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6"/>
  <workbookPr defaultThemeVersion="166925"/>
  <mc:AlternateContent xmlns:mc="http://schemas.openxmlformats.org/markup-compatibility/2006">
    <mc:Choice Requires="x15">
      <x15ac:absPath xmlns:x15ac="http://schemas.microsoft.com/office/spreadsheetml/2010/11/ac" url="/Users/jmcolon1/Dropbox/Corp Finance/Problems/"/>
    </mc:Choice>
  </mc:AlternateContent>
  <xr:revisionPtr revIDLastSave="0" documentId="13_ncr:1_{9E2D930B-0C35-D744-9325-6A35167FD3C0}" xr6:coauthVersionLast="47" xr6:coauthVersionMax="47" xr10:uidLastSave="{00000000-0000-0000-0000-000000000000}"/>
  <bookViews>
    <workbookView xWindow="860" yWindow="2500" windowWidth="23500" windowHeight="24340" xr2:uid="{6A4A89BC-F369-8143-8C40-9D548CEE7B1D}"/>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9" i="1" l="1"/>
  <c r="C210" i="1"/>
  <c r="B248" i="1" s="1"/>
  <c r="C234" i="1"/>
  <c r="B244" i="1" s="1"/>
  <c r="C221" i="1"/>
  <c r="B231" i="1" s="1"/>
  <c r="C189" i="1"/>
  <c r="C181" i="1"/>
  <c r="C171" i="1"/>
  <c r="C172" i="1"/>
  <c r="C165" i="1"/>
  <c r="C166" i="1"/>
  <c r="C157" i="1"/>
  <c r="C161" i="1"/>
  <c r="C154" i="1"/>
  <c r="C153" i="1"/>
  <c r="C152" i="1"/>
  <c r="B96" i="1"/>
  <c r="B94" i="1"/>
  <c r="B97" i="1"/>
  <c r="B89" i="1"/>
  <c r="C84" i="1"/>
  <c r="C64" i="1"/>
  <c r="E42" i="1"/>
  <c r="E43" i="1"/>
  <c r="E44" i="1"/>
  <c r="E45" i="1"/>
  <c r="E46" i="1"/>
  <c r="D49" i="1"/>
  <c r="D48" i="1"/>
  <c r="F42" i="1"/>
  <c r="H42" i="1"/>
  <c r="C43" i="1"/>
  <c r="F43" i="1"/>
  <c r="H43" i="1"/>
  <c r="C44" i="1"/>
  <c r="F44" i="1"/>
  <c r="H44" i="1"/>
  <c r="C45" i="1"/>
  <c r="F45" i="1"/>
  <c r="H45" i="1"/>
  <c r="C46" i="1"/>
  <c r="F46" i="1"/>
  <c r="H46" i="1"/>
  <c r="E32" i="1"/>
  <c r="E33" i="1"/>
  <c r="E34" i="1"/>
  <c r="E35" i="1"/>
  <c r="E36" i="1"/>
  <c r="D39" i="1"/>
  <c r="D38" i="1"/>
  <c r="F32" i="1"/>
  <c r="H32" i="1"/>
  <c r="C33" i="1"/>
  <c r="F33" i="1"/>
  <c r="H33" i="1"/>
  <c r="C34" i="1"/>
  <c r="F34" i="1"/>
  <c r="H34" i="1"/>
  <c r="C35" i="1"/>
  <c r="F35" i="1"/>
  <c r="H35" i="1"/>
  <c r="C36" i="1"/>
  <c r="F36" i="1"/>
  <c r="H36" i="1"/>
  <c r="D20" i="1"/>
  <c r="D17" i="1"/>
  <c r="D12" i="1"/>
</calcChain>
</file>

<file path=xl/sharedStrings.xml><?xml version="1.0" encoding="utf-8"?>
<sst xmlns="http://schemas.openxmlformats.org/spreadsheetml/2006/main" count="222" uniqueCount="159">
  <si>
    <t>Corporate Finance</t>
  </si>
  <si>
    <t>HW 3 Answers</t>
  </si>
  <si>
    <t>Question 1(a)</t>
  </si>
  <si>
    <t>Returns</t>
  </si>
  <si>
    <t>HPR</t>
  </si>
  <si>
    <t>=(1+r1)*(1+r2)…-1</t>
  </si>
  <si>
    <t>(b)</t>
  </si>
  <si>
    <t>Arith Average</t>
  </si>
  <si>
    <t>=AVERAGE(r1,r2…)</t>
  </si>
  <si>
    <t>(c)</t>
  </si>
  <si>
    <t>Geo Aver</t>
  </si>
  <si>
    <t>=GEOMEAN((1+r1),(1+r2)….))-1</t>
  </si>
  <si>
    <t>(d)</t>
  </si>
  <si>
    <t>For example, 10K invested at the above returns would show a balance of 11,850 at the end of Y5 and not 12,166 (10K*(1+.04)^5).</t>
  </si>
  <si>
    <t>(e)</t>
  </si>
  <si>
    <t>The order of the returns doesn't change either the arithmetic or geometric average.</t>
  </si>
  <si>
    <t>Arith = (a+b)/2 is the same as (b + a)/2.  Similarly: Sqrt ((1+a)*(1+b)) -1 is the same as Sqrt ((1+b)*(1+a))-1</t>
  </si>
  <si>
    <t>(f)</t>
  </si>
  <si>
    <t>Year</t>
  </si>
  <si>
    <t>BB</t>
  </si>
  <si>
    <t>Return + 1</t>
  </si>
  <si>
    <t>Balance</t>
  </si>
  <si>
    <t>Additional</t>
  </si>
  <si>
    <t>Final Bal</t>
  </si>
  <si>
    <t>Arith. Aver</t>
  </si>
  <si>
    <t>As discussed in connection with the Amoco case, for a given initial investment, the order of returns doesn't matter.</t>
  </si>
  <si>
    <t xml:space="preserve">1(f) demonstrates, however, that the order or sequence of returns matters when you are adding (or removing) capital. </t>
  </si>
  <si>
    <t>It's generally better to have lower returns on lower balances.  Unfortunately you won't be able to control this,</t>
  </si>
  <si>
    <t>Question 2</t>
  </si>
  <si>
    <t>Cash Flows</t>
  </si>
  <si>
    <t>IRR</t>
  </si>
  <si>
    <t>Using Excel's IRR function</t>
  </si>
  <si>
    <t>But given the change in the CF signs (- + - +), there may be additional IRRs</t>
  </si>
  <si>
    <t>Using WolframAlpha, we see that there are 3 IRRs: 5%, 20%, and 30%</t>
  </si>
  <si>
    <t>We can also graph the function in Demos to see where the NPV is zero.</t>
  </si>
  <si>
    <t>=IRR(values,guess)</t>
  </si>
  <si>
    <t>You can also get these answers using Excel and inserting a "guess"</t>
  </si>
  <si>
    <t>Example, let's use a guess of 15%</t>
  </si>
  <si>
    <t>=IRR(4 CFs, .15)</t>
  </si>
  <si>
    <t>Question 3</t>
  </si>
  <si>
    <t>NPV in nominal dollars</t>
  </si>
  <si>
    <t>=-10,000 + 12,000/(1+.05)^2</t>
  </si>
  <si>
    <t>NPV in real dollars</t>
  </si>
  <si>
    <t>Convert nominal to real and then discount by the real annual</t>
  </si>
  <si>
    <t>Real = (1+nom)/(1+infl)</t>
  </si>
  <si>
    <t>Real annual</t>
  </si>
  <si>
    <t>Nom CF  -&gt; Real CF  = 12,000/(1+infl)^2, but at Y2</t>
  </si>
  <si>
    <t>Now bring the real Y2 CF to PV using real annual rate of 1.94%</t>
  </si>
  <si>
    <t>You can work with Real or Nominal and you'll get the same answer.</t>
  </si>
  <si>
    <t>But don't mix the two.</t>
  </si>
  <si>
    <t>Question 4</t>
  </si>
  <si>
    <t>(b) is nonsense, and (c) reverses the correct answers.</t>
  </si>
  <si>
    <t>Question 5</t>
  </si>
  <si>
    <t>(a)</t>
  </si>
  <si>
    <t>Interest rate risk</t>
  </si>
  <si>
    <t>If interest rates rise, the price of the bond will fall</t>
    <phoneticPr fontId="0" type="noConversion"/>
  </si>
  <si>
    <t>Inflation risk</t>
  </si>
  <si>
    <t>If inflation increases, the real value of the coupon + principal will fall</t>
  </si>
  <si>
    <t>Reinvestment risk</t>
  </si>
  <si>
    <t xml:space="preserve">If interest rates drop, you have to invest the coupons at the lower rates </t>
    <phoneticPr fontId="0" type="noConversion"/>
  </si>
  <si>
    <t>and your total return will be less than the YTM.</t>
    <phoneticPr fontId="0" type="noConversion"/>
  </si>
  <si>
    <t>Credit Risk</t>
  </si>
  <si>
    <t>U.S. gov't bonds don't have credit/default risk.  This could change some day soon.</t>
  </si>
  <si>
    <t>To mitigate reinvestment risk, buy zero coupon bonds (STRIPS), but there is still interest rate and inflation risk</t>
    <phoneticPr fontId="0" type="noConversion"/>
  </si>
  <si>
    <t>To mitigate inflation risk, buy TIPS or T-Bills, but there is still (real) interest rate risk</t>
    <phoneticPr fontId="0" type="noConversion"/>
  </si>
  <si>
    <t xml:space="preserve">To mitigate interest rate risk, buy T-Bills (short-term bonds), but if rates drop, you have to invest at the lower yields </t>
  </si>
  <si>
    <t>Question 6(a)</t>
  </si>
  <si>
    <t>PV</t>
  </si>
  <si>
    <t>=PV(rate,NPer,pmt,fv,type)</t>
  </si>
  <si>
    <t>PMT</t>
  </si>
  <si>
    <t>N</t>
  </si>
  <si>
    <t>FV</t>
  </si>
  <si>
    <t>Rate (YTM)</t>
  </si>
  <si>
    <t>The price will be higher.  See below</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</si>
  <si>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</si>
  <si>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</si>
  <si>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</si>
  <si>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</si>
  <si>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Question 7(a)</t>
  </si>
  <si>
    <t>r1</t>
  </si>
  <si>
    <t>r2</t>
  </si>
  <si>
    <t>r3</t>
  </si>
  <si>
    <t>r0,1</t>
  </si>
  <si>
    <t>This is just the spot rate</t>
  </si>
  <si>
    <t>r1,2</t>
  </si>
  <si>
    <t>=(1+r2)^2/(1+r1)-1</t>
    <phoneticPr fontId="0" type="noConversion"/>
  </si>
  <si>
    <t>r2,3</t>
  </si>
  <si>
    <t>=(1+r3)^3/(1+r2)^2-1</t>
    <phoneticPr fontId="0" type="noConversion"/>
  </si>
  <si>
    <t>(b)(i)</t>
  </si>
  <si>
    <t>Price</t>
  </si>
  <si>
    <t>Price =30/(1+r1)+1030/(1+r2)^2</t>
  </si>
  <si>
    <t>Note: If you use $1,020, which is a rounded number as your price, your YTM will differ slightly.</t>
  </si>
  <si>
    <t>In computing the Rate (YTM), I link to the original cell and Excel uses the underlying number and not the displayed rounded number.</t>
  </si>
  <si>
    <t>YTM</t>
  </si>
  <si>
    <t>YTM = &gt;1019.56= 30/(1+YTM)+1030/(1+YTM)^2</t>
    <phoneticPr fontId="0" type="noConversion"/>
  </si>
  <si>
    <t>Excel: (PV = -1019.56; PMT = 30; FV = 1000; n = 2)</t>
  </si>
  <si>
    <t>=Rate(nper,pmt,pv,fv,type,guess) or you could use IRR</t>
  </si>
  <si>
    <t>(b)(ii)</t>
  </si>
  <si>
    <t>Price = 30/(1+r1)+30/(1+r2)^2+1030/(1+r3)^3</t>
  </si>
  <si>
    <t>YTM = &gt;987.39= 30/(1+YTM)+30/(1+YTM)^2+1030/(1+YTM)^3</t>
    <phoneticPr fontId="0" type="noConversion"/>
  </si>
  <si>
    <t>Excel: (PV= -987.39; PMT = 30; FV = 1000; n = 3)</t>
  </si>
  <si>
    <t>(b)(iii)</t>
  </si>
  <si>
    <t>Price = 50/(1+r1)+50/(1+r2)^2+1050/(1+r3)^3</t>
  </si>
  <si>
    <t>YTM = &gt;1044.36= 50/(1+YTM)+50/(1+YTM)^2+1050/(1+YTM)^3</t>
    <phoneticPr fontId="0" type="noConversion"/>
  </si>
  <si>
    <t>Excel: (PV= 1044.36; PMT = 50; FV = 1000; n = 3)</t>
  </si>
  <si>
    <t xml:space="preserve">The YTM is a kind of weighted average of the spot/forward rates. </t>
    <phoneticPr fontId="0" type="noConversion"/>
  </si>
  <si>
    <t>The 5% bond has larger coupons and therefore weights</t>
  </si>
  <si>
    <t>the lower, earlier rates more heavily.</t>
  </si>
  <si>
    <t>PV(ANN) =50k/(1+.015)+50k/(1+.02)^2+50k/(1+.035)^3</t>
    <phoneticPr fontId="0" type="noConversion"/>
  </si>
  <si>
    <t>YTM: 142,416.66 = 50k/(1+YTM)+50k/(1+YTM)^2+50K/(1+YTM)^3</t>
    <phoneticPr fontId="0" type="noConversion"/>
  </si>
  <si>
    <t>Excel: (PV= -142,416.66; PMT = 50000; FV = 0; n = 3)</t>
  </si>
  <si>
    <t xml:space="preserve">=Rate(nper,pmt,pv,fv,type,guess). </t>
    <phoneticPr fontId="0" type="noConversion"/>
  </si>
  <si>
    <t>Because the annuity's CFs are equal, the YTM is closer to the average of the spot rates.</t>
  </si>
  <si>
    <t>Question 8</t>
  </si>
  <si>
    <t>1050/(1.1)</t>
  </si>
  <si>
    <t>You have lost money--you paid $1,000 and now your investment is worth $955.</t>
  </si>
  <si>
    <t>If you don't sell, your loss is unrealized; when and if you sell your loss will be realized.</t>
  </si>
  <si>
    <t>Paper losses are true economic losses.  If interest rates decrease, the value of the bond may increase,</t>
  </si>
  <si>
    <t>or vice versa.</t>
  </si>
  <si>
    <t>If you hold the bond to maturity, you will receive $1,050 and will have earned a return</t>
  </si>
  <si>
    <t xml:space="preserve">of 5% on your $1,000 investment.  Compare the result to your friend who has $1,000 and purchases </t>
  </si>
  <si>
    <t>the bond for $955 and holds it to maturity.  He will receive $1,050 and will have earned</t>
  </si>
  <si>
    <t>10% on his investment of $955.  He can also invest the remaining $45 @ 10% and end up</t>
  </si>
  <si>
    <t>with a total of $1,100 or a 10% return on his $1,000.</t>
  </si>
  <si>
    <t xml:space="preserve">Another way to view this is to ask how much credit a bank would give you for using </t>
  </si>
  <si>
    <t>the bond for collateral--its FMV today or $955, and not what you paid for it.</t>
  </si>
  <si>
    <t>Question 9</t>
  </si>
  <si>
    <t>Mod. Duration</t>
  </si>
  <si>
    <t>=MDURATION(settlement,maturity,coupon,yld,frequency,basis)</t>
  </si>
  <si>
    <t>Settle</t>
  </si>
  <si>
    <t>Matur</t>
  </si>
  <si>
    <t>YLD</t>
  </si>
  <si>
    <t>Coupon</t>
  </si>
  <si>
    <t>Red</t>
  </si>
  <si>
    <t>Freq</t>
  </si>
  <si>
    <t>Basis</t>
  </si>
  <si>
    <t>=Price(settlement,maturity,rate,yld,redemption,frequency,basis)</t>
  </si>
  <si>
    <t>&lt;-----Change to 4%</t>
  </si>
  <si>
    <t>=(82.71-100)/100</t>
  </si>
  <si>
    <t>&lt;-----Change to 2%</t>
  </si>
  <si>
    <t>=(122.40-100)/100</t>
  </si>
  <si>
    <t>Using only Mdur, the predicted percentage price change would be: 19.6 *(1.00)/100</t>
  </si>
  <si>
    <t>See slide on Modified Duration, Ch5.</t>
  </si>
  <si>
    <t>The reason is that modified duration is only a 1st order approximation of  changes in bond prices</t>
  </si>
  <si>
    <t>when the YTM changes.  The Price-YTM relationship for bonds is generally curved (convex),</t>
  </si>
  <si>
    <t>so that larger changes in the YTM result in worse approximations.  See Convexity slides Ch5.</t>
  </si>
  <si>
    <t>In this example, Mdur underpredicts for decreases in YTM (red arrow), but overpredicts for increases (black arrow).</t>
  </si>
  <si>
    <t>Note, arrows are not drawn to scale.</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</si>
  <si>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</si>
  <si>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</si>
  <si>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</si>
  <si>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NPV = -10,000 +Real</t>
  </si>
  <si>
    <t>Fall 2022</t>
  </si>
  <si>
    <t>As discussed in class, Geo Aver better represents your economic return over a particular period.</t>
  </si>
  <si>
    <t>but you can control the additional contributions!  This issue--the sequence of returns--is particularly relevant for retirees.</t>
  </si>
  <si>
    <r>
      <t>The problem is that to use</t>
    </r>
    <r>
      <rPr>
        <i/>
        <sz val="12"/>
        <color theme="1"/>
        <rFont val="Verdana"/>
        <family val="2"/>
      </rPr>
      <t xml:space="preserve"> guess</t>
    </r>
    <r>
      <rPr>
        <sz val="12"/>
        <color theme="1"/>
        <rFont val="Verdana"/>
        <family val="2"/>
      </rPr>
      <t>, you have to know that there are additional IRRs.</t>
    </r>
  </si>
  <si>
    <r>
      <rPr>
        <b/>
        <sz val="12"/>
        <color theme="1"/>
        <rFont val="Verdana"/>
        <family val="2"/>
      </rPr>
      <t xml:space="preserve">Correct answer is (d). </t>
    </r>
    <r>
      <rPr>
        <sz val="12"/>
        <color theme="1"/>
        <rFont val="Verdana"/>
        <family val="2"/>
      </rPr>
      <t xml:space="preserve"> (a) is incorrect because YTM assumes coupons are invested at the YTM.  </t>
    </r>
  </si>
  <si>
    <r>
      <t xml:space="preserve">  This is a discount bond because its </t>
    </r>
    <r>
      <rPr>
        <b/>
        <sz val="12"/>
        <color theme="1"/>
        <rFont val="Verdana"/>
        <family val="2"/>
      </rPr>
      <t>price is less than face.</t>
    </r>
  </si>
  <si>
    <t>Percentage change in bond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</si>
</sst>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quot;$&quot;#,##0"/>
    <numFmt numFmtId="165" formatCode="0.0000"/>
  </numFmts>
  <fonts count="9" x14ac:knownFonts="1">
    <font>
      <sz val="16"/>
      <color theme="1"/>
      <name val="Calibri Light"/>
      <family val="2"/>
      <scheme val="major"/>
    </font>
    <font>
      <sz val="16"/>
      <color theme="1"/>
      <name val="Calibri Light"/>
      <family val="2"/>
      <scheme val="major"/>
    </font>
    <font>
      <sz val="12"/>
      <color theme="1"/>
      <name val="Verdana"/>
      <family val="2"/>
    </font>
    <font>
      <b/>
      <sz val="12"/>
      <name val="Verdana"/>
      <family val="2"/>
    </font>
    <font>
      <sz val="12"/>
      <name val="Verdana"/>
      <family val="2"/>
    </font>
    <font>
      <b/>
      <sz val="12"/>
      <color theme="1"/>
      <name val="Verdana"/>
      <family val="2"/>
    </font>
    <font>
      <sz val="12"/>
      <color rgb="FFFF0000"/>
      <name val="Verdana"/>
      <family val="2"/>
    </font>
    <font>
      <b/>
      <sz val="12"/>
      <color rgb="FFFF0000"/>
      <name val="Verdana"/>
      <family val="2"/>
    </font>
    <font>
      <i/>
      <sz val="12"/>
      <color theme="1"/>
      <name val="Verdana"/>
      <family val="2"/>
    </font>
  </fonts>
  <fills count="6">
    <fill>
      <patternFill patternType="none"/>
    </fill>
    <fill>
      <patternFill patternType="gray125"/>
    </fill>
    <fill>
      <patternFill patternType="solid">
        <fgColor rgb="FFFFB1E8"/>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B1E8"/>
        <bgColor rgb="FF000000"/>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0" borderId="0" xfId="0" applyFont="1"/>
    <xf numFmtId="0" fontId="3" fillId="2" borderId="3" xfId="0" applyFont="1" applyFill="1" applyBorder="1" applyAlignment="1">
      <alignment horizontal="left"/>
    </xf>
    <xf numFmtId="0" fontId="4" fillId="2" borderId="4" xfId="0" applyFont="1" applyFill="1" applyBorder="1"/>
    <xf numFmtId="0" fontId="3" fillId="2" borderId="5" xfId="0" applyFont="1" applyFill="1" applyBorder="1" applyAlignment="1">
      <alignment horizontal="left"/>
    </xf>
    <xf numFmtId="0" fontId="4" fillId="2" borderId="6" xfId="0" applyFont="1" applyFill="1" applyBorder="1"/>
    <xf numFmtId="0" fontId="4" fillId="0" borderId="3" xfId="0" applyFont="1" applyBorder="1"/>
    <xf numFmtId="0" fontId="5" fillId="2" borderId="7" xfId="0" applyFont="1" applyFill="1" applyBorder="1" applyAlignment="1">
      <alignment horizontal="center"/>
    </xf>
    <xf numFmtId="0" fontId="5" fillId="0" borderId="8" xfId="0" applyFont="1" applyBorder="1"/>
    <xf numFmtId="0" fontId="2" fillId="0" borderId="8" xfId="0" applyFont="1" applyBorder="1"/>
    <xf numFmtId="0" fontId="2" fillId="0" borderId="2" xfId="0" applyFont="1" applyBorder="1"/>
    <xf numFmtId="0" fontId="5" fillId="0" borderId="3" xfId="0" applyFont="1" applyBorder="1" applyAlignment="1">
      <alignment horizontal="center"/>
    </xf>
    <xf numFmtId="0" fontId="5" fillId="0" borderId="0" xfId="0" applyFont="1"/>
    <xf numFmtId="0" fontId="2" fillId="0" borderId="4" xfId="0" applyFont="1" applyBorder="1"/>
    <xf numFmtId="0" fontId="5" fillId="0" borderId="9" xfId="0" applyFont="1" applyBorder="1" applyAlignment="1">
      <alignment horizontal="center"/>
    </xf>
    <xf numFmtId="9" fontId="2" fillId="0" borderId="3" xfId="0" applyNumberFormat="1" applyFont="1" applyBorder="1" applyAlignment="1">
      <alignment horizontal="center"/>
    </xf>
    <xf numFmtId="10" fontId="5" fillId="0" borderId="0" xfId="0" quotePrefix="1" applyNumberFormat="1" applyFont="1" applyAlignment="1">
      <alignment horizontal="left"/>
    </xf>
    <xf numFmtId="0" fontId="5" fillId="0" borderId="0" xfId="0" applyFont="1" applyAlignment="1">
      <alignment horizontal="center"/>
    </xf>
    <xf numFmtId="10" fontId="5" fillId="0" borderId="0" xfId="0" applyNumberFormat="1" applyFont="1" applyAlignment="1">
      <alignment horizontal="left"/>
    </xf>
    <xf numFmtId="0" fontId="2" fillId="0" borderId="0" xfId="0" quotePrefix="1" applyFont="1" applyAlignment="1">
      <alignment horizontal="center"/>
    </xf>
    <xf numFmtId="9" fontId="2" fillId="0" borderId="9" xfId="0" applyNumberFormat="1" applyFont="1" applyBorder="1" applyAlignment="1">
      <alignment horizontal="center"/>
    </xf>
    <xf numFmtId="0" fontId="2" fillId="0" borderId="3" xfId="0" applyFont="1" applyBorder="1" applyAlignment="1">
      <alignment horizontal="center"/>
    </xf>
    <xf numFmtId="10" fontId="5" fillId="0" borderId="0" xfId="0" applyNumberFormat="1" applyFont="1" applyAlignment="1">
      <alignment horizontal="center"/>
    </xf>
    <xf numFmtId="0" fontId="2" fillId="0" borderId="0" xfId="0" quotePrefix="1" applyFont="1"/>
    <xf numFmtId="0" fontId="5" fillId="2" borderId="3" xfId="0" applyFont="1" applyFill="1" applyBorder="1" applyAlignment="1">
      <alignment horizontal="center"/>
    </xf>
    <xf numFmtId="0" fontId="2" fillId="0" borderId="3" xfId="0" applyFont="1" applyBorder="1" applyAlignment="1">
      <alignment horizontal="left"/>
    </xf>
    <xf numFmtId="0" fontId="5" fillId="0" borderId="4" xfId="0" applyFont="1" applyBorder="1"/>
    <xf numFmtId="0" fontId="5" fillId="0" borderId="10" xfId="0" applyFont="1" applyBorder="1" applyAlignment="1">
      <alignment horizontal="center"/>
    </xf>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9" xfId="0" applyFont="1" applyBorder="1" applyAlignment="1">
      <alignment horizontal="center"/>
    </xf>
    <xf numFmtId="3" fontId="2" fillId="0" borderId="10" xfId="0" applyNumberFormat="1" applyFont="1" applyBorder="1" applyAlignment="1">
      <alignment horizontal="center"/>
    </xf>
    <xf numFmtId="9" fontId="2" fillId="0" borderId="10" xfId="0" applyNumberFormat="1" applyFont="1" applyBorder="1" applyAlignment="1">
      <alignment horizontal="center"/>
    </xf>
    <xf numFmtId="3" fontId="5" fillId="3" borderId="10" xfId="0" applyNumberFormat="1" applyFont="1" applyFill="1" applyBorder="1" applyAlignment="1">
      <alignment horizontal="center"/>
    </xf>
    <xf numFmtId="10" fontId="2" fillId="0" borderId="0" xfId="0" applyNumberFormat="1" applyFont="1" applyAlignment="1">
      <alignment horizontal="center"/>
    </xf>
    <xf numFmtId="10" fontId="2" fillId="0" borderId="0" xfId="3" applyNumberFormat="1" applyFont="1" applyBorder="1" applyAlignment="1">
      <alignment horizontal="center"/>
    </xf>
    <xf numFmtId="0" fontId="2" fillId="0" borderId="5" xfId="0" applyFont="1" applyBorder="1" applyAlignment="1">
      <alignment horizontal="left"/>
    </xf>
    <xf numFmtId="0" fontId="2" fillId="0" borderId="11" xfId="0" applyFont="1" applyBorder="1"/>
    <xf numFmtId="0" fontId="2" fillId="0" borderId="6" xfId="0" applyFont="1" applyBorder="1"/>
    <xf numFmtId="0" fontId="5" fillId="2" borderId="1" xfId="0" applyFont="1" applyFill="1" applyBorder="1" applyAlignment="1">
      <alignment horizontal="center"/>
    </xf>
    <xf numFmtId="37" fontId="2" fillId="0" borderId="0" xfId="1" applyNumberFormat="1" applyFont="1" applyBorder="1" applyAlignment="1">
      <alignment horizontal="center"/>
    </xf>
    <xf numFmtId="0" fontId="2" fillId="0" borderId="3" xfId="0" applyFont="1" applyBorder="1"/>
    <xf numFmtId="0" fontId="2" fillId="0" borderId="5" xfId="0" applyFont="1" applyBorder="1" applyAlignment="1">
      <alignment horizontal="center"/>
    </xf>
    <xf numFmtId="0" fontId="5" fillId="2" borderId="7" xfId="0" applyFont="1" applyFill="1" applyBorder="1" applyAlignment="1">
      <alignment horizontal="left"/>
    </xf>
    <xf numFmtId="0" fontId="5" fillId="0" borderId="3" xfId="0" applyFont="1" applyBorder="1"/>
    <xf numFmtId="3" fontId="5" fillId="0" borderId="3" xfId="1" applyNumberFormat="1" applyFont="1" applyBorder="1" applyAlignment="1">
      <alignment horizontal="center"/>
    </xf>
    <xf numFmtId="10" fontId="2" fillId="0" borderId="3" xfId="3" applyNumberFormat="1" applyFont="1" applyBorder="1" applyAlignment="1">
      <alignment horizontal="center"/>
    </xf>
    <xf numFmtId="3" fontId="5" fillId="0" borderId="3" xfId="0" applyNumberFormat="1" applyFont="1" applyBorder="1" applyAlignment="1">
      <alignment horizontal="center"/>
    </xf>
    <xf numFmtId="3" fontId="5" fillId="0" borderId="3" xfId="0" quotePrefix="1" applyNumberFormat="1" applyFont="1" applyBorder="1" applyAlignment="1">
      <alignment horizontal="center"/>
    </xf>
    <xf numFmtId="0" fontId="2" fillId="0" borderId="5" xfId="0" applyFont="1" applyBorder="1"/>
    <xf numFmtId="0" fontId="3" fillId="2" borderId="7" xfId="0" applyFont="1" applyFill="1" applyBorder="1" applyAlignment="1">
      <alignment horizontal="center"/>
    </xf>
    <xf numFmtId="0" fontId="5" fillId="4" borderId="0" xfId="0" applyFont="1" applyFill="1"/>
    <xf numFmtId="0" fontId="3" fillId="5" borderId="7"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10" fontId="4" fillId="0" borderId="0" xfId="3" applyNumberFormat="1" applyFont="1" applyFill="1" applyBorder="1" applyAlignment="1">
      <alignment horizontal="center"/>
    </xf>
    <xf numFmtId="0" fontId="4" fillId="0" borderId="0" xfId="0" quotePrefix="1" applyFont="1"/>
    <xf numFmtId="0" fontId="4" fillId="0" borderId="0" xfId="0" applyFont="1" applyAlignment="1">
      <alignment horizontal="center"/>
    </xf>
    <xf numFmtId="0" fontId="3" fillId="0" borderId="3" xfId="0" applyFont="1" applyBorder="1" applyAlignment="1">
      <alignment horizontal="center"/>
    </xf>
    <xf numFmtId="164" fontId="3" fillId="0" borderId="0" xfId="0" applyNumberFormat="1" applyFont="1" applyAlignment="1">
      <alignment horizontal="center"/>
    </xf>
    <xf numFmtId="0" fontId="3" fillId="0" borderId="3" xfId="0" applyFont="1" applyBorder="1" applyAlignment="1">
      <alignment horizontal="left"/>
    </xf>
    <xf numFmtId="164" fontId="4" fillId="0" borderId="0" xfId="0" applyNumberFormat="1" applyFont="1" applyAlignment="1">
      <alignment horizontal="center"/>
    </xf>
    <xf numFmtId="10" fontId="3" fillId="0" borderId="0" xfId="0" applyNumberFormat="1" applyFont="1" applyAlignment="1">
      <alignment horizontal="center"/>
    </xf>
    <xf numFmtId="164" fontId="3" fillId="0" borderId="0" xfId="1" applyNumberFormat="1" applyFont="1" applyFill="1" applyBorder="1" applyAlignment="1">
      <alignment horizontal="center"/>
    </xf>
    <xf numFmtId="10" fontId="4" fillId="0" borderId="0" xfId="0" applyNumberFormat="1" applyFont="1" applyAlignment="1">
      <alignment horizontal="center"/>
    </xf>
    <xf numFmtId="0" fontId="4" fillId="0" borderId="5" xfId="0" applyFont="1" applyBorder="1"/>
    <xf numFmtId="0" fontId="4" fillId="0" borderId="11" xfId="0" applyFont="1" applyBorder="1"/>
    <xf numFmtId="0" fontId="3" fillId="5" borderId="1" xfId="0" applyFont="1" applyFill="1" applyBorder="1" applyAlignment="1">
      <alignment horizontal="center"/>
    </xf>
    <xf numFmtId="0" fontId="3" fillId="5" borderId="3" xfId="0" applyFont="1" applyFill="1" applyBorder="1" applyAlignment="1">
      <alignment horizontal="center"/>
    </xf>
    <xf numFmtId="7" fontId="3" fillId="0" borderId="0" xfId="2" applyNumberFormat="1" applyFont="1" applyFill="1" applyBorder="1" applyAlignment="1">
      <alignment horizontal="center"/>
    </xf>
    <xf numFmtId="165" fontId="3" fillId="0" borderId="0" xfId="0" applyNumberFormat="1" applyFont="1" applyAlignment="1">
      <alignment horizontal="center"/>
    </xf>
    <xf numFmtId="0" fontId="3" fillId="0" borderId="0" xfId="0" quotePrefix="1" applyFont="1"/>
    <xf numFmtId="14" fontId="4" fillId="0" borderId="0" xfId="0" applyNumberFormat="1" applyFont="1" applyAlignment="1">
      <alignment horizontal="center"/>
    </xf>
    <xf numFmtId="9" fontId="4" fillId="0" borderId="0" xfId="0" applyNumberFormat="1" applyFont="1" applyAlignment="1">
      <alignment horizontal="center"/>
    </xf>
    <xf numFmtId="2" fontId="3" fillId="0" borderId="0" xfId="0" applyNumberFormat="1" applyFont="1" applyAlignment="1">
      <alignment horizontal="center"/>
    </xf>
    <xf numFmtId="0" fontId="6" fillId="0" borderId="3" xfId="0" applyFont="1" applyBorder="1" applyAlignment="1">
      <alignment horizontal="center"/>
    </xf>
    <xf numFmtId="9" fontId="6" fillId="0" borderId="0" xfId="0" applyNumberFormat="1" applyFont="1" applyAlignment="1">
      <alignment horizontal="center"/>
    </xf>
    <xf numFmtId="0" fontId="3" fillId="4" borderId="0" xfId="0" applyFont="1" applyFill="1"/>
    <xf numFmtId="10" fontId="3" fillId="0" borderId="3" xfId="3" applyNumberFormat="1" applyFont="1" applyFill="1" applyBorder="1" applyAlignment="1">
      <alignment horizontal="center"/>
    </xf>
    <xf numFmtId="0" fontId="3" fillId="5" borderId="3" xfId="0" quotePrefix="1" applyFont="1" applyFill="1" applyBorder="1" applyAlignment="1">
      <alignment horizontal="center"/>
    </xf>
    <xf numFmtId="0" fontId="7" fillId="0" borderId="3" xfId="0" applyFont="1" applyBorder="1" applyAlignment="1">
      <alignment horizontal="center"/>
    </xf>
    <xf numFmtId="9" fontId="7" fillId="0" borderId="0" xfId="0" applyNumberFormat="1" applyFont="1" applyAlignment="1">
      <alignment horizontal="center"/>
    </xf>
    <xf numFmtId="0" fontId="3" fillId="0" borderId="0" xfId="0" applyFont="1"/>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F12F-3D49-A88A-6AD07F495755}"/>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148937</xdr:colOff>
      <xdr:row>67</xdr:row>
      <xdr:rowOff>117765</xdr:rowOff>
    </xdr:from>
    <xdr:to>
      <xdr:col>4</xdr:col>
      <xdr:colOff>1254992</xdr:colOff>
      <xdr:row>78</xdr:row>
      <xdr:rowOff>199736</xdr:rowOff>
    </xdr:to>
    <xdr:pic>
      <xdr:nvPicPr>
        <xdr:cNvPr id="2" name="Picture 1">
          <a:extLst>
            <a:ext uri="{FF2B5EF4-FFF2-40B4-BE49-F238E27FC236}">
              <a16:creationId xmlns:a16="http://schemas.microsoft.com/office/drawing/2014/main" id="{64E450E4-028B-094E-B61B-0D04D365A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9737" y="13833765"/>
          <a:ext cx="3392055" cy="2355271"/>
        </a:xfrm>
        <a:prstGeom prst="rect">
          <a:avLst/>
        </a:prstGeom>
      </xdr:spPr>
    </xdr:pic>
    <xdr:clientData/>
  </xdr:twoCellAnchor>
  <xdr:twoCellAnchor editAs="oneCell">
    <xdr:from>
      <xdr:col>1</xdr:col>
      <xdr:colOff>457201</xdr:colOff>
      <xdr:row>66</xdr:row>
      <xdr:rowOff>152400</xdr:rowOff>
    </xdr:from>
    <xdr:to>
      <xdr:col>2</xdr:col>
      <xdr:colOff>1674091</xdr:colOff>
      <xdr:row>79</xdr:row>
      <xdr:rowOff>103909</xdr:rowOff>
    </xdr:to>
    <xdr:pic>
      <xdr:nvPicPr>
        <xdr:cNvPr id="3" name="Picture 2">
          <a:extLst>
            <a:ext uri="{FF2B5EF4-FFF2-40B4-BE49-F238E27FC236}">
              <a16:creationId xmlns:a16="http://schemas.microsoft.com/office/drawing/2014/main" id="{266CD693-D302-C84B-951F-CB1EE4AD249D}"/>
            </a:ext>
          </a:extLst>
        </xdr:cNvPr>
        <xdr:cNvPicPr>
          <a:picLocks noChangeAspect="1"/>
        </xdr:cNvPicPr>
      </xdr:nvPicPr>
      <xdr:blipFill>
        <a:blip xmlns:r="http://schemas.openxmlformats.org/officeDocument/2006/relationships" r:embed="rId2"/>
        <a:stretch>
          <a:fillRect/>
        </a:stretch>
      </xdr:blipFill>
      <xdr:spPr>
        <a:xfrm>
          <a:off x="1447801" y="13665200"/>
          <a:ext cx="3121890" cy="2593109"/>
        </a:xfrm>
        <a:prstGeom prst="rect">
          <a:avLst/>
        </a:prstGeom>
      </xdr:spPr>
    </xdr:pic>
    <xdr:clientData/>
  </xdr:twoCellAnchor>
  <xdr:twoCellAnchor>
    <xdr:from>
      <xdr:col>2</xdr:col>
      <xdr:colOff>49389</xdr:colOff>
      <xdr:row>255</xdr:row>
      <xdr:rowOff>70556</xdr:rowOff>
    </xdr:from>
    <xdr:to>
      <xdr:col>5</xdr:col>
      <xdr:colOff>1573389</xdr:colOff>
      <xdr:row>271</xdr:row>
      <xdr:rowOff>7056</xdr:rowOff>
    </xdr:to>
    <xdr:graphicFrame macro="">
      <xdr:nvGraphicFramePr>
        <xdr:cNvPr id="4" name="Chart 3">
          <a:extLst>
            <a:ext uri="{FF2B5EF4-FFF2-40B4-BE49-F238E27FC236}">
              <a16:creationId xmlns:a16="http://schemas.microsoft.com/office/drawing/2014/main" id="{B79CA845-2177-8641-A198-BFF3971B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0.72979</cdr:x>
      <cdr:y>0.78891</cdr:y>
    </cdr:from>
    <cdr:to>
      <cdr:x>0.73133</cdr:x>
      <cdr:y>0.85576</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5425076" y="4224737"/>
          <a:ext cx="11448" cy="35799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7D0A-D3D4-B749-8CFB-509443607DBA}">
  <dimension ref="B1:I278"/>
  <sheetViews>
    <sheetView showGridLines="0" tabSelected="1" topLeftCell="A221" workbookViewId="0">
      <selection activeCell="I235" sqref="I235"/>
    </sheetView>
  </sheetViews>
  <sheetFormatPr baseColWidth="10" defaultRowHeight="16" x14ac:dyDescent="0.2"/>
  <cols>
    <col min="1" max="1" width="9.75" style="2" customWidth="1"/>
    <col min="2" max="2" width="18.75" style="1" customWidth="1"/>
    <col min="3" max="3" width="22" style="2" customWidth="1"/>
    <col min="4" max="4" width="22.5" style="2" customWidth="1"/>
    <col min="5" max="5" width="13.625" style="2" customWidth="1"/>
    <col min="6" max="8" width="10.625" style="2"/>
    <col min="9" max="9" width="15.625" style="2" customWidth="1"/>
    <col min="10" max="16384" width="10.625" style="2"/>
  </cols>
  <sheetData>
    <row r="1" spans="2:9" ht="17" thickBot="1" x14ac:dyDescent="0.25"/>
    <row r="2" spans="2:9" x14ac:dyDescent="0.2">
      <c r="B2" s="3" t="s">
        <v>0</v>
      </c>
      <c r="C2" s="4"/>
      <c r="D2" s="5"/>
    </row>
    <row r="3" spans="2:9" x14ac:dyDescent="0.2">
      <c r="B3" s="6" t="s">
        <v>1</v>
      </c>
      <c r="C3" s="7"/>
      <c r="D3" s="5"/>
    </row>
    <row r="4" spans="2:9" ht="17" thickBot="1" x14ac:dyDescent="0.25">
      <c r="B4" s="8" t="s">
        <v>152</v>
      </c>
      <c r="C4" s="9"/>
      <c r="D4" s="10"/>
    </row>
    <row r="6" spans="2:9" ht="17" thickBot="1" x14ac:dyDescent="0.25"/>
    <row r="7" spans="2:9" ht="17" thickBot="1" x14ac:dyDescent="0.25">
      <c r="B7" s="11" t="s">
        <v>2</v>
      </c>
      <c r="C7" s="12"/>
      <c r="D7" s="13"/>
      <c r="E7" s="13"/>
      <c r="F7" s="13"/>
      <c r="G7" s="13"/>
      <c r="H7" s="13"/>
      <c r="I7" s="14"/>
    </row>
    <row r="8" spans="2:9" x14ac:dyDescent="0.2">
      <c r="B8" s="15"/>
      <c r="C8" s="16"/>
      <c r="I8" s="17"/>
    </row>
    <row r="9" spans="2:9" x14ac:dyDescent="0.2">
      <c r="B9" s="18" t="s">
        <v>3</v>
      </c>
      <c r="C9" s="16"/>
      <c r="I9" s="17"/>
    </row>
    <row r="10" spans="2:9" x14ac:dyDescent="0.2">
      <c r="B10" s="19">
        <v>0.1</v>
      </c>
      <c r="E10" s="1"/>
      <c r="F10" s="1"/>
      <c r="G10" s="1"/>
      <c r="H10" s="1"/>
      <c r="I10" s="17"/>
    </row>
    <row r="11" spans="2:9" x14ac:dyDescent="0.2">
      <c r="B11" s="19">
        <v>0.2</v>
      </c>
      <c r="C11" s="1"/>
      <c r="D11" s="20"/>
      <c r="I11" s="17"/>
    </row>
    <row r="12" spans="2:9" x14ac:dyDescent="0.2">
      <c r="B12" s="19">
        <v>0.05</v>
      </c>
      <c r="C12" s="21" t="s">
        <v>4</v>
      </c>
      <c r="D12" s="22">
        <f>(1+B10)*(1+B11)*(1+B12)*(1+B13)*(1+B14)-1</f>
        <v>0.18503000000000003</v>
      </c>
      <c r="I12" s="17"/>
    </row>
    <row r="13" spans="2:9" x14ac:dyDescent="0.2">
      <c r="B13" s="19">
        <v>-0.1</v>
      </c>
      <c r="D13" s="23" t="s">
        <v>5</v>
      </c>
      <c r="I13" s="17"/>
    </row>
    <row r="14" spans="2:9" x14ac:dyDescent="0.2">
      <c r="B14" s="24">
        <v>-0.05</v>
      </c>
      <c r="I14" s="17"/>
    </row>
    <row r="15" spans="2:9" ht="17" thickBot="1" x14ac:dyDescent="0.25">
      <c r="B15" s="25"/>
      <c r="I15" s="17"/>
    </row>
    <row r="16" spans="2:9" ht="17" thickBot="1" x14ac:dyDescent="0.25">
      <c r="B16" s="11" t="s">
        <v>6</v>
      </c>
      <c r="I16" s="17"/>
    </row>
    <row r="17" spans="2:9" x14ac:dyDescent="0.2">
      <c r="B17" s="15" t="s">
        <v>7</v>
      </c>
      <c r="C17" s="16"/>
      <c r="D17" s="26">
        <f>AVERAGE(B10:B14)</f>
        <v>0.04</v>
      </c>
      <c r="E17" s="27" t="s">
        <v>8</v>
      </c>
      <c r="I17" s="17"/>
    </row>
    <row r="18" spans="2:9" x14ac:dyDescent="0.2">
      <c r="B18" s="25"/>
      <c r="I18" s="17"/>
    </row>
    <row r="19" spans="2:9" x14ac:dyDescent="0.2">
      <c r="B19" s="28" t="s">
        <v>9</v>
      </c>
      <c r="I19" s="17"/>
    </row>
    <row r="20" spans="2:9" x14ac:dyDescent="0.2">
      <c r="B20" s="15" t="s">
        <v>10</v>
      </c>
      <c r="C20" s="16"/>
      <c r="D20" s="26">
        <f>GEOMEAN((1+B10),(1+B11),(1+B12),(1+B13),(1+B14))-1</f>
        <v>3.4536621887173435E-2</v>
      </c>
      <c r="E20" s="27" t="s">
        <v>11</v>
      </c>
      <c r="I20" s="17"/>
    </row>
    <row r="21" spans="2:9" x14ac:dyDescent="0.2">
      <c r="B21" s="25"/>
      <c r="I21" s="17"/>
    </row>
    <row r="22" spans="2:9" x14ac:dyDescent="0.2">
      <c r="B22" s="28" t="s">
        <v>12</v>
      </c>
      <c r="I22" s="17"/>
    </row>
    <row r="23" spans="2:9" x14ac:dyDescent="0.2">
      <c r="B23" s="29" t="s">
        <v>153</v>
      </c>
      <c r="I23" s="30"/>
    </row>
    <row r="24" spans="2:9" x14ac:dyDescent="0.2">
      <c r="B24" s="29" t="s">
        <v>13</v>
      </c>
      <c r="I24" s="17"/>
    </row>
    <row r="25" spans="2:9" x14ac:dyDescent="0.2">
      <c r="B25" s="25"/>
      <c r="I25" s="17"/>
    </row>
    <row r="26" spans="2:9" x14ac:dyDescent="0.2">
      <c r="B26" s="28" t="s">
        <v>14</v>
      </c>
      <c r="I26" s="17"/>
    </row>
    <row r="27" spans="2:9" x14ac:dyDescent="0.2">
      <c r="B27" s="29" t="s">
        <v>15</v>
      </c>
      <c r="I27" s="17"/>
    </row>
    <row r="28" spans="2:9" x14ac:dyDescent="0.2">
      <c r="B28" s="29" t="s">
        <v>16</v>
      </c>
      <c r="I28" s="17"/>
    </row>
    <row r="29" spans="2:9" x14ac:dyDescent="0.2">
      <c r="B29" s="25"/>
      <c r="I29" s="17"/>
    </row>
    <row r="30" spans="2:9" x14ac:dyDescent="0.2">
      <c r="B30" s="28" t="s">
        <v>17</v>
      </c>
      <c r="I30" s="17"/>
    </row>
    <row r="31" spans="2:9" x14ac:dyDescent="0.2">
      <c r="B31" s="18" t="s">
        <v>18</v>
      </c>
      <c r="C31" s="31" t="s">
        <v>19</v>
      </c>
      <c r="D31" s="31" t="s">
        <v>3</v>
      </c>
      <c r="E31" s="31" t="s">
        <v>20</v>
      </c>
      <c r="F31" s="31" t="s">
        <v>21</v>
      </c>
      <c r="G31" s="31" t="s">
        <v>22</v>
      </c>
      <c r="H31" s="31" t="s">
        <v>23</v>
      </c>
      <c r="I31" s="17"/>
    </row>
    <row r="32" spans="2:9" x14ac:dyDescent="0.2">
      <c r="B32" s="25">
        <v>1</v>
      </c>
      <c r="C32" s="32">
        <v>10000</v>
      </c>
      <c r="D32" s="33">
        <v>0.1</v>
      </c>
      <c r="E32" s="33">
        <f>1+D32</f>
        <v>1.1000000000000001</v>
      </c>
      <c r="F32" s="32">
        <f>C32*E32</f>
        <v>11000</v>
      </c>
      <c r="G32" s="32">
        <v>10000</v>
      </c>
      <c r="H32" s="32">
        <f>F32+G32</f>
        <v>21000</v>
      </c>
      <c r="I32" s="17"/>
    </row>
    <row r="33" spans="2:9" x14ac:dyDescent="0.2">
      <c r="B33" s="25">
        <v>2</v>
      </c>
      <c r="C33" s="32">
        <f>H32</f>
        <v>21000</v>
      </c>
      <c r="D33" s="33">
        <v>0.2</v>
      </c>
      <c r="E33" s="33">
        <f t="shared" ref="E33:E36" si="0">1+D33</f>
        <v>1.2</v>
      </c>
      <c r="F33" s="32">
        <f>C33*E33</f>
        <v>25200</v>
      </c>
      <c r="G33" s="32">
        <v>10000</v>
      </c>
      <c r="H33" s="32">
        <f t="shared" ref="H33:H36" si="1">F33+G33</f>
        <v>35200</v>
      </c>
      <c r="I33" s="17"/>
    </row>
    <row r="34" spans="2:9" x14ac:dyDescent="0.2">
      <c r="B34" s="25">
        <v>3</v>
      </c>
      <c r="C34" s="32">
        <f>H33</f>
        <v>35200</v>
      </c>
      <c r="D34" s="33">
        <v>0.05</v>
      </c>
      <c r="E34" s="33">
        <f t="shared" si="0"/>
        <v>1.05</v>
      </c>
      <c r="F34" s="32">
        <f>C34*E34</f>
        <v>36960</v>
      </c>
      <c r="G34" s="32">
        <v>10000</v>
      </c>
      <c r="H34" s="32">
        <f t="shared" si="1"/>
        <v>46960</v>
      </c>
      <c r="I34" s="17"/>
    </row>
    <row r="35" spans="2:9" x14ac:dyDescent="0.2">
      <c r="B35" s="25">
        <v>4</v>
      </c>
      <c r="C35" s="32">
        <f>H34</f>
        <v>46960</v>
      </c>
      <c r="D35" s="33">
        <v>-0.1</v>
      </c>
      <c r="E35" s="33">
        <f t="shared" si="0"/>
        <v>0.9</v>
      </c>
      <c r="F35" s="32">
        <f>C35*E35</f>
        <v>42264</v>
      </c>
      <c r="G35" s="32">
        <v>10000</v>
      </c>
      <c r="H35" s="32">
        <f t="shared" si="1"/>
        <v>52264</v>
      </c>
      <c r="I35" s="17"/>
    </row>
    <row r="36" spans="2:9" x14ac:dyDescent="0.2">
      <c r="B36" s="34">
        <v>5</v>
      </c>
      <c r="C36" s="35">
        <f>H35</f>
        <v>52264</v>
      </c>
      <c r="D36" s="36">
        <v>-0.05</v>
      </c>
      <c r="E36" s="36">
        <f t="shared" si="0"/>
        <v>0.95</v>
      </c>
      <c r="F36" s="35">
        <f>C36*E36</f>
        <v>49650.799999999996</v>
      </c>
      <c r="G36" s="35">
        <v>10000</v>
      </c>
      <c r="H36" s="37">
        <f t="shared" si="1"/>
        <v>59650.799999999996</v>
      </c>
      <c r="I36" s="17"/>
    </row>
    <row r="37" spans="2:9" x14ac:dyDescent="0.2">
      <c r="B37" s="25"/>
      <c r="C37" s="1"/>
      <c r="D37" s="1"/>
      <c r="E37" s="1"/>
      <c r="F37" s="1"/>
      <c r="G37" s="1"/>
      <c r="H37" s="1"/>
      <c r="I37" s="17"/>
    </row>
    <row r="38" spans="2:9" x14ac:dyDescent="0.2">
      <c r="B38" s="25"/>
      <c r="C38" s="1" t="s">
        <v>24</v>
      </c>
      <c r="D38" s="38">
        <f>AVERAGE(D32:D36)</f>
        <v>0.04</v>
      </c>
      <c r="E38" s="1"/>
      <c r="F38" s="1"/>
      <c r="G38" s="1"/>
      <c r="H38" s="1"/>
      <c r="I38" s="17"/>
    </row>
    <row r="39" spans="2:9" x14ac:dyDescent="0.2">
      <c r="B39" s="25"/>
      <c r="C39" s="1" t="s">
        <v>10</v>
      </c>
      <c r="D39" s="39">
        <f>GEOMEAN(E32:E36)-1</f>
        <v>3.4536621887173435E-2</v>
      </c>
      <c r="E39" s="1"/>
      <c r="F39" s="1"/>
      <c r="G39" s="1"/>
      <c r="H39" s="1"/>
      <c r="I39" s="17"/>
    </row>
    <row r="40" spans="2:9" x14ac:dyDescent="0.2">
      <c r="B40" s="25"/>
      <c r="C40" s="1"/>
      <c r="D40" s="1"/>
      <c r="E40" s="1"/>
      <c r="F40" s="1"/>
      <c r="G40" s="1"/>
      <c r="H40" s="1"/>
      <c r="I40" s="17"/>
    </row>
    <row r="41" spans="2:9" x14ac:dyDescent="0.2">
      <c r="B41" s="18" t="s">
        <v>18</v>
      </c>
      <c r="C41" s="31" t="s">
        <v>19</v>
      </c>
      <c r="D41" s="31" t="s">
        <v>3</v>
      </c>
      <c r="E41" s="31" t="s">
        <v>20</v>
      </c>
      <c r="F41" s="31" t="s">
        <v>21</v>
      </c>
      <c r="G41" s="31" t="s">
        <v>22</v>
      </c>
      <c r="H41" s="31" t="s">
        <v>23</v>
      </c>
      <c r="I41" s="17"/>
    </row>
    <row r="42" spans="2:9" x14ac:dyDescent="0.2">
      <c r="B42" s="25">
        <v>1</v>
      </c>
      <c r="C42" s="32">
        <v>10000</v>
      </c>
      <c r="D42" s="33">
        <v>-0.05</v>
      </c>
      <c r="E42" s="33">
        <f>1+D42</f>
        <v>0.95</v>
      </c>
      <c r="F42" s="32">
        <f>C42*E42</f>
        <v>9500</v>
      </c>
      <c r="G42" s="32">
        <v>10000</v>
      </c>
      <c r="H42" s="32">
        <f>F42+G42</f>
        <v>19500</v>
      </c>
      <c r="I42" s="17"/>
    </row>
    <row r="43" spans="2:9" x14ac:dyDescent="0.2">
      <c r="B43" s="25">
        <v>2</v>
      </c>
      <c r="C43" s="32">
        <f>H42</f>
        <v>19500</v>
      </c>
      <c r="D43" s="33">
        <v>-0.1</v>
      </c>
      <c r="E43" s="33">
        <f t="shared" ref="E43:E46" si="2">1+D43</f>
        <v>0.9</v>
      </c>
      <c r="F43" s="32">
        <f>C43*E43</f>
        <v>17550</v>
      </c>
      <c r="G43" s="32">
        <v>10000</v>
      </c>
      <c r="H43" s="32">
        <f t="shared" ref="H43:H46" si="3">F43+G43</f>
        <v>27550</v>
      </c>
      <c r="I43" s="17"/>
    </row>
    <row r="44" spans="2:9" x14ac:dyDescent="0.2">
      <c r="B44" s="25">
        <v>3</v>
      </c>
      <c r="C44" s="32">
        <f>H43</f>
        <v>27550</v>
      </c>
      <c r="D44" s="33">
        <v>0.05</v>
      </c>
      <c r="E44" s="33">
        <f t="shared" si="2"/>
        <v>1.05</v>
      </c>
      <c r="F44" s="32">
        <f>C44*E44</f>
        <v>28927.5</v>
      </c>
      <c r="G44" s="32">
        <v>10000</v>
      </c>
      <c r="H44" s="32">
        <f t="shared" si="3"/>
        <v>38927.5</v>
      </c>
      <c r="I44" s="17"/>
    </row>
    <row r="45" spans="2:9" x14ac:dyDescent="0.2">
      <c r="B45" s="25">
        <v>4</v>
      </c>
      <c r="C45" s="32">
        <f>H44</f>
        <v>38927.5</v>
      </c>
      <c r="D45" s="33">
        <v>0.2</v>
      </c>
      <c r="E45" s="33">
        <f t="shared" si="2"/>
        <v>1.2</v>
      </c>
      <c r="F45" s="32">
        <f>C45*E45</f>
        <v>46713</v>
      </c>
      <c r="G45" s="32">
        <v>10000</v>
      </c>
      <c r="H45" s="32">
        <f t="shared" si="3"/>
        <v>56713</v>
      </c>
      <c r="I45" s="17"/>
    </row>
    <row r="46" spans="2:9" x14ac:dyDescent="0.2">
      <c r="B46" s="34">
        <v>5</v>
      </c>
      <c r="C46" s="35">
        <f>H45</f>
        <v>56713</v>
      </c>
      <c r="D46" s="36">
        <v>0.1</v>
      </c>
      <c r="E46" s="36">
        <f t="shared" si="2"/>
        <v>1.1000000000000001</v>
      </c>
      <c r="F46" s="35">
        <f>C46*E46</f>
        <v>62384.3</v>
      </c>
      <c r="G46" s="35">
        <v>10000</v>
      </c>
      <c r="H46" s="37">
        <f t="shared" si="3"/>
        <v>72384.3</v>
      </c>
      <c r="I46" s="17"/>
    </row>
    <row r="47" spans="2:9" x14ac:dyDescent="0.2">
      <c r="B47" s="25"/>
      <c r="C47" s="1"/>
      <c r="D47" s="1"/>
      <c r="E47" s="1"/>
      <c r="F47" s="1"/>
      <c r="G47" s="1"/>
      <c r="H47" s="1"/>
      <c r="I47" s="17"/>
    </row>
    <row r="48" spans="2:9" x14ac:dyDescent="0.2">
      <c r="B48" s="25"/>
      <c r="C48" s="2" t="s">
        <v>24</v>
      </c>
      <c r="D48" s="38">
        <f>AVERAGE(D42:D46)</f>
        <v>0.04</v>
      </c>
      <c r="I48" s="17"/>
    </row>
    <row r="49" spans="2:9" x14ac:dyDescent="0.2">
      <c r="B49" s="25"/>
      <c r="C49" s="2" t="s">
        <v>10</v>
      </c>
      <c r="D49" s="39">
        <f>GEOMEAN(E42:E46)-1</f>
        <v>3.4536621887173435E-2</v>
      </c>
      <c r="I49" s="17"/>
    </row>
    <row r="50" spans="2:9" x14ac:dyDescent="0.2">
      <c r="B50" s="25"/>
      <c r="I50" s="17"/>
    </row>
    <row r="51" spans="2:9" x14ac:dyDescent="0.2">
      <c r="B51" s="29" t="s">
        <v>25</v>
      </c>
      <c r="I51" s="17"/>
    </row>
    <row r="52" spans="2:9" x14ac:dyDescent="0.2">
      <c r="B52" s="29" t="s">
        <v>26</v>
      </c>
      <c r="I52" s="17"/>
    </row>
    <row r="53" spans="2:9" x14ac:dyDescent="0.2">
      <c r="B53" s="29" t="s">
        <v>27</v>
      </c>
      <c r="I53" s="17"/>
    </row>
    <row r="54" spans="2:9" ht="17" thickBot="1" x14ac:dyDescent="0.25">
      <c r="B54" s="40" t="s">
        <v>154</v>
      </c>
      <c r="C54" s="41"/>
      <c r="D54" s="41"/>
      <c r="E54" s="41"/>
      <c r="F54" s="41"/>
      <c r="G54" s="41"/>
      <c r="H54" s="41"/>
      <c r="I54" s="42"/>
    </row>
    <row r="56" spans="2:9" ht="17" thickBot="1" x14ac:dyDescent="0.25"/>
    <row r="57" spans="2:9" x14ac:dyDescent="0.2">
      <c r="B57" s="43" t="s">
        <v>28</v>
      </c>
      <c r="C57" s="13"/>
      <c r="D57" s="13"/>
      <c r="E57" s="13"/>
      <c r="F57" s="13"/>
      <c r="G57" s="13"/>
      <c r="H57" s="13"/>
      <c r="I57" s="14"/>
    </row>
    <row r="58" spans="2:9" x14ac:dyDescent="0.2">
      <c r="B58" s="15" t="s">
        <v>29</v>
      </c>
      <c r="I58" s="17"/>
    </row>
    <row r="59" spans="2:9" x14ac:dyDescent="0.2">
      <c r="B59" s="25">
        <v>1</v>
      </c>
      <c r="C59" s="44">
        <v>-1000</v>
      </c>
      <c r="I59" s="17"/>
    </row>
    <row r="60" spans="2:9" x14ac:dyDescent="0.2">
      <c r="B60" s="25">
        <v>2</v>
      </c>
      <c r="C60" s="44">
        <v>3550</v>
      </c>
      <c r="I60" s="17"/>
    </row>
    <row r="61" spans="2:9" x14ac:dyDescent="0.2">
      <c r="B61" s="25">
        <v>3</v>
      </c>
      <c r="C61" s="44">
        <v>-4185</v>
      </c>
      <c r="I61" s="17"/>
    </row>
    <row r="62" spans="2:9" x14ac:dyDescent="0.2">
      <c r="B62" s="25">
        <v>4</v>
      </c>
      <c r="C62" s="44">
        <v>1638</v>
      </c>
      <c r="I62" s="17"/>
    </row>
    <row r="63" spans="2:9" x14ac:dyDescent="0.2">
      <c r="B63" s="25"/>
      <c r="I63" s="17"/>
    </row>
    <row r="64" spans="2:9" x14ac:dyDescent="0.2">
      <c r="B64" s="15" t="s">
        <v>30</v>
      </c>
      <c r="C64" s="26">
        <f>IRR(C59:C62)</f>
        <v>5.0000000000006706E-2</v>
      </c>
      <c r="D64" s="16" t="s">
        <v>31</v>
      </c>
      <c r="I64" s="17"/>
    </row>
    <row r="65" spans="2:9" x14ac:dyDescent="0.2">
      <c r="B65" s="45"/>
      <c r="D65" s="2" t="s">
        <v>32</v>
      </c>
      <c r="I65" s="17"/>
    </row>
    <row r="66" spans="2:9" x14ac:dyDescent="0.2">
      <c r="B66" s="45"/>
      <c r="D66" s="2" t="s">
        <v>33</v>
      </c>
      <c r="I66" s="17"/>
    </row>
    <row r="67" spans="2:9" x14ac:dyDescent="0.2">
      <c r="B67" s="45"/>
      <c r="D67" s="2" t="s">
        <v>34</v>
      </c>
      <c r="I67" s="17"/>
    </row>
    <row r="68" spans="2:9" x14ac:dyDescent="0.2">
      <c r="B68" s="45"/>
      <c r="I68" s="17"/>
    </row>
    <row r="69" spans="2:9" x14ac:dyDescent="0.2">
      <c r="B69" s="45"/>
      <c r="I69" s="17"/>
    </row>
    <row r="70" spans="2:9" x14ac:dyDescent="0.2">
      <c r="B70" s="45"/>
      <c r="I70" s="17"/>
    </row>
    <row r="71" spans="2:9" x14ac:dyDescent="0.2">
      <c r="B71" s="25"/>
      <c r="I71" s="17"/>
    </row>
    <row r="72" spans="2:9" x14ac:dyDescent="0.2">
      <c r="B72" s="25"/>
      <c r="I72" s="17"/>
    </row>
    <row r="73" spans="2:9" x14ac:dyDescent="0.2">
      <c r="B73" s="25"/>
      <c r="I73" s="17"/>
    </row>
    <row r="74" spans="2:9" x14ac:dyDescent="0.2">
      <c r="B74" s="25"/>
      <c r="I74" s="17"/>
    </row>
    <row r="75" spans="2:9" x14ac:dyDescent="0.2">
      <c r="B75" s="25"/>
      <c r="I75" s="17"/>
    </row>
    <row r="76" spans="2:9" x14ac:dyDescent="0.2">
      <c r="B76" s="25"/>
      <c r="I76" s="17"/>
    </row>
    <row r="77" spans="2:9" x14ac:dyDescent="0.2">
      <c r="B77" s="25"/>
      <c r="I77" s="17"/>
    </row>
    <row r="78" spans="2:9" x14ac:dyDescent="0.2">
      <c r="B78" s="25"/>
      <c r="I78" s="17"/>
    </row>
    <row r="79" spans="2:9" x14ac:dyDescent="0.2">
      <c r="B79" s="25"/>
      <c r="I79" s="17"/>
    </row>
    <row r="80" spans="2:9" x14ac:dyDescent="0.2">
      <c r="B80" s="25"/>
      <c r="I80" s="17"/>
    </row>
    <row r="81" spans="2:9" x14ac:dyDescent="0.2">
      <c r="B81" s="25"/>
      <c r="I81" s="17"/>
    </row>
    <row r="82" spans="2:9" x14ac:dyDescent="0.2">
      <c r="B82" s="25"/>
      <c r="C82" s="27" t="s">
        <v>35</v>
      </c>
      <c r="D82" s="2" t="s">
        <v>36</v>
      </c>
      <c r="I82" s="17"/>
    </row>
    <row r="83" spans="2:9" x14ac:dyDescent="0.2">
      <c r="B83" s="25"/>
      <c r="D83" s="2" t="s">
        <v>37</v>
      </c>
      <c r="I83" s="17"/>
    </row>
    <row r="84" spans="2:9" x14ac:dyDescent="0.2">
      <c r="B84" s="25"/>
      <c r="C84" s="33">
        <f>IRR(C59:C62,0.15)</f>
        <v>0.2000000000005826</v>
      </c>
      <c r="D84" s="27" t="s">
        <v>38</v>
      </c>
      <c r="I84" s="17"/>
    </row>
    <row r="85" spans="2:9" ht="17" thickBot="1" x14ac:dyDescent="0.25">
      <c r="B85" s="46"/>
      <c r="C85" s="41"/>
      <c r="D85" s="41" t="s">
        <v>155</v>
      </c>
      <c r="E85" s="41"/>
      <c r="F85" s="41"/>
      <c r="G85" s="41"/>
      <c r="H85" s="41"/>
      <c r="I85" s="42"/>
    </row>
    <row r="86" spans="2:9" ht="17" thickBot="1" x14ac:dyDescent="0.25"/>
    <row r="87" spans="2:9" ht="17" thickBot="1" x14ac:dyDescent="0.25">
      <c r="B87" s="47" t="s">
        <v>39</v>
      </c>
      <c r="C87" s="13"/>
      <c r="D87" s="13"/>
      <c r="E87" s="13"/>
      <c r="F87" s="13"/>
      <c r="G87" s="13"/>
      <c r="H87" s="13"/>
      <c r="I87" s="14"/>
    </row>
    <row r="88" spans="2:9" x14ac:dyDescent="0.2">
      <c r="B88" s="48" t="s">
        <v>40</v>
      </c>
      <c r="C88" s="16"/>
      <c r="I88" s="17"/>
    </row>
    <row r="89" spans="2:9" x14ac:dyDescent="0.2">
      <c r="B89" s="49">
        <f>-10000+12000/(1.05)^2</f>
        <v>884.35374149659765</v>
      </c>
      <c r="C89" s="27" t="s">
        <v>41</v>
      </c>
      <c r="I89" s="17"/>
    </row>
    <row r="90" spans="2:9" x14ac:dyDescent="0.2">
      <c r="B90" s="45"/>
      <c r="I90" s="17"/>
    </row>
    <row r="91" spans="2:9" x14ac:dyDescent="0.2">
      <c r="B91" s="48" t="s">
        <v>42</v>
      </c>
      <c r="I91" s="17"/>
    </row>
    <row r="92" spans="2:9" x14ac:dyDescent="0.2">
      <c r="B92" s="45" t="s">
        <v>43</v>
      </c>
      <c r="I92" s="17"/>
    </row>
    <row r="93" spans="2:9" x14ac:dyDescent="0.2">
      <c r="B93" s="45" t="s">
        <v>44</v>
      </c>
      <c r="I93" s="17"/>
    </row>
    <row r="94" spans="2:9" x14ac:dyDescent="0.2">
      <c r="B94" s="50">
        <f>(1+0.05)/(1.03)-1</f>
        <v>1.9417475728155331E-2</v>
      </c>
      <c r="C94" s="2" t="s">
        <v>45</v>
      </c>
      <c r="I94" s="17"/>
    </row>
    <row r="95" spans="2:9" x14ac:dyDescent="0.2">
      <c r="B95" s="45"/>
      <c r="I95" s="17"/>
    </row>
    <row r="96" spans="2:9" x14ac:dyDescent="0.2">
      <c r="B96" s="51">
        <f>12000/(1+0.03)^2</f>
        <v>11311.150909605052</v>
      </c>
      <c r="C96" s="2" t="s">
        <v>46</v>
      </c>
      <c r="I96" s="17"/>
    </row>
    <row r="97" spans="2:9" x14ac:dyDescent="0.2">
      <c r="B97" s="51">
        <f>B96/(1+B94)^2</f>
        <v>10884.353741496599</v>
      </c>
      <c r="C97" s="2" t="s">
        <v>47</v>
      </c>
      <c r="I97" s="17"/>
    </row>
    <row r="98" spans="2:9" x14ac:dyDescent="0.2">
      <c r="B98" s="45"/>
      <c r="I98" s="17"/>
    </row>
    <row r="99" spans="2:9" x14ac:dyDescent="0.2">
      <c r="B99" s="52">
        <f>-10000+B97</f>
        <v>884.35374149659947</v>
      </c>
      <c r="C99" s="2" t="s">
        <v>151</v>
      </c>
      <c r="I99" s="17"/>
    </row>
    <row r="100" spans="2:9" x14ac:dyDescent="0.2">
      <c r="B100" s="45"/>
      <c r="I100" s="17"/>
    </row>
    <row r="101" spans="2:9" x14ac:dyDescent="0.2">
      <c r="B101" s="45"/>
      <c r="C101" s="2" t="s">
        <v>48</v>
      </c>
      <c r="I101" s="17"/>
    </row>
    <row r="102" spans="2:9" ht="17" thickBot="1" x14ac:dyDescent="0.25">
      <c r="B102" s="53"/>
      <c r="C102" s="41" t="s">
        <v>49</v>
      </c>
      <c r="D102" s="41"/>
      <c r="E102" s="41"/>
      <c r="F102" s="41"/>
      <c r="G102" s="41"/>
      <c r="H102" s="41"/>
      <c r="I102" s="42"/>
    </row>
    <row r="103" spans="2:9" ht="17" thickBot="1" x14ac:dyDescent="0.25">
      <c r="B103" s="2"/>
    </row>
    <row r="104" spans="2:9" ht="17" thickBot="1" x14ac:dyDescent="0.25">
      <c r="B104" s="47" t="s">
        <v>50</v>
      </c>
      <c r="C104" s="13"/>
      <c r="D104" s="13"/>
      <c r="E104" s="13"/>
      <c r="F104" s="13"/>
      <c r="G104" s="13"/>
      <c r="H104" s="13"/>
      <c r="I104" s="14"/>
    </row>
    <row r="105" spans="2:9" x14ac:dyDescent="0.2">
      <c r="B105" s="25"/>
      <c r="C105" s="2" t="s">
        <v>156</v>
      </c>
      <c r="I105" s="17"/>
    </row>
    <row r="106" spans="2:9" ht="17" thickBot="1" x14ac:dyDescent="0.25">
      <c r="B106" s="46"/>
      <c r="C106" s="41" t="s">
        <v>51</v>
      </c>
      <c r="D106" s="41"/>
      <c r="E106" s="41"/>
      <c r="F106" s="41"/>
      <c r="G106" s="41"/>
      <c r="H106" s="41"/>
      <c r="I106" s="42"/>
    </row>
    <row r="108" spans="2:9" ht="17" thickBot="1" x14ac:dyDescent="0.25"/>
    <row r="109" spans="2:9" ht="17" thickBot="1" x14ac:dyDescent="0.25">
      <c r="B109" s="11" t="s">
        <v>52</v>
      </c>
      <c r="C109" s="13"/>
      <c r="D109" s="13"/>
      <c r="E109" s="13"/>
      <c r="F109" s="13"/>
      <c r="G109" s="13"/>
      <c r="H109" s="13"/>
      <c r="I109" s="14"/>
    </row>
    <row r="110" spans="2:9" ht="17" thickBot="1" x14ac:dyDescent="0.25">
      <c r="B110" s="54" t="s">
        <v>53</v>
      </c>
      <c r="I110" s="17"/>
    </row>
    <row r="111" spans="2:9" x14ac:dyDescent="0.2">
      <c r="B111" s="29" t="s">
        <v>54</v>
      </c>
      <c r="C111" s="2" t="s">
        <v>55</v>
      </c>
      <c r="I111" s="17"/>
    </row>
    <row r="112" spans="2:9" x14ac:dyDescent="0.2">
      <c r="B112" s="25" t="s">
        <v>56</v>
      </c>
      <c r="C112" s="2" t="s">
        <v>57</v>
      </c>
      <c r="I112" s="17"/>
    </row>
    <row r="113" spans="2:9" x14ac:dyDescent="0.2">
      <c r="B113" s="29" t="s">
        <v>58</v>
      </c>
      <c r="C113" s="2" t="s">
        <v>59</v>
      </c>
      <c r="I113" s="17"/>
    </row>
    <row r="114" spans="2:9" ht="17" thickBot="1" x14ac:dyDescent="0.25">
      <c r="B114" s="25"/>
      <c r="C114" s="2" t="s">
        <v>60</v>
      </c>
      <c r="I114" s="17"/>
    </row>
    <row r="115" spans="2:9" ht="17" thickBot="1" x14ac:dyDescent="0.25">
      <c r="B115" s="54" t="s">
        <v>6</v>
      </c>
      <c r="I115" s="17"/>
    </row>
    <row r="116" spans="2:9" x14ac:dyDescent="0.2">
      <c r="B116" s="25" t="s">
        <v>61</v>
      </c>
      <c r="C116" s="5" t="s">
        <v>62</v>
      </c>
      <c r="I116" s="17"/>
    </row>
    <row r="117" spans="2:9" x14ac:dyDescent="0.2">
      <c r="B117" s="45"/>
      <c r="I117" s="17"/>
    </row>
    <row r="118" spans="2:9" ht="17" thickBot="1" x14ac:dyDescent="0.25">
      <c r="B118" s="45"/>
      <c r="C118" s="2" t="s">
        <v>63</v>
      </c>
      <c r="I118" s="17"/>
    </row>
    <row r="119" spans="2:9" ht="17" thickBot="1" x14ac:dyDescent="0.25">
      <c r="B119" s="54" t="s">
        <v>9</v>
      </c>
      <c r="C119" s="2" t="s">
        <v>64</v>
      </c>
      <c r="I119" s="17"/>
    </row>
    <row r="120" spans="2:9" ht="17" thickBot="1" x14ac:dyDescent="0.25">
      <c r="B120" s="53"/>
      <c r="C120" s="41" t="s">
        <v>65</v>
      </c>
      <c r="D120" s="41"/>
      <c r="E120" s="41"/>
      <c r="F120" s="41"/>
      <c r="G120" s="41"/>
      <c r="H120" s="41"/>
      <c r="I120" s="42"/>
    </row>
    <row r="122" spans="2:9" ht="17" thickBot="1" x14ac:dyDescent="0.25"/>
    <row r="123" spans="2:9" ht="17" thickBot="1" x14ac:dyDescent="0.25">
      <c r="B123" s="11" t="s">
        <v>66</v>
      </c>
      <c r="C123" s="13"/>
      <c r="D123" s="13"/>
      <c r="E123" s="13"/>
      <c r="F123" s="13"/>
      <c r="G123" s="13"/>
      <c r="H123" s="13"/>
      <c r="I123" s="14"/>
    </row>
    <row r="124" spans="2:9" x14ac:dyDescent="0.2">
      <c r="B124" s="25" t="s">
        <v>67</v>
      </c>
      <c r="C124" s="2">
        <v>-918</v>
      </c>
      <c r="D124" s="2" t="s">
        <v>68</v>
      </c>
      <c r="F124" s="2" t="s">
        <v>157</v>
      </c>
      <c r="I124" s="17"/>
    </row>
    <row r="125" spans="2:9" x14ac:dyDescent="0.2">
      <c r="B125" s="25" t="s">
        <v>69</v>
      </c>
      <c r="C125" s="2">
        <v>50</v>
      </c>
      <c r="I125" s="17"/>
    </row>
    <row r="126" spans="2:9" x14ac:dyDescent="0.2">
      <c r="B126" s="25" t="s">
        <v>70</v>
      </c>
      <c r="C126" s="2">
        <v>5</v>
      </c>
      <c r="I126" s="17"/>
    </row>
    <row r="127" spans="2:9" x14ac:dyDescent="0.2">
      <c r="B127" s="25" t="s">
        <v>71</v>
      </c>
      <c r="C127" s="2">
        <v>1000</v>
      </c>
      <c r="I127" s="17"/>
    </row>
    <row r="128" spans="2:9" x14ac:dyDescent="0.2">
      <c r="B128" s="25" t="s">
        <v>72</v>
      </c>
      <c r="C128" s="2">
        <v>7.0000000000000007E-2</v>
      </c>
      <c r="I128" s="17"/>
    </row>
    <row r="129" spans="2:9" ht="17" thickBot="1" x14ac:dyDescent="0.25">
      <c r="B129" s="25"/>
      <c r="I129" s="17"/>
    </row>
    <row r="130" spans="2:9" ht="17" thickBot="1" x14ac:dyDescent="0.25">
      <c r="B130" s="11" t="s">
        <v>6</v>
      </c>
      <c r="I130" s="17"/>
    </row>
    <row r="131" spans="2:9" x14ac:dyDescent="0.2">
      <c r="B131" s="25" t="s">
        <v>67</v>
      </c>
      <c r="C131" s="2">
        <v>-932.26</v>
      </c>
      <c r="D131" s="2" t="s">
        <v>68</v>
      </c>
      <c r="F131" s="2" t="s">
        <v>73</v>
      </c>
      <c r="I131" s="17"/>
    </row>
    <row r="132" spans="2:9" x14ac:dyDescent="0.2">
      <c r="B132" s="25" t="s">
        <v>69</v>
      </c>
      <c r="C132" s="2">
        <v>50</v>
      </c>
      <c r="I132" s="17"/>
    </row>
    <row r="133" spans="2:9" x14ac:dyDescent="0.2">
      <c r="B133" s="25" t="s">
        <v>70</v>
      </c>
      <c r="C133" s="55">
        <v>4</v>
      </c>
      <c r="D133" s="55" t="s">
        <v>74</v>
      </c>
      <c r="I133" s="17"/>
    </row>
    <row r="134" spans="2:9" x14ac:dyDescent="0.2">
      <c r="B134" s="25" t="s">
        <v>71</v>
      </c>
      <c r="C134" s="2">
        <v>1000</v>
      </c>
      <c r="I134" s="17"/>
    </row>
    <row r="135" spans="2:9" x14ac:dyDescent="0.2">
      <c r="B135" s="25" t="s">
        <v>72</v>
      </c>
      <c r="C135" s="2">
        <v>7.0000000000000007E-2</v>
      </c>
      <c r="I135" s="17"/>
    </row>
    <row r="136" spans="2:9" x14ac:dyDescent="0.2">
      <c r="B136" s="25"/>
      <c r="I136" s="17"/>
    </row>
    <row r="137" spans="2:9" ht="36" customHeight="1" x14ac:dyDescent="0.2">
      <c r="B137" s="87" t="s">
        <v>75</v>
      </c>
      <c r="C137" s="88"/>
      <c r="D137" s="88"/>
      <c r="E137" s="88"/>
      <c r="F137" s="88"/>
      <c r="G137" s="88"/>
      <c r="H137" s="88"/>
      <c r="I137" s="89"/>
    </row>
    <row r="138" spans="2:9" x14ac:dyDescent="0.2">
      <c r="B138" s="87"/>
      <c r="C138" s="88"/>
      <c r="D138" s="88"/>
      <c r="E138" s="88"/>
      <c r="F138" s="88"/>
      <c r="G138" s="88"/>
      <c r="H138" s="88"/>
      <c r="I138" s="89"/>
    </row>
    <row r="139" spans="2:9" x14ac:dyDescent="0.2">
      <c r="B139" s="87"/>
      <c r="C139" s="88"/>
      <c r="D139" s="88"/>
      <c r="E139" s="88"/>
      <c r="F139" s="88"/>
      <c r="G139" s="88"/>
      <c r="H139" s="88"/>
      <c r="I139" s="89"/>
    </row>
    <row r="140" spans="2:9" x14ac:dyDescent="0.2">
      <c r="B140" s="87"/>
      <c r="C140" s="88"/>
      <c r="D140" s="88"/>
      <c r="E140" s="88"/>
      <c r="F140" s="88"/>
      <c r="G140" s="88"/>
      <c r="H140" s="88"/>
      <c r="I140" s="89"/>
    </row>
    <row r="141" spans="2:9" x14ac:dyDescent="0.2">
      <c r="B141" s="87" t="s">
        <v>76</v>
      </c>
      <c r="C141" s="88"/>
      <c r="D141" s="88"/>
      <c r="E141" s="88"/>
      <c r="F141" s="88"/>
      <c r="G141" s="88"/>
      <c r="H141" s="88"/>
      <c r="I141" s="89"/>
    </row>
    <row r="142" spans="2:9" x14ac:dyDescent="0.2">
      <c r="B142" s="87"/>
      <c r="C142" s="88"/>
      <c r="D142" s="88"/>
      <c r="E142" s="88"/>
      <c r="F142" s="88"/>
      <c r="G142" s="88"/>
      <c r="H142" s="88"/>
      <c r="I142" s="89"/>
    </row>
    <row r="143" spans="2:9" x14ac:dyDescent="0.2">
      <c r="B143" s="87"/>
      <c r="C143" s="88"/>
      <c r="D143" s="88"/>
      <c r="E143" s="88"/>
      <c r="F143" s="88"/>
      <c r="G143" s="88"/>
      <c r="H143" s="88"/>
      <c r="I143" s="89"/>
    </row>
    <row r="144" spans="2:9" x14ac:dyDescent="0.2">
      <c r="B144" s="87"/>
      <c r="C144" s="88"/>
      <c r="D144" s="88"/>
      <c r="E144" s="88"/>
      <c r="F144" s="88"/>
      <c r="G144" s="88"/>
      <c r="H144" s="88"/>
      <c r="I144" s="89"/>
    </row>
    <row r="145" spans="2:9" ht="17" thickBot="1" x14ac:dyDescent="0.25">
      <c r="B145" s="45"/>
      <c r="I145" s="17"/>
    </row>
    <row r="146" spans="2:9" ht="17" thickBot="1" x14ac:dyDescent="0.25">
      <c r="B146" s="11" t="s">
        <v>9</v>
      </c>
      <c r="C146" s="41" t="s">
        <v>77</v>
      </c>
      <c r="D146" s="41"/>
      <c r="E146" s="41"/>
      <c r="F146" s="41"/>
      <c r="G146" s="41"/>
      <c r="H146" s="41"/>
      <c r="I146" s="42"/>
    </row>
    <row r="147" spans="2:9" ht="17" thickBot="1" x14ac:dyDescent="0.25"/>
    <row r="148" spans="2:9" ht="17" thickBot="1" x14ac:dyDescent="0.25">
      <c r="B148" s="56" t="s">
        <v>78</v>
      </c>
      <c r="C148" s="57"/>
      <c r="D148" s="57"/>
      <c r="E148" s="57"/>
      <c r="F148" s="57"/>
      <c r="G148" s="13"/>
      <c r="H148" s="13"/>
      <c r="I148" s="14"/>
    </row>
    <row r="149" spans="2:9" x14ac:dyDescent="0.2">
      <c r="B149" s="58" t="s">
        <v>79</v>
      </c>
      <c r="C149" s="59">
        <v>1.4999999999999999E-2</v>
      </c>
      <c r="D149" s="5"/>
      <c r="E149" s="5"/>
      <c r="F149" s="5"/>
      <c r="I149" s="17"/>
    </row>
    <row r="150" spans="2:9" x14ac:dyDescent="0.2">
      <c r="B150" s="58" t="s">
        <v>80</v>
      </c>
      <c r="C150" s="59">
        <v>0.02</v>
      </c>
      <c r="D150" s="5"/>
      <c r="E150" s="5"/>
      <c r="F150" s="5"/>
      <c r="I150" s="17"/>
    </row>
    <row r="151" spans="2:9" x14ac:dyDescent="0.2">
      <c r="B151" s="58" t="s">
        <v>81</v>
      </c>
      <c r="C151" s="59">
        <v>3.5000000000000003E-2</v>
      </c>
      <c r="D151" s="5"/>
      <c r="E151" s="5"/>
      <c r="F151" s="5"/>
      <c r="I151" s="17"/>
    </row>
    <row r="152" spans="2:9" x14ac:dyDescent="0.2">
      <c r="B152" s="58" t="s">
        <v>82</v>
      </c>
      <c r="C152" s="59">
        <f>C149</f>
        <v>1.4999999999999999E-2</v>
      </c>
      <c r="D152" s="5" t="s">
        <v>83</v>
      </c>
      <c r="E152" s="5"/>
      <c r="F152" s="5"/>
      <c r="I152" s="17"/>
    </row>
    <row r="153" spans="2:9" x14ac:dyDescent="0.2">
      <c r="B153" s="58" t="s">
        <v>84</v>
      </c>
      <c r="C153" s="59">
        <f>(1+C150)^2/(1+C149)-1</f>
        <v>2.5024630541871984E-2</v>
      </c>
      <c r="D153" s="60" t="s">
        <v>85</v>
      </c>
      <c r="E153" s="5"/>
      <c r="F153" s="5"/>
      <c r="I153" s="17"/>
    </row>
    <row r="154" spans="2:9" x14ac:dyDescent="0.2">
      <c r="B154" s="58" t="s">
        <v>86</v>
      </c>
      <c r="C154" s="59">
        <f>(1+C151)^3/(1+C150)^2-1</f>
        <v>6.566500865051883E-2</v>
      </c>
      <c r="D154" s="60" t="s">
        <v>87</v>
      </c>
      <c r="E154" s="5"/>
      <c r="F154" s="5"/>
      <c r="I154" s="17"/>
    </row>
    <row r="155" spans="2:9" ht="17" thickBot="1" x14ac:dyDescent="0.25">
      <c r="B155" s="10"/>
      <c r="C155" s="61"/>
      <c r="D155" s="5"/>
      <c r="E155" s="5"/>
      <c r="F155" s="5"/>
      <c r="I155" s="17"/>
    </row>
    <row r="156" spans="2:9" ht="17" thickBot="1" x14ac:dyDescent="0.25">
      <c r="B156" s="56" t="s">
        <v>88</v>
      </c>
      <c r="C156" s="61"/>
      <c r="D156" s="5"/>
      <c r="E156" s="5"/>
      <c r="F156" s="5"/>
      <c r="I156" s="17"/>
    </row>
    <row r="157" spans="2:9" x14ac:dyDescent="0.2">
      <c r="B157" s="62" t="s">
        <v>89</v>
      </c>
      <c r="C157" s="63">
        <f>30/(1+C149)+1030/(1+C150)^2</f>
        <v>1019.5604949214303</v>
      </c>
      <c r="D157" s="60" t="s">
        <v>90</v>
      </c>
      <c r="E157" s="5"/>
      <c r="F157" s="5"/>
      <c r="I157" s="17"/>
    </row>
    <row r="158" spans="2:9" x14ac:dyDescent="0.2">
      <c r="B158" s="64" t="s">
        <v>91</v>
      </c>
      <c r="C158" s="65"/>
      <c r="D158" s="60"/>
      <c r="E158" s="5"/>
      <c r="F158" s="5"/>
      <c r="I158" s="17"/>
    </row>
    <row r="159" spans="2:9" x14ac:dyDescent="0.2">
      <c r="B159" s="64" t="s">
        <v>92</v>
      </c>
      <c r="C159" s="65"/>
      <c r="D159" s="60"/>
      <c r="E159" s="5"/>
      <c r="F159" s="5"/>
      <c r="I159" s="17"/>
    </row>
    <row r="160" spans="2:9" x14ac:dyDescent="0.2">
      <c r="B160" s="64"/>
      <c r="C160" s="65"/>
      <c r="D160" s="60"/>
      <c r="E160" s="5"/>
      <c r="F160" s="5"/>
      <c r="I160" s="17"/>
    </row>
    <row r="161" spans="2:9" x14ac:dyDescent="0.2">
      <c r="B161" s="62" t="s">
        <v>93</v>
      </c>
      <c r="C161" s="66">
        <f>RATE(2,30,-C157,1000)</f>
        <v>1.9926462666940946E-2</v>
      </c>
      <c r="D161" s="5" t="s">
        <v>94</v>
      </c>
      <c r="E161" s="5"/>
      <c r="F161" s="5"/>
      <c r="I161" s="17"/>
    </row>
    <row r="162" spans="2:9" x14ac:dyDescent="0.2">
      <c r="B162" s="10"/>
      <c r="C162" s="61"/>
      <c r="D162" s="5" t="s">
        <v>95</v>
      </c>
      <c r="E162" s="5"/>
      <c r="F162" s="5"/>
      <c r="I162" s="17"/>
    </row>
    <row r="163" spans="2:9" ht="17" thickBot="1" x14ac:dyDescent="0.25">
      <c r="B163" s="10"/>
      <c r="C163" s="61"/>
      <c r="D163" s="60" t="s">
        <v>96</v>
      </c>
      <c r="E163" s="5"/>
      <c r="F163" s="5"/>
      <c r="I163" s="17"/>
    </row>
    <row r="164" spans="2:9" ht="17" thickBot="1" x14ac:dyDescent="0.25">
      <c r="B164" s="56" t="s">
        <v>97</v>
      </c>
      <c r="C164" s="61"/>
      <c r="D164" s="5"/>
      <c r="E164" s="5"/>
      <c r="F164" s="5"/>
      <c r="I164" s="17"/>
    </row>
    <row r="165" spans="2:9" x14ac:dyDescent="0.2">
      <c r="B165" s="62" t="s">
        <v>89</v>
      </c>
      <c r="C165" s="63">
        <f>30/(1+C149)+30/(1+C150)^2+1030/(1+C151)^3</f>
        <v>987.392700521508</v>
      </c>
      <c r="D165" s="5" t="s">
        <v>98</v>
      </c>
      <c r="E165" s="5"/>
      <c r="F165" s="5"/>
      <c r="I165" s="17"/>
    </row>
    <row r="166" spans="2:9" x14ac:dyDescent="0.2">
      <c r="B166" s="62" t="s">
        <v>93</v>
      </c>
      <c r="C166" s="66">
        <f>RATE(3,30,-C165,1000)</f>
        <v>3.4495641362262845E-2</v>
      </c>
      <c r="D166" s="5" t="s">
        <v>99</v>
      </c>
      <c r="E166" s="5"/>
      <c r="F166" s="5"/>
      <c r="I166" s="17"/>
    </row>
    <row r="167" spans="2:9" x14ac:dyDescent="0.2">
      <c r="B167" s="10"/>
      <c r="C167" s="61"/>
      <c r="D167" s="5" t="s">
        <v>100</v>
      </c>
      <c r="E167" s="5"/>
      <c r="F167" s="5"/>
      <c r="I167" s="17"/>
    </row>
    <row r="168" spans="2:9" x14ac:dyDescent="0.2">
      <c r="B168" s="10"/>
      <c r="C168" s="61"/>
      <c r="D168" s="60" t="s">
        <v>96</v>
      </c>
      <c r="E168" s="5"/>
      <c r="F168" s="5"/>
      <c r="I168" s="17"/>
    </row>
    <row r="169" spans="2:9" ht="17" thickBot="1" x14ac:dyDescent="0.25">
      <c r="B169" s="10"/>
      <c r="C169" s="61"/>
      <c r="D169" s="60"/>
      <c r="E169" s="5"/>
      <c r="F169" s="5"/>
      <c r="I169" s="17"/>
    </row>
    <row r="170" spans="2:9" ht="17" thickBot="1" x14ac:dyDescent="0.25">
      <c r="B170" s="56" t="s">
        <v>101</v>
      </c>
      <c r="C170" s="5"/>
      <c r="D170" s="5"/>
      <c r="E170" s="5"/>
      <c r="F170" s="5"/>
      <c r="I170" s="17"/>
    </row>
    <row r="171" spans="2:9" x14ac:dyDescent="0.2">
      <c r="B171" s="62" t="s">
        <v>89</v>
      </c>
      <c r="C171" s="63">
        <f>50/(1+C149)+50/(1+C150)^2+1050/(1+C151)^3</f>
        <v>1044.3593637571651</v>
      </c>
      <c r="D171" s="5" t="s">
        <v>102</v>
      </c>
      <c r="E171" s="5"/>
      <c r="F171" s="5"/>
      <c r="I171" s="17"/>
    </row>
    <row r="172" spans="2:9" x14ac:dyDescent="0.2">
      <c r="B172" s="62" t="s">
        <v>93</v>
      </c>
      <c r="C172" s="66">
        <f>RATE(3,50,-C171,1000)</f>
        <v>3.4191086407447703E-2</v>
      </c>
      <c r="D172" s="5" t="s">
        <v>103</v>
      </c>
      <c r="E172" s="5"/>
      <c r="F172" s="5"/>
      <c r="I172" s="17"/>
    </row>
    <row r="173" spans="2:9" x14ac:dyDescent="0.2">
      <c r="B173" s="10"/>
      <c r="C173" s="61"/>
      <c r="D173" s="5" t="s">
        <v>104</v>
      </c>
      <c r="E173" s="5"/>
      <c r="F173" s="5"/>
      <c r="I173" s="17"/>
    </row>
    <row r="174" spans="2:9" x14ac:dyDescent="0.2">
      <c r="B174" s="10"/>
      <c r="C174" s="5"/>
      <c r="D174" s="60" t="s">
        <v>96</v>
      </c>
      <c r="E174" s="5"/>
      <c r="F174" s="5"/>
      <c r="I174" s="17"/>
    </row>
    <row r="175" spans="2:9" ht="17" thickBot="1" x14ac:dyDescent="0.25">
      <c r="B175" s="10"/>
      <c r="C175" s="5"/>
      <c r="D175" s="5"/>
      <c r="E175" s="5"/>
      <c r="F175" s="5"/>
      <c r="I175" s="17"/>
    </row>
    <row r="176" spans="2:9" ht="17" thickBot="1" x14ac:dyDescent="0.25">
      <c r="B176" s="56" t="s">
        <v>9</v>
      </c>
      <c r="C176" s="5" t="s">
        <v>105</v>
      </c>
      <c r="D176" s="5"/>
      <c r="E176" s="5"/>
      <c r="F176" s="5"/>
      <c r="I176" s="17"/>
    </row>
    <row r="177" spans="2:9" x14ac:dyDescent="0.2">
      <c r="B177" s="10"/>
      <c r="C177" s="5" t="s">
        <v>106</v>
      </c>
      <c r="D177" s="5"/>
      <c r="E177" s="5"/>
      <c r="F177" s="5"/>
      <c r="I177" s="17"/>
    </row>
    <row r="178" spans="2:9" x14ac:dyDescent="0.2">
      <c r="B178" s="10"/>
      <c r="C178" s="5" t="s">
        <v>107</v>
      </c>
      <c r="D178" s="5"/>
      <c r="E178" s="5"/>
      <c r="F178" s="5"/>
      <c r="I178" s="17"/>
    </row>
    <row r="179" spans="2:9" ht="17" thickBot="1" x14ac:dyDescent="0.25">
      <c r="B179" s="10"/>
      <c r="C179" s="5"/>
      <c r="D179" s="5"/>
      <c r="E179" s="5"/>
      <c r="F179" s="5"/>
      <c r="I179" s="17"/>
    </row>
    <row r="180" spans="2:9" ht="17" thickBot="1" x14ac:dyDescent="0.25">
      <c r="B180" s="56" t="s">
        <v>12</v>
      </c>
      <c r="C180" s="5"/>
      <c r="D180" s="5"/>
      <c r="E180" s="5"/>
      <c r="F180" s="5"/>
      <c r="I180" s="17"/>
    </row>
    <row r="181" spans="2:9" x14ac:dyDescent="0.2">
      <c r="B181" s="62" t="s">
        <v>89</v>
      </c>
      <c r="C181" s="67">
        <f>50000/(1+C149)+50000/(1+C150)^2+50000/(1+C151)^3</f>
        <v>142416.65808914276</v>
      </c>
      <c r="D181" s="5" t="s">
        <v>108</v>
      </c>
      <c r="E181" s="5"/>
      <c r="F181" s="5"/>
      <c r="I181" s="17"/>
    </row>
    <row r="182" spans="2:9" x14ac:dyDescent="0.2">
      <c r="B182" s="62" t="s">
        <v>93</v>
      </c>
      <c r="C182" s="66">
        <v>2.64E-2</v>
      </c>
      <c r="D182" s="5" t="s">
        <v>109</v>
      </c>
      <c r="E182" s="5"/>
      <c r="F182" s="5"/>
      <c r="I182" s="17"/>
    </row>
    <row r="183" spans="2:9" x14ac:dyDescent="0.2">
      <c r="B183" s="10"/>
      <c r="C183" s="68"/>
      <c r="D183" s="5" t="s">
        <v>110</v>
      </c>
      <c r="E183" s="5"/>
      <c r="F183" s="5"/>
      <c r="I183" s="17"/>
    </row>
    <row r="184" spans="2:9" x14ac:dyDescent="0.2">
      <c r="B184" s="10"/>
      <c r="C184" s="5"/>
      <c r="D184" s="60" t="s">
        <v>111</v>
      </c>
      <c r="E184" s="5"/>
      <c r="F184" s="5"/>
      <c r="I184" s="17"/>
    </row>
    <row r="185" spans="2:9" ht="17" thickBot="1" x14ac:dyDescent="0.25">
      <c r="B185" s="69"/>
      <c r="C185" s="70"/>
      <c r="D185" s="70" t="s">
        <v>112</v>
      </c>
      <c r="E185" s="70"/>
      <c r="F185" s="70"/>
      <c r="G185" s="41"/>
      <c r="H185" s="41"/>
      <c r="I185" s="42"/>
    </row>
    <row r="186" spans="2:9" ht="17" thickBot="1" x14ac:dyDescent="0.25">
      <c r="B186" s="5"/>
      <c r="C186" s="5"/>
      <c r="D186" s="5"/>
      <c r="E186" s="5"/>
      <c r="F186" s="5"/>
    </row>
    <row r="187" spans="2:9" x14ac:dyDescent="0.2">
      <c r="B187" s="71" t="s">
        <v>113</v>
      </c>
      <c r="C187" s="57"/>
      <c r="D187" s="57"/>
      <c r="E187" s="57"/>
      <c r="F187" s="57"/>
      <c r="G187" s="13"/>
      <c r="H187" s="13"/>
      <c r="I187" s="14"/>
    </row>
    <row r="188" spans="2:9" x14ac:dyDescent="0.2">
      <c r="B188" s="72" t="s">
        <v>53</v>
      </c>
      <c r="C188" s="5"/>
      <c r="D188" s="5"/>
      <c r="E188" s="5"/>
      <c r="F188" s="5"/>
      <c r="I188" s="17"/>
    </row>
    <row r="189" spans="2:9" x14ac:dyDescent="0.2">
      <c r="B189" s="58" t="s">
        <v>89</v>
      </c>
      <c r="C189" s="73">
        <f>1050/1.1</f>
        <v>954.5454545454545</v>
      </c>
      <c r="D189" s="60" t="s">
        <v>114</v>
      </c>
      <c r="E189" s="5"/>
      <c r="F189" s="5"/>
      <c r="I189" s="17"/>
    </row>
    <row r="190" spans="2:9" ht="17" thickBot="1" x14ac:dyDescent="0.25">
      <c r="B190" s="58"/>
      <c r="C190" s="5"/>
      <c r="D190" s="5"/>
      <c r="E190" s="5"/>
      <c r="F190" s="5"/>
      <c r="I190" s="17"/>
    </row>
    <row r="191" spans="2:9" ht="17" thickBot="1" x14ac:dyDescent="0.25">
      <c r="B191" s="56" t="s">
        <v>6</v>
      </c>
      <c r="C191" s="5" t="s">
        <v>115</v>
      </c>
      <c r="D191" s="5"/>
      <c r="E191" s="5"/>
      <c r="I191" s="17"/>
    </row>
    <row r="192" spans="2:9" ht="17" thickBot="1" x14ac:dyDescent="0.25">
      <c r="B192" s="58"/>
      <c r="C192" s="5"/>
      <c r="D192" s="5"/>
      <c r="E192" s="5"/>
      <c r="I192" s="17"/>
    </row>
    <row r="193" spans="2:9" ht="17" thickBot="1" x14ac:dyDescent="0.25">
      <c r="B193" s="56" t="s">
        <v>9</v>
      </c>
      <c r="C193" s="5" t="s">
        <v>116</v>
      </c>
      <c r="D193" s="5"/>
      <c r="E193" s="5"/>
      <c r="I193" s="17"/>
    </row>
    <row r="194" spans="2:9" ht="17" thickBot="1" x14ac:dyDescent="0.25">
      <c r="B194" s="58"/>
      <c r="C194" s="5"/>
      <c r="D194" s="5"/>
      <c r="E194" s="5"/>
      <c r="I194" s="17"/>
    </row>
    <row r="195" spans="2:9" ht="17" thickBot="1" x14ac:dyDescent="0.25">
      <c r="B195" s="56" t="s">
        <v>12</v>
      </c>
      <c r="C195" s="5" t="s">
        <v>117</v>
      </c>
      <c r="D195" s="5"/>
      <c r="E195" s="5"/>
      <c r="I195" s="17"/>
    </row>
    <row r="196" spans="2:9" x14ac:dyDescent="0.2">
      <c r="B196" s="10"/>
      <c r="C196" s="5" t="s">
        <v>118</v>
      </c>
      <c r="D196" s="5"/>
      <c r="E196" s="5"/>
      <c r="I196" s="17"/>
    </row>
    <row r="197" spans="2:9" x14ac:dyDescent="0.2">
      <c r="B197" s="10"/>
      <c r="C197" s="5"/>
      <c r="D197" s="5"/>
      <c r="E197" s="5"/>
      <c r="I197" s="17"/>
    </row>
    <row r="198" spans="2:9" x14ac:dyDescent="0.2">
      <c r="B198" s="10"/>
      <c r="C198" s="5" t="s">
        <v>119</v>
      </c>
      <c r="D198" s="5"/>
      <c r="E198" s="5"/>
      <c r="I198" s="17"/>
    </row>
    <row r="199" spans="2:9" x14ac:dyDescent="0.2">
      <c r="B199" s="10"/>
      <c r="C199" s="5" t="s">
        <v>120</v>
      </c>
      <c r="D199" s="5"/>
      <c r="E199" s="5"/>
      <c r="I199" s="17"/>
    </row>
    <row r="200" spans="2:9" x14ac:dyDescent="0.2">
      <c r="B200" s="10"/>
      <c r="C200" s="5" t="s">
        <v>121</v>
      </c>
      <c r="D200" s="5"/>
      <c r="E200" s="5"/>
      <c r="I200" s="17"/>
    </row>
    <row r="201" spans="2:9" x14ac:dyDescent="0.2">
      <c r="B201" s="10"/>
      <c r="C201" s="5" t="s">
        <v>122</v>
      </c>
      <c r="D201" s="5"/>
      <c r="E201" s="5"/>
      <c r="I201" s="17"/>
    </row>
    <row r="202" spans="2:9" x14ac:dyDescent="0.2">
      <c r="B202" s="10"/>
      <c r="C202" s="5" t="s">
        <v>123</v>
      </c>
      <c r="D202" s="5"/>
      <c r="E202" s="5"/>
      <c r="I202" s="17"/>
    </row>
    <row r="203" spans="2:9" x14ac:dyDescent="0.2">
      <c r="B203" s="10"/>
      <c r="C203" s="5"/>
      <c r="D203" s="5"/>
      <c r="E203" s="5"/>
      <c r="I203" s="17"/>
    </row>
    <row r="204" spans="2:9" x14ac:dyDescent="0.2">
      <c r="B204" s="10"/>
      <c r="C204" s="5" t="s">
        <v>124</v>
      </c>
      <c r="D204" s="5"/>
      <c r="E204" s="5"/>
      <c r="I204" s="17"/>
    </row>
    <row r="205" spans="2:9" ht="17" thickBot="1" x14ac:dyDescent="0.25">
      <c r="B205" s="69"/>
      <c r="C205" s="70" t="s">
        <v>125</v>
      </c>
      <c r="D205" s="70"/>
      <c r="E205" s="70"/>
      <c r="F205" s="41"/>
      <c r="G205" s="41"/>
      <c r="H205" s="41"/>
      <c r="I205" s="42"/>
    </row>
    <row r="206" spans="2:9" ht="17" thickBot="1" x14ac:dyDescent="0.25"/>
    <row r="207" spans="2:9" x14ac:dyDescent="0.2">
      <c r="B207" s="71" t="s">
        <v>126</v>
      </c>
      <c r="C207" s="57"/>
      <c r="D207" s="57"/>
      <c r="E207" s="57"/>
      <c r="F207" s="57"/>
      <c r="G207" s="13"/>
      <c r="H207" s="13"/>
      <c r="I207" s="14"/>
    </row>
    <row r="208" spans="2:9" ht="17" thickBot="1" x14ac:dyDescent="0.25">
      <c r="B208" s="10"/>
      <c r="C208" s="5"/>
      <c r="D208" s="5"/>
      <c r="E208" s="5"/>
      <c r="F208" s="5"/>
      <c r="I208" s="17"/>
    </row>
    <row r="209" spans="2:9" ht="17" thickBot="1" x14ac:dyDescent="0.25">
      <c r="B209" s="56" t="s">
        <v>53</v>
      </c>
      <c r="C209" s="5"/>
      <c r="D209" s="5"/>
      <c r="E209" s="5"/>
      <c r="F209" s="5"/>
      <c r="I209" s="17"/>
    </row>
    <row r="210" spans="2:9" x14ac:dyDescent="0.2">
      <c r="B210" s="62" t="s">
        <v>127</v>
      </c>
      <c r="C210" s="74">
        <f>MDURATION(C211,C212,C214,C213,C217,C218)</f>
        <v>19.600441349469776</v>
      </c>
      <c r="D210" s="75" t="s">
        <v>128</v>
      </c>
      <c r="E210" s="5"/>
      <c r="F210" s="5"/>
      <c r="I210" s="17"/>
    </row>
    <row r="211" spans="2:9" x14ac:dyDescent="0.2">
      <c r="B211" s="58" t="s">
        <v>129</v>
      </c>
      <c r="C211" s="76">
        <v>44562</v>
      </c>
      <c r="D211" s="5"/>
      <c r="E211" s="5"/>
      <c r="F211" s="5"/>
      <c r="I211" s="17"/>
    </row>
    <row r="212" spans="2:9" x14ac:dyDescent="0.2">
      <c r="B212" s="58" t="s">
        <v>130</v>
      </c>
      <c r="C212" s="76">
        <v>55519</v>
      </c>
      <c r="D212" s="5"/>
      <c r="E212" s="5"/>
      <c r="F212" s="5"/>
      <c r="I212" s="17"/>
    </row>
    <row r="213" spans="2:9" x14ac:dyDescent="0.2">
      <c r="B213" s="58" t="s">
        <v>131</v>
      </c>
      <c r="C213" s="77">
        <v>0.03</v>
      </c>
      <c r="D213" s="5"/>
      <c r="E213" s="5"/>
      <c r="F213" s="5"/>
      <c r="I213" s="17"/>
    </row>
    <row r="214" spans="2:9" x14ac:dyDescent="0.2">
      <c r="B214" s="58" t="s">
        <v>132</v>
      </c>
      <c r="C214" s="77">
        <v>0.03</v>
      </c>
      <c r="D214" s="5"/>
      <c r="E214" s="5"/>
      <c r="F214" s="5"/>
      <c r="I214" s="17"/>
    </row>
    <row r="215" spans="2:9" x14ac:dyDescent="0.2">
      <c r="B215" s="58" t="s">
        <v>89</v>
      </c>
      <c r="C215" s="61">
        <v>100</v>
      </c>
      <c r="D215" s="5"/>
      <c r="E215" s="5"/>
      <c r="F215" s="5"/>
      <c r="I215" s="17"/>
    </row>
    <row r="216" spans="2:9" x14ac:dyDescent="0.2">
      <c r="B216" s="58" t="s">
        <v>133</v>
      </c>
      <c r="C216" s="61">
        <v>100</v>
      </c>
      <c r="D216" s="5"/>
      <c r="E216" s="5"/>
      <c r="F216" s="5"/>
      <c r="I216" s="17"/>
    </row>
    <row r="217" spans="2:9" x14ac:dyDescent="0.2">
      <c r="B217" s="58" t="s">
        <v>134</v>
      </c>
      <c r="C217" s="61">
        <v>1</v>
      </c>
      <c r="D217" s="5"/>
      <c r="E217" s="5"/>
      <c r="F217" s="5"/>
      <c r="I217" s="17"/>
    </row>
    <row r="218" spans="2:9" x14ac:dyDescent="0.2">
      <c r="B218" s="58" t="s">
        <v>135</v>
      </c>
      <c r="C218" s="61">
        <v>0</v>
      </c>
      <c r="D218" s="5"/>
      <c r="E218" s="5"/>
      <c r="F218" s="5"/>
      <c r="I218" s="17"/>
    </row>
    <row r="219" spans="2:9" ht="17" thickBot="1" x14ac:dyDescent="0.25">
      <c r="B219" s="10"/>
      <c r="C219" s="5"/>
      <c r="D219" s="5"/>
      <c r="E219" s="5"/>
      <c r="F219" s="5"/>
      <c r="I219" s="17"/>
    </row>
    <row r="220" spans="2:9" ht="17" thickBot="1" x14ac:dyDescent="0.25">
      <c r="B220" s="56" t="s">
        <v>6</v>
      </c>
      <c r="C220" s="5"/>
      <c r="D220" s="5"/>
      <c r="E220" s="5"/>
      <c r="F220" s="5"/>
      <c r="I220" s="17"/>
    </row>
    <row r="221" spans="2:9" x14ac:dyDescent="0.2">
      <c r="B221" s="62" t="s">
        <v>89</v>
      </c>
      <c r="C221" s="78">
        <f>PRICE(C222,C223,C225,C224,C227,C228,C229)</f>
        <v>82.707966699335415</v>
      </c>
      <c r="D221" s="75" t="s">
        <v>136</v>
      </c>
      <c r="E221" s="5"/>
      <c r="F221" s="5"/>
      <c r="I221" s="17"/>
    </row>
    <row r="222" spans="2:9" x14ac:dyDescent="0.2">
      <c r="B222" s="58" t="s">
        <v>129</v>
      </c>
      <c r="C222" s="76">
        <v>44562</v>
      </c>
      <c r="D222" s="5"/>
      <c r="E222" s="5"/>
      <c r="F222" s="5"/>
      <c r="I222" s="17"/>
    </row>
    <row r="223" spans="2:9" x14ac:dyDescent="0.2">
      <c r="B223" s="58" t="s">
        <v>130</v>
      </c>
      <c r="C223" s="76">
        <v>55519</v>
      </c>
      <c r="D223" s="5"/>
      <c r="E223" s="5"/>
      <c r="F223" s="5"/>
      <c r="I223" s="17"/>
    </row>
    <row r="224" spans="2:9" x14ac:dyDescent="0.2">
      <c r="B224" s="79" t="s">
        <v>131</v>
      </c>
      <c r="C224" s="80">
        <v>0.04</v>
      </c>
      <c r="D224" s="81" t="s">
        <v>137</v>
      </c>
      <c r="E224" s="5"/>
      <c r="F224" s="5"/>
      <c r="I224" s="17"/>
    </row>
    <row r="225" spans="2:9" x14ac:dyDescent="0.2">
      <c r="B225" s="58" t="s">
        <v>132</v>
      </c>
      <c r="C225" s="77">
        <v>0.03</v>
      </c>
      <c r="D225" s="5"/>
      <c r="E225" s="5"/>
      <c r="F225" s="5"/>
      <c r="I225" s="17"/>
    </row>
    <row r="226" spans="2:9" x14ac:dyDescent="0.2">
      <c r="B226" s="58" t="s">
        <v>89</v>
      </c>
      <c r="C226" s="61">
        <v>100</v>
      </c>
      <c r="D226" s="5"/>
      <c r="E226" s="5"/>
      <c r="F226" s="5"/>
      <c r="I226" s="17"/>
    </row>
    <row r="227" spans="2:9" x14ac:dyDescent="0.2">
      <c r="B227" s="58" t="s">
        <v>133</v>
      </c>
      <c r="C227" s="61">
        <v>100</v>
      </c>
      <c r="D227" s="5"/>
      <c r="E227" s="5"/>
      <c r="F227" s="5"/>
      <c r="I227" s="17"/>
    </row>
    <row r="228" spans="2:9" x14ac:dyDescent="0.2">
      <c r="B228" s="58" t="s">
        <v>134</v>
      </c>
      <c r="C228" s="61">
        <v>1</v>
      </c>
      <c r="D228" s="5"/>
      <c r="E228" s="5"/>
      <c r="F228" s="5"/>
      <c r="I228" s="17"/>
    </row>
    <row r="229" spans="2:9" x14ac:dyDescent="0.2">
      <c r="B229" s="58" t="s">
        <v>135</v>
      </c>
      <c r="C229" s="61">
        <v>0</v>
      </c>
      <c r="D229" s="5"/>
      <c r="E229" s="5"/>
      <c r="F229" s="5"/>
      <c r="I229" s="17"/>
    </row>
    <row r="230" spans="2:9" x14ac:dyDescent="0.2">
      <c r="B230" s="10"/>
      <c r="C230" s="5"/>
      <c r="D230" s="5"/>
      <c r="E230" s="5"/>
      <c r="F230" s="5"/>
      <c r="I230" s="17"/>
    </row>
    <row r="231" spans="2:9" x14ac:dyDescent="0.2">
      <c r="B231" s="82">
        <f>(C221-C226)/C239</f>
        <v>-0.17292033300664586</v>
      </c>
      <c r="C231" s="75" t="s">
        <v>138</v>
      </c>
      <c r="D231" s="86" t="s">
        <v>158</v>
      </c>
      <c r="E231" s="5"/>
      <c r="F231" s="5"/>
      <c r="I231" s="17"/>
    </row>
    <row r="232" spans="2:9" x14ac:dyDescent="0.2">
      <c r="B232" s="82"/>
      <c r="C232" s="60"/>
      <c r="D232" s="5"/>
      <c r="E232" s="5"/>
      <c r="F232" s="5"/>
      <c r="I232" s="17"/>
    </row>
    <row r="233" spans="2:9" x14ac:dyDescent="0.2">
      <c r="B233" s="83" t="s">
        <v>9</v>
      </c>
      <c r="C233" s="5"/>
      <c r="D233" s="5"/>
      <c r="E233" s="5"/>
      <c r="F233" s="5"/>
      <c r="I233" s="17"/>
    </row>
    <row r="234" spans="2:9" x14ac:dyDescent="0.2">
      <c r="B234" s="62" t="s">
        <v>89</v>
      </c>
      <c r="C234" s="78">
        <f>PRICE(C235,C236,C238,C237,C240,C241,C242)</f>
        <v>122.39645555100441</v>
      </c>
      <c r="D234" s="75" t="s">
        <v>136</v>
      </c>
      <c r="E234" s="5"/>
      <c r="F234" s="5"/>
      <c r="I234" s="17"/>
    </row>
    <row r="235" spans="2:9" x14ac:dyDescent="0.2">
      <c r="B235" s="58" t="s">
        <v>129</v>
      </c>
      <c r="C235" s="76">
        <v>44562</v>
      </c>
      <c r="D235" s="5"/>
      <c r="E235" s="5"/>
      <c r="F235" s="5"/>
      <c r="I235" s="17"/>
    </row>
    <row r="236" spans="2:9" x14ac:dyDescent="0.2">
      <c r="B236" s="58" t="s">
        <v>130</v>
      </c>
      <c r="C236" s="76">
        <v>55519</v>
      </c>
      <c r="D236" s="5"/>
      <c r="E236" s="5"/>
      <c r="F236" s="5"/>
      <c r="I236" s="17"/>
    </row>
    <row r="237" spans="2:9" x14ac:dyDescent="0.2">
      <c r="B237" s="84" t="s">
        <v>131</v>
      </c>
      <c r="C237" s="85">
        <v>0.02</v>
      </c>
      <c r="D237" s="81" t="s">
        <v>139</v>
      </c>
      <c r="E237" s="5"/>
      <c r="F237" s="5"/>
      <c r="I237" s="17"/>
    </row>
    <row r="238" spans="2:9" x14ac:dyDescent="0.2">
      <c r="B238" s="58" t="s">
        <v>132</v>
      </c>
      <c r="C238" s="77">
        <v>0.03</v>
      </c>
      <c r="D238" s="5"/>
      <c r="E238" s="5"/>
      <c r="F238" s="5"/>
      <c r="I238" s="17"/>
    </row>
    <row r="239" spans="2:9" x14ac:dyDescent="0.2">
      <c r="B239" s="58" t="s">
        <v>89</v>
      </c>
      <c r="C239" s="61">
        <v>100</v>
      </c>
      <c r="D239" s="5"/>
      <c r="E239" s="5"/>
      <c r="F239" s="5"/>
      <c r="I239" s="17"/>
    </row>
    <row r="240" spans="2:9" x14ac:dyDescent="0.2">
      <c r="B240" s="58" t="s">
        <v>133</v>
      </c>
      <c r="C240" s="61">
        <v>100</v>
      </c>
      <c r="D240" s="5"/>
      <c r="E240" s="5"/>
      <c r="F240" s="5"/>
      <c r="I240" s="17"/>
    </row>
    <row r="241" spans="2:9" x14ac:dyDescent="0.2">
      <c r="B241" s="58" t="s">
        <v>134</v>
      </c>
      <c r="C241" s="61">
        <v>1</v>
      </c>
      <c r="D241" s="5"/>
      <c r="E241" s="5"/>
      <c r="F241" s="5"/>
      <c r="I241" s="17"/>
    </row>
    <row r="242" spans="2:9" x14ac:dyDescent="0.2">
      <c r="B242" s="58" t="s">
        <v>135</v>
      </c>
      <c r="C242" s="61">
        <v>0</v>
      </c>
      <c r="D242" s="5"/>
      <c r="E242" s="5"/>
      <c r="F242" s="5"/>
      <c r="I242" s="17"/>
    </row>
    <row r="243" spans="2:9" x14ac:dyDescent="0.2">
      <c r="B243" s="10"/>
      <c r="C243" s="5"/>
      <c r="D243" s="5"/>
      <c r="E243" s="5"/>
      <c r="F243" s="5"/>
      <c r="I243" s="17"/>
    </row>
    <row r="244" spans="2:9" x14ac:dyDescent="0.2">
      <c r="B244" s="82">
        <f>(C234-C239)/C239</f>
        <v>0.22396455551004407</v>
      </c>
      <c r="C244" s="75" t="s">
        <v>140</v>
      </c>
      <c r="D244" s="86" t="s">
        <v>158</v>
      </c>
      <c r="E244" s="5"/>
      <c r="F244" s="5"/>
      <c r="I244" s="17"/>
    </row>
    <row r="245" spans="2:9" ht="17" thickBot="1" x14ac:dyDescent="0.25">
      <c r="B245" s="10"/>
      <c r="C245" s="5"/>
      <c r="D245" s="5"/>
      <c r="E245" s="5"/>
      <c r="F245" s="5"/>
      <c r="I245" s="17"/>
    </row>
    <row r="246" spans="2:9" ht="17" thickBot="1" x14ac:dyDescent="0.25">
      <c r="B246" s="56" t="s">
        <v>12</v>
      </c>
      <c r="C246" s="5"/>
      <c r="D246" s="5"/>
      <c r="E246" s="5"/>
      <c r="F246" s="5"/>
      <c r="I246" s="17"/>
    </row>
    <row r="247" spans="2:9" x14ac:dyDescent="0.2">
      <c r="B247" s="10"/>
      <c r="C247" s="5"/>
      <c r="D247" s="5"/>
      <c r="E247" s="5"/>
      <c r="F247" s="5"/>
      <c r="I247" s="17"/>
    </row>
    <row r="248" spans="2:9" x14ac:dyDescent="0.2">
      <c r="B248" s="82">
        <f>C210*1/C215</f>
        <v>0.19600441349469777</v>
      </c>
      <c r="C248" s="86" t="s">
        <v>141</v>
      </c>
      <c r="D248" s="5"/>
      <c r="E248" s="5"/>
      <c r="F248" s="5"/>
      <c r="I248" s="17"/>
    </row>
    <row r="249" spans="2:9" x14ac:dyDescent="0.2">
      <c r="B249" s="10"/>
      <c r="C249" s="86" t="s">
        <v>142</v>
      </c>
      <c r="D249" s="5"/>
      <c r="E249" s="5"/>
      <c r="F249" s="5"/>
      <c r="I249" s="17"/>
    </row>
    <row r="250" spans="2:9" ht="17" thickBot="1" x14ac:dyDescent="0.25">
      <c r="B250" s="10"/>
      <c r="C250" s="5"/>
      <c r="D250" s="5"/>
      <c r="E250" s="5"/>
      <c r="F250" s="5"/>
      <c r="I250" s="17"/>
    </row>
    <row r="251" spans="2:9" ht="17" thickBot="1" x14ac:dyDescent="0.25">
      <c r="B251" s="56" t="s">
        <v>14</v>
      </c>
      <c r="C251" s="5" t="s">
        <v>143</v>
      </c>
      <c r="D251" s="5"/>
      <c r="E251" s="5"/>
      <c r="F251" s="5"/>
      <c r="I251" s="17"/>
    </row>
    <row r="252" spans="2:9" x14ac:dyDescent="0.2">
      <c r="B252" s="10"/>
      <c r="C252" s="5" t="s">
        <v>144</v>
      </c>
      <c r="D252" s="5"/>
      <c r="E252" s="5"/>
      <c r="F252" s="5"/>
      <c r="I252" s="17"/>
    </row>
    <row r="253" spans="2:9" x14ac:dyDescent="0.2">
      <c r="B253" s="10"/>
      <c r="C253" s="5" t="s">
        <v>145</v>
      </c>
      <c r="D253" s="5"/>
      <c r="E253" s="5"/>
      <c r="F253" s="5"/>
      <c r="I253" s="17"/>
    </row>
    <row r="254" spans="2:9" x14ac:dyDescent="0.2">
      <c r="B254" s="10"/>
      <c r="C254" s="5" t="s">
        <v>146</v>
      </c>
      <c r="D254" s="5"/>
      <c r="E254" s="5"/>
      <c r="F254" s="5"/>
      <c r="I254" s="17"/>
    </row>
    <row r="255" spans="2:9" x14ac:dyDescent="0.2">
      <c r="B255" s="10"/>
      <c r="C255" s="5" t="s">
        <v>147</v>
      </c>
      <c r="D255" s="5"/>
      <c r="E255" s="5"/>
      <c r="F255" s="5"/>
      <c r="I255" s="17"/>
    </row>
    <row r="256" spans="2:9" x14ac:dyDescent="0.2">
      <c r="B256" s="10"/>
      <c r="C256" s="5"/>
      <c r="D256" s="5"/>
      <c r="E256" s="5"/>
      <c r="F256" s="5"/>
      <c r="I256" s="17"/>
    </row>
    <row r="257" spans="2:9" x14ac:dyDescent="0.2">
      <c r="B257" s="10"/>
      <c r="C257" s="5"/>
      <c r="D257" s="5"/>
      <c r="E257" s="5"/>
      <c r="F257" s="5"/>
      <c r="I257" s="17"/>
    </row>
    <row r="258" spans="2:9" x14ac:dyDescent="0.2">
      <c r="B258" s="10"/>
      <c r="C258" s="5"/>
      <c r="D258" s="5"/>
      <c r="E258" s="5"/>
      <c r="F258" s="5"/>
      <c r="I258" s="17"/>
    </row>
    <row r="259" spans="2:9" x14ac:dyDescent="0.2">
      <c r="B259" s="10"/>
      <c r="C259" s="5"/>
      <c r="D259" s="5"/>
      <c r="E259" s="5"/>
      <c r="F259" s="5"/>
      <c r="I259" s="17"/>
    </row>
    <row r="260" spans="2:9" x14ac:dyDescent="0.2">
      <c r="B260" s="10"/>
      <c r="C260" s="5"/>
      <c r="D260" s="5"/>
      <c r="E260" s="5"/>
      <c r="F260" s="5"/>
      <c r="I260" s="17"/>
    </row>
    <row r="261" spans="2:9" x14ac:dyDescent="0.2">
      <c r="B261" s="10"/>
      <c r="C261" s="5"/>
      <c r="D261" s="5"/>
      <c r="E261" s="5"/>
      <c r="F261" s="5"/>
      <c r="I261" s="17"/>
    </row>
    <row r="262" spans="2:9" x14ac:dyDescent="0.2">
      <c r="B262" s="10"/>
      <c r="C262" s="5"/>
      <c r="D262" s="5"/>
      <c r="E262" s="5"/>
      <c r="F262" s="5"/>
      <c r="I262" s="17"/>
    </row>
    <row r="263" spans="2:9" x14ac:dyDescent="0.2">
      <c r="B263" s="10"/>
      <c r="C263" s="5"/>
      <c r="D263" s="5"/>
      <c r="E263" s="5"/>
      <c r="F263" s="5"/>
      <c r="I263" s="17"/>
    </row>
    <row r="264" spans="2:9" x14ac:dyDescent="0.2">
      <c r="B264" s="10"/>
      <c r="C264" s="5"/>
      <c r="D264" s="5"/>
      <c r="E264" s="5"/>
      <c r="F264" s="5"/>
      <c r="I264" s="17"/>
    </row>
    <row r="265" spans="2:9" x14ac:dyDescent="0.2">
      <c r="B265" s="10"/>
      <c r="C265" s="5"/>
      <c r="D265" s="5"/>
      <c r="E265" s="5"/>
      <c r="F265" s="5"/>
      <c r="I265" s="17"/>
    </row>
    <row r="266" spans="2:9" x14ac:dyDescent="0.2">
      <c r="B266" s="10"/>
      <c r="C266" s="5"/>
      <c r="D266" s="5"/>
      <c r="E266" s="5"/>
      <c r="F266" s="5"/>
      <c r="I266" s="17"/>
    </row>
    <row r="267" spans="2:9" x14ac:dyDescent="0.2">
      <c r="B267" s="10"/>
      <c r="C267" s="5"/>
      <c r="D267" s="5"/>
      <c r="E267" s="5"/>
      <c r="F267" s="5"/>
      <c r="I267" s="17"/>
    </row>
    <row r="268" spans="2:9" x14ac:dyDescent="0.2">
      <c r="B268" s="10"/>
      <c r="C268" s="5"/>
      <c r="D268" s="5"/>
      <c r="E268" s="5"/>
      <c r="F268" s="5"/>
      <c r="I268" s="17"/>
    </row>
    <row r="269" spans="2:9" x14ac:dyDescent="0.2">
      <c r="B269" s="10"/>
      <c r="C269" s="5"/>
      <c r="D269" s="5"/>
      <c r="E269" s="5"/>
      <c r="F269" s="5"/>
      <c r="I269" s="17"/>
    </row>
    <row r="270" spans="2:9" x14ac:dyDescent="0.2">
      <c r="B270" s="10"/>
      <c r="C270" s="5"/>
      <c r="D270" s="5"/>
      <c r="E270" s="5"/>
      <c r="F270" s="5"/>
      <c r="I270" s="17"/>
    </row>
    <row r="271" spans="2:9" x14ac:dyDescent="0.2">
      <c r="B271" s="10"/>
      <c r="C271" s="5"/>
      <c r="D271" s="5"/>
      <c r="E271" s="5"/>
      <c r="F271" s="5"/>
      <c r="I271" s="17"/>
    </row>
    <row r="272" spans="2:9" x14ac:dyDescent="0.2">
      <c r="B272" s="10"/>
      <c r="C272" s="5"/>
      <c r="D272" s="5"/>
      <c r="E272" s="5"/>
      <c r="F272" s="5"/>
      <c r="I272" s="17"/>
    </row>
    <row r="273" spans="2:9" x14ac:dyDescent="0.2">
      <c r="B273" s="10"/>
      <c r="C273" s="5"/>
      <c r="D273" s="5"/>
      <c r="E273" s="5"/>
      <c r="F273" s="5"/>
      <c r="I273" s="17"/>
    </row>
    <row r="274" spans="2:9" x14ac:dyDescent="0.2">
      <c r="B274" s="10"/>
      <c r="C274" s="5"/>
      <c r="D274" s="5"/>
      <c r="E274" s="5"/>
      <c r="F274" s="5"/>
      <c r="I274" s="17"/>
    </row>
    <row r="275" spans="2:9" x14ac:dyDescent="0.2">
      <c r="B275" s="72" t="s">
        <v>17</v>
      </c>
      <c r="C275" s="5" t="s">
        <v>148</v>
      </c>
      <c r="D275" s="5"/>
      <c r="E275" s="5"/>
      <c r="F275" s="5"/>
      <c r="I275" s="17"/>
    </row>
    <row r="276" spans="2:9" x14ac:dyDescent="0.2">
      <c r="B276" s="10"/>
      <c r="C276" s="5" t="s">
        <v>149</v>
      </c>
      <c r="D276" s="5"/>
      <c r="E276" s="5"/>
      <c r="F276" s="5"/>
      <c r="I276" s="17"/>
    </row>
    <row r="277" spans="2:9" ht="17" thickBot="1" x14ac:dyDescent="0.25">
      <c r="B277" s="69"/>
      <c r="C277" s="70" t="s">
        <v>150</v>
      </c>
      <c r="D277" s="70"/>
      <c r="E277" s="70"/>
      <c r="F277" s="70"/>
      <c r="G277" s="41"/>
      <c r="H277" s="41"/>
      <c r="I277" s="42"/>
    </row>
    <row r="278" spans="2:9" x14ac:dyDescent="0.2">
      <c r="B278" s="5"/>
      <c r="C278" s="5"/>
      <c r="D278" s="5"/>
      <c r="E278" s="5"/>
      <c r="F278" s="5"/>
    </row>
  </sheetData>
  <mergeCells count="2">
    <mergeCell ref="B137:I140"/>
    <mergeCell ref="B141:I1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Colon</dc:creator>
  <cp:lastModifiedBy>J.M. Colon</cp:lastModifiedBy>
  <dcterms:created xsi:type="dcterms:W3CDTF">2021-10-06T14:33:25Z</dcterms:created>
  <dcterms:modified xsi:type="dcterms:W3CDTF">2022-10-05T21:46:22Z</dcterms:modified>
</cp:coreProperties>
</file>