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31"/>
  <workbookPr date1904="1" showInkAnnotation="0" autoCompressPictures="0"/>
  <mc:AlternateContent xmlns:mc="http://schemas.openxmlformats.org/markup-compatibility/2006">
    <mc:Choice Requires="x15">
      <x15ac:absPath xmlns:x15ac="http://schemas.microsoft.com/office/spreadsheetml/2010/11/ac" url="https://fordhamit-my.sharepoint.com/personal/jcolon_fordham_edu/Documents/Partnership/Partnership Git/Partnership-Tax/"/>
    </mc:Choice>
  </mc:AlternateContent>
  <xr:revisionPtr revIDLastSave="0" documentId="8_{DD89C9D0-6EA0-744C-963D-863B9F1A119D}" xr6:coauthVersionLast="47" xr6:coauthVersionMax="47" xr10:uidLastSave="{00000000-0000-0000-0000-000000000000}"/>
  <bookViews>
    <workbookView xWindow="9240" yWindow="460" windowWidth="41960" windowHeight="27740" tabRatio="5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98" i="1" l="1"/>
  <c r="J110" i="1" s="1"/>
  <c r="I98" i="1"/>
  <c r="I110" i="1"/>
  <c r="G110" i="1"/>
  <c r="F110" i="1"/>
  <c r="O86" i="1"/>
  <c r="M67" i="1"/>
  <c r="M65" i="1"/>
  <c r="M66" i="1" s="1"/>
  <c r="N66" i="1" s="1"/>
  <c r="M73" i="1"/>
  <c r="G86" i="1"/>
  <c r="G87" i="1" s="1"/>
  <c r="G92" i="1" s="1"/>
  <c r="G98" i="1" s="1"/>
  <c r="G91" i="1"/>
  <c r="F86" i="1"/>
  <c r="F87" i="1"/>
  <c r="F92" i="1" s="1"/>
  <c r="F98" i="1" s="1"/>
  <c r="F89" i="1"/>
  <c r="F91" i="1"/>
  <c r="G66" i="1"/>
  <c r="G76" i="1"/>
  <c r="F68" i="1"/>
  <c r="F66" i="1"/>
  <c r="F76" i="1"/>
  <c r="O74" i="1"/>
  <c r="M68" i="1" l="1"/>
  <c r="M74" i="1" l="1"/>
  <c r="N68" i="1"/>
  <c r="F69" i="1" l="1"/>
  <c r="G69" i="1"/>
  <c r="N74" i="1"/>
  <c r="M84" i="1"/>
  <c r="N84" i="1" l="1"/>
  <c r="M102" i="1"/>
  <c r="N102" i="1" s="1"/>
  <c r="N104" i="1" s="1"/>
  <c r="G70" i="1"/>
  <c r="G74" i="1" s="1"/>
  <c r="G77" i="1" s="1"/>
  <c r="J68" i="1"/>
  <c r="F70" i="1"/>
  <c r="F74" i="1" s="1"/>
  <c r="F77" i="1" s="1"/>
  <c r="I68" i="1"/>
</calcChain>
</file>

<file path=xl/sharedStrings.xml><?xml version="1.0" encoding="utf-8"?>
<sst xmlns="http://schemas.openxmlformats.org/spreadsheetml/2006/main" count="131" uniqueCount="113">
  <si>
    <t xml:space="preserve">A and B each contribute 40k and form 50-50 PSH with A allocated all cost recovery deductions.  AB PSH has operating income equal to expenses except 20k of depreciation. PSH agreement satisfies CA maintenance rules but liquidation proceeds split equally regardless of CA and no DRO.  Allocation of depreciation to A doesn’t have EE (A doesn’t bear loss).  Will be allocated in accordance with PIP (50-50). </t>
  </si>
  <si>
    <t>1(ii)</t>
  </si>
  <si>
    <t>Same as 1(i) except that under PSH agreement liquidation proceeds distributed in accordance w/ CA only during first 5 yrs; afterwards distributed equally.  No EE b/c liquidation requirement not satisfied for life of PSH.  Even if liquidation requirement satisfied for life of PSH agreement, allocations won’t have EE b/c of lack of DRO.</t>
  </si>
  <si>
    <t>1(iii)</t>
  </si>
  <si>
    <t>Same as 1(i) except under PSH agreement liquidation proceeds distributed in accordance w/ positive CAs during life of PSH and PSH agreement has QIO but no DRO.  (Also, no expected distributions that will cause B’s CA to be negative).  Allocation of 20k of depreciation has EE under alternative EE test (AEET). (A’s CA goes from 40k to 20k).</t>
  </si>
  <si>
    <t>1(iv)</t>
  </si>
  <si>
    <t>1(v)</t>
  </si>
  <si>
    <t>Same as 1(iv) except that depreciation is only 20k in Y2 but property sold for 35k generating 5k of book and tax loss.  Allocated 50-50 to A and B.  This would result in A’s CA being &lt;2.5k&gt; and B’s being 37.5k.  If 35k to distribute, B would get it all, but would consequently bear the 2.5k of loss allocated to A.  Allocation doesn’t have EE.  Under PIP, B allocated all 5k of loss.</t>
  </si>
  <si>
    <t>1(vi)</t>
  </si>
  <si>
    <t xml:space="preserve">Same as 1(iv) except that depreciation is only 20k in Y2 and it is reasonably expected  at the end of Y2 AB PSH will have operating income equal to operating expense (but no depreciation), borrow 10k recourse and distribute 5k to A and B.  PSH will sell the property and repay the 10k debt and liquidate.  Distribution of loan taken into account in determining whether AEET satisfied.  B/c of FMV=value assumption, sale of land will produce 40k (its AB) and 10k is used to pay off loan, leaving 30k.  B’s CA is 35k, however, and thus B bears burden of 5k of depreciation deduction allocated to A.  Only 15k of 20k of depr. ded. satisfies the AEET test. Same result even if PSH agreement would allocate any G upon sale of property to A to the extent of prior depreciation and Ps believed that land’s value would exceed AB by at least 5k, the amount of the distribution.  </t>
  </si>
  <si>
    <t>1(vii)</t>
  </si>
  <si>
    <t>Same as 1(iv) except PSH agreement has DRO.  Allocations have EE.  If property sold for 35k, A would have to contribute 5k equal to deficit in CA, and B would receive 40k as reflected in CA.  B has received 45k in deductions but will have lost 45k (40k contribution plus 5k to cover DRO).</t>
  </si>
  <si>
    <t>1(viii)</t>
  </si>
  <si>
    <t>Same as 1(vii), except that A has limited DRO (5k).  Allocation of 25k has EE under AEET.  If A contributes 5k eliminating deficit, A’s DRO can be eliminated w/out affecting validity of prior allocations. (-1(b(2)(ii)(g).</t>
  </si>
  <si>
    <t>1(ix)</t>
  </si>
  <si>
    <t>Same as 1(iv) except that A contributes his own 5k promissory note to PSH payable earlier of PSH’s 4th yr or liquidation of A’s interest.  A is considered to have DRO of 5k.  Allocation satisfies AEET, even if note payable only at end of 4th year of PSH’s TY (A not required to satisfy note upon liq of interest AND PSH agreement provided that upon liquidation of A’s interest PSH would retain note and A would contribute excess of balance over note’s FMV</t>
  </si>
  <si>
    <t>1(x)</t>
  </si>
  <si>
    <t>1(i)</t>
  </si>
  <si>
    <t>C and D form CD PSH (50-50) with each contributing 100k to buy and lease machine (5 YR property).  CD borrow 800k recourse.  PSH agreement satisfies Big 3. Net taxable losses allocated 90% to C and 10% to D until the PSH has net taxable income when C will be allocated 90%  of income up to amount of previous losses; thereafter income allocated 50-50; and operating CF will be allocated 50-50.  PSH has 12 YR lease with financially secure company and expects net taxable loss in each of first 5 yrs b/c of depreciation and taxable income in next seven yrs.  Strong likelihood of losses: 100, 90, 80, 70, and 60; and income: 40, 50, 60, 70, 80, 90, an 100.  Even though losses offset by income over total 12 yr period, b/c at the time of formation, there was not strong likelihood that losses would be offset by income w/in 5 years, determined on first-in, first-out basis, i.e., YR1 loss not offset until YR 8, etc.  Thus, allocations are substantial.</t>
  </si>
  <si>
    <t>Same facts as 5(i).  In Y1, PSH realizes 450 of TE interest and 550 of taxable interest and allocation in 5(i) applies.  I: 360  (80% of TE interest) and J: 640 (20% of TE interest and 100% of taxable).  B/c allocations don’t have SEE, since I is allocated 360/1000 of total investment income (and J 64%), all items of PSH income allocated in same percentages.</t>
  </si>
  <si>
    <t>E and F form EF PSH with E contributing 2.5 and services and F 100.  EF will develop and market experimental electronic devices.  All R&amp;E and loan interest alllocated to F, who will also be allocated 90% of of PSH TI/L, computed net of R&amp;E and interest until F recovers prior all deductions.  Thereafter 50-50.  Operating CF distributed 50-50.  Big 3 satisfied.  Allocations has EE and b/c of nature (risk) of PSH activities, not a strong likelihood that at the time the allocation become part of PSH the allocations of losses will be offset by allocations of income.</t>
  </si>
  <si>
    <t>4(ii)</t>
  </si>
  <si>
    <t>Same as 4(i), except no CA and PSH agreement provides all I/G/L allocated 75 to G and 25 to H.  Under state law, G and H liable for 75% and 25% of debts of PSH.  Big 3 not satisfied but allocations have EE under economic effect equivalence test (b)(2)(ii)(i).</t>
  </si>
  <si>
    <t>4(iii)</t>
  </si>
  <si>
    <t>Same facts as 1(ix) but no note.  PSH agreement requires A to contribute 5k to PSH at the earlier of beg. of PSH’s 4th taxable year, or end of TY in which A’s interest is liquidated.  A still considered as having obligation to restore up to 5k of deficit in CA and AEET test is satisfied.</t>
  </si>
  <si>
    <t>1(xi)</t>
  </si>
  <si>
    <t>Same as 7(i), except that G/L from sale of TE bonds and corp stock allocated 50-50 and 90/10 allocation applies only to first 10k of TE interest and div income and first taxable year of PSH.  Strong likelihood that at time of initial allocation, there will be more than 10k each of TE interest and div.  Allocation has EE but is not substantial.  If PSH realizes at least 10k each of TE interest and div, they will be allocated equally.  If not, TE int and div allocated in proportion to net increase in CAs due to allocations under PSH agreement.</t>
  </si>
  <si>
    <t>7(iii)</t>
  </si>
  <si>
    <t xml:space="preserve">I and J are 50-50 Ps in investment PSH.  I’s MTR is 50% and J’s 15%.  Strong likelihood that PSH will realize between 450 and 550 of tax exempt income and 450 and 550 of taxable interest and dividends.  I/G/L shared equally but tax exempt interest allocated 80 to I and 20 J and CFs distributed similarly.  J allocated 100% of taxable interest, dividends and associated CFs.  Big 3 satisfied.  Allocations satisfied but not substantial.  W/out allocation I gets btwn 225 and 275 of tax exempt, and 225 and 275 of dividends and interest.  Total net after taxes would be 337.5 and 412.50.  With allocation, I gets btwn 360 and 440 after tax.  I enhances AT consequences and there is strong likelihodd that neigher I nor J will substantially diminish AT economic consequences as a result of allocations: if PSH realized 550 of tax exempt and 450 of taxable interest, J would have 492.5 AT (more than 466.25 AT J would receive if all income allocated equally).   Under allocation of income least favorable for I, PSh would have 450 of tax exempt and 550 of taxable interest, giving I 360 AT, which is not substantially less than 362.50 he would have received if income allocated equally.  Must be allocated in accordance w/ PIP. </t>
  </si>
  <si>
    <t>5(ii)</t>
  </si>
  <si>
    <t>Same as 7(ii), except that not a strong likelihood that PSH will earn more than 10k each of TE inter and div for 1st TY and amount of such interest and div will be substantially the same.  Allocations will have SEE.</t>
  </si>
  <si>
    <t>4(i)</t>
  </si>
  <si>
    <t>K and L form 50-50 PSH and buy 1231 property.  Big 3 satisfied.  For TY in which PSH expects a loss on sale of property, PSH agreement amended (at beginning of year) to allocate loss to K (who expects to have no 1231 gains) and allocate equivalent amount of PSH loss to L who expects to have 1231 gains.  Any excess allocated 50-50.  At time of amendment, substantial likelihood that PSH will have non-1231 loss equal or exceed 1231 loss.  Allocations have EE but are not substantial:  CAs will be the same if no special allocation.  If PSH has non-1231 loss&gt;1231 loss, losses allocated 50-50.  If not, 1231 loss and other losses allocated in proportion to net decreases in their CAs due to allocation of items under PSH agreement.</t>
  </si>
  <si>
    <t>7(i)</t>
  </si>
  <si>
    <t>M and N form 50-50 PSH.  Big 3 satisfied.  M and N contribute additional funds which are invested in equal amounts of TE bonds and corporate stock for PSH’s first 3 TYs.  TE int and related gains allocated 90-10 to M and 10-90 div and related gains.  At time of agreement, strong likelihood that TE int and divs will be equal during 3 yr period but not gains.  Allocations have EE and allocations of gain have SEE, but allocations of TE int and div don’t have SEE b/c increases and decreases will offset each other and total taxes  will be reduced.  TE int and div will be allocated in proportion to net increases in CAs during 3yr period.</t>
  </si>
  <si>
    <t>7(ii)</t>
  </si>
  <si>
    <t>Example 1</t>
  </si>
  <si>
    <t>Facts:  GL LPSH, 180-20 contributions, 800NR loan to purchase property for 1mm; PSH agreement satisfies first 2 of SEE requirements, G has DRO and there's a QIO and MGC provision.  All PSH items allocated 90-10 until first time PSH's income/gain exceed prior losses; thereafter 50-50.  All distributions made 90-10 until original capital returned, thereafter 50-50.  PSH:  95 rental, expenses 10, interest 80, and depreciation 90 for net loss of 85.  Y1 and 2 have SEE</t>
  </si>
  <si>
    <t>LP</t>
  </si>
  <si>
    <t>GP</t>
  </si>
  <si>
    <t>Contributions</t>
  </si>
  <si>
    <t>Y1 &amp; 2 Losses</t>
  </si>
  <si>
    <t>CA End of Y2</t>
  </si>
  <si>
    <t>Building AB</t>
  </si>
  <si>
    <t>OB</t>
  </si>
  <si>
    <t>Y1 &amp; 2 Dep</t>
  </si>
  <si>
    <t>AB End Y2</t>
  </si>
  <si>
    <t>Liability</t>
  </si>
  <si>
    <t>MG</t>
  </si>
  <si>
    <t>Y3 Dep</t>
  </si>
  <si>
    <t>AB End Y3</t>
  </si>
  <si>
    <t>NR Deduction Y3</t>
  </si>
  <si>
    <t>Net Loss w/out NR Ded</t>
  </si>
  <si>
    <t>Share of MG</t>
  </si>
  <si>
    <t xml:space="preserve">Y3 same NL of 85.  70 of NR deductions, allocation deemd to have SEE.  Also because MG is 70 and CA 46.5, LP could be allocated additional losses of 13.5 next year.  </t>
  </si>
  <si>
    <t>Allocation of NR deductions 50-50 would be acceptable as would any % btwn 90-10 and 50-50</t>
  </si>
  <si>
    <t>CA End of Y3</t>
  </si>
  <si>
    <t>AB End Y4</t>
  </si>
  <si>
    <t>Payment</t>
  </si>
  <si>
    <t>Balance</t>
  </si>
  <si>
    <t>Contribution</t>
  </si>
  <si>
    <t>Y4 Loss</t>
  </si>
  <si>
    <t>CA End of Y4</t>
  </si>
  <si>
    <t>Loans of unequal priority--skip</t>
  </si>
  <si>
    <t>PSH borrows another 200 NR at the end of Y4 and disributes 180 of this at beginning of Y5.</t>
  </si>
  <si>
    <t>Operating CF distributed each year (5/yr)</t>
  </si>
  <si>
    <t>Y1 &amp; 2 CF</t>
  </si>
  <si>
    <t>Distribution of CF</t>
  </si>
  <si>
    <t>CCA End of Y3</t>
  </si>
  <si>
    <t>1st Mort</t>
  </si>
  <si>
    <t>2nd Mort</t>
  </si>
  <si>
    <t>Total</t>
  </si>
  <si>
    <t>Y4 Dep</t>
  </si>
  <si>
    <t>NR Deductions</t>
  </si>
  <si>
    <t>Rental Income</t>
  </si>
  <si>
    <t>CA at the End of Y4</t>
  </si>
  <si>
    <t>***</t>
  </si>
  <si>
    <t>***Increase in MG of 290,000, so all deductions (int &amp; dep) are NR deductions</t>
  </si>
  <si>
    <t>AB End Y5</t>
  </si>
  <si>
    <t>CO -2(j)(1)(iii)</t>
  </si>
  <si>
    <t>Net Loss w/ NR Ded</t>
  </si>
  <si>
    <t>**</t>
  </si>
  <si>
    <t>**Increase in MG is 200, of which 110 is allocable to PSH MG, so NRD are 90</t>
  </si>
  <si>
    <t>Distributions of Loan Proceeds</t>
  </si>
  <si>
    <t>CF Distribution</t>
  </si>
  <si>
    <t>CA at the end of Y5</t>
  </si>
  <si>
    <t>##</t>
  </si>
  <si>
    <t>##(50-50 because PSH distributed 205)</t>
  </si>
  <si>
    <t>^^</t>
  </si>
  <si>
    <t>^^25 + 9 (NRD)+9 (share of NR liab proceeds allocable to increase in MG)</t>
  </si>
  <si>
    <t>1-704-2</t>
  </si>
  <si>
    <r>
      <t>If allocation</t>
    </r>
    <r>
      <rPr>
        <sz val="10"/>
        <rFont val="Verdana"/>
        <family val="2"/>
      </rPr>
      <t xml:space="preserve"> of NRD</t>
    </r>
    <r>
      <rPr>
        <sz val="10"/>
        <rFont val="Verdana"/>
        <family val="2"/>
      </rPr>
      <t xml:space="preserve"> is 99-1, would fail consistency requirement.  Will be allocated according to Ps' overall economic interest in the PSH</t>
    </r>
  </si>
  <si>
    <r>
      <t xml:space="preserve">LP and GP contribute 144 and 16, which </t>
    </r>
    <r>
      <rPr>
        <sz val="10"/>
        <rFont val="Verdana"/>
        <family val="2"/>
      </rPr>
      <t xml:space="preserve">PSUH uses to </t>
    </r>
    <r>
      <rPr>
        <sz val="10"/>
        <rFont val="Verdana"/>
        <family val="2"/>
      </rPr>
      <t>reduce NRL to 640.  Same results, except int is 64 so N</t>
    </r>
    <r>
      <rPr>
        <sz val="10"/>
        <rFont val="Verdana"/>
        <family val="2"/>
      </rPr>
      <t xml:space="preserve">et </t>
    </r>
    <r>
      <rPr>
        <sz val="10"/>
        <rFont val="Verdana"/>
        <family val="2"/>
      </rPr>
      <t>L</t>
    </r>
    <r>
      <rPr>
        <sz val="10"/>
        <rFont val="Verdana"/>
        <family val="2"/>
      </rPr>
      <t>oss</t>
    </r>
    <r>
      <rPr>
        <sz val="10"/>
        <rFont val="Verdana"/>
        <family val="2"/>
      </rPr>
      <t xml:space="preserve"> of 69.</t>
    </r>
  </si>
  <si>
    <r>
      <t xml:space="preserve">Decrease in MG </t>
    </r>
    <r>
      <rPr>
        <sz val="10"/>
        <rFont val="Verdana"/>
        <family val="2"/>
      </rPr>
      <t xml:space="preserve">of 70 (AB= 640; NRL = 640) </t>
    </r>
    <r>
      <rPr>
        <sz val="10"/>
        <rFont val="Verdana"/>
        <family val="2"/>
      </rPr>
      <t>doesn't trigger MGC because attributable to cap contributions under f(3).</t>
    </r>
  </si>
  <si>
    <r>
      <t>Also, excess NR deductions of 290</t>
    </r>
    <r>
      <rPr>
        <sz val="10"/>
        <rFont val="Verdana"/>
        <family val="2"/>
      </rPr>
      <t xml:space="preserve"> (increase in MG)</t>
    </r>
    <r>
      <rPr>
        <sz val="10"/>
        <rFont val="Verdana"/>
        <family val="2"/>
      </rPr>
      <t>-180</t>
    </r>
    <r>
      <rPr>
        <sz val="10"/>
        <rFont val="Verdana"/>
        <family val="2"/>
      </rPr>
      <t xml:space="preserve"> (amount of NRD)</t>
    </r>
    <r>
      <rPr>
        <sz val="10"/>
        <rFont val="Verdana"/>
        <family val="2"/>
      </rPr>
      <t xml:space="preserve"> = 110k</t>
    </r>
  </si>
  <si>
    <t>Y5 Dep</t>
  </si>
  <si>
    <t xml:space="preserve">Same as 1(vii), except that any gain (OI or CG) upon sale of property is allocated to A to the extent of prior allocation and additional gain is allocated btwn A and B.  Ps believe that there will be sufficient G to offset prior allocations of dep.  Gain chargeback does not cause violation of EE test b/c in testing whether the economic effect of allocation is substantial, the property is presumed to decrease in value by amount of deductions (book = value).  </t>
  </si>
  <si>
    <t>Same as 4(i), but PSH agreement has DRO.  Allocations don’t satisfy Big 3, but allocations have EE under economic effect equivalence test (b)(2)(ii)(i).</t>
  </si>
  <si>
    <t xml:space="preserve">Same as 1(iii) except that depreciation for Y2 is 25k.  Allocation of 25k satisfies AEET only to extent of 20k; remaining 5k allocated in accordance w PIP. Under -1(b)(3)(iii), 5k is allocated to A b/c A bears burden of loss:  if property sold for book value at the end of Y1 (60k), A would get 20k and B 40k, and if property sold for book value at the end of Y2 (35k), B would only get 35k even though CA is 40k.  So B bears burden of 5k of loss. </t>
  </si>
  <si>
    <t xml:space="preserve">G and H form GH and contributed 75 and 25.  All I/G/L allocated 50-50, CA maintained, but PSH distributions, including liquidating distributions, made 75-25, regardless of CA balances.  No DRO.  Allocations don't have SEE.  Reallocated 75-25 under (b)(3).  </t>
  </si>
  <si>
    <t>13(i)</t>
  </si>
  <si>
    <t>Y and Z form 50-50 PSH with Y contribute 10k of cash and Z 10k of securities (AB = 3k).  Not investment company under 351(e).  Big 3 satisfied.  All G/L/D shared 50-50 except for precontribution BIG which is allocated under 704(c) to Z.  YZ sells securities for 12k (book gain of 2k and tax of 9k).  Allocation of book gain 1k each to Y and Z has SEE.  Under 704(c), Y has tax gain of 1k and Z 9k.</t>
  </si>
  <si>
    <t>13(ii)</t>
  </si>
  <si>
    <t>13(iii)</t>
  </si>
  <si>
    <t>Same as 13(i), except YZ invests 22k in cash in G Corp, which increase in value to 40k at which time Y sells 50% of his interest to LK for 10k. (Value of YZ is 40 so Y's interest is worth 20k and 50% is 10k.)  No 754 election in effect (this would allow the PSH to adjust the basis in its assets solely with respect to LK).  LK inherits 50% of Y's CA under (b)(2)(iv)(l), so LY and Y have CA of 5.5k each and Z has CA of 11k.  The G Corp shares are sold for 40k resulting in book and tax gain, which is allocated 9K to Z and 4.5k to Y and LK.  This allocation has SEE. Note, precontribution gain can be allocated to new P.  Compare the results if LK had invested directly into YZ, which would have required a book up (revaluation) at the time LK entered the PSH. Also note that LK ends up paying tax on gain that he already paid for when he entered the PSH.  His basis will now be 10k + 4.5k, or 14.5k, but the FMV of his interest is only 10k.  This is resolved only when he sells or liquidates his interest.</t>
  </si>
  <si>
    <t xml:space="preserve">Same as 13(ii), except PSH has 754 election, which allows PSH to increase the basis under 1.743-1 in its assets for LK's share of the pre-acquisition gain that he paid for when he purchased the PSH interest.  When the G Corp shares are sold, LK will not recognize any taxable gain (because of the basis step up under 743) but his CA will be adjusted by 4.5k under (b)(2)(iv)(m)(2), under which basis adjustments are ignored in maintaining CAs. </t>
  </si>
  <si>
    <t>13(iv)</t>
  </si>
  <si>
    <t>Same as 13(iii), but G Corp stock declines to 32K resulting in 10k of taxable and book gain, but LK will have a 2K loss because of the 4.5k basis adjustment under 743.  (Another way to view this:  LK's share of the basis of the G Corp stock is 4.5k (743 basis adjustment) + 5.5k (25% of 22k basis) or 10k.  The AR is 25% of 32k or 8K, resulting in a 2k of loss.)  LK's CA's are still increased by 2.5k of book gain allocated to LK.</t>
  </si>
  <si>
    <t>13(v)</t>
  </si>
  <si>
    <t>Same as 13(ii), except Y sells 100% of his interest to LK for 20k.  This results in termination of PSH under 708(b)(1)(B), which results in constructive liquidation/contribution to new PSH.  Under (b)(2)(iv)(l), contribution of assets to "new" PSH are disregarded for CA purposes.  Thus, Z and LK have CAs of 11k each (the same as their CAs in the PSH immediately before termination).  The book value of the G Corp securities remains at 22k.</t>
  </si>
  <si>
    <t>Regulations Examples</t>
  </si>
  <si>
    <t>Last Revised = Jan. 31, 2015</t>
  </si>
  <si>
    <t>1.704-1(b)(5)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</si>
</sst>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9" x14ac:knownFonts="1">
    <font>
      <sz val="10"/>
      <name val="Verdana"/>
    </font>
    <font>
      <b/>
      <sz val="10"/>
      <name val="Verdana"/>
      <family val="2"/>
    </font>
    <font>
      <sz val="10"/>
      <name val="Verdana"/>
      <family val="2"/>
    </font>
    <font>
      <sz val="8"/>
      <name val="Verdana"/>
      <family val="2"/>
    </font>
    <font>
      <sz val="10"/>
      <name val="Helvetica Neue"/>
      <family val="2"/>
    </font>
    <font>
      <b/>
      <sz val="10"/>
      <name val="Helvetica Neue"/>
      <family val="2"/>
    </font>
    <font>
      <sz val="10"/>
      <name val="Verdana"/>
      <family val="2"/>
    </font>
    <font>
      <sz val="10"/>
      <name val="Verdana"/>
      <family val="2"/>
    </font>
    <font>
      <b/>
      <sz val="10"/>
      <name val="Verdana"/>
      <family val="2"/>
    </font>
  </fonts>
  <fills count="7">
    <fill>
      <patternFill patternType="none"/>
    </fill>
    <fill>
      <patternFill patternType="gray125"/>
    </fill>
    <fill>
      <patternFill patternType="solid">
        <fgColor indexed="49"/>
        <bgColor indexed="64"/>
      </patternFill>
    </fill>
    <fill>
      <patternFill patternType="solid">
        <fgColor indexed="42"/>
        <bgColor indexed="64"/>
      </patternFill>
    </fill>
    <fill>
      <patternFill patternType="solid">
        <fgColor rgb="FFFF0000"/>
        <bgColor indexed="64"/>
      </patternFill>
    </fill>
    <fill>
      <patternFill patternType="solid">
        <fgColor theme="4" tint="0.39997558519241921"/>
        <bgColor indexed="64"/>
      </patternFill>
    </fill>
    <fill>
      <patternFill patternType="solid">
        <fgColor rgb="FFCCFFCC"/>
        <bgColor indexed="64"/>
      </patternFill>
    </fill>
  </fills>
  <borders count="3">
    <border>
      <left/>
      <right/>
      <top/>
      <bottom/>
      <diagonal/>
    </border>
    <border>
      <left/>
      <right/>
      <top/>
      <bottom style="double">
        <color auto="1"/>
      </bottom>
      <diagonal/>
    </border>
    <border>
      <left/>
      <right/>
      <top/>
      <bottom style="medium">
        <color auto="1"/>
      </bottom>
      <diagonal/>
    </border>
  </borders>
  <cellStyleXfs count="2">
    <xf numFmtId="0" fontId="0" fillId="0" borderId="0"/>
    <xf numFmtId="43" fontId="2" fillId="0" borderId="0" applyFont="0" applyFill="0" applyBorder="0" applyAlignment="0" applyProtection="0"/>
  </cellStyleXfs>
  <cellXfs count="40">
    <xf numFmtId="0" fontId="0" fillId="0" borderId="0" xfId="0"/>
    <xf numFmtId="0" fontId="4" fillId="0" borderId="0" xfId="0" applyFont="1" applyAlignment="1">
      <alignment horizontal="center" vertical="center"/>
    </xf>
    <xf numFmtId="0" fontId="4" fillId="0" borderId="0" xfId="0" applyFont="1" applyAlignment="1">
      <alignment vertical="top" wrapText="1"/>
    </xf>
    <xf numFmtId="0" fontId="6" fillId="0" borderId="0" xfId="0" applyFont="1"/>
    <xf numFmtId="0" fontId="5" fillId="2" borderId="0" xfId="0" applyFont="1" applyFill="1" applyAlignment="1">
      <alignment horizontal="center" vertical="top" wrapText="1"/>
    </xf>
    <xf numFmtId="0" fontId="5" fillId="0" borderId="0" xfId="0" applyFont="1" applyAlignment="1">
      <alignment horizontal="center" vertical="center"/>
    </xf>
    <xf numFmtId="0" fontId="5" fillId="3" borderId="0" xfId="0" applyFont="1" applyFill="1" applyAlignment="1">
      <alignment horizontal="center" vertical="center"/>
    </xf>
    <xf numFmtId="0" fontId="7" fillId="0" borderId="0" xfId="0" applyFont="1" applyAlignment="1">
      <alignment wrapText="1"/>
    </xf>
    <xf numFmtId="0" fontId="7" fillId="0" borderId="0" xfId="0" applyFont="1"/>
    <xf numFmtId="0" fontId="7" fillId="0" borderId="0" xfId="0" applyFont="1" applyAlignment="1">
      <alignment horizontal="center"/>
    </xf>
    <xf numFmtId="0" fontId="8" fillId="0" borderId="0" xfId="0" applyFont="1" applyAlignment="1">
      <alignment horizontal="center"/>
    </xf>
    <xf numFmtId="164" fontId="8" fillId="0" borderId="0" xfId="1" applyNumberFormat="1" applyFont="1" applyAlignment="1">
      <alignment horizontal="center"/>
    </xf>
    <xf numFmtId="164" fontId="7" fillId="0" borderId="0" xfId="1" applyNumberFormat="1" applyFont="1" applyAlignment="1">
      <alignment horizontal="center"/>
    </xf>
    <xf numFmtId="164" fontId="7" fillId="0" borderId="1" xfId="1" applyNumberFormat="1" applyFont="1" applyBorder="1" applyAlignment="1">
      <alignment horizontal="center"/>
    </xf>
    <xf numFmtId="164" fontId="0" fillId="0" borderId="0" xfId="1" applyNumberFormat="1" applyFont="1"/>
    <xf numFmtId="164" fontId="0" fillId="0" borderId="0" xfId="1" applyNumberFormat="1" applyFont="1" applyAlignment="1">
      <alignment horizontal="center"/>
    </xf>
    <xf numFmtId="164" fontId="0" fillId="0" borderId="1" xfId="1" applyNumberFormat="1" applyFont="1" applyBorder="1" applyAlignment="1">
      <alignment horizontal="center"/>
    </xf>
    <xf numFmtId="164" fontId="7" fillId="0" borderId="0" xfId="1" applyNumberFormat="1" applyFont="1" applyBorder="1" applyAlignment="1">
      <alignment horizontal="center"/>
    </xf>
    <xf numFmtId="164" fontId="8" fillId="0" borderId="2" xfId="1" applyNumberFormat="1" applyFont="1" applyBorder="1" applyAlignment="1">
      <alignment horizontal="center"/>
    </xf>
    <xf numFmtId="164" fontId="8" fillId="0" borderId="0" xfId="1" applyNumberFormat="1" applyFont="1" applyBorder="1" applyAlignment="1">
      <alignment horizontal="center"/>
    </xf>
    <xf numFmtId="0" fontId="8" fillId="0" borderId="2" xfId="0" applyFont="1" applyBorder="1" applyAlignment="1">
      <alignment horizontal="center"/>
    </xf>
    <xf numFmtId="0" fontId="1" fillId="0" borderId="0" xfId="0" applyFont="1" applyAlignment="1">
      <alignment horizontal="center"/>
    </xf>
    <xf numFmtId="164" fontId="0" fillId="0" borderId="0" xfId="0" applyNumberFormat="1"/>
    <xf numFmtId="164" fontId="0" fillId="0" borderId="1" xfId="1" applyNumberFormat="1" applyFont="1" applyBorder="1"/>
    <xf numFmtId="39" fontId="0" fillId="0" borderId="0" xfId="1" applyNumberFormat="1" applyFont="1"/>
    <xf numFmtId="164" fontId="7" fillId="0" borderId="2" xfId="1" applyNumberFormat="1" applyFont="1" applyBorder="1" applyAlignment="1">
      <alignment horizontal="center"/>
    </xf>
    <xf numFmtId="164" fontId="0" fillId="0" borderId="0" xfId="0" applyNumberFormat="1" applyAlignment="1">
      <alignment horizontal="center"/>
    </xf>
    <xf numFmtId="0" fontId="1" fillId="4" borderId="0" xfId="0" applyFont="1" applyFill="1" applyAlignment="1">
      <alignment horizontal="center"/>
    </xf>
    <xf numFmtId="0" fontId="5" fillId="4" borderId="0" xfId="0" applyFont="1" applyFill="1" applyAlignment="1">
      <alignment horizontal="center" vertical="center"/>
    </xf>
    <xf numFmtId="164" fontId="0" fillId="0" borderId="0" xfId="1" applyNumberFormat="1" applyFont="1" applyAlignment="1">
      <alignment horizontal="left"/>
    </xf>
    <xf numFmtId="0" fontId="0" fillId="0" borderId="0" xfId="0" applyAlignment="1">
      <alignment horizontal="center"/>
    </xf>
    <xf numFmtId="0" fontId="0" fillId="0" borderId="1" xfId="0" applyBorder="1" applyAlignment="1">
      <alignment horizontal="center"/>
    </xf>
    <xf numFmtId="164" fontId="7" fillId="0" borderId="0" xfId="0" applyNumberFormat="1" applyFont="1" applyAlignment="1">
      <alignment horizontal="center"/>
    </xf>
    <xf numFmtId="164" fontId="0" fillId="0" borderId="0" xfId="1" applyNumberFormat="1" applyFont="1" applyBorder="1" applyAlignment="1">
      <alignment horizontal="center"/>
    </xf>
    <xf numFmtId="0" fontId="1" fillId="5" borderId="0" xfId="0" applyFont="1" applyFill="1" applyAlignment="1">
      <alignment horizontal="center"/>
    </xf>
    <xf numFmtId="0" fontId="8" fillId="5" borderId="0" xfId="0" applyFont="1" applyFill="1" applyAlignment="1">
      <alignment horizontal="center"/>
    </xf>
    <xf numFmtId="0" fontId="0" fillId="0" borderId="0" xfId="0" applyAlignment="1">
      <alignment wrapText="1"/>
    </xf>
    <xf numFmtId="41" fontId="0" fillId="0" borderId="1" xfId="0" applyNumberFormat="1" applyBorder="1" applyAlignment="1">
      <alignment horizontal="center"/>
    </xf>
    <xf numFmtId="0" fontId="1" fillId="0" borderId="0" xfId="0" applyFont="1"/>
    <xf numFmtId="0" fontId="5" fillId="6" borderId="0" xfId="0" applyFont="1" applyFill="1" applyAlignment="1">
      <alignment horizontal="center"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114"/>
  <sheetViews>
    <sheetView tabSelected="1" topLeftCell="B1" zoomScale="180" zoomScaleNormal="180" zoomScalePageLayoutView="180" workbookViewId="0">
      <selection activeCell="D74" sqref="D74"/>
    </sheetView>
  </sheetViews>
  <sheetFormatPr baseColWidth="10" defaultColWidth="11" defaultRowHeight="13" x14ac:dyDescent="0.15"/>
  <cols>
    <col min="1" max="1" width="1.83203125" customWidth="1"/>
    <col min="2" max="2" width="10.6640625" style="21" customWidth="1"/>
    <col min="3" max="3" width="3.5" customWidth="1"/>
    <col min="4" max="4" width="104" customWidth="1"/>
    <col min="5" max="5" width="28.5" bestFit="1" customWidth="1"/>
    <col min="6" max="6" width="14.33203125" style="30" bestFit="1" customWidth="1"/>
    <col min="7" max="7" width="11.6640625" style="30" bestFit="1" customWidth="1"/>
    <col min="8" max="8" width="3.6640625" style="30" customWidth="1"/>
    <col min="9" max="10" width="9.5" style="30" customWidth="1"/>
    <col min="11" max="11" width="2.6640625" style="30" customWidth="1"/>
    <col min="12" max="12" width="11.33203125" style="30" bestFit="1" customWidth="1"/>
    <col min="13" max="13" width="14.5" style="30" bestFit="1" customWidth="1"/>
    <col min="14" max="14" width="12.5" bestFit="1" customWidth="1"/>
    <col min="15" max="15" width="13.5" bestFit="1" customWidth="1"/>
  </cols>
  <sheetData>
    <row r="1" spans="2:4" x14ac:dyDescent="0.15">
      <c r="D1" s="38" t="s">
        <v>111</v>
      </c>
    </row>
    <row r="3" spans="2:4" ht="14" x14ac:dyDescent="0.15">
      <c r="B3" s="28" t="s">
        <v>112</v>
      </c>
      <c r="C3" s="1"/>
      <c r="D3" s="4" t="s">
        <v>110</v>
      </c>
    </row>
    <row r="4" spans="2:4" ht="6" customHeight="1" x14ac:dyDescent="0.15">
      <c r="B4" s="5"/>
      <c r="C4" s="1"/>
      <c r="D4" s="2"/>
    </row>
    <row r="5" spans="2:4" ht="56" x14ac:dyDescent="0.15">
      <c r="B5" s="6" t="s">
        <v>17</v>
      </c>
      <c r="C5" s="1"/>
      <c r="D5" s="2" t="s">
        <v>0</v>
      </c>
    </row>
    <row r="6" spans="2:4" ht="5" customHeight="1" x14ac:dyDescent="0.15">
      <c r="B6" s="5"/>
      <c r="C6" s="1"/>
      <c r="D6" s="2"/>
    </row>
    <row r="7" spans="2:4" ht="42" x14ac:dyDescent="0.15">
      <c r="B7" s="6" t="s">
        <v>1</v>
      </c>
      <c r="C7" s="1"/>
      <c r="D7" s="2" t="s">
        <v>2</v>
      </c>
    </row>
    <row r="8" spans="2:4" ht="6" customHeight="1" x14ac:dyDescent="0.15">
      <c r="B8" s="5"/>
      <c r="C8" s="1"/>
      <c r="D8" s="2"/>
    </row>
    <row r="9" spans="2:4" ht="42" x14ac:dyDescent="0.15">
      <c r="B9" s="6" t="s">
        <v>3</v>
      </c>
      <c r="C9" s="1"/>
      <c r="D9" s="2" t="s">
        <v>4</v>
      </c>
    </row>
    <row r="10" spans="2:4" ht="5" customHeight="1" x14ac:dyDescent="0.15">
      <c r="B10" s="5"/>
      <c r="C10" s="1"/>
      <c r="D10" s="2"/>
    </row>
    <row r="11" spans="2:4" ht="56" x14ac:dyDescent="0.15">
      <c r="B11" s="6" t="s">
        <v>5</v>
      </c>
      <c r="C11" s="1"/>
      <c r="D11" s="2" t="s">
        <v>98</v>
      </c>
    </row>
    <row r="12" spans="2:4" ht="8" customHeight="1" x14ac:dyDescent="0.15">
      <c r="B12" s="5"/>
      <c r="C12" s="1"/>
      <c r="D12" s="2"/>
    </row>
    <row r="13" spans="2:4" ht="42" x14ac:dyDescent="0.15">
      <c r="B13" s="6" t="s">
        <v>6</v>
      </c>
      <c r="C13" s="1"/>
      <c r="D13" s="2" t="s">
        <v>7</v>
      </c>
    </row>
    <row r="14" spans="2:4" ht="6" customHeight="1" x14ac:dyDescent="0.15">
      <c r="B14" s="5"/>
      <c r="C14" s="1"/>
      <c r="D14" s="2"/>
    </row>
    <row r="15" spans="2:4" ht="108" customHeight="1" x14ac:dyDescent="0.15">
      <c r="B15" s="6" t="s">
        <v>8</v>
      </c>
      <c r="C15" s="1"/>
      <c r="D15" s="2" t="s">
        <v>9</v>
      </c>
    </row>
    <row r="16" spans="2:4" ht="6" customHeight="1" x14ac:dyDescent="0.15">
      <c r="B16" s="5"/>
      <c r="C16" s="1"/>
      <c r="D16" s="2"/>
    </row>
    <row r="17" spans="2:4" ht="42" x14ac:dyDescent="0.15">
      <c r="B17" s="6" t="s">
        <v>10</v>
      </c>
      <c r="C17" s="1"/>
      <c r="D17" s="2" t="s">
        <v>11</v>
      </c>
    </row>
    <row r="18" spans="2:4" ht="3.75" customHeight="1" x14ac:dyDescent="0.15">
      <c r="B18" s="5"/>
      <c r="C18" s="1"/>
      <c r="D18" s="2"/>
    </row>
    <row r="19" spans="2:4" ht="28" x14ac:dyDescent="0.15">
      <c r="B19" s="6" t="s">
        <v>12</v>
      </c>
      <c r="C19" s="1"/>
      <c r="D19" s="2" t="s">
        <v>13</v>
      </c>
    </row>
    <row r="20" spans="2:4" x14ac:dyDescent="0.15">
      <c r="B20" s="5"/>
      <c r="C20" s="1"/>
      <c r="D20" s="2"/>
    </row>
    <row r="21" spans="2:4" ht="56" x14ac:dyDescent="0.15">
      <c r="B21" s="6" t="s">
        <v>14</v>
      </c>
      <c r="C21" s="1"/>
      <c r="D21" s="2" t="s">
        <v>15</v>
      </c>
    </row>
    <row r="22" spans="2:4" ht="8" customHeight="1" x14ac:dyDescent="0.15">
      <c r="B22" s="5"/>
      <c r="C22" s="1"/>
      <c r="D22" s="2"/>
    </row>
    <row r="23" spans="2:4" ht="42" x14ac:dyDescent="0.15">
      <c r="B23" s="6" t="s">
        <v>16</v>
      </c>
      <c r="C23" s="1"/>
      <c r="D23" s="2" t="s">
        <v>24</v>
      </c>
    </row>
    <row r="24" spans="2:4" ht="6" customHeight="1" x14ac:dyDescent="0.15">
      <c r="B24" s="5"/>
      <c r="C24" s="1"/>
      <c r="D24" s="2"/>
    </row>
    <row r="25" spans="2:4" ht="56" x14ac:dyDescent="0.15">
      <c r="B25" s="6" t="s">
        <v>25</v>
      </c>
      <c r="C25" s="1"/>
      <c r="D25" s="2" t="s">
        <v>96</v>
      </c>
    </row>
    <row r="26" spans="2:4" ht="6" customHeight="1" x14ac:dyDescent="0.15">
      <c r="B26" s="5"/>
      <c r="C26" s="1"/>
      <c r="D26" s="2"/>
    </row>
    <row r="27" spans="2:4" ht="101.25" customHeight="1" x14ac:dyDescent="0.15">
      <c r="B27" s="6">
        <v>2</v>
      </c>
      <c r="C27" s="1"/>
      <c r="D27" s="2" t="s">
        <v>18</v>
      </c>
    </row>
    <row r="28" spans="2:4" ht="9.75" customHeight="1" x14ac:dyDescent="0.15">
      <c r="B28" s="5"/>
      <c r="C28" s="1"/>
      <c r="D28" s="2"/>
    </row>
    <row r="29" spans="2:4" ht="70" x14ac:dyDescent="0.15">
      <c r="B29" s="6">
        <v>3</v>
      </c>
      <c r="C29" s="1"/>
      <c r="D29" s="2" t="s">
        <v>20</v>
      </c>
    </row>
    <row r="30" spans="2:4" ht="3.75" customHeight="1" x14ac:dyDescent="0.15">
      <c r="B30" s="5"/>
      <c r="C30" s="1"/>
      <c r="D30" s="2"/>
    </row>
    <row r="31" spans="2:4" ht="28" x14ac:dyDescent="0.15">
      <c r="B31" s="6" t="s">
        <v>31</v>
      </c>
      <c r="C31" s="1"/>
      <c r="D31" s="2" t="s">
        <v>99</v>
      </c>
    </row>
    <row r="32" spans="2:4" x14ac:dyDescent="0.15">
      <c r="C32" s="3"/>
      <c r="D32" s="3"/>
    </row>
    <row r="33" spans="2:4" ht="28" x14ac:dyDescent="0.15">
      <c r="B33" s="6" t="s">
        <v>21</v>
      </c>
      <c r="D33" s="2" t="s">
        <v>22</v>
      </c>
    </row>
    <row r="34" spans="2:4" x14ac:dyDescent="0.15">
      <c r="B34" s="5"/>
      <c r="D34" s="2"/>
    </row>
    <row r="35" spans="2:4" ht="28" x14ac:dyDescent="0.15">
      <c r="B35" s="6" t="s">
        <v>23</v>
      </c>
      <c r="D35" s="2" t="s">
        <v>97</v>
      </c>
    </row>
    <row r="36" spans="2:4" ht="9" customHeight="1" x14ac:dyDescent="0.15">
      <c r="B36" s="5"/>
      <c r="D36" s="2"/>
    </row>
    <row r="37" spans="2:4" ht="127.5" customHeight="1" x14ac:dyDescent="0.15">
      <c r="B37" s="6">
        <v>5</v>
      </c>
      <c r="D37" s="2" t="s">
        <v>28</v>
      </c>
    </row>
    <row r="38" spans="2:4" x14ac:dyDescent="0.15">
      <c r="B38" s="5"/>
      <c r="D38" s="2"/>
    </row>
    <row r="39" spans="2:4" ht="42" x14ac:dyDescent="0.15">
      <c r="B39" s="6" t="s">
        <v>29</v>
      </c>
      <c r="D39" s="2" t="s">
        <v>19</v>
      </c>
    </row>
    <row r="40" spans="2:4" x14ac:dyDescent="0.15">
      <c r="B40" s="5"/>
      <c r="D40" s="2"/>
    </row>
    <row r="41" spans="2:4" ht="84" x14ac:dyDescent="0.15">
      <c r="B41" s="6">
        <v>6</v>
      </c>
      <c r="D41" s="2" t="s">
        <v>32</v>
      </c>
    </row>
    <row r="42" spans="2:4" x14ac:dyDescent="0.15">
      <c r="B42" s="5"/>
      <c r="D42" s="2"/>
    </row>
    <row r="43" spans="2:4" ht="70" x14ac:dyDescent="0.15">
      <c r="B43" s="6" t="s">
        <v>33</v>
      </c>
      <c r="D43" s="2" t="s">
        <v>34</v>
      </c>
    </row>
    <row r="44" spans="2:4" x14ac:dyDescent="0.15">
      <c r="B44" s="5"/>
      <c r="D44" s="2"/>
    </row>
    <row r="45" spans="2:4" ht="56" x14ac:dyDescent="0.15">
      <c r="B45" s="6" t="s">
        <v>35</v>
      </c>
      <c r="D45" s="2" t="s">
        <v>26</v>
      </c>
    </row>
    <row r="46" spans="2:4" x14ac:dyDescent="0.15">
      <c r="B46" s="5"/>
      <c r="D46" s="2"/>
    </row>
    <row r="47" spans="2:4" ht="28" x14ac:dyDescent="0.15">
      <c r="B47" s="6" t="s">
        <v>27</v>
      </c>
      <c r="D47" s="2" t="s">
        <v>30</v>
      </c>
    </row>
    <row r="48" spans="2:4" x14ac:dyDescent="0.15">
      <c r="B48" s="6"/>
      <c r="D48" s="2"/>
    </row>
    <row r="49" spans="2:15" x14ac:dyDescent="0.15">
      <c r="B49" s="5"/>
      <c r="D49" s="2"/>
    </row>
    <row r="50" spans="2:15" ht="56" x14ac:dyDescent="0.15">
      <c r="B50" s="39" t="s">
        <v>100</v>
      </c>
      <c r="D50" s="2" t="s">
        <v>101</v>
      </c>
    </row>
    <row r="51" spans="2:15" x14ac:dyDescent="0.15">
      <c r="B51" s="5"/>
      <c r="D51" s="2"/>
    </row>
    <row r="52" spans="2:15" ht="112" x14ac:dyDescent="0.15">
      <c r="B52" s="39" t="s">
        <v>102</v>
      </c>
      <c r="D52" s="2" t="s">
        <v>104</v>
      </c>
    </row>
    <row r="53" spans="2:15" x14ac:dyDescent="0.15">
      <c r="B53" s="5"/>
      <c r="D53" s="2"/>
    </row>
    <row r="54" spans="2:15" ht="56" x14ac:dyDescent="0.15">
      <c r="B54" s="39" t="s">
        <v>103</v>
      </c>
      <c r="D54" s="2" t="s">
        <v>105</v>
      </c>
    </row>
    <row r="55" spans="2:15" x14ac:dyDescent="0.15">
      <c r="B55" s="5"/>
      <c r="D55" s="2"/>
    </row>
    <row r="56" spans="2:15" ht="56" x14ac:dyDescent="0.15">
      <c r="B56" s="39" t="s">
        <v>106</v>
      </c>
      <c r="D56" s="2" t="s">
        <v>107</v>
      </c>
    </row>
    <row r="57" spans="2:15" x14ac:dyDescent="0.15">
      <c r="B57" s="5"/>
      <c r="D57" s="2"/>
    </row>
    <row r="58" spans="2:15" ht="56" x14ac:dyDescent="0.15">
      <c r="B58" s="39" t="s">
        <v>108</v>
      </c>
      <c r="D58" s="2" t="s">
        <v>109</v>
      </c>
    </row>
    <row r="60" spans="2:15" x14ac:dyDescent="0.15">
      <c r="B60" s="27" t="s">
        <v>90</v>
      </c>
    </row>
    <row r="61" spans="2:15" ht="70" x14ac:dyDescent="0.15">
      <c r="B61" s="34" t="s">
        <v>36</v>
      </c>
      <c r="D61" s="7" t="s">
        <v>37</v>
      </c>
    </row>
    <row r="62" spans="2:15" x14ac:dyDescent="0.15">
      <c r="I62" s="10" t="s">
        <v>53</v>
      </c>
    </row>
    <row r="63" spans="2:15" ht="29" thickBot="1" x14ac:dyDescent="0.2">
      <c r="B63" s="35" t="s">
        <v>17</v>
      </c>
      <c r="D63" s="7" t="s">
        <v>54</v>
      </c>
      <c r="E63" s="11"/>
      <c r="F63" s="18" t="s">
        <v>38</v>
      </c>
      <c r="G63" s="18" t="s">
        <v>39</v>
      </c>
      <c r="H63" s="19"/>
      <c r="I63" s="18" t="s">
        <v>38</v>
      </c>
      <c r="J63" s="18" t="s">
        <v>39</v>
      </c>
      <c r="K63" s="11"/>
      <c r="M63" s="18" t="s">
        <v>43</v>
      </c>
      <c r="N63" s="18" t="s">
        <v>48</v>
      </c>
      <c r="O63" s="20" t="s">
        <v>47</v>
      </c>
    </row>
    <row r="64" spans="2:15" x14ac:dyDescent="0.15">
      <c r="E64" s="11" t="s">
        <v>40</v>
      </c>
      <c r="F64" s="12">
        <v>180000</v>
      </c>
      <c r="G64" s="12">
        <v>20000</v>
      </c>
      <c r="H64" s="12"/>
      <c r="I64" s="12"/>
      <c r="J64" s="12"/>
      <c r="K64" s="12"/>
      <c r="L64" s="11" t="s">
        <v>44</v>
      </c>
      <c r="M64" s="15">
        <v>1000000</v>
      </c>
      <c r="N64" s="14"/>
      <c r="O64" s="14">
        <v>800000</v>
      </c>
    </row>
    <row r="65" spans="2:16" ht="14" thickBot="1" x14ac:dyDescent="0.2">
      <c r="B65" s="35" t="s">
        <v>1</v>
      </c>
      <c r="D65" s="8" t="s">
        <v>55</v>
      </c>
      <c r="E65" s="11" t="s">
        <v>41</v>
      </c>
      <c r="F65" s="13">
        <v>-153000</v>
      </c>
      <c r="G65" s="13">
        <v>-17000</v>
      </c>
      <c r="H65" s="17"/>
      <c r="I65" s="17"/>
      <c r="J65" s="17"/>
      <c r="K65" s="17"/>
      <c r="L65" s="10" t="s">
        <v>45</v>
      </c>
      <c r="M65" s="16">
        <f>-(2*90000)</f>
        <v>-180000</v>
      </c>
      <c r="N65" s="14"/>
      <c r="O65" s="14"/>
    </row>
    <row r="66" spans="2:16" ht="14" thickTop="1" x14ac:dyDescent="0.15">
      <c r="E66" s="11" t="s">
        <v>42</v>
      </c>
      <c r="F66" s="12">
        <f>F64+F65</f>
        <v>27000</v>
      </c>
      <c r="G66" s="12">
        <f>G64+G65</f>
        <v>3000</v>
      </c>
      <c r="H66" s="12"/>
      <c r="I66" s="12"/>
      <c r="J66" s="12"/>
      <c r="K66" s="12"/>
      <c r="L66" s="11" t="s">
        <v>46</v>
      </c>
      <c r="M66" s="15">
        <f>M65+M64</f>
        <v>820000</v>
      </c>
      <c r="N66" s="14">
        <f>IF((M66-$O$64),0,(M66-$O$64))</f>
        <v>0</v>
      </c>
      <c r="O66" s="14"/>
    </row>
    <row r="67" spans="2:16" ht="29" thickBot="1" x14ac:dyDescent="0.2">
      <c r="B67" s="35" t="s">
        <v>3</v>
      </c>
      <c r="D67" s="36" t="s">
        <v>91</v>
      </c>
      <c r="E67" s="11"/>
      <c r="F67" s="12"/>
      <c r="G67" s="12"/>
      <c r="H67" s="12"/>
      <c r="I67" s="12"/>
      <c r="J67" s="12"/>
      <c r="K67" s="11"/>
      <c r="L67" s="11" t="s">
        <v>49</v>
      </c>
      <c r="M67" s="16">
        <f>-90000</f>
        <v>-90000</v>
      </c>
      <c r="N67" s="14"/>
      <c r="O67" s="14"/>
    </row>
    <row r="68" spans="2:16" ht="14" thickTop="1" x14ac:dyDescent="0.15">
      <c r="E68" s="11" t="s">
        <v>52</v>
      </c>
      <c r="F68" s="17">
        <f>-13500</f>
        <v>-13500</v>
      </c>
      <c r="G68" s="17">
        <v>-1500</v>
      </c>
      <c r="H68" s="12"/>
      <c r="I68" s="12">
        <f>-F69</f>
        <v>63000</v>
      </c>
      <c r="J68" s="12">
        <f>-G69</f>
        <v>7000</v>
      </c>
      <c r="K68" s="11"/>
      <c r="L68" s="11" t="s">
        <v>50</v>
      </c>
      <c r="M68" s="15">
        <f>M67+M66</f>
        <v>730000</v>
      </c>
      <c r="N68" s="14">
        <f>IF((M68-$O$64)&gt;0,0,-(M68-$O$64))</f>
        <v>70000</v>
      </c>
      <c r="O68" s="14"/>
    </row>
    <row r="69" spans="2:16" ht="14" thickBot="1" x14ac:dyDescent="0.2">
      <c r="E69" s="11" t="s">
        <v>51</v>
      </c>
      <c r="F69" s="13">
        <f>-0.9*N68</f>
        <v>-63000</v>
      </c>
      <c r="G69" s="13">
        <f>-0.1*N68</f>
        <v>-7000</v>
      </c>
      <c r="H69" s="17"/>
      <c r="I69" s="12"/>
      <c r="J69" s="12"/>
      <c r="K69" s="11"/>
      <c r="L69" s="15"/>
      <c r="M69" s="15"/>
      <c r="N69" s="14"/>
      <c r="O69" s="14"/>
    </row>
    <row r="70" spans="2:16" ht="14" thickTop="1" x14ac:dyDescent="0.15">
      <c r="E70" s="11" t="s">
        <v>56</v>
      </c>
      <c r="F70" s="12">
        <f>F68+F69+F66</f>
        <v>-49500</v>
      </c>
      <c r="G70" s="12">
        <f>G68+G69+G66</f>
        <v>-5500</v>
      </c>
      <c r="H70" s="12"/>
      <c r="I70" s="12"/>
      <c r="J70" s="12"/>
      <c r="K70" s="11"/>
      <c r="L70" s="15"/>
      <c r="M70" s="15"/>
      <c r="N70" s="14"/>
      <c r="O70" s="14"/>
    </row>
    <row r="71" spans="2:16" x14ac:dyDescent="0.15">
      <c r="E71" s="11"/>
      <c r="F71" s="12"/>
      <c r="G71" s="12"/>
      <c r="H71" s="12"/>
      <c r="I71" s="12"/>
      <c r="J71" s="12"/>
      <c r="K71" s="11"/>
      <c r="L71" s="15"/>
      <c r="M71" s="15"/>
      <c r="N71" s="14"/>
      <c r="O71" s="14"/>
    </row>
    <row r="72" spans="2:16" x14ac:dyDescent="0.15">
      <c r="E72" s="11"/>
      <c r="F72" s="12"/>
      <c r="G72" s="12"/>
      <c r="H72" s="12"/>
      <c r="I72" s="12"/>
      <c r="J72" s="12"/>
      <c r="K72" s="11"/>
      <c r="L72" s="11"/>
      <c r="M72" s="15"/>
      <c r="N72" s="14"/>
      <c r="O72" s="14"/>
    </row>
    <row r="73" spans="2:16" ht="14" thickBot="1" x14ac:dyDescent="0.2">
      <c r="E73" s="11"/>
      <c r="F73" s="12"/>
      <c r="G73" s="12"/>
      <c r="H73" s="12"/>
      <c r="I73" s="12"/>
      <c r="J73" s="12"/>
      <c r="K73" s="11"/>
      <c r="L73" s="11" t="s">
        <v>72</v>
      </c>
      <c r="M73" s="16">
        <f>M67</f>
        <v>-90000</v>
      </c>
      <c r="N73" s="14"/>
      <c r="O73" s="23">
        <v>-160000</v>
      </c>
      <c r="P73" s="8" t="s">
        <v>58</v>
      </c>
    </row>
    <row r="74" spans="2:16" ht="14" thickTop="1" x14ac:dyDescent="0.15">
      <c r="B74" s="35" t="s">
        <v>5</v>
      </c>
      <c r="D74" t="s">
        <v>92</v>
      </c>
      <c r="E74" s="11" t="s">
        <v>56</v>
      </c>
      <c r="F74" s="12">
        <f>F72+F73+F70</f>
        <v>-49500</v>
      </c>
      <c r="G74" s="12">
        <f>G72+G73+G70</f>
        <v>-5500</v>
      </c>
      <c r="H74" s="9"/>
      <c r="I74" s="9"/>
      <c r="J74" s="9"/>
      <c r="L74" s="11" t="s">
        <v>57</v>
      </c>
      <c r="M74" s="15">
        <f>M68+M73</f>
        <v>640000</v>
      </c>
      <c r="N74" s="24">
        <f>IF((M74-$O$74)&gt;0,0,-(M74-$O$74))</f>
        <v>0</v>
      </c>
      <c r="O74" s="14">
        <f>O73+O64</f>
        <v>640000</v>
      </c>
      <c r="P74" s="8" t="s">
        <v>59</v>
      </c>
    </row>
    <row r="75" spans="2:16" x14ac:dyDescent="0.15">
      <c r="D75" t="s">
        <v>93</v>
      </c>
      <c r="E75" s="10" t="s">
        <v>60</v>
      </c>
      <c r="F75" s="15">
        <v>144000</v>
      </c>
      <c r="G75" s="15">
        <v>16000</v>
      </c>
      <c r="H75" s="9"/>
      <c r="I75" s="9"/>
      <c r="J75" s="9"/>
      <c r="L75" s="10"/>
      <c r="N75" s="14"/>
      <c r="O75" s="14"/>
    </row>
    <row r="76" spans="2:16" ht="14" thickBot="1" x14ac:dyDescent="0.2">
      <c r="B76" s="35" t="s">
        <v>6</v>
      </c>
      <c r="D76" s="8" t="s">
        <v>63</v>
      </c>
      <c r="E76" s="10" t="s">
        <v>61</v>
      </c>
      <c r="F76" s="13">
        <f>-69000*0.9</f>
        <v>-62100</v>
      </c>
      <c r="G76" s="13">
        <f>-0.1*69000</f>
        <v>-6900</v>
      </c>
      <c r="H76" s="9"/>
      <c r="I76" s="31"/>
      <c r="J76" s="31"/>
      <c r="L76" s="10"/>
      <c r="N76" s="14"/>
      <c r="O76" s="14"/>
    </row>
    <row r="77" spans="2:16" ht="14" thickTop="1" x14ac:dyDescent="0.15">
      <c r="E77" s="11" t="s">
        <v>62</v>
      </c>
      <c r="F77" s="32">
        <f>SUM(F74:F76)</f>
        <v>32400</v>
      </c>
      <c r="G77" s="32">
        <f>SUM(G74:G76)</f>
        <v>3600</v>
      </c>
      <c r="H77" s="9"/>
      <c r="I77" s="30">
        <v>0</v>
      </c>
      <c r="J77" s="30">
        <v>0</v>
      </c>
      <c r="N77" s="14"/>
      <c r="O77" s="14"/>
    </row>
    <row r="78" spans="2:16" x14ac:dyDescent="0.15">
      <c r="F78" s="9"/>
      <c r="G78" s="9"/>
      <c r="H78" s="9"/>
      <c r="N78" s="14"/>
      <c r="O78" s="14"/>
    </row>
    <row r="79" spans="2:16" x14ac:dyDescent="0.15">
      <c r="F79" s="9"/>
      <c r="G79" s="9"/>
      <c r="H79" s="9"/>
      <c r="N79" s="14"/>
      <c r="O79" s="14"/>
    </row>
    <row r="80" spans="2:16" x14ac:dyDescent="0.15">
      <c r="F80" s="9"/>
      <c r="G80" s="9"/>
      <c r="H80" s="9"/>
      <c r="N80" s="14"/>
      <c r="O80" s="14"/>
    </row>
    <row r="81" spans="2:16" x14ac:dyDescent="0.15">
      <c r="F81" s="9"/>
      <c r="G81" s="9"/>
      <c r="H81" s="9"/>
      <c r="N81" s="14"/>
      <c r="O81" s="14"/>
    </row>
    <row r="82" spans="2:16" x14ac:dyDescent="0.15">
      <c r="F82" s="9"/>
      <c r="G82" s="9"/>
      <c r="H82" s="9"/>
      <c r="N82" s="15"/>
      <c r="O82" s="15"/>
    </row>
    <row r="83" spans="2:16" x14ac:dyDescent="0.15">
      <c r="F83" s="9"/>
      <c r="G83" s="9"/>
      <c r="H83" s="9"/>
      <c r="N83" s="15"/>
      <c r="O83" s="12"/>
    </row>
    <row r="84" spans="2:16" x14ac:dyDescent="0.15">
      <c r="B84" s="35" t="s">
        <v>8</v>
      </c>
      <c r="D84" s="8" t="s">
        <v>64</v>
      </c>
      <c r="E84" s="11" t="s">
        <v>40</v>
      </c>
      <c r="F84" s="12">
        <v>180000</v>
      </c>
      <c r="G84" s="12">
        <v>20000</v>
      </c>
      <c r="H84" s="9"/>
      <c r="L84" s="11" t="s">
        <v>57</v>
      </c>
      <c r="M84" s="26">
        <f>M74</f>
        <v>640000</v>
      </c>
      <c r="N84" s="22">
        <f>O86-M84</f>
        <v>360000</v>
      </c>
      <c r="O84" s="15">
        <v>800000</v>
      </c>
      <c r="P84" s="12" t="s">
        <v>69</v>
      </c>
    </row>
    <row r="85" spans="2:16" ht="14" thickBot="1" x14ac:dyDescent="0.2">
      <c r="D85" s="8" t="s">
        <v>65</v>
      </c>
      <c r="E85" s="11" t="s">
        <v>41</v>
      </c>
      <c r="F85" s="17">
        <v>-153000</v>
      </c>
      <c r="G85" s="17">
        <v>-17000</v>
      </c>
      <c r="H85" s="9"/>
      <c r="O85" s="25">
        <v>200000</v>
      </c>
      <c r="P85" s="9" t="s">
        <v>70</v>
      </c>
    </row>
    <row r="86" spans="2:16" ht="14" thickBot="1" x14ac:dyDescent="0.2">
      <c r="E86" s="10" t="s">
        <v>66</v>
      </c>
      <c r="F86" s="13">
        <f>-10000*0.9</f>
        <v>-9000</v>
      </c>
      <c r="G86" s="16">
        <f>-10000*0.1</f>
        <v>-1000</v>
      </c>
      <c r="H86" s="9"/>
      <c r="O86" s="26">
        <f>SUM(O84:O85)</f>
        <v>1000000</v>
      </c>
      <c r="P86" s="9" t="s">
        <v>71</v>
      </c>
    </row>
    <row r="87" spans="2:16" ht="14" thickTop="1" x14ac:dyDescent="0.15">
      <c r="E87" s="11" t="s">
        <v>42</v>
      </c>
      <c r="F87" s="12">
        <f>F86+F85+F84</f>
        <v>18000</v>
      </c>
      <c r="G87" s="12">
        <f>G86+G85+G84</f>
        <v>2000</v>
      </c>
      <c r="H87" s="9"/>
    </row>
    <row r="88" spans="2:16" x14ac:dyDescent="0.15">
      <c r="E88" s="10"/>
      <c r="F88" s="15"/>
      <c r="G88" s="15"/>
      <c r="H88" s="9"/>
    </row>
    <row r="89" spans="2:16" x14ac:dyDescent="0.15">
      <c r="E89" s="11" t="s">
        <v>52</v>
      </c>
      <c r="F89" s="17">
        <f>-13500</f>
        <v>-13500</v>
      </c>
      <c r="G89" s="17">
        <v>-1500</v>
      </c>
      <c r="H89" s="9"/>
    </row>
    <row r="90" spans="2:16" x14ac:dyDescent="0.15">
      <c r="E90" s="11" t="s">
        <v>51</v>
      </c>
      <c r="F90" s="17">
        <v>-63000</v>
      </c>
      <c r="G90" s="17">
        <v>-7000</v>
      </c>
    </row>
    <row r="91" spans="2:16" ht="14" thickBot="1" x14ac:dyDescent="0.2">
      <c r="E91" s="11" t="s">
        <v>67</v>
      </c>
      <c r="F91" s="13">
        <f>-0.9*5000</f>
        <v>-4500</v>
      </c>
      <c r="G91" s="16">
        <f>-0.1*5000</f>
        <v>-500</v>
      </c>
      <c r="I91" s="31"/>
      <c r="J91" s="31"/>
    </row>
    <row r="92" spans="2:16" ht="14" thickTop="1" x14ac:dyDescent="0.15">
      <c r="E92" s="11" t="s">
        <v>68</v>
      </c>
      <c r="F92" s="15">
        <f>SUM(F87:F91)</f>
        <v>-63000</v>
      </c>
      <c r="G92" s="15">
        <f>SUM(G87:G91)</f>
        <v>-7000</v>
      </c>
      <c r="I92" s="33">
        <v>63000</v>
      </c>
      <c r="J92" s="33">
        <v>7000</v>
      </c>
    </row>
    <row r="95" spans="2:16" x14ac:dyDescent="0.15">
      <c r="E95" s="11" t="s">
        <v>67</v>
      </c>
      <c r="F95" s="15">
        <v>-4500</v>
      </c>
      <c r="G95" s="15">
        <v>-500</v>
      </c>
    </row>
    <row r="96" spans="2:16" x14ac:dyDescent="0.15">
      <c r="E96" s="11" t="s">
        <v>73</v>
      </c>
      <c r="F96" s="15">
        <v>-162000</v>
      </c>
      <c r="G96" s="15">
        <v>-18000</v>
      </c>
      <c r="H96" s="9" t="s">
        <v>76</v>
      </c>
    </row>
    <row r="97" spans="5:15" ht="14" thickBot="1" x14ac:dyDescent="0.2">
      <c r="E97" s="11" t="s">
        <v>74</v>
      </c>
      <c r="F97" s="16">
        <v>85500</v>
      </c>
      <c r="G97" s="16">
        <v>9500</v>
      </c>
      <c r="I97" s="31"/>
      <c r="J97" s="31"/>
    </row>
    <row r="98" spans="5:15" ht="14" thickTop="1" x14ac:dyDescent="0.15">
      <c r="E98" s="11" t="s">
        <v>75</v>
      </c>
      <c r="F98" s="15">
        <f>SUM(F92:F97)</f>
        <v>-144000</v>
      </c>
      <c r="G98" s="15">
        <f>SUM(G92:G97)</f>
        <v>-16000</v>
      </c>
      <c r="I98" s="26">
        <f>I92+-F96</f>
        <v>225000</v>
      </c>
      <c r="J98" s="26">
        <f>J92+-G96</f>
        <v>25000</v>
      </c>
    </row>
    <row r="99" spans="5:15" x14ac:dyDescent="0.15">
      <c r="F99" s="15"/>
      <c r="G99" s="15"/>
    </row>
    <row r="100" spans="5:15" x14ac:dyDescent="0.15">
      <c r="E100" s="8" t="s">
        <v>77</v>
      </c>
      <c r="F100" s="15"/>
      <c r="G100" s="15"/>
    </row>
    <row r="101" spans="5:15" ht="14" thickBot="1" x14ac:dyDescent="0.2">
      <c r="E101" s="29" t="s">
        <v>94</v>
      </c>
      <c r="F101" s="15"/>
      <c r="G101" s="15"/>
      <c r="L101" s="21" t="s">
        <v>95</v>
      </c>
      <c r="M101" s="37">
        <v>-90000</v>
      </c>
    </row>
    <row r="102" spans="5:15" ht="14" thickTop="1" x14ac:dyDescent="0.15">
      <c r="F102" s="15"/>
      <c r="G102" s="15"/>
      <c r="L102" s="11" t="s">
        <v>78</v>
      </c>
      <c r="M102" s="26">
        <f>M84-90000</f>
        <v>550000</v>
      </c>
      <c r="N102" s="22">
        <f>O86-M102</f>
        <v>450000</v>
      </c>
    </row>
    <row r="103" spans="5:15" ht="14" thickBot="1" x14ac:dyDescent="0.2">
      <c r="F103" s="15"/>
      <c r="G103" s="15"/>
      <c r="N103" s="23">
        <v>110000</v>
      </c>
      <c r="O103" s="8" t="s">
        <v>79</v>
      </c>
    </row>
    <row r="104" spans="5:15" ht="14" thickTop="1" x14ac:dyDescent="0.15">
      <c r="F104" s="15"/>
      <c r="G104" s="15"/>
      <c r="N104" s="22">
        <f>N103+N102</f>
        <v>560000</v>
      </c>
    </row>
    <row r="105" spans="5:15" x14ac:dyDescent="0.15">
      <c r="E105" s="11" t="s">
        <v>75</v>
      </c>
      <c r="F105" s="15">
        <v>-144000</v>
      </c>
      <c r="G105" s="15">
        <v>-16000</v>
      </c>
    </row>
    <row r="106" spans="5:15" x14ac:dyDescent="0.15">
      <c r="E106" s="10" t="s">
        <v>73</v>
      </c>
      <c r="F106" s="15">
        <v>-81000</v>
      </c>
      <c r="G106" s="15">
        <v>-9000</v>
      </c>
      <c r="H106" s="30" t="s">
        <v>81</v>
      </c>
    </row>
    <row r="107" spans="5:15" x14ac:dyDescent="0.15">
      <c r="E107" s="10" t="s">
        <v>80</v>
      </c>
      <c r="F107" s="15">
        <v>-13500</v>
      </c>
      <c r="G107" s="15">
        <v>-1500</v>
      </c>
    </row>
    <row r="108" spans="5:15" x14ac:dyDescent="0.15">
      <c r="E108" s="10" t="s">
        <v>83</v>
      </c>
      <c r="F108" s="15">
        <v>-162000</v>
      </c>
      <c r="G108" s="15">
        <v>-18000</v>
      </c>
    </row>
    <row r="109" spans="5:15" ht="14" thickBot="1" x14ac:dyDescent="0.2">
      <c r="E109" s="10" t="s">
        <v>84</v>
      </c>
      <c r="F109" s="16">
        <v>-2500</v>
      </c>
      <c r="G109" s="16">
        <v>-2500</v>
      </c>
      <c r="H109" s="30" t="s">
        <v>86</v>
      </c>
      <c r="I109" s="31"/>
      <c r="J109" s="31"/>
    </row>
    <row r="110" spans="5:15" ht="14" thickTop="1" x14ac:dyDescent="0.15">
      <c r="E110" s="10" t="s">
        <v>85</v>
      </c>
      <c r="F110" s="26">
        <f>SUM(F105:F109)</f>
        <v>-403000</v>
      </c>
      <c r="G110" s="26">
        <f>SUM(G105:G109)</f>
        <v>-47000</v>
      </c>
      <c r="I110" s="26">
        <f>I98+-F106+99000</f>
        <v>405000</v>
      </c>
      <c r="J110" s="26">
        <f>J98+-G106+11000</f>
        <v>45000</v>
      </c>
      <c r="K110" s="30" t="s">
        <v>88</v>
      </c>
    </row>
    <row r="112" spans="5:15" x14ac:dyDescent="0.15">
      <c r="J112" s="30" t="s">
        <v>89</v>
      </c>
    </row>
    <row r="113" spans="5:5" x14ac:dyDescent="0.15">
      <c r="E113" t="s">
        <v>82</v>
      </c>
    </row>
    <row r="114" spans="5:5" x14ac:dyDescent="0.15">
      <c r="E114" t="s">
        <v>87</v>
      </c>
    </row>
  </sheetData>
  <phoneticPr fontId="3"/>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11" defaultRowHeight="13" x14ac:dyDescent="0.15"/>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11" defaultRowHeight="13" x14ac:dyDescent="0.15"/>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Colon</dc:creator>
  <cp:lastModifiedBy>J.M. Colon</cp:lastModifiedBy>
  <dcterms:created xsi:type="dcterms:W3CDTF">2009-09-22T10:23:25Z</dcterms:created>
  <dcterms:modified xsi:type="dcterms:W3CDTF">2022-08-07T01:17:28Z</dcterms:modified>
</cp:coreProperties>
</file>