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aes\Documents\SourceTree\azure-vmchooser-database\"/>
    </mc:Choice>
  </mc:AlternateContent>
  <bookViews>
    <workbookView xWindow="0" yWindow="0" windowWidth="23040" windowHeight="10092"/>
  </bookViews>
  <sheets>
    <sheet name="AzureVMSizes" sheetId="1" r:id="rId1"/>
  </sheets>
  <definedNames>
    <definedName name="_xlnm._FilterDatabase" localSheetId="0" hidden="1">AzureVMSizes!$A$1:$T$2169</definedName>
  </definedNames>
  <calcPr calcId="171027"/>
</workbook>
</file>

<file path=xl/calcChain.xml><?xml version="1.0" encoding="utf-8"?>
<calcChain xmlns="http://schemas.openxmlformats.org/spreadsheetml/2006/main">
  <c r="J129" i="1" l="1"/>
  <c r="J128" i="1"/>
  <c r="J123" i="1"/>
  <c r="J122" i="1"/>
  <c r="F123" i="1"/>
  <c r="G123" i="1" s="1"/>
  <c r="F122" i="1"/>
  <c r="G122" i="1" s="1"/>
  <c r="F129" i="1"/>
  <c r="G129" i="1" s="1"/>
  <c r="F128" i="1"/>
  <c r="G128" i="1" s="1"/>
  <c r="F118" i="1"/>
  <c r="G118" i="1" s="1"/>
  <c r="F119" i="1"/>
  <c r="G119" i="1"/>
  <c r="F120" i="1"/>
  <c r="G120" i="1" s="1"/>
  <c r="F121" i="1"/>
  <c r="G121" i="1"/>
  <c r="F124" i="1"/>
  <c r="G124" i="1" s="1"/>
  <c r="F125" i="1"/>
  <c r="G125" i="1"/>
  <c r="F126" i="1"/>
  <c r="G126" i="1" s="1"/>
  <c r="F127" i="1"/>
  <c r="G127" i="1"/>
  <c r="P135" i="1"/>
  <c r="O135" i="1"/>
  <c r="N135" i="1"/>
  <c r="J135" i="1"/>
  <c r="F135" i="1"/>
  <c r="G135" i="1" s="1"/>
  <c r="P134" i="1"/>
  <c r="O134" i="1"/>
  <c r="N134" i="1"/>
  <c r="J134" i="1"/>
  <c r="F134" i="1"/>
  <c r="G134" i="1" s="1"/>
  <c r="P133" i="1"/>
  <c r="O133" i="1"/>
  <c r="N133" i="1"/>
  <c r="J133" i="1"/>
  <c r="F133" i="1"/>
  <c r="G133" i="1" s="1"/>
  <c r="P132" i="1"/>
  <c r="O132" i="1"/>
  <c r="N132" i="1"/>
  <c r="J132" i="1"/>
  <c r="F132" i="1"/>
  <c r="G132" i="1" s="1"/>
  <c r="P131" i="1"/>
  <c r="O131" i="1"/>
  <c r="N131" i="1"/>
  <c r="J131" i="1"/>
  <c r="F131" i="1"/>
  <c r="G131" i="1" s="1"/>
  <c r="P130" i="1"/>
  <c r="O130" i="1"/>
  <c r="N130" i="1"/>
  <c r="J130" i="1"/>
  <c r="F130" i="1"/>
  <c r="G130" i="1" s="1"/>
  <c r="Q121" i="1"/>
  <c r="Q120" i="1"/>
  <c r="Q119" i="1"/>
  <c r="Q118" i="1"/>
  <c r="P124" i="1"/>
  <c r="P125" i="1"/>
  <c r="P126" i="1"/>
  <c r="P127" i="1"/>
  <c r="O124" i="1"/>
  <c r="O125" i="1"/>
  <c r="O126" i="1"/>
  <c r="O127" i="1"/>
  <c r="N127" i="1"/>
  <c r="N126" i="1"/>
  <c r="N125" i="1"/>
  <c r="N124" i="1"/>
  <c r="N121" i="1"/>
  <c r="O121" i="1"/>
  <c r="P121" i="1"/>
  <c r="N120" i="1"/>
  <c r="O120" i="1"/>
  <c r="P120" i="1"/>
  <c r="N119" i="1"/>
  <c r="O119" i="1"/>
  <c r="P119" i="1"/>
  <c r="N118" i="1"/>
  <c r="O118" i="1"/>
  <c r="P118" i="1"/>
  <c r="J127" i="1"/>
  <c r="J126" i="1"/>
  <c r="J125" i="1"/>
  <c r="J124" i="1"/>
  <c r="J121" i="1"/>
  <c r="J120" i="1"/>
  <c r="J119" i="1"/>
  <c r="J118" i="1"/>
  <c r="P113" i="1" l="1"/>
  <c r="P114" i="1"/>
  <c r="P115" i="1"/>
  <c r="P116" i="1"/>
  <c r="P117" i="1"/>
  <c r="P112" i="1"/>
  <c r="O113" i="1"/>
  <c r="O114" i="1"/>
  <c r="O115" i="1"/>
  <c r="O116" i="1"/>
  <c r="O117" i="1"/>
  <c r="O112" i="1"/>
  <c r="N113" i="1"/>
  <c r="N114" i="1"/>
  <c r="N115" i="1"/>
  <c r="N116" i="1"/>
  <c r="N117" i="1"/>
  <c r="N112" i="1"/>
  <c r="J117" i="1" l="1"/>
  <c r="J116" i="1"/>
  <c r="J115" i="1"/>
  <c r="J114" i="1"/>
  <c r="J113" i="1"/>
  <c r="J112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J16" i="1" l="1"/>
  <c r="J15" i="1"/>
  <c r="J12" i="1"/>
  <c r="J11" i="1"/>
  <c r="J10" i="1"/>
  <c r="J9" i="1"/>
  <c r="J8" i="1"/>
  <c r="J7" i="1"/>
  <c r="J14" i="1"/>
  <c r="J13" i="1"/>
  <c r="F14" i="1"/>
  <c r="G14" i="1" s="1"/>
  <c r="K14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K10" i="1" s="1"/>
  <c r="F11" i="1"/>
  <c r="G11" i="1" s="1"/>
  <c r="K11" i="1" s="1"/>
  <c r="F12" i="1"/>
  <c r="G12" i="1" s="1"/>
  <c r="K12" i="1" s="1"/>
  <c r="F15" i="1"/>
  <c r="G15" i="1" s="1"/>
  <c r="K15" i="1" s="1"/>
  <c r="F16" i="1"/>
  <c r="G16" i="1" s="1"/>
  <c r="K16" i="1" s="1"/>
  <c r="F13" i="1"/>
  <c r="G13" i="1" s="1"/>
  <c r="K13" i="1" s="1"/>
  <c r="T102" i="1"/>
  <c r="P102" i="1"/>
  <c r="O102" i="1"/>
  <c r="N102" i="1"/>
  <c r="F102" i="1"/>
  <c r="G102" i="1" s="1"/>
  <c r="L13" i="1" l="1"/>
  <c r="L7" i="1"/>
  <c r="L16" i="1"/>
  <c r="L14" i="1"/>
  <c r="L12" i="1"/>
  <c r="L11" i="1"/>
  <c r="L10" i="1"/>
  <c r="L15" i="1"/>
  <c r="L9" i="1"/>
  <c r="L8" i="1"/>
  <c r="U102" i="1"/>
  <c r="V102" i="1" s="1"/>
  <c r="F18" i="1"/>
  <c r="G18" i="1" s="1"/>
  <c r="F22" i="1"/>
  <c r="G22" i="1" s="1"/>
  <c r="F25" i="1"/>
  <c r="G25" i="1" s="1"/>
  <c r="F26" i="1"/>
  <c r="G26" i="1" s="1"/>
  <c r="F2" i="1"/>
  <c r="G2" i="1" s="1"/>
  <c r="F3" i="1"/>
  <c r="G3" i="1" s="1"/>
  <c r="F4" i="1"/>
  <c r="G4" i="1" s="1"/>
  <c r="F5" i="1"/>
  <c r="G5" i="1" s="1"/>
  <c r="F6" i="1"/>
  <c r="G6" i="1" s="1"/>
  <c r="F29" i="1"/>
  <c r="G29" i="1" s="1"/>
  <c r="F30" i="1"/>
  <c r="G30" i="1" s="1"/>
  <c r="F31" i="1"/>
  <c r="G31" i="1" s="1"/>
  <c r="F37" i="1"/>
  <c r="G37" i="1" s="1"/>
  <c r="F48" i="1"/>
  <c r="G48" i="1" s="1"/>
  <c r="F50" i="1"/>
  <c r="G50" i="1" s="1"/>
  <c r="F52" i="1"/>
  <c r="G52" i="1" s="1"/>
  <c r="F53" i="1"/>
  <c r="G53" i="1" s="1"/>
  <c r="F39" i="1"/>
  <c r="G39" i="1" s="1"/>
  <c r="F41" i="1"/>
  <c r="G41" i="1" s="1"/>
  <c r="F43" i="1"/>
  <c r="G43" i="1" s="1"/>
  <c r="F45" i="1"/>
  <c r="G45" i="1" s="1"/>
  <c r="F46" i="1"/>
  <c r="G46" i="1" s="1"/>
  <c r="F72" i="1"/>
  <c r="G72" i="1" s="1"/>
  <c r="F76" i="1"/>
  <c r="G76" i="1" s="1"/>
  <c r="F78" i="1"/>
  <c r="G78" i="1" s="1"/>
  <c r="F80" i="1"/>
  <c r="G80" i="1" s="1"/>
  <c r="F73" i="1"/>
  <c r="G73" i="1" s="1"/>
  <c r="F19" i="1"/>
  <c r="G19" i="1" s="1"/>
  <c r="F24" i="1"/>
  <c r="G24" i="1" s="1"/>
  <c r="F23" i="1"/>
  <c r="G23" i="1" s="1"/>
  <c r="F28" i="1"/>
  <c r="G28" i="1" s="1"/>
  <c r="F27" i="1"/>
  <c r="G27" i="1" s="1"/>
  <c r="F34" i="1"/>
  <c r="G34" i="1" s="1"/>
  <c r="F33" i="1"/>
  <c r="G33" i="1" s="1"/>
  <c r="F36" i="1"/>
  <c r="G36" i="1" s="1"/>
  <c r="F47" i="1"/>
  <c r="G47" i="1" s="1"/>
  <c r="F49" i="1"/>
  <c r="G49" i="1" s="1"/>
  <c r="F51" i="1"/>
  <c r="G51" i="1" s="1"/>
  <c r="F38" i="1"/>
  <c r="G38" i="1" s="1"/>
  <c r="F40" i="1"/>
  <c r="G40" i="1" s="1"/>
  <c r="F42" i="1"/>
  <c r="G42" i="1" s="1"/>
  <c r="F44" i="1"/>
  <c r="G44" i="1" s="1"/>
  <c r="F111" i="1"/>
  <c r="G111" i="1" s="1"/>
  <c r="F109" i="1"/>
  <c r="G109" i="1" s="1"/>
  <c r="F110" i="1"/>
  <c r="G110" i="1" s="1"/>
  <c r="F82" i="1"/>
  <c r="G82" i="1" s="1"/>
  <c r="F83" i="1"/>
  <c r="G83" i="1" s="1"/>
  <c r="F84" i="1"/>
  <c r="G84" i="1" s="1"/>
  <c r="F85" i="1"/>
  <c r="G85" i="1" s="1"/>
  <c r="F86" i="1"/>
  <c r="G86" i="1" s="1"/>
  <c r="F96" i="1"/>
  <c r="G96" i="1" s="1"/>
  <c r="F92" i="1"/>
  <c r="G92" i="1" s="1"/>
  <c r="F97" i="1"/>
  <c r="G97" i="1" s="1"/>
  <c r="F93" i="1"/>
  <c r="G93" i="1" s="1"/>
  <c r="F95" i="1"/>
  <c r="G95" i="1" s="1"/>
  <c r="F94" i="1"/>
  <c r="G94" i="1" s="1"/>
  <c r="F108" i="1"/>
  <c r="G108" i="1" s="1"/>
  <c r="F105" i="1"/>
  <c r="G105" i="1" s="1"/>
  <c r="F106" i="1"/>
  <c r="G106" i="1" s="1"/>
  <c r="F107" i="1"/>
  <c r="G107" i="1" s="1"/>
  <c r="F32" i="1"/>
  <c r="G32" i="1" s="1"/>
  <c r="F35" i="1"/>
  <c r="G35" i="1" s="1"/>
  <c r="F20" i="1"/>
  <c r="G20" i="1" s="1"/>
  <c r="F21" i="1"/>
  <c r="G21" i="1" s="1"/>
  <c r="F54" i="1"/>
  <c r="G54" i="1" s="1"/>
  <c r="F65" i="1"/>
  <c r="G65" i="1" s="1"/>
  <c r="F67" i="1"/>
  <c r="G67" i="1" s="1"/>
  <c r="F69" i="1"/>
  <c r="G69" i="1" s="1"/>
  <c r="F56" i="1"/>
  <c r="G56" i="1" s="1"/>
  <c r="F58" i="1"/>
  <c r="G58" i="1" s="1"/>
  <c r="F60" i="1"/>
  <c r="G60" i="1" s="1"/>
  <c r="F62" i="1"/>
  <c r="G62" i="1" s="1"/>
  <c r="F55" i="1"/>
  <c r="G55" i="1" s="1"/>
  <c r="F66" i="1"/>
  <c r="G66" i="1" s="1"/>
  <c r="F68" i="1"/>
  <c r="G68" i="1" s="1"/>
  <c r="F70" i="1"/>
  <c r="G70" i="1" s="1"/>
  <c r="F71" i="1"/>
  <c r="G71" i="1" s="1"/>
  <c r="F57" i="1"/>
  <c r="G57" i="1" s="1"/>
  <c r="F59" i="1"/>
  <c r="G59" i="1" s="1"/>
  <c r="F61" i="1"/>
  <c r="G61" i="1" s="1"/>
  <c r="F63" i="1"/>
  <c r="G63" i="1" s="1"/>
  <c r="F64" i="1"/>
  <c r="G64" i="1" s="1"/>
  <c r="F75" i="1"/>
  <c r="G75" i="1" s="1"/>
  <c r="F77" i="1"/>
  <c r="G77" i="1" s="1"/>
  <c r="F79" i="1"/>
  <c r="G79" i="1" s="1"/>
  <c r="F81" i="1"/>
  <c r="G81" i="1" s="1"/>
  <c r="F74" i="1"/>
  <c r="G74" i="1" s="1"/>
  <c r="F87" i="1"/>
  <c r="G87" i="1" s="1"/>
  <c r="F88" i="1"/>
  <c r="G88" i="1" s="1"/>
  <c r="F89" i="1"/>
  <c r="G89" i="1" s="1"/>
  <c r="F90" i="1"/>
  <c r="G90" i="1" s="1"/>
  <c r="F91" i="1"/>
  <c r="G91" i="1" s="1"/>
  <c r="F100" i="1"/>
  <c r="G100" i="1" s="1"/>
  <c r="F101" i="1"/>
  <c r="G101" i="1" s="1"/>
  <c r="F98" i="1"/>
  <c r="G98" i="1" s="1"/>
  <c r="F99" i="1"/>
  <c r="G99" i="1" s="1"/>
  <c r="F104" i="1"/>
  <c r="G104" i="1" s="1"/>
  <c r="F103" i="1"/>
  <c r="G103" i="1" s="1"/>
  <c r="F17" i="1"/>
  <c r="G17" i="1" s="1"/>
  <c r="M14" i="1" l="1"/>
  <c r="M9" i="1"/>
  <c r="M16" i="1"/>
  <c r="M15" i="1"/>
  <c r="M10" i="1"/>
  <c r="M12" i="1"/>
  <c r="M13" i="1"/>
  <c r="M8" i="1"/>
  <c r="M11" i="1"/>
  <c r="M7" i="1"/>
  <c r="P65" i="1"/>
  <c r="P67" i="1"/>
  <c r="P69" i="1"/>
  <c r="P56" i="1"/>
  <c r="P58" i="1"/>
  <c r="P60" i="1"/>
  <c r="P62" i="1"/>
  <c r="P55" i="1"/>
  <c r="P66" i="1"/>
  <c r="P68" i="1"/>
  <c r="P70" i="1"/>
  <c r="P71" i="1"/>
  <c r="P57" i="1"/>
  <c r="P59" i="1"/>
  <c r="P61" i="1"/>
  <c r="P63" i="1"/>
  <c r="P64" i="1"/>
  <c r="P75" i="1"/>
  <c r="P77" i="1"/>
  <c r="P79" i="1"/>
  <c r="P81" i="1"/>
  <c r="P74" i="1"/>
  <c r="P87" i="1"/>
  <c r="P88" i="1"/>
  <c r="P89" i="1"/>
  <c r="P90" i="1"/>
  <c r="P91" i="1"/>
  <c r="P100" i="1"/>
  <c r="P101" i="1"/>
  <c r="P98" i="1"/>
  <c r="P99" i="1"/>
  <c r="P104" i="1"/>
  <c r="P103" i="1"/>
  <c r="P54" i="1"/>
  <c r="O65" i="1"/>
  <c r="O67" i="1"/>
  <c r="O69" i="1"/>
  <c r="O56" i="1"/>
  <c r="O58" i="1"/>
  <c r="O60" i="1"/>
  <c r="O62" i="1"/>
  <c r="O55" i="1"/>
  <c r="O66" i="1"/>
  <c r="O68" i="1"/>
  <c r="O70" i="1"/>
  <c r="O71" i="1"/>
  <c r="O57" i="1"/>
  <c r="O59" i="1"/>
  <c r="O61" i="1"/>
  <c r="O63" i="1"/>
  <c r="O64" i="1"/>
  <c r="O75" i="1"/>
  <c r="O77" i="1"/>
  <c r="O79" i="1"/>
  <c r="O81" i="1"/>
  <c r="O74" i="1"/>
  <c r="O87" i="1"/>
  <c r="O88" i="1"/>
  <c r="O89" i="1"/>
  <c r="O90" i="1"/>
  <c r="O91" i="1"/>
  <c r="O100" i="1"/>
  <c r="O101" i="1"/>
  <c r="O98" i="1"/>
  <c r="O99" i="1"/>
  <c r="O104" i="1"/>
  <c r="O103" i="1"/>
  <c r="O54" i="1"/>
  <c r="N54" i="1"/>
  <c r="N65" i="1"/>
  <c r="N67" i="1"/>
  <c r="N69" i="1"/>
  <c r="N56" i="1"/>
  <c r="N58" i="1"/>
  <c r="N60" i="1"/>
  <c r="N62" i="1"/>
  <c r="N55" i="1"/>
  <c r="N66" i="1"/>
  <c r="N68" i="1"/>
  <c r="N70" i="1"/>
  <c r="N71" i="1"/>
  <c r="N57" i="1"/>
  <c r="N59" i="1"/>
  <c r="N61" i="1"/>
  <c r="N63" i="1"/>
  <c r="N64" i="1"/>
  <c r="N75" i="1"/>
  <c r="N77" i="1"/>
  <c r="N79" i="1"/>
  <c r="N81" i="1"/>
  <c r="N74" i="1"/>
  <c r="N87" i="1"/>
  <c r="N88" i="1"/>
  <c r="N89" i="1"/>
  <c r="N90" i="1"/>
  <c r="N91" i="1"/>
  <c r="N100" i="1"/>
  <c r="N101" i="1"/>
  <c r="N98" i="1"/>
  <c r="N99" i="1"/>
  <c r="N104" i="1"/>
  <c r="N103" i="1"/>
  <c r="N15" i="1" l="1"/>
  <c r="N9" i="1"/>
  <c r="N7" i="1"/>
  <c r="N8" i="1"/>
  <c r="N13" i="1"/>
  <c r="N12" i="1"/>
  <c r="N11" i="1"/>
  <c r="N10" i="1"/>
  <c r="N16" i="1"/>
  <c r="N14" i="1"/>
  <c r="E2" i="1"/>
  <c r="P18" i="1"/>
  <c r="R18" i="1" s="1"/>
  <c r="P22" i="1"/>
  <c r="R22" i="1" s="1"/>
  <c r="P25" i="1"/>
  <c r="R25" i="1" s="1"/>
  <c r="P26" i="1"/>
  <c r="R26" i="1" s="1"/>
  <c r="P2" i="1"/>
  <c r="R2" i="1" s="1"/>
  <c r="P3" i="1"/>
  <c r="R3" i="1" s="1"/>
  <c r="P4" i="1"/>
  <c r="R4" i="1" s="1"/>
  <c r="P5" i="1"/>
  <c r="R5" i="1" s="1"/>
  <c r="P6" i="1"/>
  <c r="R6" i="1" s="1"/>
  <c r="P29" i="1"/>
  <c r="R29" i="1" s="1"/>
  <c r="P30" i="1"/>
  <c r="R30" i="1" s="1"/>
  <c r="P31" i="1"/>
  <c r="R31" i="1" s="1"/>
  <c r="P37" i="1"/>
  <c r="R37" i="1" s="1"/>
  <c r="P48" i="1"/>
  <c r="R48" i="1" s="1"/>
  <c r="P50" i="1"/>
  <c r="R50" i="1" s="1"/>
  <c r="P52" i="1"/>
  <c r="R52" i="1" s="1"/>
  <c r="P53" i="1"/>
  <c r="R53" i="1" s="1"/>
  <c r="P39" i="1"/>
  <c r="R39" i="1" s="1"/>
  <c r="P41" i="1"/>
  <c r="R41" i="1" s="1"/>
  <c r="P43" i="1"/>
  <c r="R43" i="1" s="1"/>
  <c r="P45" i="1"/>
  <c r="R45" i="1" s="1"/>
  <c r="P46" i="1"/>
  <c r="R46" i="1" s="1"/>
  <c r="P72" i="1"/>
  <c r="R72" i="1" s="1"/>
  <c r="P76" i="1"/>
  <c r="R76" i="1" s="1"/>
  <c r="P78" i="1"/>
  <c r="R78" i="1" s="1"/>
  <c r="P80" i="1"/>
  <c r="R80" i="1" s="1"/>
  <c r="P73" i="1"/>
  <c r="R73" i="1" s="1"/>
  <c r="P19" i="1"/>
  <c r="R19" i="1" s="1"/>
  <c r="P24" i="1"/>
  <c r="R24" i="1" s="1"/>
  <c r="P23" i="1"/>
  <c r="R23" i="1" s="1"/>
  <c r="P28" i="1"/>
  <c r="R28" i="1" s="1"/>
  <c r="P27" i="1"/>
  <c r="R27" i="1" s="1"/>
  <c r="P34" i="1"/>
  <c r="R34" i="1" s="1"/>
  <c r="P33" i="1"/>
  <c r="R33" i="1" s="1"/>
  <c r="P36" i="1"/>
  <c r="R36" i="1" s="1"/>
  <c r="P47" i="1"/>
  <c r="R47" i="1" s="1"/>
  <c r="P49" i="1"/>
  <c r="R49" i="1" s="1"/>
  <c r="P51" i="1"/>
  <c r="R51" i="1" s="1"/>
  <c r="P38" i="1"/>
  <c r="R38" i="1" s="1"/>
  <c r="P40" i="1"/>
  <c r="R40" i="1" s="1"/>
  <c r="P42" i="1"/>
  <c r="R42" i="1" s="1"/>
  <c r="P44" i="1"/>
  <c r="R44" i="1" s="1"/>
  <c r="P111" i="1"/>
  <c r="R111" i="1" s="1"/>
  <c r="P109" i="1"/>
  <c r="R109" i="1" s="1"/>
  <c r="P110" i="1"/>
  <c r="R110" i="1" s="1"/>
  <c r="P82" i="1"/>
  <c r="R82" i="1" s="1"/>
  <c r="P83" i="1"/>
  <c r="R83" i="1" s="1"/>
  <c r="P84" i="1"/>
  <c r="R84" i="1" s="1"/>
  <c r="P85" i="1"/>
  <c r="R85" i="1" s="1"/>
  <c r="P86" i="1"/>
  <c r="R86" i="1" s="1"/>
  <c r="P96" i="1"/>
  <c r="R96" i="1" s="1"/>
  <c r="P92" i="1"/>
  <c r="R92" i="1" s="1"/>
  <c r="P97" i="1"/>
  <c r="R97" i="1" s="1"/>
  <c r="P93" i="1"/>
  <c r="R93" i="1" s="1"/>
  <c r="P95" i="1"/>
  <c r="R95" i="1" s="1"/>
  <c r="P94" i="1"/>
  <c r="R94" i="1" s="1"/>
  <c r="P108" i="1"/>
  <c r="R108" i="1" s="1"/>
  <c r="P105" i="1"/>
  <c r="R105" i="1" s="1"/>
  <c r="P106" i="1"/>
  <c r="R106" i="1" s="1"/>
  <c r="P107" i="1"/>
  <c r="R107" i="1" s="1"/>
  <c r="P32" i="1"/>
  <c r="R32" i="1" s="1"/>
  <c r="P35" i="1"/>
  <c r="R35" i="1" s="1"/>
  <c r="P20" i="1"/>
  <c r="R20" i="1" s="1"/>
  <c r="P21" i="1"/>
  <c r="R21" i="1" s="1"/>
  <c r="P17" i="1"/>
  <c r="R17" i="1" s="1"/>
  <c r="O3" i="1"/>
  <c r="Q3" i="1" s="1"/>
  <c r="O4" i="1"/>
  <c r="Q4" i="1" s="1"/>
  <c r="O5" i="1"/>
  <c r="Q5" i="1" s="1"/>
  <c r="O6" i="1"/>
  <c r="Q6" i="1" s="1"/>
  <c r="O2" i="1"/>
  <c r="Q2" i="1" s="1"/>
  <c r="E17" i="1"/>
  <c r="N18" i="1"/>
  <c r="N22" i="1"/>
  <c r="N25" i="1"/>
  <c r="N26" i="1"/>
  <c r="N2" i="1"/>
  <c r="N3" i="1"/>
  <c r="N4" i="1"/>
  <c r="N5" i="1"/>
  <c r="N6" i="1"/>
  <c r="N29" i="1"/>
  <c r="N30" i="1"/>
  <c r="N31" i="1"/>
  <c r="N37" i="1"/>
  <c r="N48" i="1"/>
  <c r="N50" i="1"/>
  <c r="N52" i="1"/>
  <c r="N53" i="1"/>
  <c r="N39" i="1"/>
  <c r="N41" i="1"/>
  <c r="N43" i="1"/>
  <c r="N45" i="1"/>
  <c r="N46" i="1"/>
  <c r="N72" i="1"/>
  <c r="N76" i="1"/>
  <c r="N78" i="1"/>
  <c r="N80" i="1"/>
  <c r="N73" i="1"/>
  <c r="N19" i="1"/>
  <c r="N24" i="1"/>
  <c r="N23" i="1"/>
  <c r="N28" i="1"/>
  <c r="N27" i="1"/>
  <c r="N34" i="1"/>
  <c r="N33" i="1"/>
  <c r="N36" i="1"/>
  <c r="N47" i="1"/>
  <c r="N49" i="1"/>
  <c r="N51" i="1"/>
  <c r="N38" i="1"/>
  <c r="N40" i="1"/>
  <c r="N42" i="1"/>
  <c r="N44" i="1"/>
  <c r="N111" i="1"/>
  <c r="N109" i="1"/>
  <c r="N110" i="1"/>
  <c r="N82" i="1"/>
  <c r="N83" i="1"/>
  <c r="N84" i="1"/>
  <c r="N85" i="1"/>
  <c r="N86" i="1"/>
  <c r="N96" i="1"/>
  <c r="N92" i="1"/>
  <c r="N97" i="1"/>
  <c r="N93" i="1"/>
  <c r="N95" i="1"/>
  <c r="N94" i="1"/>
  <c r="N108" i="1"/>
  <c r="N105" i="1"/>
  <c r="N106" i="1"/>
  <c r="N107" i="1"/>
  <c r="N32" i="1"/>
  <c r="N35" i="1"/>
  <c r="N20" i="1"/>
  <c r="N21" i="1"/>
  <c r="N17" i="1"/>
  <c r="O18" i="1"/>
  <c r="Q18" i="1" s="1"/>
  <c r="O22" i="1"/>
  <c r="Q22" i="1" s="1"/>
  <c r="O25" i="1"/>
  <c r="Q25" i="1" s="1"/>
  <c r="O26" i="1"/>
  <c r="Q26" i="1" s="1"/>
  <c r="O29" i="1"/>
  <c r="Q29" i="1" s="1"/>
  <c r="O30" i="1"/>
  <c r="Q30" i="1" s="1"/>
  <c r="O31" i="1"/>
  <c r="Q31" i="1" s="1"/>
  <c r="O37" i="1"/>
  <c r="Q37" i="1" s="1"/>
  <c r="O48" i="1"/>
  <c r="Q48" i="1" s="1"/>
  <c r="O50" i="1"/>
  <c r="Q50" i="1" s="1"/>
  <c r="O52" i="1"/>
  <c r="Q52" i="1" s="1"/>
  <c r="O53" i="1"/>
  <c r="Q53" i="1" s="1"/>
  <c r="O39" i="1"/>
  <c r="Q39" i="1" s="1"/>
  <c r="O41" i="1"/>
  <c r="Q41" i="1" s="1"/>
  <c r="O43" i="1"/>
  <c r="Q43" i="1" s="1"/>
  <c r="O45" i="1"/>
  <c r="Q45" i="1" s="1"/>
  <c r="O46" i="1"/>
  <c r="Q46" i="1" s="1"/>
  <c r="O72" i="1"/>
  <c r="Q72" i="1" s="1"/>
  <c r="O76" i="1"/>
  <c r="Q76" i="1" s="1"/>
  <c r="O78" i="1"/>
  <c r="Q78" i="1" s="1"/>
  <c r="O80" i="1"/>
  <c r="Q80" i="1" s="1"/>
  <c r="O73" i="1"/>
  <c r="Q73" i="1" s="1"/>
  <c r="O19" i="1"/>
  <c r="Q19" i="1" s="1"/>
  <c r="O24" i="1"/>
  <c r="Q24" i="1" s="1"/>
  <c r="O23" i="1"/>
  <c r="Q23" i="1" s="1"/>
  <c r="O28" i="1"/>
  <c r="Q28" i="1" s="1"/>
  <c r="O27" i="1"/>
  <c r="Q27" i="1" s="1"/>
  <c r="O34" i="1"/>
  <c r="Q34" i="1" s="1"/>
  <c r="O33" i="1"/>
  <c r="Q33" i="1" s="1"/>
  <c r="O36" i="1"/>
  <c r="Q36" i="1" s="1"/>
  <c r="O47" i="1"/>
  <c r="Q47" i="1" s="1"/>
  <c r="O49" i="1"/>
  <c r="Q49" i="1" s="1"/>
  <c r="O51" i="1"/>
  <c r="Q51" i="1" s="1"/>
  <c r="O38" i="1"/>
  <c r="Q38" i="1" s="1"/>
  <c r="O40" i="1"/>
  <c r="Q40" i="1" s="1"/>
  <c r="O42" i="1"/>
  <c r="Q42" i="1" s="1"/>
  <c r="O44" i="1"/>
  <c r="Q44" i="1" s="1"/>
  <c r="O111" i="1"/>
  <c r="Q111" i="1" s="1"/>
  <c r="O109" i="1"/>
  <c r="Q109" i="1" s="1"/>
  <c r="O110" i="1"/>
  <c r="Q110" i="1" s="1"/>
  <c r="O82" i="1"/>
  <c r="Q82" i="1" s="1"/>
  <c r="O83" i="1"/>
  <c r="Q83" i="1" s="1"/>
  <c r="O84" i="1"/>
  <c r="Q84" i="1" s="1"/>
  <c r="O85" i="1"/>
  <c r="Q85" i="1" s="1"/>
  <c r="O86" i="1"/>
  <c r="Q86" i="1" s="1"/>
  <c r="O96" i="1"/>
  <c r="Q96" i="1" s="1"/>
  <c r="O92" i="1"/>
  <c r="Q92" i="1" s="1"/>
  <c r="O97" i="1"/>
  <c r="Q97" i="1" s="1"/>
  <c r="O93" i="1"/>
  <c r="Q93" i="1" s="1"/>
  <c r="O95" i="1"/>
  <c r="Q95" i="1" s="1"/>
  <c r="O94" i="1"/>
  <c r="Q94" i="1" s="1"/>
  <c r="O108" i="1"/>
  <c r="Q108" i="1" s="1"/>
  <c r="O105" i="1"/>
  <c r="Q105" i="1" s="1"/>
  <c r="O106" i="1"/>
  <c r="Q106" i="1" s="1"/>
  <c r="O107" i="1"/>
  <c r="Q107" i="1" s="1"/>
  <c r="U107" i="1" s="1"/>
  <c r="O32" i="1"/>
  <c r="Q32" i="1" s="1"/>
  <c r="O35" i="1"/>
  <c r="Q35" i="1" s="1"/>
  <c r="O20" i="1"/>
  <c r="Q20" i="1" s="1"/>
  <c r="O21" i="1"/>
  <c r="Q21" i="1" s="1"/>
  <c r="O17" i="1"/>
  <c r="Q17" i="1" s="1"/>
  <c r="T18" i="1"/>
  <c r="T22" i="1"/>
  <c r="T25" i="1"/>
  <c r="T26" i="1"/>
  <c r="T2" i="1"/>
  <c r="T3" i="1"/>
  <c r="T4" i="1"/>
  <c r="T5" i="1"/>
  <c r="T6" i="1"/>
  <c r="T54" i="1"/>
  <c r="T65" i="1"/>
  <c r="T67" i="1"/>
  <c r="T69" i="1"/>
  <c r="T56" i="1"/>
  <c r="T58" i="1"/>
  <c r="T60" i="1"/>
  <c r="T62" i="1"/>
  <c r="T29" i="1"/>
  <c r="T30" i="1"/>
  <c r="T31" i="1"/>
  <c r="T37" i="1"/>
  <c r="T48" i="1"/>
  <c r="T50" i="1"/>
  <c r="T52" i="1"/>
  <c r="T53" i="1"/>
  <c r="T39" i="1"/>
  <c r="T41" i="1"/>
  <c r="T43" i="1"/>
  <c r="T45" i="1"/>
  <c r="T46" i="1"/>
  <c r="T72" i="1"/>
  <c r="T76" i="1"/>
  <c r="T78" i="1"/>
  <c r="T80" i="1"/>
  <c r="T73" i="1"/>
  <c r="T55" i="1"/>
  <c r="T66" i="1"/>
  <c r="T68" i="1"/>
  <c r="T70" i="1"/>
  <c r="T71" i="1"/>
  <c r="T57" i="1"/>
  <c r="T59" i="1"/>
  <c r="T61" i="1"/>
  <c r="T63" i="1"/>
  <c r="T64" i="1"/>
  <c r="T75" i="1"/>
  <c r="T77" i="1"/>
  <c r="T79" i="1"/>
  <c r="T81" i="1"/>
  <c r="T74" i="1"/>
  <c r="T19" i="1"/>
  <c r="T24" i="1"/>
  <c r="T23" i="1"/>
  <c r="T28" i="1"/>
  <c r="T27" i="1"/>
  <c r="T34" i="1"/>
  <c r="T33" i="1"/>
  <c r="T36" i="1"/>
  <c r="T47" i="1"/>
  <c r="T49" i="1"/>
  <c r="T51" i="1"/>
  <c r="T38" i="1"/>
  <c r="T40" i="1"/>
  <c r="T42" i="1"/>
  <c r="T44" i="1"/>
  <c r="T111" i="1"/>
  <c r="T109" i="1"/>
  <c r="T110" i="1"/>
  <c r="T82" i="1"/>
  <c r="T83" i="1"/>
  <c r="T84" i="1"/>
  <c r="T85" i="1"/>
  <c r="T86" i="1"/>
  <c r="T87" i="1"/>
  <c r="T88" i="1"/>
  <c r="T89" i="1"/>
  <c r="T90" i="1"/>
  <c r="T91" i="1"/>
  <c r="T100" i="1"/>
  <c r="T101" i="1"/>
  <c r="T98" i="1"/>
  <c r="T99" i="1"/>
  <c r="T96" i="1"/>
  <c r="T92" i="1"/>
  <c r="T97" i="1"/>
  <c r="T93" i="1"/>
  <c r="T95" i="1"/>
  <c r="T94" i="1"/>
  <c r="T108" i="1"/>
  <c r="T105" i="1"/>
  <c r="T106" i="1"/>
  <c r="T107" i="1"/>
  <c r="T32" i="1"/>
  <c r="T35" i="1"/>
  <c r="T20" i="1"/>
  <c r="T21" i="1"/>
  <c r="T104" i="1"/>
  <c r="T103" i="1"/>
  <c r="T17" i="1"/>
  <c r="O14" i="1" l="1"/>
  <c r="U103" i="1"/>
  <c r="V103" i="1" s="1"/>
  <c r="U106" i="1"/>
  <c r="U111" i="1"/>
  <c r="V111" i="1" s="1"/>
  <c r="O12" i="1"/>
  <c r="O8" i="1"/>
  <c r="O9" i="1"/>
  <c r="U109" i="1"/>
  <c r="V106" i="1"/>
  <c r="U105" i="1"/>
  <c r="V105" i="1" s="1"/>
  <c r="O16" i="1"/>
  <c r="O11" i="1"/>
  <c r="O7" i="1"/>
  <c r="O10" i="1"/>
  <c r="U104" i="1"/>
  <c r="V104" i="1" s="1"/>
  <c r="U108" i="1"/>
  <c r="V108" i="1" s="1"/>
  <c r="U110" i="1"/>
  <c r="V110" i="1" s="1"/>
  <c r="V107" i="1"/>
  <c r="V109" i="1"/>
  <c r="O13" i="1"/>
  <c r="O15" i="1"/>
  <c r="P10" i="1" l="1"/>
  <c r="P14" i="1"/>
  <c r="P11" i="1"/>
  <c r="P8" i="1"/>
  <c r="P15" i="1"/>
  <c r="P13" i="1"/>
  <c r="P7" i="1"/>
  <c r="P16" i="1"/>
  <c r="P9" i="1"/>
  <c r="P12" i="1"/>
  <c r="Q16" i="1" l="1"/>
  <c r="R16" i="1" s="1"/>
  <c r="S16" i="1" s="1"/>
  <c r="T16" i="1" s="1"/>
  <c r="Q13" i="1"/>
  <c r="R13" i="1" s="1"/>
  <c r="S13" i="1" s="1"/>
  <c r="T13" i="1" s="1"/>
  <c r="Q8" i="1"/>
  <c r="R8" i="1" s="1"/>
  <c r="S8" i="1" s="1"/>
  <c r="T8" i="1" s="1"/>
  <c r="Q14" i="1"/>
  <c r="R14" i="1" s="1"/>
  <c r="S14" i="1" s="1"/>
  <c r="T14" i="1" s="1"/>
  <c r="Q11" i="1"/>
  <c r="R11" i="1" s="1"/>
  <c r="S11" i="1" s="1"/>
  <c r="T11" i="1" s="1"/>
  <c r="Q12" i="1"/>
  <c r="R12" i="1" s="1"/>
  <c r="S12" i="1" s="1"/>
  <c r="T12" i="1" s="1"/>
  <c r="Q9" i="1"/>
  <c r="R9" i="1" s="1"/>
  <c r="S9" i="1" s="1"/>
  <c r="T9" i="1" s="1"/>
  <c r="Q7" i="1"/>
  <c r="R7" i="1" s="1"/>
  <c r="S7" i="1" s="1"/>
  <c r="T7" i="1" s="1"/>
  <c r="Q15" i="1"/>
  <c r="R15" i="1" s="1"/>
  <c r="S15" i="1" s="1"/>
  <c r="T15" i="1" s="1"/>
  <c r="Q10" i="1"/>
  <c r="R10" i="1" s="1"/>
  <c r="S10" i="1" s="1"/>
  <c r="T10" i="1" s="1"/>
</calcChain>
</file>

<file path=xl/sharedStrings.xml><?xml version="1.0" encoding="utf-8"?>
<sst xmlns="http://schemas.openxmlformats.org/spreadsheetml/2006/main" count="1327" uniqueCount="178">
  <si>
    <t>Name</t>
  </si>
  <si>
    <t>NumberOfCores</t>
  </si>
  <si>
    <t>MemoryInMB</t>
  </si>
  <si>
    <t>MaxDataDiskCount</t>
  </si>
  <si>
    <t>ResourceDiskSizeInMB</t>
  </si>
  <si>
    <t>Standard_A0</t>
  </si>
  <si>
    <t>Standard_A1</t>
  </si>
  <si>
    <t>Standard_A2</t>
  </si>
  <si>
    <t>Standard_A3</t>
  </si>
  <si>
    <t>Standard_A4</t>
  </si>
  <si>
    <t>Basic_A0</t>
  </si>
  <si>
    <t>Basic_A1</t>
  </si>
  <si>
    <t>Basic_A2</t>
  </si>
  <si>
    <t>Basic_A3</t>
  </si>
  <si>
    <t>Basic_A4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</si>
  <si>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</si>
  <si>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</si>
  <si>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</si>
  <si>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</si>
  <si>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</si>
  <si>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</si>
  <si>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</si>
  <si>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</si>
  <si>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Standard_A5</t>
  </si>
  <si>
    <t>Standard_A6</t>
  </si>
  <si>
    <t>Standard_A7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</si>
  <si>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</si>
  <si>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</si>
  <si>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</si>
  <si>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</si>
  <si>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</si>
  <si>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</si>
  <si>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</si>
  <si>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</si>
  <si>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</si>
  <si>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</si>
  <si>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</si>
  <si>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</si>
  <si>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</si>
  <si>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</si>
  <si>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</si>
  <si>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</si>
  <si>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</si>
  <si>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</si>
  <si>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</si>
  <si>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</si>
  <si>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</si>
  <si>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</si>
  <si>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Standard_DS13_v2</t>
  </si>
  <si>
    <t>Standard_DS14_v2</t>
  </si>
  <si>
    <t>Standard_DS15_v2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</si>
  <si>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</si>
  <si>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</si>
  <si>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</si>
  <si>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</si>
  <si>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</si>
  <si>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</si>
  <si>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</si>
  <si>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</si>
  <si>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</si>
  <si>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</si>
  <si>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</si>
  <si>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</si>
  <si>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</si>
  <si>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</si>
  <si>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</si>
  <si>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</si>
  <si>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</si>
  <si>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</si>
  <si>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</si>
  <si>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</si>
  <si>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Standard_NV6</t>
  </si>
  <si>
    <t>Standard_NV12</t>
  </si>
  <si>
    <t>Standard_NV24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</si>
  <si>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</si>
  <si>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</si>
  <si>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</si>
  <si>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</si>
  <si>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</si>
  <si>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</si>
  <si>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</si>
  <si>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</si>
  <si>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</si>
  <si>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Standard_GS5</t>
  </si>
  <si>
    <t>Standard_L4s</t>
  </si>
  <si>
    <t>Standard_L8s</t>
  </si>
  <si>
    <t>Standard_L16s</t>
  </si>
  <si>
    <t>Standard_L32s</t>
  </si>
  <si>
    <t>Standard_H8</t>
  </si>
  <si>
    <t>Standard_H16</t>
  </si>
  <si>
    <t>Standard_H8m</t>
  </si>
  <si>
    <t>Standard_H16m</t>
  </si>
  <si>
    <t>Standard_H16r</t>
  </si>
  <si>
    <t>Standard_H16mr</t>
  </si>
  <si>
    <t>Standard_NC6</t>
  </si>
  <si>
    <t>Standard_NC12</t>
  </si>
  <si>
    <t>Standard_NC24</t>
  </si>
  <si>
    <t>Standard_NC24r</t>
  </si>
  <si>
    <t>Standard_A8</t>
  </si>
  <si>
    <t>Standard_A9</t>
  </si>
  <si>
    <t>Standard_A10</t>
  </si>
  <si>
    <t>Standard_A11</t>
  </si>
  <si>
    <t>Standard_M64ms</t>
  </si>
  <si>
    <t>Standard_M128s</t>
  </si>
  <si>
    <t>ACU</t>
  </si>
  <si>
    <t>TempDiskSizeInGB</t>
  </si>
  <si>
    <t>MaxDataDiskIops</t>
  </si>
  <si>
    <t>SSD</t>
  </si>
  <si>
    <t>No</t>
  </si>
  <si>
    <t>Yes</t>
  </si>
  <si>
    <t>MaxDataDiskSizeGB</t>
  </si>
  <si>
    <t>MaxDataDiskThroughputMBs</t>
  </si>
  <si>
    <t>MaxNics</t>
  </si>
  <si>
    <t>Bandwidth</t>
  </si>
  <si>
    <t>unknown</t>
  </si>
  <si>
    <t>MaxVmIops</t>
  </si>
  <si>
    <t>MaxVmThroughputMBs</t>
  </si>
  <si>
    <t>TempDiskIops</t>
  </si>
  <si>
    <t>TempDiskReadMBs</t>
  </si>
  <si>
    <t>TempDiskWriteMBs</t>
  </si>
  <si>
    <t>Unknown</t>
  </si>
  <si>
    <t>PricePerHourPAYG</t>
  </si>
  <si>
    <t>PricePerHourLP</t>
  </si>
  <si>
    <t>Not Available</t>
  </si>
  <si>
    <t>CoreFactor</t>
  </si>
  <si>
    <t>CoreFactorIndex</t>
  </si>
  <si>
    <t>Standard_M128m</t>
  </si>
  <si>
    <t>LargeInstances_S72</t>
  </si>
  <si>
    <t>Type</t>
  </si>
  <si>
    <t>VM</t>
  </si>
  <si>
    <t>LI</t>
  </si>
  <si>
    <t>LargeInstances_S72m</t>
  </si>
  <si>
    <t>LargeInstances_S192</t>
  </si>
  <si>
    <t>LargeInstances_S192m</t>
  </si>
  <si>
    <t>LargeInstances_S384</t>
  </si>
  <si>
    <t>LargeInstances_S384m</t>
  </si>
  <si>
    <t>LargeInstances_S384xm</t>
  </si>
  <si>
    <t>LargeInstances_S768m</t>
  </si>
  <si>
    <t>LargeInstances_S576m</t>
  </si>
  <si>
    <t>LargeInstances_S920m</t>
  </si>
  <si>
    <t>HANA</t>
  </si>
  <si>
    <t>SAPS2T</t>
  </si>
  <si>
    <t>SAPS3T</t>
  </si>
  <si>
    <t>Not Supported</t>
  </si>
  <si>
    <t>Request</t>
  </si>
  <si>
    <t>Standard_E2_v3</t>
  </si>
  <si>
    <t>Standard_E4_v3</t>
  </si>
  <si>
    <t>Standard_E8_v3</t>
  </si>
  <si>
    <t>Standard_E16_v3</t>
  </si>
  <si>
    <t>Standard_E32_v3</t>
  </si>
  <si>
    <t>Standard_E64_v3</t>
  </si>
  <si>
    <t>6000 - 12000+</t>
  </si>
  <si>
    <t>6000 - 16000+</t>
  </si>
  <si>
    <t>20000 (AN)</t>
  </si>
  <si>
    <t>6000 - 8000+</t>
  </si>
  <si>
    <t>Standard_D4_v3</t>
  </si>
  <si>
    <t>Standard_D8_v3</t>
  </si>
  <si>
    <t>Standard_D16_v3</t>
  </si>
  <si>
    <t>Standard_D2s_v3</t>
  </si>
  <si>
    <t>Standard_D4s_v3</t>
  </si>
  <si>
    <t>Standard_D8s_v3</t>
  </si>
  <si>
    <t>Standard_D16s_v3</t>
  </si>
  <si>
    <t>Standard_E2s_v3</t>
  </si>
  <si>
    <t>Standard_E4s_v3</t>
  </si>
  <si>
    <t>Standard_E8s_v3</t>
  </si>
  <si>
    <t>Standard_E16s_v3</t>
  </si>
  <si>
    <t>Standard_E32s_v3</t>
  </si>
  <si>
    <t>Standard_E64s_v3</t>
  </si>
  <si>
    <t>Standard_D2_v3</t>
  </si>
  <si>
    <t>Hyperthreaded</t>
  </si>
  <si>
    <t>moderate</t>
  </si>
  <si>
    <t>high</t>
  </si>
  <si>
    <t>extremely high</t>
  </si>
  <si>
    <t>Standard_D32_v3</t>
  </si>
  <si>
    <t>Standard_D64_v3</t>
  </si>
  <si>
    <t>Standard_D32s_v3</t>
  </si>
  <si>
    <t>Standard_D64s_v3</t>
  </si>
  <si>
    <t>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</si>
</sst>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43" fontId="0" fillId="0" borderId="0" xfId="42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workbookViewId="0">
      <pane xSplit="2676" ySplit="576" topLeftCell="A103" activePane="bottomRight"/>
      <selection sqref="A1:A1048576"/>
      <selection pane="topRight" activeCell="AA1" sqref="AA1"/>
      <selection pane="bottomLeft" activeCell="A129" sqref="A129"/>
      <selection pane="bottomRight" activeCell="D130" sqref="D130:D135"/>
    </sheetView>
  </sheetViews>
  <sheetFormatPr defaultRowHeight="14.4" x14ac:dyDescent="0.3"/>
  <cols>
    <col min="1" max="2" width="21.6640625" customWidth="1"/>
    <col min="3" max="3" width="18.33203125" style="1" bestFit="1" customWidth="1"/>
    <col min="4" max="4" width="18.33203125" style="1" customWidth="1"/>
    <col min="5" max="5" width="8.6640625" style="1" bestFit="1" customWidth="1"/>
    <col min="6" max="6" width="10.109375" style="1" bestFit="1" customWidth="1"/>
    <col min="7" max="7" width="14.33203125" style="1" bestFit="1" customWidth="1"/>
    <col min="8" max="8" width="6.33203125" bestFit="1" customWidth="1"/>
    <col min="9" max="9" width="16.5546875" bestFit="1" customWidth="1"/>
    <col min="10" max="10" width="14.44140625" bestFit="1" customWidth="1"/>
    <col min="11" max="11" width="10.33203125" bestFit="1" customWidth="1"/>
    <col min="12" max="12" width="12.88671875" style="1" bestFit="1" customWidth="1"/>
    <col min="13" max="13" width="19" bestFit="1" customWidth="1"/>
    <col min="14" max="14" width="19.6640625" bestFit="1" customWidth="1"/>
    <col min="15" max="15" width="17.5546875" bestFit="1" customWidth="1"/>
    <col min="16" max="16" width="27.33203125" bestFit="1" customWidth="1"/>
    <col min="17" max="17" width="12.88671875" bestFit="1" customWidth="1"/>
    <col min="18" max="18" width="22.5546875" bestFit="1" customWidth="1"/>
    <col min="19" max="19" width="21.6640625" bestFit="1" customWidth="1"/>
    <col min="20" max="20" width="18.33203125" bestFit="1" customWidth="1"/>
    <col min="21" max="21" width="12.33203125" style="1" bestFit="1" customWidth="1"/>
    <col min="22" max="22" width="16.6640625" style="1" bestFit="1" customWidth="1"/>
    <col min="23" max="23" width="17.33203125" style="1" bestFit="1" customWidth="1"/>
    <col min="24" max="24" width="12.88671875" bestFit="1" customWidth="1"/>
    <col min="25" max="25" width="14.6640625" bestFit="1" customWidth="1"/>
    <col min="26" max="26" width="12.88671875" bestFit="1" customWidth="1"/>
  </cols>
  <sheetData>
    <row r="1" spans="1:27" x14ac:dyDescent="0.3">
      <c r="A1" t="s">
        <v>0</v>
      </c>
      <c r="B1" t="s">
        <v>128</v>
      </c>
      <c r="C1" s="1" t="s">
        <v>121</v>
      </c>
      <c r="D1" s="1" t="s">
        <v>122</v>
      </c>
      <c r="E1" s="1" t="s">
        <v>104</v>
      </c>
      <c r="F1" s="1" t="s">
        <v>124</v>
      </c>
      <c r="G1" s="1" t="s">
        <v>125</v>
      </c>
      <c r="H1" t="s">
        <v>107</v>
      </c>
      <c r="I1" t="s">
        <v>1</v>
      </c>
      <c r="J1" t="s">
        <v>2</v>
      </c>
      <c r="K1" t="s">
        <v>112</v>
      </c>
      <c r="L1" s="1" t="s">
        <v>113</v>
      </c>
      <c r="M1" t="s">
        <v>3</v>
      </c>
      <c r="N1" t="s">
        <v>110</v>
      </c>
      <c r="O1" t="s">
        <v>106</v>
      </c>
      <c r="P1" t="s">
        <v>111</v>
      </c>
      <c r="Q1" t="s">
        <v>115</v>
      </c>
      <c r="R1" t="s">
        <v>116</v>
      </c>
      <c r="S1" t="s">
        <v>4</v>
      </c>
      <c r="T1" t="s">
        <v>105</v>
      </c>
      <c r="U1" s="1" t="s">
        <v>117</v>
      </c>
      <c r="V1" s="1" t="s">
        <v>118</v>
      </c>
      <c r="W1" s="1" t="s">
        <v>119</v>
      </c>
      <c r="X1" s="1" t="s">
        <v>141</v>
      </c>
      <c r="Y1" s="1" t="s">
        <v>142</v>
      </c>
      <c r="Z1" s="1" t="s">
        <v>140</v>
      </c>
      <c r="AA1" s="1" t="s">
        <v>169</v>
      </c>
    </row>
    <row r="2" spans="1:27" x14ac:dyDescent="0.3">
      <c r="A2" t="s">
        <v>10</v>
      </c>
      <c r="B2" t="s">
        <v>129</v>
      </c>
      <c r="C2" s="1">
        <v>1.6E-2</v>
      </c>
      <c r="D2" s="1" t="s">
        <v>123</v>
      </c>
      <c r="E2" s="1">
        <f>ROUNDDOWN(50/1.15,0)</f>
        <v>43</v>
      </c>
      <c r="F2" s="1">
        <f t="shared" ref="F2:F33" si="0">IFERROR(E2*I2,"Unknown")</f>
        <v>43</v>
      </c>
      <c r="G2" s="2">
        <f t="shared" ref="G2:G33" si="1">IFERROR(C2/F2*1000,"Unknown")</f>
        <v>0.372093023255814</v>
      </c>
      <c r="H2" t="s">
        <v>108</v>
      </c>
      <c r="I2">
        <v>1</v>
      </c>
      <c r="J2">
        <v>768</v>
      </c>
      <c r="K2">
        <v>2</v>
      </c>
      <c r="L2" s="1" t="s">
        <v>114</v>
      </c>
      <c r="M2">
        <v>1</v>
      </c>
      <c r="N2">
        <f>$M2*4*1024</f>
        <v>4096</v>
      </c>
      <c r="O2">
        <f>300*$M2</f>
        <v>300</v>
      </c>
      <c r="P2">
        <f>60*$M2</f>
        <v>60</v>
      </c>
      <c r="Q2">
        <f t="shared" ref="Q2:R6" si="2">O2</f>
        <v>300</v>
      </c>
      <c r="R2">
        <f t="shared" si="2"/>
        <v>60</v>
      </c>
      <c r="S2">
        <v>20480</v>
      </c>
      <c r="T2">
        <f>S2/1024</f>
        <v>20</v>
      </c>
      <c r="U2" s="1" t="s">
        <v>120</v>
      </c>
      <c r="V2" s="1" t="s">
        <v>120</v>
      </c>
      <c r="W2" s="1" t="s">
        <v>120</v>
      </c>
      <c r="X2" s="1" t="s">
        <v>143</v>
      </c>
      <c r="Y2" s="1" t="s">
        <v>143</v>
      </c>
      <c r="Z2" s="1" t="s">
        <v>143</v>
      </c>
      <c r="AA2" t="s">
        <v>108</v>
      </c>
    </row>
    <row r="3" spans="1:27" x14ac:dyDescent="0.3">
      <c r="A3" t="s">
        <v>11</v>
      </c>
      <c r="B3" t="s">
        <v>129</v>
      </c>
      <c r="C3" s="1">
        <v>2.3E-2</v>
      </c>
      <c r="D3" s="1" t="s">
        <v>123</v>
      </c>
      <c r="E3" s="1">
        <v>50</v>
      </c>
      <c r="F3" s="1">
        <f t="shared" si="0"/>
        <v>50</v>
      </c>
      <c r="G3" s="2">
        <f t="shared" si="1"/>
        <v>0.46</v>
      </c>
      <c r="H3" t="s">
        <v>108</v>
      </c>
      <c r="I3">
        <v>1</v>
      </c>
      <c r="J3">
        <v>1792</v>
      </c>
      <c r="K3">
        <v>2</v>
      </c>
      <c r="L3" s="1" t="s">
        <v>114</v>
      </c>
      <c r="M3">
        <v>2</v>
      </c>
      <c r="N3">
        <f>$M3*4*1024</f>
        <v>8192</v>
      </c>
      <c r="O3">
        <f>300*$M3</f>
        <v>600</v>
      </c>
      <c r="P3">
        <f>60*$M3</f>
        <v>120</v>
      </c>
      <c r="Q3">
        <f t="shared" si="2"/>
        <v>600</v>
      </c>
      <c r="R3">
        <f t="shared" si="2"/>
        <v>120</v>
      </c>
      <c r="S3">
        <v>40960</v>
      </c>
      <c r="T3">
        <f>S3/1024</f>
        <v>40</v>
      </c>
      <c r="U3" s="1" t="s">
        <v>120</v>
      </c>
      <c r="V3" s="1" t="s">
        <v>120</v>
      </c>
      <c r="W3" s="1" t="s">
        <v>120</v>
      </c>
      <c r="X3" s="1" t="s">
        <v>143</v>
      </c>
      <c r="Y3" s="1" t="s">
        <v>143</v>
      </c>
      <c r="Z3" s="1" t="s">
        <v>143</v>
      </c>
      <c r="AA3" t="s">
        <v>108</v>
      </c>
    </row>
    <row r="4" spans="1:27" x14ac:dyDescent="0.3">
      <c r="A4" t="s">
        <v>12</v>
      </c>
      <c r="B4" t="s">
        <v>129</v>
      </c>
      <c r="C4" s="1">
        <v>6.6000000000000003E-2</v>
      </c>
      <c r="D4" s="1" t="s">
        <v>123</v>
      </c>
      <c r="E4" s="1">
        <v>50</v>
      </c>
      <c r="F4" s="1">
        <f t="shared" si="0"/>
        <v>100</v>
      </c>
      <c r="G4" s="2">
        <f t="shared" si="1"/>
        <v>0.66</v>
      </c>
      <c r="H4" t="s">
        <v>108</v>
      </c>
      <c r="I4">
        <v>2</v>
      </c>
      <c r="J4">
        <v>3584</v>
      </c>
      <c r="K4">
        <v>2</v>
      </c>
      <c r="L4" s="1" t="s">
        <v>114</v>
      </c>
      <c r="M4">
        <v>4</v>
      </c>
      <c r="N4">
        <f>$M4*4*1024</f>
        <v>16384</v>
      </c>
      <c r="O4">
        <f>300*$M4</f>
        <v>1200</v>
      </c>
      <c r="P4">
        <f>60*$M4</f>
        <v>240</v>
      </c>
      <c r="Q4">
        <f t="shared" si="2"/>
        <v>1200</v>
      </c>
      <c r="R4">
        <f t="shared" si="2"/>
        <v>240</v>
      </c>
      <c r="S4">
        <v>61440</v>
      </c>
      <c r="T4">
        <f>S4/1024</f>
        <v>60</v>
      </c>
      <c r="U4" s="1" t="s">
        <v>120</v>
      </c>
      <c r="V4" s="1" t="s">
        <v>120</v>
      </c>
      <c r="W4" s="1" t="s">
        <v>120</v>
      </c>
      <c r="X4" s="1" t="s">
        <v>143</v>
      </c>
      <c r="Y4" s="1" t="s">
        <v>143</v>
      </c>
      <c r="Z4" s="1" t="s">
        <v>143</v>
      </c>
      <c r="AA4" t="s">
        <v>108</v>
      </c>
    </row>
    <row r="5" spans="1:27" x14ac:dyDescent="0.3">
      <c r="A5" t="s">
        <v>13</v>
      </c>
      <c r="B5" t="s">
        <v>129</v>
      </c>
      <c r="C5" s="1">
        <v>0.17299999999999999</v>
      </c>
      <c r="D5" s="1" t="s">
        <v>123</v>
      </c>
      <c r="E5" s="1">
        <v>50</v>
      </c>
      <c r="F5" s="1">
        <f t="shared" si="0"/>
        <v>200</v>
      </c>
      <c r="G5" s="2">
        <f t="shared" si="1"/>
        <v>0.86499999999999988</v>
      </c>
      <c r="H5" t="s">
        <v>108</v>
      </c>
      <c r="I5">
        <v>4</v>
      </c>
      <c r="J5">
        <v>7168</v>
      </c>
      <c r="K5">
        <v>2</v>
      </c>
      <c r="L5" s="1" t="s">
        <v>114</v>
      </c>
      <c r="M5">
        <v>8</v>
      </c>
      <c r="N5">
        <f>$M5*4*1024</f>
        <v>32768</v>
      </c>
      <c r="O5">
        <f>300*$M5</f>
        <v>2400</v>
      </c>
      <c r="P5">
        <f>60*$M5</f>
        <v>480</v>
      </c>
      <c r="Q5">
        <f t="shared" si="2"/>
        <v>2400</v>
      </c>
      <c r="R5">
        <f t="shared" si="2"/>
        <v>480</v>
      </c>
      <c r="S5">
        <v>122880</v>
      </c>
      <c r="T5">
        <f>S5/1024</f>
        <v>120</v>
      </c>
      <c r="U5" s="1" t="s">
        <v>120</v>
      </c>
      <c r="V5" s="1" t="s">
        <v>120</v>
      </c>
      <c r="W5" s="1" t="s">
        <v>120</v>
      </c>
      <c r="X5" s="1" t="s">
        <v>143</v>
      </c>
      <c r="Y5" s="1" t="s">
        <v>143</v>
      </c>
      <c r="Z5" s="1" t="s">
        <v>143</v>
      </c>
      <c r="AA5" t="s">
        <v>108</v>
      </c>
    </row>
    <row r="6" spans="1:27" x14ac:dyDescent="0.3">
      <c r="A6" t="s">
        <v>14</v>
      </c>
      <c r="B6" t="s">
        <v>129</v>
      </c>
      <c r="C6" s="1">
        <v>0.34499999999999997</v>
      </c>
      <c r="D6" s="1" t="s">
        <v>123</v>
      </c>
      <c r="E6" s="1">
        <v>50</v>
      </c>
      <c r="F6" s="1">
        <f t="shared" si="0"/>
        <v>400</v>
      </c>
      <c r="G6" s="2">
        <f t="shared" si="1"/>
        <v>0.86249999999999993</v>
      </c>
      <c r="H6" t="s">
        <v>108</v>
      </c>
      <c r="I6">
        <v>8</v>
      </c>
      <c r="J6">
        <v>14336</v>
      </c>
      <c r="K6">
        <v>2</v>
      </c>
      <c r="L6" s="1" t="s">
        <v>114</v>
      </c>
      <c r="M6">
        <v>16</v>
      </c>
      <c r="N6">
        <f>$M6*4*1024</f>
        <v>65536</v>
      </c>
      <c r="O6">
        <f>300*$M6</f>
        <v>4800</v>
      </c>
      <c r="P6">
        <f>60*$M6</f>
        <v>960</v>
      </c>
      <c r="Q6">
        <f t="shared" si="2"/>
        <v>4800</v>
      </c>
      <c r="R6">
        <f t="shared" si="2"/>
        <v>960</v>
      </c>
      <c r="S6">
        <v>245760</v>
      </c>
      <c r="T6">
        <f>S6/1024</f>
        <v>240</v>
      </c>
      <c r="U6" s="1" t="s">
        <v>120</v>
      </c>
      <c r="V6" s="1" t="s">
        <v>120</v>
      </c>
      <c r="W6" s="1" t="s">
        <v>120</v>
      </c>
      <c r="X6" s="1" t="s">
        <v>143</v>
      </c>
      <c r="Y6" s="1" t="s">
        <v>143</v>
      </c>
      <c r="Z6" s="1" t="s">
        <v>143</v>
      </c>
      <c r="AA6" t="s">
        <v>108</v>
      </c>
    </row>
    <row r="7" spans="1:27" x14ac:dyDescent="0.3">
      <c r="A7" t="s">
        <v>132</v>
      </c>
      <c r="B7" t="s">
        <v>130</v>
      </c>
      <c r="C7" s="1" t="s">
        <v>120</v>
      </c>
      <c r="D7" s="1" t="s">
        <v>120</v>
      </c>
      <c r="E7" s="1" t="s">
        <v>120</v>
      </c>
      <c r="F7" s="1" t="str">
        <f t="shared" si="0"/>
        <v>Unknown</v>
      </c>
      <c r="G7" s="2" t="str">
        <f t="shared" si="1"/>
        <v>Unknown</v>
      </c>
      <c r="H7" s="1" t="s">
        <v>140</v>
      </c>
      <c r="I7">
        <v>192</v>
      </c>
      <c r="J7">
        <f>1024*1024*2</f>
        <v>2097152</v>
      </c>
      <c r="K7" s="2" t="str">
        <f t="shared" ref="K7:K16" si="3">IFERROR(G7/J7*1000,"Unknown")</f>
        <v>Unknown</v>
      </c>
      <c r="L7" s="2" t="str">
        <f t="shared" ref="L7:L16" si="4">IFERROR(H7/K7*1000,"Unknown")</f>
        <v>Unknown</v>
      </c>
      <c r="M7" s="2" t="str">
        <f t="shared" ref="M7:M16" si="5">IFERROR(I7/L7*1000,"Unknown")</f>
        <v>Unknown</v>
      </c>
      <c r="N7" s="2" t="str">
        <f t="shared" ref="N7:N16" si="6">IFERROR(J7/M7*1000,"Unknown")</f>
        <v>Unknown</v>
      </c>
      <c r="O7" s="2" t="str">
        <f t="shared" ref="O7:O16" si="7">IFERROR(K7/N7*1000,"Unknown")</f>
        <v>Unknown</v>
      </c>
      <c r="P7" s="2" t="str">
        <f t="shared" ref="P7:P16" si="8">IFERROR(L7/O7*1000,"Unknown")</f>
        <v>Unknown</v>
      </c>
      <c r="Q7" s="2" t="str">
        <f t="shared" ref="Q7:Q16" si="9">IFERROR(M7/P7*1000,"Unknown")</f>
        <v>Unknown</v>
      </c>
      <c r="R7" s="2" t="str">
        <f t="shared" ref="R7:R16" si="10">IFERROR(N7/Q7*1000,"Unknown")</f>
        <v>Unknown</v>
      </c>
      <c r="S7" s="2" t="str">
        <f t="shared" ref="S7:S16" si="11">IFERROR(O7/R7*1000,"Unknown")</f>
        <v>Unknown</v>
      </c>
      <c r="T7" s="2" t="str">
        <f t="shared" ref="T7:T16" si="12">IFERROR(P7/S7*1000,"Unknown")</f>
        <v>Unknown</v>
      </c>
      <c r="U7" s="1" t="s">
        <v>120</v>
      </c>
      <c r="V7" s="1" t="s">
        <v>120</v>
      </c>
      <c r="W7" s="1" t="s">
        <v>120</v>
      </c>
      <c r="X7" s="1" t="s">
        <v>143</v>
      </c>
      <c r="Y7" s="1" t="s">
        <v>143</v>
      </c>
      <c r="Z7" s="1" t="s">
        <v>177</v>
      </c>
      <c r="AA7" t="s">
        <v>109</v>
      </c>
    </row>
    <row r="8" spans="1:27" x14ac:dyDescent="0.3">
      <c r="A8" t="s">
        <v>133</v>
      </c>
      <c r="B8" t="s">
        <v>130</v>
      </c>
      <c r="C8" s="1" t="s">
        <v>120</v>
      </c>
      <c r="D8" s="1" t="s">
        <v>120</v>
      </c>
      <c r="E8" s="1" t="s">
        <v>120</v>
      </c>
      <c r="F8" s="1" t="str">
        <f t="shared" si="0"/>
        <v>Unknown</v>
      </c>
      <c r="G8" s="2" t="str">
        <f t="shared" si="1"/>
        <v>Unknown</v>
      </c>
      <c r="H8" s="1" t="s">
        <v>140</v>
      </c>
      <c r="I8">
        <v>192</v>
      </c>
      <c r="J8">
        <f>1024*1024*4</f>
        <v>4194304</v>
      </c>
      <c r="K8" s="2" t="str">
        <f t="shared" si="3"/>
        <v>Unknown</v>
      </c>
      <c r="L8" s="2" t="str">
        <f t="shared" si="4"/>
        <v>Unknown</v>
      </c>
      <c r="M8" s="2" t="str">
        <f t="shared" si="5"/>
        <v>Unknown</v>
      </c>
      <c r="N8" s="2" t="str">
        <f t="shared" si="6"/>
        <v>Unknown</v>
      </c>
      <c r="O8" s="2" t="str">
        <f t="shared" si="7"/>
        <v>Unknown</v>
      </c>
      <c r="P8" s="2" t="str">
        <f t="shared" si="8"/>
        <v>Unknown</v>
      </c>
      <c r="Q8" s="2" t="str">
        <f t="shared" si="9"/>
        <v>Unknown</v>
      </c>
      <c r="R8" s="2" t="str">
        <f t="shared" si="10"/>
        <v>Unknown</v>
      </c>
      <c r="S8" s="2" t="str">
        <f t="shared" si="11"/>
        <v>Unknown</v>
      </c>
      <c r="T8" s="2" t="str">
        <f t="shared" si="12"/>
        <v>Unknown</v>
      </c>
      <c r="U8" s="1" t="s">
        <v>120</v>
      </c>
      <c r="V8" s="1" t="s">
        <v>120</v>
      </c>
      <c r="W8" s="1" t="s">
        <v>120</v>
      </c>
      <c r="X8" s="1" t="s">
        <v>143</v>
      </c>
      <c r="Y8" s="1" t="s">
        <v>143</v>
      </c>
      <c r="Z8" s="1" t="s">
        <v>177</v>
      </c>
      <c r="AA8" t="s">
        <v>109</v>
      </c>
    </row>
    <row r="9" spans="1:27" x14ac:dyDescent="0.3">
      <c r="A9" t="s">
        <v>134</v>
      </c>
      <c r="B9" t="s">
        <v>130</v>
      </c>
      <c r="C9" s="1" t="s">
        <v>120</v>
      </c>
      <c r="D9" s="1" t="s">
        <v>120</v>
      </c>
      <c r="E9" s="1" t="s">
        <v>120</v>
      </c>
      <c r="F9" s="1" t="str">
        <f t="shared" si="0"/>
        <v>Unknown</v>
      </c>
      <c r="G9" s="2" t="str">
        <f t="shared" si="1"/>
        <v>Unknown</v>
      </c>
      <c r="H9" s="1" t="s">
        <v>140</v>
      </c>
      <c r="I9">
        <v>384</v>
      </c>
      <c r="J9">
        <f>1024*1024*4</f>
        <v>4194304</v>
      </c>
      <c r="K9" s="2" t="str">
        <f t="shared" si="3"/>
        <v>Unknown</v>
      </c>
      <c r="L9" s="2" t="str">
        <f t="shared" si="4"/>
        <v>Unknown</v>
      </c>
      <c r="M9" s="2" t="str">
        <f t="shared" si="5"/>
        <v>Unknown</v>
      </c>
      <c r="N9" s="2" t="str">
        <f t="shared" si="6"/>
        <v>Unknown</v>
      </c>
      <c r="O9" s="2" t="str">
        <f t="shared" si="7"/>
        <v>Unknown</v>
      </c>
      <c r="P9" s="2" t="str">
        <f t="shared" si="8"/>
        <v>Unknown</v>
      </c>
      <c r="Q9" s="2" t="str">
        <f t="shared" si="9"/>
        <v>Unknown</v>
      </c>
      <c r="R9" s="2" t="str">
        <f t="shared" si="10"/>
        <v>Unknown</v>
      </c>
      <c r="S9" s="2" t="str">
        <f t="shared" si="11"/>
        <v>Unknown</v>
      </c>
      <c r="T9" s="2" t="str">
        <f t="shared" si="12"/>
        <v>Unknown</v>
      </c>
      <c r="U9" s="1" t="s">
        <v>120</v>
      </c>
      <c r="V9" s="1" t="s">
        <v>120</v>
      </c>
      <c r="W9" s="1" t="s">
        <v>120</v>
      </c>
      <c r="X9" s="1" t="s">
        <v>143</v>
      </c>
      <c r="Y9" s="1" t="s">
        <v>143</v>
      </c>
      <c r="Z9" s="1" t="s">
        <v>177</v>
      </c>
      <c r="AA9" t="s">
        <v>109</v>
      </c>
    </row>
    <row r="10" spans="1:27" x14ac:dyDescent="0.3">
      <c r="A10" t="s">
        <v>135</v>
      </c>
      <c r="B10" t="s">
        <v>130</v>
      </c>
      <c r="C10" s="1" t="s">
        <v>120</v>
      </c>
      <c r="D10" s="1" t="s">
        <v>120</v>
      </c>
      <c r="E10" s="1" t="s">
        <v>120</v>
      </c>
      <c r="F10" s="1" t="str">
        <f t="shared" si="0"/>
        <v>Unknown</v>
      </c>
      <c r="G10" s="2" t="str">
        <f t="shared" si="1"/>
        <v>Unknown</v>
      </c>
      <c r="H10" s="1" t="s">
        <v>140</v>
      </c>
      <c r="I10">
        <v>384</v>
      </c>
      <c r="J10">
        <f>1024*1024*6</f>
        <v>6291456</v>
      </c>
      <c r="K10" s="2" t="str">
        <f t="shared" si="3"/>
        <v>Unknown</v>
      </c>
      <c r="L10" s="2" t="str">
        <f t="shared" si="4"/>
        <v>Unknown</v>
      </c>
      <c r="M10" s="2" t="str">
        <f t="shared" si="5"/>
        <v>Unknown</v>
      </c>
      <c r="N10" s="2" t="str">
        <f t="shared" si="6"/>
        <v>Unknown</v>
      </c>
      <c r="O10" s="2" t="str">
        <f t="shared" si="7"/>
        <v>Unknown</v>
      </c>
      <c r="P10" s="2" t="str">
        <f t="shared" si="8"/>
        <v>Unknown</v>
      </c>
      <c r="Q10" s="2" t="str">
        <f t="shared" si="9"/>
        <v>Unknown</v>
      </c>
      <c r="R10" s="2" t="str">
        <f t="shared" si="10"/>
        <v>Unknown</v>
      </c>
      <c r="S10" s="2" t="str">
        <f t="shared" si="11"/>
        <v>Unknown</v>
      </c>
      <c r="T10" s="2" t="str">
        <f t="shared" si="12"/>
        <v>Unknown</v>
      </c>
      <c r="U10" s="1" t="s">
        <v>120</v>
      </c>
      <c r="V10" s="1" t="s">
        <v>120</v>
      </c>
      <c r="W10" s="1" t="s">
        <v>120</v>
      </c>
      <c r="X10" s="1" t="s">
        <v>143</v>
      </c>
      <c r="Y10" s="1" t="s">
        <v>143</v>
      </c>
      <c r="Z10" s="1" t="s">
        <v>177</v>
      </c>
      <c r="AA10" t="s">
        <v>109</v>
      </c>
    </row>
    <row r="11" spans="1:27" x14ac:dyDescent="0.3">
      <c r="A11" t="s">
        <v>136</v>
      </c>
      <c r="B11" t="s">
        <v>130</v>
      </c>
      <c r="C11" s="1" t="s">
        <v>120</v>
      </c>
      <c r="D11" s="1" t="s">
        <v>120</v>
      </c>
      <c r="E11" s="1" t="s">
        <v>120</v>
      </c>
      <c r="F11" s="1" t="str">
        <f t="shared" si="0"/>
        <v>Unknown</v>
      </c>
      <c r="G11" s="2" t="str">
        <f t="shared" si="1"/>
        <v>Unknown</v>
      </c>
      <c r="H11" s="1" t="s">
        <v>140</v>
      </c>
      <c r="I11">
        <v>384</v>
      </c>
      <c r="J11">
        <f>1024*1024*8</f>
        <v>8388608</v>
      </c>
      <c r="K11" s="2" t="str">
        <f t="shared" si="3"/>
        <v>Unknown</v>
      </c>
      <c r="L11" s="2" t="str">
        <f t="shared" si="4"/>
        <v>Unknown</v>
      </c>
      <c r="M11" s="2" t="str">
        <f t="shared" si="5"/>
        <v>Unknown</v>
      </c>
      <c r="N11" s="2" t="str">
        <f t="shared" si="6"/>
        <v>Unknown</v>
      </c>
      <c r="O11" s="2" t="str">
        <f t="shared" si="7"/>
        <v>Unknown</v>
      </c>
      <c r="P11" s="2" t="str">
        <f t="shared" si="8"/>
        <v>Unknown</v>
      </c>
      <c r="Q11" s="2" t="str">
        <f t="shared" si="9"/>
        <v>Unknown</v>
      </c>
      <c r="R11" s="2" t="str">
        <f t="shared" si="10"/>
        <v>Unknown</v>
      </c>
      <c r="S11" s="2" t="str">
        <f t="shared" si="11"/>
        <v>Unknown</v>
      </c>
      <c r="T11" s="2" t="str">
        <f t="shared" si="12"/>
        <v>Unknown</v>
      </c>
      <c r="U11" s="1" t="s">
        <v>120</v>
      </c>
      <c r="V11" s="1" t="s">
        <v>120</v>
      </c>
      <c r="W11" s="1" t="s">
        <v>120</v>
      </c>
      <c r="X11" s="1" t="s">
        <v>143</v>
      </c>
      <c r="Y11" s="1" t="s">
        <v>143</v>
      </c>
      <c r="Z11" s="1" t="s">
        <v>177</v>
      </c>
      <c r="AA11" t="s">
        <v>109</v>
      </c>
    </row>
    <row r="12" spans="1:27" x14ac:dyDescent="0.3">
      <c r="A12" t="s">
        <v>138</v>
      </c>
      <c r="B12" t="s">
        <v>130</v>
      </c>
      <c r="C12" s="1" t="s">
        <v>120</v>
      </c>
      <c r="D12" s="1" t="s">
        <v>120</v>
      </c>
      <c r="E12" s="1" t="s">
        <v>120</v>
      </c>
      <c r="F12" s="1" t="str">
        <f t="shared" si="0"/>
        <v>Unknown</v>
      </c>
      <c r="G12" s="2" t="str">
        <f t="shared" si="1"/>
        <v>Unknown</v>
      </c>
      <c r="H12" s="1" t="s">
        <v>140</v>
      </c>
      <c r="I12">
        <v>576</v>
      </c>
      <c r="J12">
        <f>1024*1024*12</f>
        <v>12582912</v>
      </c>
      <c r="K12" s="2" t="str">
        <f t="shared" si="3"/>
        <v>Unknown</v>
      </c>
      <c r="L12" s="2" t="str">
        <f t="shared" si="4"/>
        <v>Unknown</v>
      </c>
      <c r="M12" s="2" t="str">
        <f t="shared" si="5"/>
        <v>Unknown</v>
      </c>
      <c r="N12" s="2" t="str">
        <f t="shared" si="6"/>
        <v>Unknown</v>
      </c>
      <c r="O12" s="2" t="str">
        <f t="shared" si="7"/>
        <v>Unknown</v>
      </c>
      <c r="P12" s="2" t="str">
        <f t="shared" si="8"/>
        <v>Unknown</v>
      </c>
      <c r="Q12" s="2" t="str">
        <f t="shared" si="9"/>
        <v>Unknown</v>
      </c>
      <c r="R12" s="2" t="str">
        <f t="shared" si="10"/>
        <v>Unknown</v>
      </c>
      <c r="S12" s="2" t="str">
        <f t="shared" si="11"/>
        <v>Unknown</v>
      </c>
      <c r="T12" s="2" t="str">
        <f t="shared" si="12"/>
        <v>Unknown</v>
      </c>
      <c r="U12" s="1" t="s">
        <v>120</v>
      </c>
      <c r="V12" s="1" t="s">
        <v>120</v>
      </c>
      <c r="W12" s="1" t="s">
        <v>120</v>
      </c>
      <c r="X12" s="1" t="s">
        <v>143</v>
      </c>
      <c r="Y12" s="1" t="s">
        <v>143</v>
      </c>
      <c r="Z12" s="1" t="s">
        <v>177</v>
      </c>
      <c r="AA12" t="s">
        <v>109</v>
      </c>
    </row>
    <row r="13" spans="1:27" x14ac:dyDescent="0.3">
      <c r="A13" t="s">
        <v>127</v>
      </c>
      <c r="B13" t="s">
        <v>130</v>
      </c>
      <c r="C13" s="1" t="s">
        <v>120</v>
      </c>
      <c r="D13" s="1" t="s">
        <v>120</v>
      </c>
      <c r="E13" s="1" t="s">
        <v>120</v>
      </c>
      <c r="F13" s="1" t="str">
        <f t="shared" si="0"/>
        <v>Unknown</v>
      </c>
      <c r="G13" s="2" t="str">
        <f t="shared" si="1"/>
        <v>Unknown</v>
      </c>
      <c r="H13" s="1" t="s">
        <v>140</v>
      </c>
      <c r="I13">
        <v>72</v>
      </c>
      <c r="J13">
        <f>768*1024</f>
        <v>786432</v>
      </c>
      <c r="K13" s="2" t="str">
        <f t="shared" si="3"/>
        <v>Unknown</v>
      </c>
      <c r="L13" s="2" t="str">
        <f t="shared" si="4"/>
        <v>Unknown</v>
      </c>
      <c r="M13" s="2" t="str">
        <f t="shared" si="5"/>
        <v>Unknown</v>
      </c>
      <c r="N13" s="2" t="str">
        <f t="shared" si="6"/>
        <v>Unknown</v>
      </c>
      <c r="O13" s="2" t="str">
        <f t="shared" si="7"/>
        <v>Unknown</v>
      </c>
      <c r="P13" s="2" t="str">
        <f t="shared" si="8"/>
        <v>Unknown</v>
      </c>
      <c r="Q13" s="2" t="str">
        <f t="shared" si="9"/>
        <v>Unknown</v>
      </c>
      <c r="R13" s="2" t="str">
        <f t="shared" si="10"/>
        <v>Unknown</v>
      </c>
      <c r="S13" s="2" t="str">
        <f t="shared" si="11"/>
        <v>Unknown</v>
      </c>
      <c r="T13" s="2" t="str">
        <f t="shared" si="12"/>
        <v>Unknown</v>
      </c>
      <c r="U13" s="1" t="s">
        <v>120</v>
      </c>
      <c r="V13" s="1" t="s">
        <v>120</v>
      </c>
      <c r="W13" s="1" t="s">
        <v>120</v>
      </c>
      <c r="X13" s="1" t="s">
        <v>143</v>
      </c>
      <c r="Y13" s="1" t="s">
        <v>143</v>
      </c>
      <c r="Z13" s="1" t="s">
        <v>177</v>
      </c>
      <c r="AA13" t="s">
        <v>109</v>
      </c>
    </row>
    <row r="14" spans="1:27" x14ac:dyDescent="0.3">
      <c r="A14" t="s">
        <v>131</v>
      </c>
      <c r="B14" t="s">
        <v>130</v>
      </c>
      <c r="C14" s="1" t="s">
        <v>120</v>
      </c>
      <c r="D14" s="1" t="s">
        <v>120</v>
      </c>
      <c r="E14" s="1" t="s">
        <v>120</v>
      </c>
      <c r="F14" s="1" t="str">
        <f t="shared" si="0"/>
        <v>Unknown</v>
      </c>
      <c r="G14" s="2" t="str">
        <f t="shared" si="1"/>
        <v>Unknown</v>
      </c>
      <c r="H14" s="1" t="s">
        <v>140</v>
      </c>
      <c r="I14">
        <v>72</v>
      </c>
      <c r="J14">
        <f>1024*1024*1.5</f>
        <v>1572864</v>
      </c>
      <c r="K14" s="2" t="str">
        <f t="shared" si="3"/>
        <v>Unknown</v>
      </c>
      <c r="L14" s="2" t="str">
        <f t="shared" si="4"/>
        <v>Unknown</v>
      </c>
      <c r="M14" s="2" t="str">
        <f t="shared" si="5"/>
        <v>Unknown</v>
      </c>
      <c r="N14" s="2" t="str">
        <f t="shared" si="6"/>
        <v>Unknown</v>
      </c>
      <c r="O14" s="2" t="str">
        <f t="shared" si="7"/>
        <v>Unknown</v>
      </c>
      <c r="P14" s="2" t="str">
        <f t="shared" si="8"/>
        <v>Unknown</v>
      </c>
      <c r="Q14" s="2" t="str">
        <f t="shared" si="9"/>
        <v>Unknown</v>
      </c>
      <c r="R14" s="2" t="str">
        <f t="shared" si="10"/>
        <v>Unknown</v>
      </c>
      <c r="S14" s="2" t="str">
        <f t="shared" si="11"/>
        <v>Unknown</v>
      </c>
      <c r="T14" s="2" t="str">
        <f t="shared" si="12"/>
        <v>Unknown</v>
      </c>
      <c r="U14" s="1" t="s">
        <v>120</v>
      </c>
      <c r="V14" s="1" t="s">
        <v>120</v>
      </c>
      <c r="W14" s="1" t="s">
        <v>120</v>
      </c>
      <c r="X14" s="1" t="s">
        <v>143</v>
      </c>
      <c r="Y14" s="1" t="s">
        <v>143</v>
      </c>
      <c r="Z14" s="1" t="s">
        <v>177</v>
      </c>
      <c r="AA14" t="s">
        <v>109</v>
      </c>
    </row>
    <row r="15" spans="1:27" x14ac:dyDescent="0.3">
      <c r="A15" t="s">
        <v>137</v>
      </c>
      <c r="B15" t="s">
        <v>130</v>
      </c>
      <c r="C15" s="1" t="s">
        <v>120</v>
      </c>
      <c r="D15" s="1" t="s">
        <v>120</v>
      </c>
      <c r="E15" s="1" t="s">
        <v>120</v>
      </c>
      <c r="F15" s="1" t="str">
        <f t="shared" si="0"/>
        <v>Unknown</v>
      </c>
      <c r="G15" s="2" t="str">
        <f t="shared" si="1"/>
        <v>Unknown</v>
      </c>
      <c r="H15" s="1" t="s">
        <v>140</v>
      </c>
      <c r="I15">
        <v>768</v>
      </c>
      <c r="J15">
        <f>1024*1024*16</f>
        <v>16777216</v>
      </c>
      <c r="K15" s="2" t="str">
        <f t="shared" si="3"/>
        <v>Unknown</v>
      </c>
      <c r="L15" s="2" t="str">
        <f t="shared" si="4"/>
        <v>Unknown</v>
      </c>
      <c r="M15" s="2" t="str">
        <f t="shared" si="5"/>
        <v>Unknown</v>
      </c>
      <c r="N15" s="2" t="str">
        <f t="shared" si="6"/>
        <v>Unknown</v>
      </c>
      <c r="O15" s="2" t="str">
        <f t="shared" si="7"/>
        <v>Unknown</v>
      </c>
      <c r="P15" s="2" t="str">
        <f t="shared" si="8"/>
        <v>Unknown</v>
      </c>
      <c r="Q15" s="2" t="str">
        <f t="shared" si="9"/>
        <v>Unknown</v>
      </c>
      <c r="R15" s="2" t="str">
        <f t="shared" si="10"/>
        <v>Unknown</v>
      </c>
      <c r="S15" s="2" t="str">
        <f t="shared" si="11"/>
        <v>Unknown</v>
      </c>
      <c r="T15" s="2" t="str">
        <f t="shared" si="12"/>
        <v>Unknown</v>
      </c>
      <c r="U15" s="1">
        <v>3000</v>
      </c>
      <c r="V15" s="1">
        <v>46</v>
      </c>
      <c r="W15" s="1">
        <v>23</v>
      </c>
      <c r="X15" s="1" t="s">
        <v>143</v>
      </c>
      <c r="Y15" s="1" t="s">
        <v>143</v>
      </c>
      <c r="Z15" s="1" t="s">
        <v>177</v>
      </c>
      <c r="AA15" t="s">
        <v>109</v>
      </c>
    </row>
    <row r="16" spans="1:27" x14ac:dyDescent="0.3">
      <c r="A16" t="s">
        <v>139</v>
      </c>
      <c r="B16" t="s">
        <v>130</v>
      </c>
      <c r="C16" s="1" t="s">
        <v>120</v>
      </c>
      <c r="D16" s="1" t="s">
        <v>120</v>
      </c>
      <c r="E16" s="1" t="s">
        <v>120</v>
      </c>
      <c r="F16" s="1" t="str">
        <f t="shared" si="0"/>
        <v>Unknown</v>
      </c>
      <c r="G16" s="2" t="str">
        <f t="shared" si="1"/>
        <v>Unknown</v>
      </c>
      <c r="H16" s="1" t="s">
        <v>140</v>
      </c>
      <c r="I16">
        <v>920</v>
      </c>
      <c r="J16">
        <f>1024*1024*20</f>
        <v>20971520</v>
      </c>
      <c r="K16" s="2" t="str">
        <f t="shared" si="3"/>
        <v>Unknown</v>
      </c>
      <c r="L16" s="2" t="str">
        <f t="shared" si="4"/>
        <v>Unknown</v>
      </c>
      <c r="M16" s="2" t="str">
        <f t="shared" si="5"/>
        <v>Unknown</v>
      </c>
      <c r="N16" s="2" t="str">
        <f t="shared" si="6"/>
        <v>Unknown</v>
      </c>
      <c r="O16" s="2" t="str">
        <f t="shared" si="7"/>
        <v>Unknown</v>
      </c>
      <c r="P16" s="2" t="str">
        <f t="shared" si="8"/>
        <v>Unknown</v>
      </c>
      <c r="Q16" s="2" t="str">
        <f t="shared" si="9"/>
        <v>Unknown</v>
      </c>
      <c r="R16" s="2" t="str">
        <f t="shared" si="10"/>
        <v>Unknown</v>
      </c>
      <c r="S16" s="2" t="str">
        <f t="shared" si="11"/>
        <v>Unknown</v>
      </c>
      <c r="T16" s="2" t="str">
        <f t="shared" si="12"/>
        <v>Unknown</v>
      </c>
      <c r="U16" s="1">
        <v>6000</v>
      </c>
      <c r="V16" s="1">
        <v>93</v>
      </c>
      <c r="W16" s="1">
        <v>46</v>
      </c>
      <c r="X16" s="1" t="s">
        <v>143</v>
      </c>
      <c r="Y16" s="1" t="s">
        <v>143</v>
      </c>
      <c r="Z16" s="1" t="s">
        <v>177</v>
      </c>
      <c r="AA16" t="s">
        <v>109</v>
      </c>
    </row>
    <row r="17" spans="1:27" x14ac:dyDescent="0.3">
      <c r="A17" t="s">
        <v>5</v>
      </c>
      <c r="B17" t="s">
        <v>129</v>
      </c>
      <c r="C17" s="1">
        <v>1.7000000000000001E-2</v>
      </c>
      <c r="D17" s="1" t="s">
        <v>123</v>
      </c>
      <c r="E17" s="1">
        <f>ROUNDDOWN(100/1.15,0)</f>
        <v>86</v>
      </c>
      <c r="F17" s="1">
        <f t="shared" si="0"/>
        <v>86</v>
      </c>
      <c r="G17" s="2">
        <f t="shared" si="1"/>
        <v>0.19767441860465115</v>
      </c>
      <c r="H17" t="s">
        <v>108</v>
      </c>
      <c r="I17">
        <v>1</v>
      </c>
      <c r="J17">
        <v>768</v>
      </c>
      <c r="K17">
        <v>2</v>
      </c>
      <c r="L17" s="1">
        <v>100</v>
      </c>
      <c r="M17">
        <v>1</v>
      </c>
      <c r="N17">
        <f t="shared" ref="N17:N48" si="13">$M17*4*1024</f>
        <v>4096</v>
      </c>
      <c r="O17">
        <f t="shared" ref="O17:O53" si="14">500*$M17</f>
        <v>500</v>
      </c>
      <c r="P17">
        <f t="shared" ref="P17:P53" si="15">60*$M17</f>
        <v>60</v>
      </c>
      <c r="Q17">
        <f t="shared" ref="Q17:Q53" si="16">O17</f>
        <v>500</v>
      </c>
      <c r="R17">
        <f t="shared" ref="R17:R53" si="17">P17</f>
        <v>60</v>
      </c>
      <c r="S17">
        <v>20480</v>
      </c>
      <c r="T17">
        <f t="shared" ref="T17:T48" si="18">S17/1024</f>
        <v>20</v>
      </c>
      <c r="U17" s="1">
        <v>12000</v>
      </c>
      <c r="V17" s="1">
        <v>187</v>
      </c>
      <c r="W17" s="1">
        <v>93</v>
      </c>
      <c r="X17" s="1" t="s">
        <v>143</v>
      </c>
      <c r="Y17" s="1" t="s">
        <v>143</v>
      </c>
      <c r="Z17" s="1" t="s">
        <v>143</v>
      </c>
      <c r="AA17" t="s">
        <v>108</v>
      </c>
    </row>
    <row r="18" spans="1:27" x14ac:dyDescent="0.3">
      <c r="A18" t="s">
        <v>6</v>
      </c>
      <c r="B18" t="s">
        <v>129</v>
      </c>
      <c r="C18" s="1">
        <v>5.0999999999999997E-2</v>
      </c>
      <c r="D18" s="1">
        <v>8.9999999999999993E-3</v>
      </c>
      <c r="E18" s="1">
        <v>100</v>
      </c>
      <c r="F18" s="1">
        <f t="shared" si="0"/>
        <v>100</v>
      </c>
      <c r="G18" s="2">
        <f t="shared" si="1"/>
        <v>0.5099999999999999</v>
      </c>
      <c r="H18" t="s">
        <v>108</v>
      </c>
      <c r="I18">
        <v>1</v>
      </c>
      <c r="J18">
        <v>1792</v>
      </c>
      <c r="K18">
        <v>2</v>
      </c>
      <c r="L18" s="1">
        <v>500</v>
      </c>
      <c r="M18">
        <v>2</v>
      </c>
      <c r="N18">
        <f t="shared" si="13"/>
        <v>8192</v>
      </c>
      <c r="O18">
        <f t="shared" si="14"/>
        <v>1000</v>
      </c>
      <c r="P18">
        <f t="shared" si="15"/>
        <v>120</v>
      </c>
      <c r="Q18">
        <f t="shared" si="16"/>
        <v>1000</v>
      </c>
      <c r="R18">
        <f t="shared" si="17"/>
        <v>120</v>
      </c>
      <c r="S18">
        <v>71680</v>
      </c>
      <c r="T18">
        <f t="shared" si="18"/>
        <v>70</v>
      </c>
      <c r="U18" s="1">
        <v>24000</v>
      </c>
      <c r="V18" s="1">
        <v>375</v>
      </c>
      <c r="W18" s="1">
        <v>187</v>
      </c>
      <c r="X18" s="1" t="s">
        <v>143</v>
      </c>
      <c r="Y18" s="1" t="s">
        <v>143</v>
      </c>
      <c r="Z18" s="1" t="s">
        <v>143</v>
      </c>
      <c r="AA18" t="s">
        <v>108</v>
      </c>
    </row>
    <row r="19" spans="1:27" x14ac:dyDescent="0.3">
      <c r="A19" t="s">
        <v>56</v>
      </c>
      <c r="B19" t="s">
        <v>129</v>
      </c>
      <c r="C19" s="1">
        <v>3.4000000000000002E-2</v>
      </c>
      <c r="D19" s="1">
        <v>6.0000000000000001E-3</v>
      </c>
      <c r="E19" s="1">
        <v>100</v>
      </c>
      <c r="F19" s="1">
        <f t="shared" si="0"/>
        <v>100</v>
      </c>
      <c r="G19" s="2">
        <f t="shared" si="1"/>
        <v>0.34</v>
      </c>
      <c r="H19" t="s">
        <v>108</v>
      </c>
      <c r="I19">
        <v>1</v>
      </c>
      <c r="J19">
        <v>2048</v>
      </c>
      <c r="K19">
        <v>2</v>
      </c>
      <c r="L19" s="1">
        <v>250</v>
      </c>
      <c r="M19">
        <v>2</v>
      </c>
      <c r="N19">
        <f t="shared" si="13"/>
        <v>8192</v>
      </c>
      <c r="O19">
        <f t="shared" si="14"/>
        <v>1000</v>
      </c>
      <c r="P19">
        <f t="shared" si="15"/>
        <v>120</v>
      </c>
      <c r="Q19">
        <f t="shared" si="16"/>
        <v>1000</v>
      </c>
      <c r="R19">
        <f t="shared" si="17"/>
        <v>120</v>
      </c>
      <c r="S19">
        <v>10240</v>
      </c>
      <c r="T19">
        <f t="shared" si="18"/>
        <v>10</v>
      </c>
      <c r="U19" s="1">
        <v>48000</v>
      </c>
      <c r="V19" s="1">
        <v>750</v>
      </c>
      <c r="W19" s="1">
        <v>375</v>
      </c>
      <c r="X19" s="1" t="s">
        <v>143</v>
      </c>
      <c r="Y19" s="1" t="s">
        <v>143</v>
      </c>
      <c r="Z19" s="1" t="s">
        <v>143</v>
      </c>
      <c r="AA19" t="s">
        <v>108</v>
      </c>
    </row>
    <row r="20" spans="1:27" x14ac:dyDescent="0.3">
      <c r="A20" t="s">
        <v>100</v>
      </c>
      <c r="B20" t="s">
        <v>129</v>
      </c>
      <c r="C20" s="1">
        <v>0.75700000000000001</v>
      </c>
      <c r="D20" s="1">
        <v>0.11899999999999999</v>
      </c>
      <c r="E20" s="1">
        <v>225</v>
      </c>
      <c r="F20" s="1">
        <f t="shared" si="0"/>
        <v>1800</v>
      </c>
      <c r="G20" s="2">
        <f t="shared" si="1"/>
        <v>0.42055555555555557</v>
      </c>
      <c r="H20" t="s">
        <v>108</v>
      </c>
      <c r="I20">
        <v>8</v>
      </c>
      <c r="J20">
        <v>57344</v>
      </c>
      <c r="K20">
        <v>2</v>
      </c>
      <c r="L20" s="1" t="s">
        <v>114</v>
      </c>
      <c r="M20">
        <v>32</v>
      </c>
      <c r="N20">
        <f t="shared" si="13"/>
        <v>131072</v>
      </c>
      <c r="O20">
        <f t="shared" si="14"/>
        <v>16000</v>
      </c>
      <c r="P20">
        <f t="shared" si="15"/>
        <v>1920</v>
      </c>
      <c r="Q20">
        <f t="shared" si="16"/>
        <v>16000</v>
      </c>
      <c r="R20">
        <f t="shared" si="17"/>
        <v>1920</v>
      </c>
      <c r="S20">
        <v>391168</v>
      </c>
      <c r="T20">
        <f t="shared" si="18"/>
        <v>382</v>
      </c>
      <c r="U20" s="1">
        <v>6000</v>
      </c>
      <c r="V20" s="1">
        <v>93</v>
      </c>
      <c r="W20" s="1">
        <v>46</v>
      </c>
      <c r="X20" s="1">
        <v>11000</v>
      </c>
      <c r="Y20" s="1" t="s">
        <v>143</v>
      </c>
      <c r="Z20" s="1" t="s">
        <v>143</v>
      </c>
      <c r="AA20" t="s">
        <v>108</v>
      </c>
    </row>
    <row r="21" spans="1:27" x14ac:dyDescent="0.3">
      <c r="A21" t="s">
        <v>101</v>
      </c>
      <c r="B21" t="s">
        <v>129</v>
      </c>
      <c r="C21" s="1">
        <v>1.5129999999999999</v>
      </c>
      <c r="D21" s="1">
        <v>0.23699999999999999</v>
      </c>
      <c r="E21" s="1">
        <v>225</v>
      </c>
      <c r="F21" s="1">
        <f t="shared" si="0"/>
        <v>3600</v>
      </c>
      <c r="G21" s="2">
        <f t="shared" si="1"/>
        <v>0.42027777777777775</v>
      </c>
      <c r="H21" t="s">
        <v>108</v>
      </c>
      <c r="I21">
        <v>16</v>
      </c>
      <c r="J21">
        <v>114688</v>
      </c>
      <c r="K21">
        <v>4</v>
      </c>
      <c r="L21" s="1" t="s">
        <v>114</v>
      </c>
      <c r="M21">
        <v>64</v>
      </c>
      <c r="N21">
        <f t="shared" si="13"/>
        <v>262144</v>
      </c>
      <c r="O21">
        <f t="shared" si="14"/>
        <v>32000</v>
      </c>
      <c r="P21">
        <f t="shared" si="15"/>
        <v>3840</v>
      </c>
      <c r="Q21">
        <f t="shared" si="16"/>
        <v>32000</v>
      </c>
      <c r="R21">
        <f t="shared" si="17"/>
        <v>3840</v>
      </c>
      <c r="S21">
        <v>391168</v>
      </c>
      <c r="T21">
        <f t="shared" si="18"/>
        <v>382</v>
      </c>
      <c r="U21" s="1">
        <v>12000</v>
      </c>
      <c r="V21" s="1">
        <v>187</v>
      </c>
      <c r="W21" s="1">
        <v>93</v>
      </c>
      <c r="X21" s="1">
        <v>22000</v>
      </c>
      <c r="Y21" s="1" t="s">
        <v>143</v>
      </c>
      <c r="Z21" s="1" t="s">
        <v>143</v>
      </c>
      <c r="AA21" t="s">
        <v>108</v>
      </c>
    </row>
    <row r="22" spans="1:27" x14ac:dyDescent="0.3">
      <c r="A22" t="s">
        <v>7</v>
      </c>
      <c r="B22" t="s">
        <v>129</v>
      </c>
      <c r="C22" s="1">
        <v>0.10199999999999999</v>
      </c>
      <c r="D22" s="1">
        <v>1.7000000000000001E-2</v>
      </c>
      <c r="E22" s="1">
        <v>100</v>
      </c>
      <c r="F22" s="1">
        <f t="shared" si="0"/>
        <v>200</v>
      </c>
      <c r="G22" s="2">
        <f t="shared" si="1"/>
        <v>0.5099999999999999</v>
      </c>
      <c r="H22" t="s">
        <v>108</v>
      </c>
      <c r="I22">
        <v>2</v>
      </c>
      <c r="J22">
        <v>3584</v>
      </c>
      <c r="K22">
        <v>2</v>
      </c>
      <c r="L22" s="1">
        <v>500</v>
      </c>
      <c r="M22">
        <v>4</v>
      </c>
      <c r="N22">
        <f t="shared" si="13"/>
        <v>16384</v>
      </c>
      <c r="O22">
        <f t="shared" si="14"/>
        <v>2000</v>
      </c>
      <c r="P22">
        <f t="shared" si="15"/>
        <v>240</v>
      </c>
      <c r="Q22">
        <f t="shared" si="16"/>
        <v>2000</v>
      </c>
      <c r="R22">
        <f t="shared" si="17"/>
        <v>240</v>
      </c>
      <c r="S22">
        <v>138240</v>
      </c>
      <c r="T22">
        <f t="shared" si="18"/>
        <v>135</v>
      </c>
      <c r="U22" s="1">
        <v>24000</v>
      </c>
      <c r="V22" s="1">
        <v>375</v>
      </c>
      <c r="W22" s="1">
        <v>187</v>
      </c>
      <c r="X22" s="1" t="s">
        <v>143</v>
      </c>
      <c r="Y22" s="1" t="s">
        <v>143</v>
      </c>
      <c r="Z22" s="1" t="s">
        <v>143</v>
      </c>
      <c r="AA22" t="s">
        <v>108</v>
      </c>
    </row>
    <row r="23" spans="1:27" x14ac:dyDescent="0.3">
      <c r="A23" t="s">
        <v>58</v>
      </c>
      <c r="B23" t="s">
        <v>129</v>
      </c>
      <c r="C23" s="1">
        <v>7.3999999999999996E-2</v>
      </c>
      <c r="D23" s="1">
        <v>1.2999999999999999E-2</v>
      </c>
      <c r="E23" s="1">
        <v>100</v>
      </c>
      <c r="F23" s="1">
        <f t="shared" si="0"/>
        <v>200</v>
      </c>
      <c r="G23" s="2">
        <f t="shared" si="1"/>
        <v>0.37</v>
      </c>
      <c r="H23" t="s">
        <v>108</v>
      </c>
      <c r="I23">
        <v>2</v>
      </c>
      <c r="J23">
        <v>4096</v>
      </c>
      <c r="K23">
        <v>2</v>
      </c>
      <c r="L23" s="1">
        <v>500</v>
      </c>
      <c r="M23">
        <v>4</v>
      </c>
      <c r="N23">
        <f t="shared" si="13"/>
        <v>16384</v>
      </c>
      <c r="O23">
        <f t="shared" si="14"/>
        <v>2000</v>
      </c>
      <c r="P23">
        <f t="shared" si="15"/>
        <v>240</v>
      </c>
      <c r="Q23">
        <f t="shared" si="16"/>
        <v>2000</v>
      </c>
      <c r="R23">
        <f t="shared" si="17"/>
        <v>240</v>
      </c>
      <c r="S23">
        <v>20480</v>
      </c>
      <c r="T23">
        <f t="shared" si="18"/>
        <v>20</v>
      </c>
      <c r="U23" s="1">
        <v>48000</v>
      </c>
      <c r="V23" s="1">
        <v>750</v>
      </c>
      <c r="W23" s="1">
        <v>375</v>
      </c>
      <c r="X23" s="1" t="s">
        <v>143</v>
      </c>
      <c r="Y23" s="1" t="s">
        <v>143</v>
      </c>
      <c r="Z23" s="1" t="s">
        <v>143</v>
      </c>
      <c r="AA23" t="s">
        <v>108</v>
      </c>
    </row>
    <row r="24" spans="1:27" x14ac:dyDescent="0.3">
      <c r="A24" t="s">
        <v>57</v>
      </c>
      <c r="B24" t="s">
        <v>129</v>
      </c>
      <c r="C24" s="1">
        <v>0.105</v>
      </c>
      <c r="D24" s="1">
        <v>1.7000000000000001E-2</v>
      </c>
      <c r="E24" s="1">
        <v>100</v>
      </c>
      <c r="F24" s="1">
        <f t="shared" si="0"/>
        <v>200</v>
      </c>
      <c r="G24" s="2">
        <f t="shared" si="1"/>
        <v>0.52500000000000002</v>
      </c>
      <c r="H24" t="s">
        <v>108</v>
      </c>
      <c r="I24">
        <v>2</v>
      </c>
      <c r="J24">
        <v>16384</v>
      </c>
      <c r="K24">
        <v>2</v>
      </c>
      <c r="L24" s="1">
        <v>500</v>
      </c>
      <c r="M24">
        <v>4</v>
      </c>
      <c r="N24">
        <f t="shared" si="13"/>
        <v>16384</v>
      </c>
      <c r="O24">
        <f t="shared" si="14"/>
        <v>2000</v>
      </c>
      <c r="P24">
        <f t="shared" si="15"/>
        <v>240</v>
      </c>
      <c r="Q24">
        <f t="shared" si="16"/>
        <v>2000</v>
      </c>
      <c r="R24">
        <f t="shared" si="17"/>
        <v>240</v>
      </c>
      <c r="S24">
        <v>20480</v>
      </c>
      <c r="T24">
        <f t="shared" si="18"/>
        <v>20</v>
      </c>
      <c r="U24" s="1">
        <v>60000</v>
      </c>
      <c r="V24" s="1">
        <v>937</v>
      </c>
      <c r="W24" s="1">
        <v>468</v>
      </c>
      <c r="X24" s="1" t="s">
        <v>143</v>
      </c>
      <c r="Y24" s="1" t="s">
        <v>143</v>
      </c>
      <c r="Z24" s="1" t="s">
        <v>143</v>
      </c>
      <c r="AA24" t="s">
        <v>108</v>
      </c>
    </row>
    <row r="25" spans="1:27" x14ac:dyDescent="0.3">
      <c r="A25" t="s">
        <v>8</v>
      </c>
      <c r="B25" t="s">
        <v>129</v>
      </c>
      <c r="C25" s="1">
        <v>0.20300000000000001</v>
      </c>
      <c r="D25" s="1">
        <v>3.1E-2</v>
      </c>
      <c r="E25" s="1">
        <v>100</v>
      </c>
      <c r="F25" s="1">
        <f t="shared" si="0"/>
        <v>400</v>
      </c>
      <c r="G25" s="2">
        <f t="shared" si="1"/>
        <v>0.50750000000000006</v>
      </c>
      <c r="H25" t="s">
        <v>108</v>
      </c>
      <c r="I25">
        <v>4</v>
      </c>
      <c r="J25">
        <v>7168</v>
      </c>
      <c r="K25">
        <v>2</v>
      </c>
      <c r="L25" s="1">
        <v>1000</v>
      </c>
      <c r="M25">
        <v>8</v>
      </c>
      <c r="N25">
        <f t="shared" si="13"/>
        <v>32768</v>
      </c>
      <c r="O25">
        <f t="shared" si="14"/>
        <v>4000</v>
      </c>
      <c r="P25">
        <f t="shared" si="15"/>
        <v>480</v>
      </c>
      <c r="Q25">
        <f t="shared" si="16"/>
        <v>4000</v>
      </c>
      <c r="R25">
        <f t="shared" si="17"/>
        <v>480</v>
      </c>
      <c r="S25">
        <v>291840</v>
      </c>
      <c r="T25">
        <f t="shared" si="18"/>
        <v>285</v>
      </c>
      <c r="U25" s="1">
        <v>3000</v>
      </c>
      <c r="V25" s="1">
        <v>46</v>
      </c>
      <c r="W25" s="1">
        <v>23</v>
      </c>
      <c r="X25" s="1" t="s">
        <v>143</v>
      </c>
      <c r="Y25" s="1" t="s">
        <v>143</v>
      </c>
      <c r="Z25" s="1" t="s">
        <v>143</v>
      </c>
      <c r="AA25" t="s">
        <v>108</v>
      </c>
    </row>
    <row r="26" spans="1:27" x14ac:dyDescent="0.3">
      <c r="A26" t="s">
        <v>9</v>
      </c>
      <c r="B26" t="s">
        <v>129</v>
      </c>
      <c r="C26" s="1">
        <v>0.40500000000000003</v>
      </c>
      <c r="D26" s="1">
        <v>4.1000000000000002E-2</v>
      </c>
      <c r="E26" s="1">
        <v>100</v>
      </c>
      <c r="F26" s="1">
        <f t="shared" si="0"/>
        <v>800</v>
      </c>
      <c r="G26" s="2">
        <f t="shared" si="1"/>
        <v>0.50625000000000009</v>
      </c>
      <c r="H26" t="s">
        <v>108</v>
      </c>
      <c r="I26">
        <v>8</v>
      </c>
      <c r="J26">
        <v>14336</v>
      </c>
      <c r="K26">
        <v>4</v>
      </c>
      <c r="L26" s="1">
        <v>2000</v>
      </c>
      <c r="M26">
        <v>16</v>
      </c>
      <c r="N26">
        <f t="shared" si="13"/>
        <v>65536</v>
      </c>
      <c r="O26">
        <f t="shared" si="14"/>
        <v>8000</v>
      </c>
      <c r="P26">
        <f t="shared" si="15"/>
        <v>960</v>
      </c>
      <c r="Q26">
        <f t="shared" si="16"/>
        <v>8000</v>
      </c>
      <c r="R26">
        <f t="shared" si="17"/>
        <v>960</v>
      </c>
      <c r="S26">
        <v>619520</v>
      </c>
      <c r="T26">
        <f t="shared" si="18"/>
        <v>605</v>
      </c>
      <c r="U26" s="1">
        <v>6000</v>
      </c>
      <c r="V26" s="1">
        <v>93</v>
      </c>
      <c r="W26" s="1">
        <v>46</v>
      </c>
      <c r="X26" s="1" t="s">
        <v>143</v>
      </c>
      <c r="Y26" s="1" t="s">
        <v>143</v>
      </c>
      <c r="Z26" s="1" t="s">
        <v>143</v>
      </c>
      <c r="AA26" t="s">
        <v>108</v>
      </c>
    </row>
    <row r="27" spans="1:27" x14ac:dyDescent="0.3">
      <c r="A27" t="s">
        <v>60</v>
      </c>
      <c r="B27" t="s">
        <v>129</v>
      </c>
      <c r="C27" s="1">
        <v>0.155</v>
      </c>
      <c r="D27" s="1">
        <v>2.7E-2</v>
      </c>
      <c r="E27" s="1">
        <v>100</v>
      </c>
      <c r="F27" s="1">
        <f t="shared" si="0"/>
        <v>400</v>
      </c>
      <c r="G27" s="2">
        <f t="shared" si="1"/>
        <v>0.38750000000000001</v>
      </c>
      <c r="H27" t="s">
        <v>108</v>
      </c>
      <c r="I27">
        <v>4</v>
      </c>
      <c r="J27">
        <v>8192</v>
      </c>
      <c r="K27">
        <v>4</v>
      </c>
      <c r="L27" s="1">
        <v>1000</v>
      </c>
      <c r="M27">
        <v>8</v>
      </c>
      <c r="N27">
        <f t="shared" si="13"/>
        <v>32768</v>
      </c>
      <c r="O27">
        <f t="shared" si="14"/>
        <v>4000</v>
      </c>
      <c r="P27">
        <f t="shared" si="15"/>
        <v>480</v>
      </c>
      <c r="Q27">
        <f t="shared" si="16"/>
        <v>4000</v>
      </c>
      <c r="R27">
        <f t="shared" si="17"/>
        <v>480</v>
      </c>
      <c r="S27">
        <v>40960</v>
      </c>
      <c r="T27">
        <f t="shared" si="18"/>
        <v>40</v>
      </c>
      <c r="U27" s="1">
        <v>12000</v>
      </c>
      <c r="V27" s="1">
        <v>187</v>
      </c>
      <c r="W27" s="1">
        <v>93</v>
      </c>
      <c r="X27" s="1" t="s">
        <v>143</v>
      </c>
      <c r="Y27" s="1" t="s">
        <v>143</v>
      </c>
      <c r="Z27" s="1" t="s">
        <v>143</v>
      </c>
      <c r="AA27" t="s">
        <v>108</v>
      </c>
    </row>
    <row r="28" spans="1:27" x14ac:dyDescent="0.3">
      <c r="A28" t="s">
        <v>59</v>
      </c>
      <c r="B28" t="s">
        <v>129</v>
      </c>
      <c r="C28" s="1">
        <v>0.22</v>
      </c>
      <c r="D28" s="1">
        <v>3.5999999999999997E-2</v>
      </c>
      <c r="E28" s="1">
        <v>100</v>
      </c>
      <c r="F28" s="1">
        <f t="shared" si="0"/>
        <v>400</v>
      </c>
      <c r="G28" s="2">
        <f t="shared" si="1"/>
        <v>0.55000000000000004</v>
      </c>
      <c r="H28" t="s">
        <v>108</v>
      </c>
      <c r="I28">
        <v>4</v>
      </c>
      <c r="J28">
        <v>32768</v>
      </c>
      <c r="K28">
        <v>4</v>
      </c>
      <c r="L28" s="1">
        <v>1000</v>
      </c>
      <c r="M28">
        <v>8</v>
      </c>
      <c r="N28">
        <f t="shared" si="13"/>
        <v>32768</v>
      </c>
      <c r="O28">
        <f t="shared" si="14"/>
        <v>4000</v>
      </c>
      <c r="P28">
        <f t="shared" si="15"/>
        <v>480</v>
      </c>
      <c r="Q28">
        <f t="shared" si="16"/>
        <v>4000</v>
      </c>
      <c r="R28">
        <f t="shared" si="17"/>
        <v>480</v>
      </c>
      <c r="S28">
        <v>40960</v>
      </c>
      <c r="T28">
        <f t="shared" si="18"/>
        <v>40</v>
      </c>
      <c r="U28" s="1">
        <v>24000</v>
      </c>
      <c r="V28" s="1">
        <v>375</v>
      </c>
      <c r="W28" s="1">
        <v>187</v>
      </c>
      <c r="X28" s="1" t="s">
        <v>143</v>
      </c>
      <c r="Y28" s="1" t="s">
        <v>143</v>
      </c>
      <c r="Z28" s="1" t="s">
        <v>143</v>
      </c>
      <c r="AA28" t="s">
        <v>108</v>
      </c>
    </row>
    <row r="29" spans="1:27" x14ac:dyDescent="0.3">
      <c r="A29" t="s">
        <v>23</v>
      </c>
      <c r="B29" t="s">
        <v>129</v>
      </c>
      <c r="C29" s="1">
        <v>0.22800000000000001</v>
      </c>
      <c r="D29" s="1">
        <v>3.4000000000000002E-2</v>
      </c>
      <c r="E29" s="1">
        <v>100</v>
      </c>
      <c r="F29" s="1">
        <f t="shared" si="0"/>
        <v>200</v>
      </c>
      <c r="G29" s="2">
        <f t="shared" si="1"/>
        <v>1.1399999999999999</v>
      </c>
      <c r="H29" t="s">
        <v>108</v>
      </c>
      <c r="I29">
        <v>2</v>
      </c>
      <c r="J29">
        <v>14336</v>
      </c>
      <c r="K29">
        <v>2</v>
      </c>
      <c r="L29" s="1">
        <v>500</v>
      </c>
      <c r="M29">
        <v>4</v>
      </c>
      <c r="N29">
        <f t="shared" si="13"/>
        <v>16384</v>
      </c>
      <c r="O29">
        <f t="shared" si="14"/>
        <v>2000</v>
      </c>
      <c r="P29">
        <f t="shared" si="15"/>
        <v>240</v>
      </c>
      <c r="Q29">
        <f t="shared" si="16"/>
        <v>2000</v>
      </c>
      <c r="R29">
        <f t="shared" si="17"/>
        <v>240</v>
      </c>
      <c r="S29">
        <v>138240</v>
      </c>
      <c r="T29">
        <f t="shared" si="18"/>
        <v>135</v>
      </c>
      <c r="U29" s="1">
        <v>48000</v>
      </c>
      <c r="V29" s="1">
        <v>750</v>
      </c>
      <c r="W29" s="1">
        <v>375</v>
      </c>
      <c r="X29" s="1">
        <v>1500</v>
      </c>
      <c r="Y29" s="1">
        <v>12000</v>
      </c>
      <c r="Z29" s="1" t="s">
        <v>143</v>
      </c>
      <c r="AA29" t="s">
        <v>108</v>
      </c>
    </row>
    <row r="30" spans="1:27" x14ac:dyDescent="0.3">
      <c r="A30" t="s">
        <v>24</v>
      </c>
      <c r="B30" t="s">
        <v>129</v>
      </c>
      <c r="C30" s="1">
        <v>0.45600000000000002</v>
      </c>
      <c r="D30" s="1">
        <v>0.06</v>
      </c>
      <c r="E30" s="1">
        <v>100</v>
      </c>
      <c r="F30" s="1">
        <f t="shared" si="0"/>
        <v>400</v>
      </c>
      <c r="G30" s="2">
        <f t="shared" si="1"/>
        <v>1.1399999999999999</v>
      </c>
      <c r="H30" t="s">
        <v>108</v>
      </c>
      <c r="I30">
        <v>4</v>
      </c>
      <c r="J30">
        <v>28672</v>
      </c>
      <c r="K30">
        <v>2</v>
      </c>
      <c r="L30" s="1">
        <v>1000</v>
      </c>
      <c r="M30">
        <v>8</v>
      </c>
      <c r="N30">
        <f t="shared" si="13"/>
        <v>32768</v>
      </c>
      <c r="O30">
        <f t="shared" si="14"/>
        <v>4000</v>
      </c>
      <c r="P30">
        <f t="shared" si="15"/>
        <v>480</v>
      </c>
      <c r="Q30">
        <f t="shared" si="16"/>
        <v>4000</v>
      </c>
      <c r="R30">
        <f t="shared" si="17"/>
        <v>480</v>
      </c>
      <c r="S30">
        <v>291840</v>
      </c>
      <c r="T30">
        <f t="shared" si="18"/>
        <v>285</v>
      </c>
      <c r="U30" s="1">
        <v>1000</v>
      </c>
      <c r="V30" s="1">
        <v>20</v>
      </c>
      <c r="W30" s="1">
        <v>10</v>
      </c>
      <c r="X30" s="1">
        <v>3000</v>
      </c>
      <c r="Y30" s="1">
        <v>25000</v>
      </c>
      <c r="Z30" s="1" t="s">
        <v>143</v>
      </c>
      <c r="AA30" t="s">
        <v>108</v>
      </c>
    </row>
    <row r="31" spans="1:27" x14ac:dyDescent="0.3">
      <c r="A31" t="s">
        <v>25</v>
      </c>
      <c r="B31" t="s">
        <v>129</v>
      </c>
      <c r="C31" s="1">
        <v>0.91100000000000003</v>
      </c>
      <c r="D31" s="1">
        <v>7.0000000000000007E-2</v>
      </c>
      <c r="E31" s="1">
        <v>100</v>
      </c>
      <c r="F31" s="1">
        <f t="shared" si="0"/>
        <v>800</v>
      </c>
      <c r="G31" s="2">
        <f t="shared" si="1"/>
        <v>1.1387499999999999</v>
      </c>
      <c r="H31" t="s">
        <v>108</v>
      </c>
      <c r="I31">
        <v>8</v>
      </c>
      <c r="J31">
        <v>57344</v>
      </c>
      <c r="K31">
        <v>4</v>
      </c>
      <c r="L31" s="1">
        <v>2000</v>
      </c>
      <c r="M31">
        <v>16</v>
      </c>
      <c r="N31">
        <f t="shared" si="13"/>
        <v>65536</v>
      </c>
      <c r="O31">
        <f t="shared" si="14"/>
        <v>8000</v>
      </c>
      <c r="P31">
        <f t="shared" si="15"/>
        <v>960</v>
      </c>
      <c r="Q31">
        <f t="shared" si="16"/>
        <v>8000</v>
      </c>
      <c r="R31">
        <f t="shared" si="17"/>
        <v>960</v>
      </c>
      <c r="S31">
        <v>619520</v>
      </c>
      <c r="T31">
        <f t="shared" si="18"/>
        <v>605</v>
      </c>
      <c r="U31" s="1">
        <v>2000</v>
      </c>
      <c r="V31" s="1">
        <v>40</v>
      </c>
      <c r="W31" s="1">
        <v>20</v>
      </c>
      <c r="X31" s="1">
        <v>6000</v>
      </c>
      <c r="Y31" s="1">
        <v>50000</v>
      </c>
      <c r="Z31" s="1" t="s">
        <v>143</v>
      </c>
      <c r="AA31" t="s">
        <v>108</v>
      </c>
    </row>
    <row r="32" spans="1:27" x14ac:dyDescent="0.3">
      <c r="A32" t="s">
        <v>98</v>
      </c>
      <c r="B32" t="s">
        <v>129</v>
      </c>
      <c r="C32" s="1">
        <v>0.94599999999999995</v>
      </c>
      <c r="D32" s="1">
        <v>0.14799999999999999</v>
      </c>
      <c r="E32" s="1">
        <v>225</v>
      </c>
      <c r="F32" s="1">
        <f t="shared" si="0"/>
        <v>1800</v>
      </c>
      <c r="G32" s="2">
        <f t="shared" si="1"/>
        <v>0.52555555555555544</v>
      </c>
      <c r="H32" t="s">
        <v>108</v>
      </c>
      <c r="I32">
        <v>8</v>
      </c>
      <c r="J32">
        <v>57344</v>
      </c>
      <c r="K32">
        <v>2</v>
      </c>
      <c r="L32" s="1" t="s">
        <v>114</v>
      </c>
      <c r="M32">
        <v>32</v>
      </c>
      <c r="N32">
        <f t="shared" si="13"/>
        <v>131072</v>
      </c>
      <c r="O32">
        <f t="shared" si="14"/>
        <v>16000</v>
      </c>
      <c r="P32">
        <f t="shared" si="15"/>
        <v>1920</v>
      </c>
      <c r="Q32">
        <f t="shared" si="16"/>
        <v>16000</v>
      </c>
      <c r="R32">
        <f t="shared" si="17"/>
        <v>1920</v>
      </c>
      <c r="S32">
        <v>391168</v>
      </c>
      <c r="T32">
        <f t="shared" si="18"/>
        <v>382</v>
      </c>
      <c r="U32" s="1">
        <v>2000</v>
      </c>
      <c r="V32" s="1">
        <v>40</v>
      </c>
      <c r="W32" s="1">
        <v>20</v>
      </c>
      <c r="X32" s="1">
        <v>11000</v>
      </c>
      <c r="Y32" s="1" t="s">
        <v>143</v>
      </c>
      <c r="Z32" s="1" t="s">
        <v>143</v>
      </c>
      <c r="AA32" t="s">
        <v>108</v>
      </c>
    </row>
    <row r="33" spans="1:27" x14ac:dyDescent="0.3">
      <c r="A33" t="s">
        <v>62</v>
      </c>
      <c r="B33" t="s">
        <v>129</v>
      </c>
      <c r="C33" s="1">
        <v>0.32300000000000001</v>
      </c>
      <c r="D33" s="1">
        <v>5.7000000000000002E-2</v>
      </c>
      <c r="E33" s="1">
        <v>100</v>
      </c>
      <c r="F33" s="1">
        <f t="shared" si="0"/>
        <v>800</v>
      </c>
      <c r="G33" s="2">
        <f t="shared" si="1"/>
        <v>0.40375000000000005</v>
      </c>
      <c r="H33" t="s">
        <v>108</v>
      </c>
      <c r="I33">
        <v>8</v>
      </c>
      <c r="J33">
        <v>16384</v>
      </c>
      <c r="K33">
        <v>8</v>
      </c>
      <c r="L33" s="1">
        <v>2000</v>
      </c>
      <c r="M33">
        <v>16</v>
      </c>
      <c r="N33">
        <f t="shared" si="13"/>
        <v>65536</v>
      </c>
      <c r="O33">
        <f t="shared" si="14"/>
        <v>8000</v>
      </c>
      <c r="P33">
        <f t="shared" si="15"/>
        <v>960</v>
      </c>
      <c r="Q33">
        <f t="shared" si="16"/>
        <v>8000</v>
      </c>
      <c r="R33">
        <f t="shared" si="17"/>
        <v>960</v>
      </c>
      <c r="S33">
        <v>81920</v>
      </c>
      <c r="T33">
        <f t="shared" si="18"/>
        <v>80</v>
      </c>
      <c r="U33" s="1">
        <v>4000</v>
      </c>
      <c r="V33" s="1">
        <v>80</v>
      </c>
      <c r="W33" s="1">
        <v>40</v>
      </c>
      <c r="X33" s="1" t="s">
        <v>143</v>
      </c>
      <c r="Y33" s="1" t="s">
        <v>143</v>
      </c>
      <c r="Z33" s="1" t="s">
        <v>143</v>
      </c>
      <c r="AA33" t="s">
        <v>108</v>
      </c>
    </row>
    <row r="34" spans="1:27" x14ac:dyDescent="0.3">
      <c r="A34" t="s">
        <v>61</v>
      </c>
      <c r="B34" t="s">
        <v>129</v>
      </c>
      <c r="C34" s="1">
        <v>0.46100000000000002</v>
      </c>
      <c r="D34" s="1">
        <v>7.3999999999999996E-2</v>
      </c>
      <c r="E34" s="1">
        <v>100</v>
      </c>
      <c r="F34" s="1">
        <f t="shared" ref="F34:F65" si="19">IFERROR(E34*I34,"Unknown")</f>
        <v>800</v>
      </c>
      <c r="G34" s="2">
        <f t="shared" ref="G34:G65" si="20">IFERROR(C34/F34*1000,"Unknown")</f>
        <v>0.57625000000000004</v>
      </c>
      <c r="H34" t="s">
        <v>108</v>
      </c>
      <c r="I34">
        <v>8</v>
      </c>
      <c r="J34">
        <v>65536</v>
      </c>
      <c r="K34">
        <v>8</v>
      </c>
      <c r="L34" s="1">
        <v>2000</v>
      </c>
      <c r="M34">
        <v>16</v>
      </c>
      <c r="N34">
        <f t="shared" si="13"/>
        <v>65536</v>
      </c>
      <c r="O34">
        <f t="shared" si="14"/>
        <v>8000</v>
      </c>
      <c r="P34">
        <f t="shared" si="15"/>
        <v>960</v>
      </c>
      <c r="Q34">
        <f t="shared" si="16"/>
        <v>8000</v>
      </c>
      <c r="R34">
        <f t="shared" si="17"/>
        <v>960</v>
      </c>
      <c r="S34">
        <v>81920</v>
      </c>
      <c r="T34">
        <f t="shared" si="18"/>
        <v>80</v>
      </c>
      <c r="U34" s="1">
        <v>4000</v>
      </c>
      <c r="V34" s="1">
        <v>80</v>
      </c>
      <c r="W34" s="1">
        <v>40</v>
      </c>
      <c r="X34" s="1" t="s">
        <v>143</v>
      </c>
      <c r="Y34" s="1" t="s">
        <v>143</v>
      </c>
      <c r="Z34" s="1" t="s">
        <v>143</v>
      </c>
      <c r="AA34" t="s">
        <v>108</v>
      </c>
    </row>
    <row r="35" spans="1:27" x14ac:dyDescent="0.3">
      <c r="A35" t="s">
        <v>99</v>
      </c>
      <c r="B35" t="s">
        <v>129</v>
      </c>
      <c r="C35" s="1">
        <v>1.8919999999999999</v>
      </c>
      <c r="D35" s="1">
        <v>0.29599999999999999</v>
      </c>
      <c r="E35" s="1">
        <v>225</v>
      </c>
      <c r="F35" s="1">
        <f t="shared" si="19"/>
        <v>3600</v>
      </c>
      <c r="G35" s="2">
        <f t="shared" si="20"/>
        <v>0.52555555555555544</v>
      </c>
      <c r="H35" t="s">
        <v>108</v>
      </c>
      <c r="I35">
        <v>16</v>
      </c>
      <c r="J35">
        <v>114688</v>
      </c>
      <c r="K35">
        <v>4</v>
      </c>
      <c r="L35" s="1" t="s">
        <v>114</v>
      </c>
      <c r="M35">
        <v>64</v>
      </c>
      <c r="N35">
        <f t="shared" si="13"/>
        <v>262144</v>
      </c>
      <c r="O35">
        <f t="shared" si="14"/>
        <v>32000</v>
      </c>
      <c r="P35">
        <f t="shared" si="15"/>
        <v>3840</v>
      </c>
      <c r="Q35">
        <f t="shared" si="16"/>
        <v>32000</v>
      </c>
      <c r="R35">
        <f t="shared" si="17"/>
        <v>3840</v>
      </c>
      <c r="S35">
        <v>391168</v>
      </c>
      <c r="T35">
        <f t="shared" si="18"/>
        <v>382</v>
      </c>
      <c r="U35" s="1">
        <v>8000</v>
      </c>
      <c r="V35" s="1">
        <v>160</v>
      </c>
      <c r="W35" s="1">
        <v>80</v>
      </c>
      <c r="X35" s="1">
        <v>22000</v>
      </c>
      <c r="Y35" s="1" t="s">
        <v>143</v>
      </c>
      <c r="Z35" s="1" t="s">
        <v>143</v>
      </c>
      <c r="AA35" t="s">
        <v>108</v>
      </c>
    </row>
    <row r="36" spans="1:27" x14ac:dyDescent="0.3">
      <c r="A36" t="s">
        <v>63</v>
      </c>
      <c r="B36" t="s">
        <v>129</v>
      </c>
      <c r="C36" s="1">
        <v>7.0999999999999994E-2</v>
      </c>
      <c r="D36" s="1">
        <v>1.0999999999999999E-2</v>
      </c>
      <c r="E36" s="1">
        <v>160</v>
      </c>
      <c r="F36" s="1">
        <f t="shared" si="19"/>
        <v>160</v>
      </c>
      <c r="G36" s="2">
        <f t="shared" si="20"/>
        <v>0.44374999999999998</v>
      </c>
      <c r="H36" t="s">
        <v>108</v>
      </c>
      <c r="I36">
        <v>1</v>
      </c>
      <c r="J36">
        <v>3584</v>
      </c>
      <c r="K36">
        <v>2</v>
      </c>
      <c r="L36" s="1">
        <v>500</v>
      </c>
      <c r="M36">
        <v>4</v>
      </c>
      <c r="N36">
        <f t="shared" si="13"/>
        <v>16384</v>
      </c>
      <c r="O36">
        <f t="shared" si="14"/>
        <v>2000</v>
      </c>
      <c r="P36">
        <f t="shared" si="15"/>
        <v>240</v>
      </c>
      <c r="Q36">
        <f t="shared" si="16"/>
        <v>2000</v>
      </c>
      <c r="R36">
        <f t="shared" si="17"/>
        <v>240</v>
      </c>
      <c r="S36">
        <v>51200</v>
      </c>
      <c r="T36">
        <f t="shared" si="18"/>
        <v>50</v>
      </c>
      <c r="U36" s="1">
        <v>8000</v>
      </c>
      <c r="V36" s="1">
        <v>160</v>
      </c>
      <c r="W36" s="1">
        <v>80</v>
      </c>
      <c r="X36" s="1" t="s">
        <v>143</v>
      </c>
      <c r="Y36" s="1" t="s">
        <v>143</v>
      </c>
      <c r="Z36" s="1" t="s">
        <v>143</v>
      </c>
      <c r="AA36" t="s">
        <v>108</v>
      </c>
    </row>
    <row r="37" spans="1:27" x14ac:dyDescent="0.3">
      <c r="A37" t="s">
        <v>26</v>
      </c>
      <c r="B37" t="s">
        <v>129</v>
      </c>
      <c r="C37" s="1">
        <v>5.8000000000000003E-2</v>
      </c>
      <c r="D37" s="1">
        <v>0.01</v>
      </c>
      <c r="E37" s="1">
        <v>210</v>
      </c>
      <c r="F37" s="1">
        <f t="shared" si="19"/>
        <v>210</v>
      </c>
      <c r="G37" s="2">
        <f t="shared" si="20"/>
        <v>0.27619047619047621</v>
      </c>
      <c r="H37" t="s">
        <v>108</v>
      </c>
      <c r="I37">
        <v>1</v>
      </c>
      <c r="J37">
        <v>3584</v>
      </c>
      <c r="K37">
        <v>2</v>
      </c>
      <c r="L37" s="1">
        <v>750</v>
      </c>
      <c r="M37">
        <v>4</v>
      </c>
      <c r="N37">
        <f t="shared" si="13"/>
        <v>16384</v>
      </c>
      <c r="O37">
        <f t="shared" si="14"/>
        <v>2000</v>
      </c>
      <c r="P37">
        <f t="shared" si="15"/>
        <v>240</v>
      </c>
      <c r="Q37">
        <f t="shared" si="16"/>
        <v>2000</v>
      </c>
      <c r="R37">
        <f t="shared" si="17"/>
        <v>240</v>
      </c>
      <c r="S37">
        <v>51200</v>
      </c>
      <c r="T37">
        <f t="shared" si="18"/>
        <v>50</v>
      </c>
      <c r="U37" s="1">
        <v>3000</v>
      </c>
      <c r="V37" s="1">
        <v>46</v>
      </c>
      <c r="W37" s="1">
        <v>23</v>
      </c>
      <c r="X37" s="1" t="s">
        <v>143</v>
      </c>
      <c r="Y37" s="1" t="s">
        <v>143</v>
      </c>
      <c r="Z37" s="1" t="s">
        <v>143</v>
      </c>
      <c r="AA37" t="s">
        <v>108</v>
      </c>
    </row>
    <row r="38" spans="1:27" x14ac:dyDescent="0.3">
      <c r="A38" t="s">
        <v>67</v>
      </c>
      <c r="B38" t="s">
        <v>129</v>
      </c>
      <c r="C38" s="1">
        <v>0.189</v>
      </c>
      <c r="D38" s="1">
        <v>0.03</v>
      </c>
      <c r="E38" s="1">
        <v>160</v>
      </c>
      <c r="F38" s="1">
        <f t="shared" si="19"/>
        <v>320</v>
      </c>
      <c r="G38" s="2">
        <f t="shared" si="20"/>
        <v>0.59062499999999996</v>
      </c>
      <c r="H38" t="s">
        <v>108</v>
      </c>
      <c r="I38">
        <v>2</v>
      </c>
      <c r="J38">
        <v>14336</v>
      </c>
      <c r="K38">
        <v>2</v>
      </c>
      <c r="L38" s="1">
        <v>1000</v>
      </c>
      <c r="M38">
        <v>8</v>
      </c>
      <c r="N38">
        <f t="shared" si="13"/>
        <v>32768</v>
      </c>
      <c r="O38">
        <f t="shared" si="14"/>
        <v>4000</v>
      </c>
      <c r="P38">
        <f t="shared" si="15"/>
        <v>480</v>
      </c>
      <c r="Q38">
        <f t="shared" si="16"/>
        <v>4000</v>
      </c>
      <c r="R38">
        <f t="shared" si="17"/>
        <v>480</v>
      </c>
      <c r="S38">
        <v>102400</v>
      </c>
      <c r="T38">
        <f t="shared" si="18"/>
        <v>100</v>
      </c>
      <c r="U38" s="1">
        <v>6000</v>
      </c>
      <c r="V38" s="1">
        <v>93</v>
      </c>
      <c r="W38" s="1">
        <v>46</v>
      </c>
      <c r="X38" s="1">
        <v>2325</v>
      </c>
      <c r="Y38" s="1" t="s">
        <v>144</v>
      </c>
      <c r="Z38" s="1" t="s">
        <v>143</v>
      </c>
      <c r="AA38" t="s">
        <v>108</v>
      </c>
    </row>
    <row r="39" spans="1:27" x14ac:dyDescent="0.3">
      <c r="A39" t="s">
        <v>31</v>
      </c>
      <c r="B39" t="s">
        <v>129</v>
      </c>
      <c r="C39" s="1">
        <v>0.161</v>
      </c>
      <c r="D39" s="1">
        <v>2.5999999999999999E-2</v>
      </c>
      <c r="E39" s="1">
        <v>210</v>
      </c>
      <c r="F39" s="1">
        <f t="shared" si="19"/>
        <v>420</v>
      </c>
      <c r="G39" s="2">
        <f t="shared" si="20"/>
        <v>0.38333333333333336</v>
      </c>
      <c r="H39" t="s">
        <v>108</v>
      </c>
      <c r="I39">
        <v>2</v>
      </c>
      <c r="J39">
        <v>14336</v>
      </c>
      <c r="K39">
        <v>2</v>
      </c>
      <c r="L39" s="1">
        <v>1500</v>
      </c>
      <c r="M39">
        <v>8</v>
      </c>
      <c r="N39">
        <f t="shared" si="13"/>
        <v>32768</v>
      </c>
      <c r="O39">
        <f t="shared" si="14"/>
        <v>4000</v>
      </c>
      <c r="P39">
        <f t="shared" si="15"/>
        <v>480</v>
      </c>
      <c r="Q39">
        <f t="shared" si="16"/>
        <v>4000</v>
      </c>
      <c r="R39">
        <f t="shared" si="17"/>
        <v>480</v>
      </c>
      <c r="S39">
        <v>102400</v>
      </c>
      <c r="T39">
        <f t="shared" si="18"/>
        <v>100</v>
      </c>
      <c r="U39" s="1">
        <v>12000</v>
      </c>
      <c r="V39" s="1">
        <v>187</v>
      </c>
      <c r="W39" s="1">
        <v>93</v>
      </c>
      <c r="X39" s="1" t="s">
        <v>143</v>
      </c>
      <c r="Y39" s="1" t="s">
        <v>143</v>
      </c>
      <c r="Z39" s="1" t="s">
        <v>143</v>
      </c>
      <c r="AA39" t="s">
        <v>108</v>
      </c>
    </row>
    <row r="40" spans="1:27" x14ac:dyDescent="0.3">
      <c r="A40" t="s">
        <v>68</v>
      </c>
      <c r="B40" t="s">
        <v>129</v>
      </c>
      <c r="C40" s="1">
        <v>0.379</v>
      </c>
      <c r="D40" s="1">
        <v>0.06</v>
      </c>
      <c r="E40" s="1">
        <v>160</v>
      </c>
      <c r="F40" s="1">
        <f t="shared" si="19"/>
        <v>640</v>
      </c>
      <c r="G40" s="2">
        <f t="shared" si="20"/>
        <v>0.59218750000000009</v>
      </c>
      <c r="H40" t="s">
        <v>108</v>
      </c>
      <c r="I40">
        <v>4</v>
      </c>
      <c r="J40">
        <v>28672</v>
      </c>
      <c r="K40">
        <v>4</v>
      </c>
      <c r="L40" s="1">
        <v>2000</v>
      </c>
      <c r="M40">
        <v>16</v>
      </c>
      <c r="N40">
        <f t="shared" si="13"/>
        <v>65536</v>
      </c>
      <c r="O40">
        <f t="shared" si="14"/>
        <v>8000</v>
      </c>
      <c r="P40">
        <f t="shared" si="15"/>
        <v>960</v>
      </c>
      <c r="Q40">
        <f t="shared" si="16"/>
        <v>8000</v>
      </c>
      <c r="R40">
        <f t="shared" si="17"/>
        <v>960</v>
      </c>
      <c r="S40">
        <v>204800</v>
      </c>
      <c r="T40">
        <f t="shared" si="18"/>
        <v>200</v>
      </c>
      <c r="U40" s="1">
        <v>24000</v>
      </c>
      <c r="V40" s="1">
        <v>375</v>
      </c>
      <c r="W40" s="1">
        <v>187</v>
      </c>
      <c r="X40" s="1">
        <v>4650</v>
      </c>
      <c r="Y40" s="1" t="s">
        <v>144</v>
      </c>
      <c r="Z40" s="1" t="s">
        <v>143</v>
      </c>
      <c r="AA40" t="s">
        <v>108</v>
      </c>
    </row>
    <row r="41" spans="1:27" x14ac:dyDescent="0.3">
      <c r="A41" t="s">
        <v>32</v>
      </c>
      <c r="B41" t="s">
        <v>129</v>
      </c>
      <c r="C41" s="1">
        <v>0.32</v>
      </c>
      <c r="D41" s="1">
        <v>5.0999999999999997E-2</v>
      </c>
      <c r="E41" s="1">
        <v>210</v>
      </c>
      <c r="F41" s="1">
        <f t="shared" si="19"/>
        <v>840</v>
      </c>
      <c r="G41" s="2">
        <f t="shared" si="20"/>
        <v>0.38095238095238099</v>
      </c>
      <c r="H41" t="s">
        <v>108</v>
      </c>
      <c r="I41">
        <v>4</v>
      </c>
      <c r="J41">
        <v>28672</v>
      </c>
      <c r="K41">
        <v>4</v>
      </c>
      <c r="L41" s="1">
        <v>3000</v>
      </c>
      <c r="M41">
        <v>16</v>
      </c>
      <c r="N41">
        <f t="shared" si="13"/>
        <v>65536</v>
      </c>
      <c r="O41">
        <f t="shared" si="14"/>
        <v>8000</v>
      </c>
      <c r="P41">
        <f t="shared" si="15"/>
        <v>960</v>
      </c>
      <c r="Q41">
        <f t="shared" si="16"/>
        <v>8000</v>
      </c>
      <c r="R41">
        <f t="shared" si="17"/>
        <v>960</v>
      </c>
      <c r="S41">
        <v>204800</v>
      </c>
      <c r="T41">
        <f t="shared" si="18"/>
        <v>200</v>
      </c>
      <c r="U41" s="1">
        <v>6000</v>
      </c>
      <c r="V41" s="1">
        <v>93</v>
      </c>
      <c r="W41" s="1">
        <v>46</v>
      </c>
      <c r="X41" s="1" t="s">
        <v>143</v>
      </c>
      <c r="Y41" s="1" t="s">
        <v>143</v>
      </c>
      <c r="Z41" s="1" t="s">
        <v>143</v>
      </c>
      <c r="AA41" t="s">
        <v>108</v>
      </c>
    </row>
    <row r="42" spans="1:27" x14ac:dyDescent="0.3">
      <c r="A42" t="s">
        <v>69</v>
      </c>
      <c r="B42" t="s">
        <v>129</v>
      </c>
      <c r="C42" s="1">
        <v>0.75700000000000001</v>
      </c>
      <c r="D42" s="1">
        <v>0.11899999999999999</v>
      </c>
      <c r="E42" s="1">
        <v>160</v>
      </c>
      <c r="F42" s="1">
        <f t="shared" si="19"/>
        <v>1280</v>
      </c>
      <c r="G42" s="2">
        <f t="shared" si="20"/>
        <v>0.59140625000000002</v>
      </c>
      <c r="H42" t="s">
        <v>108</v>
      </c>
      <c r="I42">
        <v>8</v>
      </c>
      <c r="J42">
        <v>57344</v>
      </c>
      <c r="K42">
        <v>8</v>
      </c>
      <c r="L42" s="1">
        <v>4000</v>
      </c>
      <c r="M42">
        <v>32</v>
      </c>
      <c r="N42">
        <f t="shared" si="13"/>
        <v>131072</v>
      </c>
      <c r="O42">
        <f t="shared" si="14"/>
        <v>16000</v>
      </c>
      <c r="P42">
        <f t="shared" si="15"/>
        <v>1920</v>
      </c>
      <c r="Q42">
        <f t="shared" si="16"/>
        <v>16000</v>
      </c>
      <c r="R42">
        <f t="shared" si="17"/>
        <v>1920</v>
      </c>
      <c r="S42">
        <v>409600</v>
      </c>
      <c r="T42">
        <f t="shared" si="18"/>
        <v>400</v>
      </c>
      <c r="U42" s="1">
        <v>12000</v>
      </c>
      <c r="V42" s="1">
        <v>187</v>
      </c>
      <c r="W42" s="1">
        <v>93</v>
      </c>
      <c r="X42" s="1">
        <v>9300</v>
      </c>
      <c r="Y42" s="1" t="s">
        <v>143</v>
      </c>
      <c r="Z42" s="1" t="s">
        <v>143</v>
      </c>
      <c r="AA42" t="s">
        <v>108</v>
      </c>
    </row>
    <row r="43" spans="1:27" x14ac:dyDescent="0.3">
      <c r="A43" t="s">
        <v>33</v>
      </c>
      <c r="B43" t="s">
        <v>129</v>
      </c>
      <c r="C43" s="1">
        <v>0.64100000000000001</v>
      </c>
      <c r="D43" s="1">
        <v>0.10199999999999999</v>
      </c>
      <c r="E43" s="1">
        <v>210</v>
      </c>
      <c r="F43" s="1">
        <f t="shared" si="19"/>
        <v>1680</v>
      </c>
      <c r="G43" s="2">
        <f t="shared" si="20"/>
        <v>0.38154761904761902</v>
      </c>
      <c r="H43" t="s">
        <v>108</v>
      </c>
      <c r="I43">
        <v>8</v>
      </c>
      <c r="J43">
        <v>57344</v>
      </c>
      <c r="K43">
        <v>8</v>
      </c>
      <c r="L43" s="1">
        <v>6000</v>
      </c>
      <c r="M43">
        <v>32</v>
      </c>
      <c r="N43">
        <f t="shared" si="13"/>
        <v>131072</v>
      </c>
      <c r="O43">
        <f t="shared" si="14"/>
        <v>16000</v>
      </c>
      <c r="P43">
        <f t="shared" si="15"/>
        <v>1920</v>
      </c>
      <c r="Q43">
        <f t="shared" si="16"/>
        <v>16000</v>
      </c>
      <c r="R43">
        <f t="shared" si="17"/>
        <v>1920</v>
      </c>
      <c r="S43">
        <v>409600</v>
      </c>
      <c r="T43">
        <f t="shared" si="18"/>
        <v>400</v>
      </c>
      <c r="U43" s="1">
        <v>24000</v>
      </c>
      <c r="V43" s="1">
        <v>375</v>
      </c>
      <c r="W43" s="1">
        <v>187</v>
      </c>
      <c r="X43" s="1" t="s">
        <v>143</v>
      </c>
      <c r="Y43" s="1" t="s">
        <v>143</v>
      </c>
      <c r="Z43" s="1" t="s">
        <v>143</v>
      </c>
      <c r="AA43" t="s">
        <v>108</v>
      </c>
    </row>
    <row r="44" spans="1:27" x14ac:dyDescent="0.3">
      <c r="A44" t="s">
        <v>70</v>
      </c>
      <c r="B44" t="s">
        <v>129</v>
      </c>
      <c r="C44" s="1">
        <v>1.492</v>
      </c>
      <c r="D44" s="1">
        <v>0.23400000000000001</v>
      </c>
      <c r="E44" s="1">
        <v>160</v>
      </c>
      <c r="F44" s="1">
        <f t="shared" si="19"/>
        <v>2560</v>
      </c>
      <c r="G44" s="2">
        <f t="shared" si="20"/>
        <v>0.58281249999999996</v>
      </c>
      <c r="H44" t="s">
        <v>108</v>
      </c>
      <c r="I44">
        <v>16</v>
      </c>
      <c r="J44">
        <v>114688</v>
      </c>
      <c r="K44">
        <v>8</v>
      </c>
      <c r="L44" s="1" t="s">
        <v>154</v>
      </c>
      <c r="M44">
        <v>64</v>
      </c>
      <c r="N44">
        <f t="shared" si="13"/>
        <v>262144</v>
      </c>
      <c r="O44">
        <f t="shared" si="14"/>
        <v>32000</v>
      </c>
      <c r="P44">
        <f t="shared" si="15"/>
        <v>3840</v>
      </c>
      <c r="Q44">
        <f t="shared" si="16"/>
        <v>32000</v>
      </c>
      <c r="R44">
        <f t="shared" si="17"/>
        <v>3840</v>
      </c>
      <c r="S44">
        <v>819200</v>
      </c>
      <c r="T44">
        <f t="shared" si="18"/>
        <v>800</v>
      </c>
      <c r="U44" s="1">
        <v>48000</v>
      </c>
      <c r="V44" s="1">
        <v>750</v>
      </c>
      <c r="W44" s="1">
        <v>375</v>
      </c>
      <c r="X44" s="1">
        <v>18600</v>
      </c>
      <c r="Y44" s="1" t="s">
        <v>143</v>
      </c>
      <c r="Z44" s="1" t="s">
        <v>143</v>
      </c>
      <c r="AA44" t="s">
        <v>108</v>
      </c>
    </row>
    <row r="45" spans="1:27" x14ac:dyDescent="0.3">
      <c r="A45" t="s">
        <v>34</v>
      </c>
      <c r="B45" t="s">
        <v>129</v>
      </c>
      <c r="C45" s="1">
        <v>1.2809999999999999</v>
      </c>
      <c r="D45" s="1">
        <v>0.20200000000000001</v>
      </c>
      <c r="E45" s="1">
        <v>210</v>
      </c>
      <c r="F45" s="1">
        <f t="shared" si="19"/>
        <v>3360</v>
      </c>
      <c r="G45" s="2">
        <f t="shared" si="20"/>
        <v>0.38124999999999998</v>
      </c>
      <c r="H45" t="s">
        <v>108</v>
      </c>
      <c r="I45">
        <v>16</v>
      </c>
      <c r="J45">
        <v>114688</v>
      </c>
      <c r="K45">
        <v>8</v>
      </c>
      <c r="L45" s="1" t="s">
        <v>151</v>
      </c>
      <c r="M45">
        <v>64</v>
      </c>
      <c r="N45">
        <f t="shared" si="13"/>
        <v>262144</v>
      </c>
      <c r="O45">
        <f t="shared" si="14"/>
        <v>32000</v>
      </c>
      <c r="P45">
        <f t="shared" si="15"/>
        <v>3840</v>
      </c>
      <c r="Q45">
        <f t="shared" si="16"/>
        <v>32000</v>
      </c>
      <c r="R45">
        <f t="shared" si="17"/>
        <v>3840</v>
      </c>
      <c r="S45">
        <v>819200</v>
      </c>
      <c r="T45">
        <f t="shared" si="18"/>
        <v>800</v>
      </c>
      <c r="U45" s="1">
        <v>96000</v>
      </c>
      <c r="V45" s="1">
        <v>1500</v>
      </c>
      <c r="W45" s="1">
        <v>750</v>
      </c>
      <c r="X45" s="1" t="s">
        <v>143</v>
      </c>
      <c r="Y45" s="1" t="s">
        <v>143</v>
      </c>
      <c r="Z45" s="1" t="s">
        <v>143</v>
      </c>
      <c r="AA45" t="s">
        <v>108</v>
      </c>
    </row>
    <row r="46" spans="1:27" x14ac:dyDescent="0.3">
      <c r="A46" t="s">
        <v>35</v>
      </c>
      <c r="B46" t="s">
        <v>129</v>
      </c>
      <c r="C46" s="1">
        <v>1.6</v>
      </c>
      <c r="D46" s="1">
        <v>0.253</v>
      </c>
      <c r="E46" s="1">
        <v>210</v>
      </c>
      <c r="F46" s="1">
        <f t="shared" si="19"/>
        <v>4200</v>
      </c>
      <c r="G46" s="2">
        <f t="shared" si="20"/>
        <v>0.38095238095238099</v>
      </c>
      <c r="H46" t="s">
        <v>108</v>
      </c>
      <c r="I46">
        <v>20</v>
      </c>
      <c r="J46">
        <v>143360</v>
      </c>
      <c r="K46">
        <v>8</v>
      </c>
      <c r="L46" s="1" t="s">
        <v>153</v>
      </c>
      <c r="M46">
        <v>64</v>
      </c>
      <c r="N46">
        <f t="shared" si="13"/>
        <v>262144</v>
      </c>
      <c r="O46">
        <f t="shared" si="14"/>
        <v>32000</v>
      </c>
      <c r="P46">
        <f t="shared" si="15"/>
        <v>3840</v>
      </c>
      <c r="Q46">
        <f t="shared" si="16"/>
        <v>32000</v>
      </c>
      <c r="R46">
        <f t="shared" si="17"/>
        <v>3840</v>
      </c>
      <c r="S46">
        <v>286720</v>
      </c>
      <c r="T46">
        <f t="shared" si="18"/>
        <v>280</v>
      </c>
      <c r="U46" s="1" t="s">
        <v>120</v>
      </c>
      <c r="V46" s="1" t="s">
        <v>120</v>
      </c>
      <c r="W46" s="1" t="s">
        <v>120</v>
      </c>
      <c r="X46" s="1" t="s">
        <v>143</v>
      </c>
      <c r="Y46" s="1" t="s">
        <v>143</v>
      </c>
      <c r="Z46" s="1" t="s">
        <v>143</v>
      </c>
      <c r="AA46" t="s">
        <v>108</v>
      </c>
    </row>
    <row r="47" spans="1:27" x14ac:dyDescent="0.3">
      <c r="A47" t="s">
        <v>64</v>
      </c>
      <c r="B47" t="s">
        <v>129</v>
      </c>
      <c r="C47" s="1">
        <v>0.14199999999999999</v>
      </c>
      <c r="D47" s="1">
        <v>2.3E-2</v>
      </c>
      <c r="E47" s="1">
        <v>160</v>
      </c>
      <c r="F47" s="1">
        <f t="shared" si="19"/>
        <v>320</v>
      </c>
      <c r="G47" s="2">
        <f t="shared" si="20"/>
        <v>0.44374999999999998</v>
      </c>
      <c r="H47" t="s">
        <v>108</v>
      </c>
      <c r="I47">
        <v>2</v>
      </c>
      <c r="J47">
        <v>7168</v>
      </c>
      <c r="K47">
        <v>2</v>
      </c>
      <c r="L47" s="1">
        <v>1000</v>
      </c>
      <c r="M47">
        <v>8</v>
      </c>
      <c r="N47">
        <f t="shared" si="13"/>
        <v>32768</v>
      </c>
      <c r="O47">
        <f t="shared" si="14"/>
        <v>4000</v>
      </c>
      <c r="P47">
        <f t="shared" si="15"/>
        <v>480</v>
      </c>
      <c r="Q47">
        <f t="shared" si="16"/>
        <v>4000</v>
      </c>
      <c r="R47">
        <f t="shared" si="17"/>
        <v>480</v>
      </c>
      <c r="S47">
        <v>102400</v>
      </c>
      <c r="T47">
        <f t="shared" si="18"/>
        <v>100</v>
      </c>
      <c r="U47" s="1" t="s">
        <v>120</v>
      </c>
      <c r="V47" s="1" t="s">
        <v>120</v>
      </c>
      <c r="W47" s="1" t="s">
        <v>120</v>
      </c>
      <c r="X47" s="1" t="s">
        <v>143</v>
      </c>
      <c r="Y47" s="1" t="s">
        <v>143</v>
      </c>
      <c r="Z47" s="1" t="s">
        <v>143</v>
      </c>
      <c r="AA47" t="s">
        <v>108</v>
      </c>
    </row>
    <row r="48" spans="1:27" x14ac:dyDescent="0.3">
      <c r="A48" t="s">
        <v>27</v>
      </c>
      <c r="B48" t="s">
        <v>129</v>
      </c>
      <c r="C48" s="1">
        <v>0.115</v>
      </c>
      <c r="D48" s="1">
        <v>0.02</v>
      </c>
      <c r="E48" s="1">
        <v>210</v>
      </c>
      <c r="F48" s="1">
        <f t="shared" si="19"/>
        <v>420</v>
      </c>
      <c r="G48" s="2">
        <f t="shared" si="20"/>
        <v>0.27380952380952384</v>
      </c>
      <c r="H48" t="s">
        <v>108</v>
      </c>
      <c r="I48">
        <v>2</v>
      </c>
      <c r="J48">
        <v>7168</v>
      </c>
      <c r="K48">
        <v>2</v>
      </c>
      <c r="L48" s="1">
        <v>1500</v>
      </c>
      <c r="M48">
        <v>8</v>
      </c>
      <c r="N48">
        <f t="shared" si="13"/>
        <v>32768</v>
      </c>
      <c r="O48">
        <f t="shared" si="14"/>
        <v>4000</v>
      </c>
      <c r="P48">
        <f t="shared" si="15"/>
        <v>480</v>
      </c>
      <c r="Q48">
        <f t="shared" si="16"/>
        <v>4000</v>
      </c>
      <c r="R48">
        <f t="shared" si="17"/>
        <v>480</v>
      </c>
      <c r="S48">
        <v>102400</v>
      </c>
      <c r="T48">
        <f t="shared" si="18"/>
        <v>100</v>
      </c>
      <c r="U48" s="1">
        <v>6000</v>
      </c>
      <c r="V48" s="1">
        <v>93</v>
      </c>
      <c r="W48" s="1">
        <v>46</v>
      </c>
      <c r="X48" s="1" t="s">
        <v>143</v>
      </c>
      <c r="Y48" s="1" t="s">
        <v>143</v>
      </c>
      <c r="Z48" s="1" t="s">
        <v>143</v>
      </c>
      <c r="AA48" t="s">
        <v>108</v>
      </c>
    </row>
    <row r="49" spans="1:27" x14ac:dyDescent="0.3">
      <c r="A49" t="s">
        <v>65</v>
      </c>
      <c r="B49" t="s">
        <v>129</v>
      </c>
      <c r="C49" s="1">
        <v>0.28399999999999997</v>
      </c>
      <c r="D49" s="1">
        <v>4.5999999999999999E-2</v>
      </c>
      <c r="E49" s="1">
        <v>160</v>
      </c>
      <c r="F49" s="1">
        <f t="shared" si="19"/>
        <v>640</v>
      </c>
      <c r="G49" s="2">
        <f t="shared" si="20"/>
        <v>0.44374999999999998</v>
      </c>
      <c r="H49" t="s">
        <v>108</v>
      </c>
      <c r="I49">
        <v>4</v>
      </c>
      <c r="J49">
        <v>14336</v>
      </c>
      <c r="K49">
        <v>4</v>
      </c>
      <c r="L49" s="1">
        <v>2000</v>
      </c>
      <c r="M49">
        <v>16</v>
      </c>
      <c r="N49">
        <f t="shared" ref="N49:N80" si="21">$M49*4*1024</f>
        <v>65536</v>
      </c>
      <c r="O49">
        <f t="shared" si="14"/>
        <v>8000</v>
      </c>
      <c r="P49">
        <f t="shared" si="15"/>
        <v>960</v>
      </c>
      <c r="Q49">
        <f t="shared" si="16"/>
        <v>8000</v>
      </c>
      <c r="R49">
        <f t="shared" si="17"/>
        <v>960</v>
      </c>
      <c r="S49">
        <v>204800</v>
      </c>
      <c r="T49">
        <f t="shared" ref="T49:T80" si="22">S49/1024</f>
        <v>200</v>
      </c>
      <c r="U49" s="1">
        <v>12000</v>
      </c>
      <c r="V49" s="1">
        <v>187</v>
      </c>
      <c r="W49" s="1">
        <v>93</v>
      </c>
      <c r="X49" s="1" t="s">
        <v>143</v>
      </c>
      <c r="Y49" s="1" t="s">
        <v>143</v>
      </c>
      <c r="Z49" s="1" t="s">
        <v>143</v>
      </c>
      <c r="AA49" t="s">
        <v>108</v>
      </c>
    </row>
    <row r="50" spans="1:27" x14ac:dyDescent="0.3">
      <c r="A50" t="s">
        <v>28</v>
      </c>
      <c r="B50" t="s">
        <v>129</v>
      </c>
      <c r="C50" s="1">
        <v>0.23</v>
      </c>
      <c r="D50" s="1">
        <v>3.9E-2</v>
      </c>
      <c r="E50" s="1">
        <v>210</v>
      </c>
      <c r="F50" s="1">
        <f t="shared" si="19"/>
        <v>840</v>
      </c>
      <c r="G50" s="2">
        <f t="shared" si="20"/>
        <v>0.27380952380952384</v>
      </c>
      <c r="H50" t="s">
        <v>108</v>
      </c>
      <c r="I50">
        <v>4</v>
      </c>
      <c r="J50">
        <v>14336</v>
      </c>
      <c r="K50">
        <v>4</v>
      </c>
      <c r="L50" s="1">
        <v>3000</v>
      </c>
      <c r="M50">
        <v>16</v>
      </c>
      <c r="N50">
        <f t="shared" si="21"/>
        <v>65536</v>
      </c>
      <c r="O50">
        <f t="shared" si="14"/>
        <v>8000</v>
      </c>
      <c r="P50">
        <f t="shared" si="15"/>
        <v>960</v>
      </c>
      <c r="Q50">
        <f t="shared" si="16"/>
        <v>8000</v>
      </c>
      <c r="R50">
        <f t="shared" si="17"/>
        <v>960</v>
      </c>
      <c r="S50">
        <v>204800</v>
      </c>
      <c r="T50">
        <f t="shared" si="22"/>
        <v>200</v>
      </c>
      <c r="U50" s="1">
        <v>24000</v>
      </c>
      <c r="V50" s="1">
        <v>375</v>
      </c>
      <c r="W50" s="1">
        <v>187</v>
      </c>
      <c r="X50" s="1" t="s">
        <v>143</v>
      </c>
      <c r="Y50" s="1" t="s">
        <v>143</v>
      </c>
      <c r="Z50" s="1" t="s">
        <v>143</v>
      </c>
      <c r="AA50" t="s">
        <v>108</v>
      </c>
    </row>
    <row r="51" spans="1:27" x14ac:dyDescent="0.3">
      <c r="A51" t="s">
        <v>66</v>
      </c>
      <c r="B51" t="s">
        <v>129</v>
      </c>
      <c r="C51" s="1">
        <v>0.56699999999999995</v>
      </c>
      <c r="D51" s="1">
        <v>9.0999999999999998E-2</v>
      </c>
      <c r="E51" s="1">
        <v>160</v>
      </c>
      <c r="F51" s="1">
        <f t="shared" si="19"/>
        <v>1280</v>
      </c>
      <c r="G51" s="2">
        <f t="shared" si="20"/>
        <v>0.44296874999999997</v>
      </c>
      <c r="H51" t="s">
        <v>108</v>
      </c>
      <c r="I51">
        <v>8</v>
      </c>
      <c r="J51">
        <v>28672</v>
      </c>
      <c r="K51">
        <v>8</v>
      </c>
      <c r="L51" s="1">
        <v>4000</v>
      </c>
      <c r="M51">
        <v>32</v>
      </c>
      <c r="N51">
        <f t="shared" si="21"/>
        <v>131072</v>
      </c>
      <c r="O51">
        <f t="shared" si="14"/>
        <v>16000</v>
      </c>
      <c r="P51">
        <f t="shared" si="15"/>
        <v>1920</v>
      </c>
      <c r="Q51">
        <f t="shared" si="16"/>
        <v>16000</v>
      </c>
      <c r="R51">
        <f t="shared" si="17"/>
        <v>1920</v>
      </c>
      <c r="S51">
        <v>409600</v>
      </c>
      <c r="T51">
        <f t="shared" si="22"/>
        <v>400</v>
      </c>
      <c r="U51" s="1">
        <v>48000</v>
      </c>
      <c r="V51" s="1">
        <v>750</v>
      </c>
      <c r="W51" s="1">
        <v>375</v>
      </c>
      <c r="X51" s="1" t="s">
        <v>143</v>
      </c>
      <c r="Y51" s="1" t="s">
        <v>143</v>
      </c>
      <c r="Z51" s="1" t="s">
        <v>143</v>
      </c>
      <c r="AA51" t="s">
        <v>108</v>
      </c>
    </row>
    <row r="52" spans="1:27" x14ac:dyDescent="0.3">
      <c r="A52" t="s">
        <v>29</v>
      </c>
      <c r="B52" t="s">
        <v>129</v>
      </c>
      <c r="C52" s="1">
        <v>0.45900000000000002</v>
      </c>
      <c r="D52" s="1">
        <v>7.8E-2</v>
      </c>
      <c r="E52" s="1">
        <v>210</v>
      </c>
      <c r="F52" s="1">
        <f t="shared" si="19"/>
        <v>1680</v>
      </c>
      <c r="G52" s="2">
        <f t="shared" si="20"/>
        <v>0.27321428571428569</v>
      </c>
      <c r="H52" t="s">
        <v>108</v>
      </c>
      <c r="I52">
        <v>8</v>
      </c>
      <c r="J52">
        <v>28672</v>
      </c>
      <c r="K52">
        <v>8</v>
      </c>
      <c r="L52" s="1">
        <v>6000</v>
      </c>
      <c r="M52">
        <v>32</v>
      </c>
      <c r="N52">
        <f t="shared" si="21"/>
        <v>131072</v>
      </c>
      <c r="O52">
        <f t="shared" si="14"/>
        <v>16000</v>
      </c>
      <c r="P52">
        <f t="shared" si="15"/>
        <v>1920</v>
      </c>
      <c r="Q52">
        <f t="shared" si="16"/>
        <v>16000</v>
      </c>
      <c r="R52">
        <f t="shared" si="17"/>
        <v>1920</v>
      </c>
      <c r="S52">
        <v>409600</v>
      </c>
      <c r="T52">
        <f t="shared" si="22"/>
        <v>400</v>
      </c>
      <c r="U52" s="1">
        <v>96000</v>
      </c>
      <c r="V52" s="1">
        <v>1500</v>
      </c>
      <c r="W52" s="1">
        <v>750</v>
      </c>
      <c r="X52" s="1" t="s">
        <v>143</v>
      </c>
      <c r="Y52" s="1" t="s">
        <v>143</v>
      </c>
      <c r="Z52" s="1" t="s">
        <v>143</v>
      </c>
      <c r="AA52" t="s">
        <v>108</v>
      </c>
    </row>
    <row r="53" spans="1:27" x14ac:dyDescent="0.3">
      <c r="A53" t="s">
        <v>30</v>
      </c>
      <c r="B53" t="s">
        <v>129</v>
      </c>
      <c r="C53" s="1">
        <v>0.91700000000000004</v>
      </c>
      <c r="D53" s="1">
        <v>0.155</v>
      </c>
      <c r="E53" s="1">
        <v>210</v>
      </c>
      <c r="F53" s="1">
        <f t="shared" si="19"/>
        <v>3360</v>
      </c>
      <c r="G53" s="2">
        <f t="shared" si="20"/>
        <v>0.2729166666666667</v>
      </c>
      <c r="H53" t="s">
        <v>108</v>
      </c>
      <c r="I53">
        <v>16</v>
      </c>
      <c r="J53">
        <v>57344</v>
      </c>
      <c r="K53">
        <v>8</v>
      </c>
      <c r="L53" s="1" t="s">
        <v>151</v>
      </c>
      <c r="M53">
        <v>64</v>
      </c>
      <c r="N53">
        <f t="shared" si="21"/>
        <v>262144</v>
      </c>
      <c r="O53">
        <f t="shared" si="14"/>
        <v>32000</v>
      </c>
      <c r="P53">
        <f t="shared" si="15"/>
        <v>3840</v>
      </c>
      <c r="Q53">
        <f t="shared" si="16"/>
        <v>32000</v>
      </c>
      <c r="R53">
        <f t="shared" si="17"/>
        <v>3840</v>
      </c>
      <c r="S53">
        <v>819200</v>
      </c>
      <c r="T53">
        <f t="shared" si="22"/>
        <v>800</v>
      </c>
      <c r="U53" s="1" t="s">
        <v>120</v>
      </c>
      <c r="V53" s="1" t="s">
        <v>120</v>
      </c>
      <c r="W53" s="1" t="s">
        <v>120</v>
      </c>
      <c r="X53" s="1" t="s">
        <v>143</v>
      </c>
      <c r="Y53" s="1" t="s">
        <v>143</v>
      </c>
      <c r="Z53" s="1" t="s">
        <v>143</v>
      </c>
      <c r="AA53" t="s">
        <v>108</v>
      </c>
    </row>
    <row r="54" spans="1:27" x14ac:dyDescent="0.3">
      <c r="A54" t="s">
        <v>15</v>
      </c>
      <c r="B54" t="s">
        <v>129</v>
      </c>
      <c r="C54" s="1">
        <v>7.0999999999999994E-2</v>
      </c>
      <c r="D54" s="1">
        <v>1.0999999999999999E-2</v>
      </c>
      <c r="E54" s="1">
        <v>160</v>
      </c>
      <c r="F54" s="1">
        <f t="shared" si="19"/>
        <v>160</v>
      </c>
      <c r="G54" s="2">
        <f t="shared" si="20"/>
        <v>0.44374999999999998</v>
      </c>
      <c r="H54" t="s">
        <v>109</v>
      </c>
      <c r="I54">
        <v>1</v>
      </c>
      <c r="J54">
        <v>3584</v>
      </c>
      <c r="K54">
        <v>2</v>
      </c>
      <c r="L54" s="1">
        <v>500</v>
      </c>
      <c r="M54">
        <v>4</v>
      </c>
      <c r="N54">
        <f t="shared" si="21"/>
        <v>16384</v>
      </c>
      <c r="O54">
        <f t="shared" ref="O54:O71" si="23">7500*$M54</f>
        <v>30000</v>
      </c>
      <c r="P54">
        <f t="shared" ref="P54:P71" si="24">250*$M54</f>
        <v>1000</v>
      </c>
      <c r="Q54">
        <v>3200</v>
      </c>
      <c r="R54">
        <v>32</v>
      </c>
      <c r="S54">
        <v>7168</v>
      </c>
      <c r="T54">
        <f t="shared" si="22"/>
        <v>7</v>
      </c>
      <c r="U54" s="1" t="s">
        <v>120</v>
      </c>
      <c r="V54" s="1" t="s">
        <v>120</v>
      </c>
      <c r="W54" s="1" t="s">
        <v>120</v>
      </c>
      <c r="X54" s="1" t="s">
        <v>143</v>
      </c>
      <c r="Y54" s="1" t="s">
        <v>143</v>
      </c>
      <c r="Z54" s="1" t="s">
        <v>143</v>
      </c>
      <c r="AA54" t="s">
        <v>108</v>
      </c>
    </row>
    <row r="55" spans="1:27" x14ac:dyDescent="0.3">
      <c r="A55" t="s">
        <v>41</v>
      </c>
      <c r="B55" t="s">
        <v>129</v>
      </c>
      <c r="C55" s="1">
        <v>5.8000000000000003E-2</v>
      </c>
      <c r="D55" s="1">
        <v>0.01</v>
      </c>
      <c r="E55" s="1">
        <v>210</v>
      </c>
      <c r="F55" s="1">
        <f t="shared" si="19"/>
        <v>210</v>
      </c>
      <c r="G55" s="2">
        <f t="shared" si="20"/>
        <v>0.27619047619047621</v>
      </c>
      <c r="H55" t="s">
        <v>109</v>
      </c>
      <c r="I55">
        <v>1</v>
      </c>
      <c r="J55">
        <v>3584</v>
      </c>
      <c r="K55">
        <v>2</v>
      </c>
      <c r="L55" s="1">
        <v>750</v>
      </c>
      <c r="M55">
        <v>4</v>
      </c>
      <c r="N55">
        <f t="shared" si="21"/>
        <v>16384</v>
      </c>
      <c r="O55">
        <f t="shared" si="23"/>
        <v>30000</v>
      </c>
      <c r="P55">
        <f t="shared" si="24"/>
        <v>1000</v>
      </c>
      <c r="Q55">
        <v>3200</v>
      </c>
      <c r="R55">
        <v>48</v>
      </c>
      <c r="S55">
        <v>7168</v>
      </c>
      <c r="T55">
        <f t="shared" si="22"/>
        <v>7</v>
      </c>
      <c r="U55" s="1" t="s">
        <v>120</v>
      </c>
      <c r="V55" s="1" t="s">
        <v>120</v>
      </c>
      <c r="W55" s="1" t="s">
        <v>120</v>
      </c>
      <c r="X55" s="1" t="s">
        <v>143</v>
      </c>
      <c r="Y55" s="1" t="s">
        <v>143</v>
      </c>
      <c r="Z55" s="1" t="s">
        <v>143</v>
      </c>
      <c r="AA55" t="s">
        <v>108</v>
      </c>
    </row>
    <row r="56" spans="1:27" x14ac:dyDescent="0.3">
      <c r="A56" t="s">
        <v>19</v>
      </c>
      <c r="B56" t="s">
        <v>129</v>
      </c>
      <c r="C56" s="1">
        <v>0.189</v>
      </c>
      <c r="D56" s="1">
        <v>0.03</v>
      </c>
      <c r="E56" s="1">
        <v>160</v>
      </c>
      <c r="F56" s="1">
        <f t="shared" si="19"/>
        <v>320</v>
      </c>
      <c r="G56" s="2">
        <f t="shared" si="20"/>
        <v>0.59062499999999996</v>
      </c>
      <c r="H56" t="s">
        <v>109</v>
      </c>
      <c r="I56">
        <v>2</v>
      </c>
      <c r="J56">
        <v>14336</v>
      </c>
      <c r="K56">
        <v>2</v>
      </c>
      <c r="L56" s="1">
        <v>1000</v>
      </c>
      <c r="M56">
        <v>8</v>
      </c>
      <c r="N56">
        <f t="shared" si="21"/>
        <v>32768</v>
      </c>
      <c r="O56">
        <f t="shared" si="23"/>
        <v>60000</v>
      </c>
      <c r="P56">
        <f t="shared" si="24"/>
        <v>2000</v>
      </c>
      <c r="Q56">
        <v>6400</v>
      </c>
      <c r="R56">
        <v>64</v>
      </c>
      <c r="S56">
        <v>28672</v>
      </c>
      <c r="T56">
        <f t="shared" si="22"/>
        <v>28</v>
      </c>
      <c r="U56" s="1" t="s">
        <v>120</v>
      </c>
      <c r="V56" s="1" t="s">
        <v>120</v>
      </c>
      <c r="W56" s="1" t="s">
        <v>120</v>
      </c>
      <c r="X56" s="1">
        <v>2325</v>
      </c>
      <c r="Y56" s="1" t="s">
        <v>144</v>
      </c>
      <c r="Z56" s="1" t="s">
        <v>143</v>
      </c>
      <c r="AA56" t="s">
        <v>108</v>
      </c>
    </row>
    <row r="57" spans="1:27" x14ac:dyDescent="0.3">
      <c r="A57" t="s">
        <v>46</v>
      </c>
      <c r="B57" t="s">
        <v>129</v>
      </c>
      <c r="C57" s="1">
        <v>0.161</v>
      </c>
      <c r="D57" s="1">
        <v>2.5999999999999999E-2</v>
      </c>
      <c r="E57" s="1">
        <v>210</v>
      </c>
      <c r="F57" s="1">
        <f t="shared" si="19"/>
        <v>420</v>
      </c>
      <c r="G57" s="2">
        <f t="shared" si="20"/>
        <v>0.38333333333333336</v>
      </c>
      <c r="H57" t="s">
        <v>109</v>
      </c>
      <c r="I57">
        <v>2</v>
      </c>
      <c r="J57">
        <v>14336</v>
      </c>
      <c r="K57">
        <v>2</v>
      </c>
      <c r="L57" s="1">
        <v>1500</v>
      </c>
      <c r="M57">
        <v>8</v>
      </c>
      <c r="N57">
        <f t="shared" si="21"/>
        <v>32768</v>
      </c>
      <c r="O57">
        <f t="shared" si="23"/>
        <v>60000</v>
      </c>
      <c r="P57">
        <f t="shared" si="24"/>
        <v>2000</v>
      </c>
      <c r="Q57">
        <v>6400</v>
      </c>
      <c r="R57">
        <v>96</v>
      </c>
      <c r="S57">
        <v>28672</v>
      </c>
      <c r="T57">
        <f t="shared" si="22"/>
        <v>28</v>
      </c>
      <c r="U57" s="1" t="s">
        <v>120</v>
      </c>
      <c r="V57" s="1" t="s">
        <v>120</v>
      </c>
      <c r="W57" s="1" t="s">
        <v>120</v>
      </c>
      <c r="X57" s="1">
        <v>3530</v>
      </c>
      <c r="Y57" s="1" t="s">
        <v>144</v>
      </c>
      <c r="Z57" s="1" t="s">
        <v>143</v>
      </c>
      <c r="AA57" t="s">
        <v>108</v>
      </c>
    </row>
    <row r="58" spans="1:27" x14ac:dyDescent="0.3">
      <c r="A58" t="s">
        <v>20</v>
      </c>
      <c r="B58" t="s">
        <v>129</v>
      </c>
      <c r="C58" s="1">
        <v>0.379</v>
      </c>
      <c r="D58" s="1">
        <v>0.06</v>
      </c>
      <c r="E58" s="1">
        <v>160</v>
      </c>
      <c r="F58" s="1">
        <f t="shared" si="19"/>
        <v>640</v>
      </c>
      <c r="G58" s="2">
        <f t="shared" si="20"/>
        <v>0.59218750000000009</v>
      </c>
      <c r="H58" t="s">
        <v>109</v>
      </c>
      <c r="I58">
        <v>4</v>
      </c>
      <c r="J58">
        <v>28672</v>
      </c>
      <c r="K58">
        <v>4</v>
      </c>
      <c r="L58" s="1">
        <v>2000</v>
      </c>
      <c r="M58">
        <v>16</v>
      </c>
      <c r="N58">
        <f t="shared" si="21"/>
        <v>65536</v>
      </c>
      <c r="O58">
        <f t="shared" si="23"/>
        <v>120000</v>
      </c>
      <c r="P58">
        <f t="shared" si="24"/>
        <v>4000</v>
      </c>
      <c r="Q58">
        <v>12800</v>
      </c>
      <c r="R58">
        <v>128</v>
      </c>
      <c r="S58">
        <v>57344</v>
      </c>
      <c r="T58">
        <f t="shared" si="22"/>
        <v>56</v>
      </c>
      <c r="U58" s="1" t="s">
        <v>120</v>
      </c>
      <c r="V58" s="1" t="s">
        <v>120</v>
      </c>
      <c r="W58" s="1" t="s">
        <v>120</v>
      </c>
      <c r="X58" s="1">
        <v>4650</v>
      </c>
      <c r="Y58" s="1">
        <v>48750</v>
      </c>
      <c r="Z58" s="1" t="s">
        <v>143</v>
      </c>
      <c r="AA58" t="s">
        <v>108</v>
      </c>
    </row>
    <row r="59" spans="1:27" x14ac:dyDescent="0.3">
      <c r="A59" t="s">
        <v>47</v>
      </c>
      <c r="B59" t="s">
        <v>129</v>
      </c>
      <c r="C59" s="1">
        <v>0.32</v>
      </c>
      <c r="D59" s="1">
        <v>5.0999999999999997E-2</v>
      </c>
      <c r="E59" s="1">
        <v>210</v>
      </c>
      <c r="F59" s="1">
        <f t="shared" si="19"/>
        <v>840</v>
      </c>
      <c r="G59" s="2">
        <f t="shared" si="20"/>
        <v>0.38095238095238099</v>
      </c>
      <c r="H59" t="s">
        <v>109</v>
      </c>
      <c r="I59">
        <v>4</v>
      </c>
      <c r="J59">
        <v>28672</v>
      </c>
      <c r="K59">
        <v>4</v>
      </c>
      <c r="L59" s="1">
        <v>3000</v>
      </c>
      <c r="M59">
        <v>16</v>
      </c>
      <c r="N59">
        <f t="shared" si="21"/>
        <v>65536</v>
      </c>
      <c r="O59">
        <f t="shared" si="23"/>
        <v>120000</v>
      </c>
      <c r="P59">
        <f t="shared" si="24"/>
        <v>4000</v>
      </c>
      <c r="Q59">
        <v>12800</v>
      </c>
      <c r="R59">
        <v>192</v>
      </c>
      <c r="S59">
        <v>57344</v>
      </c>
      <c r="T59">
        <f t="shared" si="22"/>
        <v>56</v>
      </c>
      <c r="U59" s="1" t="s">
        <v>120</v>
      </c>
      <c r="V59" s="1" t="s">
        <v>120</v>
      </c>
      <c r="W59" s="1" t="s">
        <v>120</v>
      </c>
      <c r="X59" s="1">
        <v>6680</v>
      </c>
      <c r="Y59" s="1" t="s">
        <v>144</v>
      </c>
      <c r="Z59" s="1" t="s">
        <v>143</v>
      </c>
      <c r="AA59" t="s">
        <v>108</v>
      </c>
    </row>
    <row r="60" spans="1:27" x14ac:dyDescent="0.3">
      <c r="A60" t="s">
        <v>21</v>
      </c>
      <c r="B60" t="s">
        <v>129</v>
      </c>
      <c r="C60" s="1">
        <v>0.75700000000000001</v>
      </c>
      <c r="D60" s="1">
        <v>0.11899999999999999</v>
      </c>
      <c r="E60" s="1">
        <v>160</v>
      </c>
      <c r="F60" s="1">
        <f t="shared" si="19"/>
        <v>1280</v>
      </c>
      <c r="G60" s="2">
        <f t="shared" si="20"/>
        <v>0.59140625000000002</v>
      </c>
      <c r="H60" t="s">
        <v>109</v>
      </c>
      <c r="I60">
        <v>8</v>
      </c>
      <c r="J60">
        <v>57344</v>
      </c>
      <c r="K60">
        <v>8</v>
      </c>
      <c r="L60" s="1">
        <v>4000</v>
      </c>
      <c r="M60">
        <v>32</v>
      </c>
      <c r="N60">
        <f t="shared" si="21"/>
        <v>131072</v>
      </c>
      <c r="O60">
        <f t="shared" si="23"/>
        <v>240000</v>
      </c>
      <c r="P60">
        <f t="shared" si="24"/>
        <v>8000</v>
      </c>
      <c r="Q60">
        <v>25600</v>
      </c>
      <c r="R60">
        <v>256</v>
      </c>
      <c r="S60">
        <v>114688</v>
      </c>
      <c r="T60">
        <f t="shared" si="22"/>
        <v>112</v>
      </c>
      <c r="U60" s="1" t="s">
        <v>120</v>
      </c>
      <c r="V60" s="1" t="s">
        <v>120</v>
      </c>
      <c r="W60" s="1" t="s">
        <v>120</v>
      </c>
      <c r="X60" s="1">
        <v>9300</v>
      </c>
      <c r="Y60" s="1">
        <v>91050</v>
      </c>
      <c r="Z60" s="1" t="s">
        <v>143</v>
      </c>
      <c r="AA60" t="s">
        <v>108</v>
      </c>
    </row>
    <row r="61" spans="1:27" x14ac:dyDescent="0.3">
      <c r="A61" t="s">
        <v>48</v>
      </c>
      <c r="B61" t="s">
        <v>129</v>
      </c>
      <c r="C61" s="1">
        <v>0.64100000000000001</v>
      </c>
      <c r="D61" s="1">
        <v>0.10199999999999999</v>
      </c>
      <c r="E61" s="1">
        <v>210</v>
      </c>
      <c r="F61" s="1">
        <f t="shared" si="19"/>
        <v>1680</v>
      </c>
      <c r="G61" s="2">
        <f t="shared" si="20"/>
        <v>0.38154761904761902</v>
      </c>
      <c r="H61" t="s">
        <v>109</v>
      </c>
      <c r="I61">
        <v>8</v>
      </c>
      <c r="J61">
        <v>57344</v>
      </c>
      <c r="K61">
        <v>8</v>
      </c>
      <c r="L61" s="1">
        <v>6000</v>
      </c>
      <c r="M61">
        <v>32</v>
      </c>
      <c r="N61">
        <f t="shared" si="21"/>
        <v>131072</v>
      </c>
      <c r="O61">
        <f t="shared" si="23"/>
        <v>240000</v>
      </c>
      <c r="P61">
        <f t="shared" si="24"/>
        <v>8000</v>
      </c>
      <c r="Q61">
        <v>25600</v>
      </c>
      <c r="R61">
        <v>384</v>
      </c>
      <c r="S61">
        <v>114688</v>
      </c>
      <c r="T61">
        <f t="shared" si="22"/>
        <v>112</v>
      </c>
      <c r="U61" s="1" t="s">
        <v>120</v>
      </c>
      <c r="V61" s="1" t="s">
        <v>120</v>
      </c>
      <c r="W61" s="1" t="s">
        <v>120</v>
      </c>
      <c r="X61" s="1">
        <v>12300</v>
      </c>
      <c r="Y61" s="1" t="s">
        <v>144</v>
      </c>
      <c r="Z61" s="1" t="s">
        <v>143</v>
      </c>
      <c r="AA61" t="s">
        <v>108</v>
      </c>
    </row>
    <row r="62" spans="1:27" x14ac:dyDescent="0.3">
      <c r="A62" t="s">
        <v>22</v>
      </c>
      <c r="B62" t="s">
        <v>129</v>
      </c>
      <c r="C62" s="1">
        <v>1.492</v>
      </c>
      <c r="D62" s="1">
        <v>0.23400000000000001</v>
      </c>
      <c r="E62" s="1">
        <v>160</v>
      </c>
      <c r="F62" s="1">
        <f t="shared" si="19"/>
        <v>2560</v>
      </c>
      <c r="G62" s="2">
        <f t="shared" si="20"/>
        <v>0.58281249999999996</v>
      </c>
      <c r="H62" t="s">
        <v>109</v>
      </c>
      <c r="I62">
        <v>16</v>
      </c>
      <c r="J62">
        <v>114688</v>
      </c>
      <c r="K62">
        <v>8</v>
      </c>
      <c r="L62" s="1" t="s">
        <v>154</v>
      </c>
      <c r="M62">
        <v>64</v>
      </c>
      <c r="N62">
        <f t="shared" si="21"/>
        <v>262144</v>
      </c>
      <c r="O62">
        <f t="shared" si="23"/>
        <v>480000</v>
      </c>
      <c r="P62">
        <f t="shared" si="24"/>
        <v>16000</v>
      </c>
      <c r="Q62">
        <v>51200</v>
      </c>
      <c r="R62">
        <v>512</v>
      </c>
      <c r="S62">
        <v>229376</v>
      </c>
      <c r="T62">
        <f t="shared" si="22"/>
        <v>224</v>
      </c>
      <c r="U62" s="1" t="s">
        <v>120</v>
      </c>
      <c r="V62" s="1" t="s">
        <v>120</v>
      </c>
      <c r="W62" s="1" t="s">
        <v>120</v>
      </c>
      <c r="X62" s="1">
        <v>18600</v>
      </c>
      <c r="Y62" s="1" t="s">
        <v>144</v>
      </c>
      <c r="Z62" s="1" t="s">
        <v>143</v>
      </c>
      <c r="AA62" t="s">
        <v>108</v>
      </c>
    </row>
    <row r="63" spans="1:27" x14ac:dyDescent="0.3">
      <c r="A63" t="s">
        <v>49</v>
      </c>
      <c r="B63" t="s">
        <v>129</v>
      </c>
      <c r="C63" s="1">
        <v>1.2809999999999999</v>
      </c>
      <c r="D63" s="1">
        <v>0.20200000000000001</v>
      </c>
      <c r="E63" s="1">
        <v>210</v>
      </c>
      <c r="F63" s="1">
        <f t="shared" si="19"/>
        <v>3360</v>
      </c>
      <c r="G63" s="2">
        <f t="shared" si="20"/>
        <v>0.38124999999999998</v>
      </c>
      <c r="H63" t="s">
        <v>109</v>
      </c>
      <c r="I63">
        <v>16</v>
      </c>
      <c r="J63">
        <v>114688</v>
      </c>
      <c r="K63">
        <v>8</v>
      </c>
      <c r="L63" s="1" t="s">
        <v>151</v>
      </c>
      <c r="M63">
        <v>64</v>
      </c>
      <c r="N63">
        <f t="shared" si="21"/>
        <v>262144</v>
      </c>
      <c r="O63">
        <f t="shared" si="23"/>
        <v>480000</v>
      </c>
      <c r="P63">
        <f t="shared" si="24"/>
        <v>16000</v>
      </c>
      <c r="Q63">
        <v>52200</v>
      </c>
      <c r="R63">
        <v>768</v>
      </c>
      <c r="S63">
        <v>229376</v>
      </c>
      <c r="T63">
        <f t="shared" si="22"/>
        <v>224</v>
      </c>
      <c r="U63" s="1" t="s">
        <v>120</v>
      </c>
      <c r="V63" s="1" t="s">
        <v>120</v>
      </c>
      <c r="W63" s="1" t="s">
        <v>120</v>
      </c>
      <c r="X63" s="1">
        <v>24180</v>
      </c>
      <c r="Y63" s="1" t="s">
        <v>144</v>
      </c>
      <c r="Z63" s="1" t="s">
        <v>143</v>
      </c>
      <c r="AA63" t="s">
        <v>108</v>
      </c>
    </row>
    <row r="64" spans="1:27" x14ac:dyDescent="0.3">
      <c r="A64" t="s">
        <v>50</v>
      </c>
      <c r="B64" t="s">
        <v>129</v>
      </c>
      <c r="C64" s="1">
        <v>1.6</v>
      </c>
      <c r="D64" s="1">
        <v>0.253</v>
      </c>
      <c r="E64" s="1">
        <v>210</v>
      </c>
      <c r="F64" s="1">
        <f t="shared" si="19"/>
        <v>4200</v>
      </c>
      <c r="G64" s="2">
        <f t="shared" si="20"/>
        <v>0.38095238095238099</v>
      </c>
      <c r="H64" t="s">
        <v>109</v>
      </c>
      <c r="I64">
        <v>20</v>
      </c>
      <c r="J64">
        <v>143360</v>
      </c>
      <c r="K64">
        <v>8</v>
      </c>
      <c r="L64" s="1">
        <v>2000</v>
      </c>
      <c r="M64">
        <v>64</v>
      </c>
      <c r="N64">
        <f t="shared" si="21"/>
        <v>262144</v>
      </c>
      <c r="O64">
        <f t="shared" si="23"/>
        <v>480000</v>
      </c>
      <c r="P64">
        <f t="shared" si="24"/>
        <v>16000</v>
      </c>
      <c r="Q64">
        <v>64000</v>
      </c>
      <c r="R64">
        <v>960</v>
      </c>
      <c r="S64">
        <v>286720</v>
      </c>
      <c r="T64">
        <f t="shared" si="22"/>
        <v>280</v>
      </c>
      <c r="U64" s="1" t="s">
        <v>120</v>
      </c>
      <c r="V64" s="1" t="s">
        <v>120</v>
      </c>
      <c r="W64" s="1" t="s">
        <v>120</v>
      </c>
      <c r="X64" s="1">
        <v>30430</v>
      </c>
      <c r="Y64" s="1" t="s">
        <v>144</v>
      </c>
      <c r="Z64" s="1" t="s">
        <v>143</v>
      </c>
      <c r="AA64" t="s">
        <v>108</v>
      </c>
    </row>
    <row r="65" spans="1:27" x14ac:dyDescent="0.3">
      <c r="A65" t="s">
        <v>16</v>
      </c>
      <c r="B65" t="s">
        <v>129</v>
      </c>
      <c r="C65" s="1">
        <v>0.14199999999999999</v>
      </c>
      <c r="D65" s="1">
        <v>2.3E-2</v>
      </c>
      <c r="E65" s="1">
        <v>160</v>
      </c>
      <c r="F65" s="1">
        <f t="shared" si="19"/>
        <v>320</v>
      </c>
      <c r="G65" s="2">
        <f t="shared" si="20"/>
        <v>0.44374999999999998</v>
      </c>
      <c r="H65" t="s">
        <v>109</v>
      </c>
      <c r="I65">
        <v>2</v>
      </c>
      <c r="J65">
        <v>7168</v>
      </c>
      <c r="K65">
        <v>2</v>
      </c>
      <c r="L65" s="1">
        <v>1000</v>
      </c>
      <c r="M65">
        <v>8</v>
      </c>
      <c r="N65">
        <f t="shared" si="21"/>
        <v>32768</v>
      </c>
      <c r="O65">
        <f t="shared" si="23"/>
        <v>60000</v>
      </c>
      <c r="P65">
        <f t="shared" si="24"/>
        <v>2000</v>
      </c>
      <c r="Q65">
        <v>6400</v>
      </c>
      <c r="R65">
        <v>64</v>
      </c>
      <c r="S65">
        <v>14336</v>
      </c>
      <c r="T65">
        <f t="shared" si="22"/>
        <v>14</v>
      </c>
      <c r="U65" s="1" t="s">
        <v>120</v>
      </c>
      <c r="V65" s="1" t="s">
        <v>120</v>
      </c>
      <c r="W65" s="1" t="s">
        <v>120</v>
      </c>
      <c r="X65" s="1" t="s">
        <v>143</v>
      </c>
      <c r="Y65" s="1" t="s">
        <v>143</v>
      </c>
      <c r="Z65" s="1" t="s">
        <v>143</v>
      </c>
      <c r="AA65" t="s">
        <v>108</v>
      </c>
    </row>
    <row r="66" spans="1:27" x14ac:dyDescent="0.3">
      <c r="A66" t="s">
        <v>42</v>
      </c>
      <c r="B66" t="s">
        <v>129</v>
      </c>
      <c r="C66" s="1">
        <v>0.115</v>
      </c>
      <c r="D66" s="1">
        <v>0.02</v>
      </c>
      <c r="E66" s="1">
        <v>210</v>
      </c>
      <c r="F66" s="1">
        <f t="shared" ref="F66:F97" si="25">IFERROR(E66*I66,"Unknown")</f>
        <v>420</v>
      </c>
      <c r="G66" s="2">
        <f t="shared" ref="G66:G97" si="26">IFERROR(C66/F66*1000,"Unknown")</f>
        <v>0.27380952380952384</v>
      </c>
      <c r="H66" t="s">
        <v>109</v>
      </c>
      <c r="I66">
        <v>2</v>
      </c>
      <c r="J66">
        <v>7168</v>
      </c>
      <c r="K66">
        <v>2</v>
      </c>
      <c r="L66" s="1">
        <v>1500</v>
      </c>
      <c r="M66">
        <v>8</v>
      </c>
      <c r="N66">
        <f t="shared" si="21"/>
        <v>32768</v>
      </c>
      <c r="O66">
        <f t="shared" si="23"/>
        <v>60000</v>
      </c>
      <c r="P66">
        <f t="shared" si="24"/>
        <v>2000</v>
      </c>
      <c r="Q66">
        <v>6400</v>
      </c>
      <c r="R66">
        <v>96</v>
      </c>
      <c r="S66">
        <v>14336</v>
      </c>
      <c r="T66">
        <f t="shared" si="22"/>
        <v>14</v>
      </c>
      <c r="U66" s="1" t="s">
        <v>120</v>
      </c>
      <c r="V66" s="1" t="s">
        <v>120</v>
      </c>
      <c r="W66" s="1" t="s">
        <v>120</v>
      </c>
      <c r="X66" s="1" t="s">
        <v>143</v>
      </c>
      <c r="Y66" s="1" t="s">
        <v>143</v>
      </c>
      <c r="Z66" s="1" t="s">
        <v>143</v>
      </c>
      <c r="AA66" t="s">
        <v>108</v>
      </c>
    </row>
    <row r="67" spans="1:27" x14ac:dyDescent="0.3">
      <c r="A67" t="s">
        <v>17</v>
      </c>
      <c r="B67" t="s">
        <v>129</v>
      </c>
      <c r="C67" s="1">
        <v>0.28399999999999997</v>
      </c>
      <c r="D67" s="1">
        <v>4.5999999999999999E-2</v>
      </c>
      <c r="E67" s="1">
        <v>160</v>
      </c>
      <c r="F67" s="1">
        <f t="shared" si="25"/>
        <v>640</v>
      </c>
      <c r="G67" s="2">
        <f t="shared" si="26"/>
        <v>0.44374999999999998</v>
      </c>
      <c r="H67" t="s">
        <v>109</v>
      </c>
      <c r="I67">
        <v>4</v>
      </c>
      <c r="J67">
        <v>14336</v>
      </c>
      <c r="K67">
        <v>4</v>
      </c>
      <c r="L67" s="1">
        <v>2000</v>
      </c>
      <c r="M67">
        <v>16</v>
      </c>
      <c r="N67">
        <f t="shared" si="21"/>
        <v>65536</v>
      </c>
      <c r="O67">
        <f t="shared" si="23"/>
        <v>120000</v>
      </c>
      <c r="P67">
        <f t="shared" si="24"/>
        <v>4000</v>
      </c>
      <c r="Q67">
        <v>12800</v>
      </c>
      <c r="R67">
        <v>128</v>
      </c>
      <c r="S67">
        <v>28672</v>
      </c>
      <c r="T67">
        <f t="shared" si="22"/>
        <v>28</v>
      </c>
      <c r="U67" s="1">
        <v>4000</v>
      </c>
      <c r="V67" s="1">
        <v>32</v>
      </c>
      <c r="W67" s="1" t="s">
        <v>120</v>
      </c>
      <c r="X67" s="1">
        <v>18600</v>
      </c>
      <c r="Y67" s="1" t="s">
        <v>143</v>
      </c>
      <c r="Z67" s="1" t="s">
        <v>143</v>
      </c>
      <c r="AA67" t="s">
        <v>108</v>
      </c>
    </row>
    <row r="68" spans="1:27" x14ac:dyDescent="0.3">
      <c r="A68" t="s">
        <v>43</v>
      </c>
      <c r="B68" t="s">
        <v>129</v>
      </c>
      <c r="C68" s="1">
        <v>0.23</v>
      </c>
      <c r="D68" s="1">
        <v>3.9E-2</v>
      </c>
      <c r="E68" s="1">
        <v>210</v>
      </c>
      <c r="F68" s="1">
        <f t="shared" si="25"/>
        <v>840</v>
      </c>
      <c r="G68" s="2">
        <f t="shared" si="26"/>
        <v>0.27380952380952384</v>
      </c>
      <c r="H68" t="s">
        <v>109</v>
      </c>
      <c r="I68">
        <v>4</v>
      </c>
      <c r="J68">
        <v>14336</v>
      </c>
      <c r="K68">
        <v>4</v>
      </c>
      <c r="L68" s="1">
        <v>3000</v>
      </c>
      <c r="M68">
        <v>16</v>
      </c>
      <c r="N68">
        <f t="shared" si="21"/>
        <v>65536</v>
      </c>
      <c r="O68">
        <f t="shared" si="23"/>
        <v>120000</v>
      </c>
      <c r="P68">
        <f t="shared" si="24"/>
        <v>4000</v>
      </c>
      <c r="Q68">
        <v>12800</v>
      </c>
      <c r="R68">
        <v>192</v>
      </c>
      <c r="S68">
        <v>28672</v>
      </c>
      <c r="T68">
        <f t="shared" si="22"/>
        <v>28</v>
      </c>
      <c r="U68" s="1">
        <v>8000</v>
      </c>
      <c r="V68" s="1">
        <v>64</v>
      </c>
      <c r="W68" s="1" t="s">
        <v>120</v>
      </c>
      <c r="X68" s="1">
        <v>18600</v>
      </c>
      <c r="Y68" s="1" t="s">
        <v>144</v>
      </c>
      <c r="Z68" s="1" t="s">
        <v>143</v>
      </c>
      <c r="AA68" t="s">
        <v>108</v>
      </c>
    </row>
    <row r="69" spans="1:27" x14ac:dyDescent="0.3">
      <c r="A69" t="s">
        <v>18</v>
      </c>
      <c r="B69" t="s">
        <v>129</v>
      </c>
      <c r="C69" s="1">
        <v>0.56699999999999995</v>
      </c>
      <c r="D69" s="1">
        <v>9.0999999999999998E-2</v>
      </c>
      <c r="E69" s="1">
        <v>160</v>
      </c>
      <c r="F69" s="1">
        <f t="shared" si="25"/>
        <v>1280</v>
      </c>
      <c r="G69" s="2">
        <f t="shared" si="26"/>
        <v>0.44296874999999997</v>
      </c>
      <c r="H69" t="s">
        <v>109</v>
      </c>
      <c r="I69">
        <v>8</v>
      </c>
      <c r="J69">
        <v>28672</v>
      </c>
      <c r="K69">
        <v>8</v>
      </c>
      <c r="L69" s="1">
        <v>4000</v>
      </c>
      <c r="M69">
        <v>32</v>
      </c>
      <c r="N69">
        <f t="shared" si="21"/>
        <v>131072</v>
      </c>
      <c r="O69">
        <f t="shared" si="23"/>
        <v>240000</v>
      </c>
      <c r="P69">
        <f t="shared" si="24"/>
        <v>8000</v>
      </c>
      <c r="Q69">
        <v>45600</v>
      </c>
      <c r="R69">
        <v>256</v>
      </c>
      <c r="S69">
        <v>57344</v>
      </c>
      <c r="T69">
        <f t="shared" si="22"/>
        <v>56</v>
      </c>
      <c r="U69" s="1">
        <v>16000</v>
      </c>
      <c r="V69" s="1">
        <v>128</v>
      </c>
      <c r="W69" s="1" t="s">
        <v>120</v>
      </c>
      <c r="X69" s="1">
        <v>2325</v>
      </c>
      <c r="Y69" s="1" t="s">
        <v>144</v>
      </c>
      <c r="Z69" s="1" t="s">
        <v>143</v>
      </c>
      <c r="AA69" t="s">
        <v>108</v>
      </c>
    </row>
    <row r="70" spans="1:27" x14ac:dyDescent="0.3">
      <c r="A70" t="s">
        <v>44</v>
      </c>
      <c r="B70" t="s">
        <v>129</v>
      </c>
      <c r="C70" s="1">
        <v>0.45900000000000002</v>
      </c>
      <c r="D70" s="1">
        <v>7.8E-2</v>
      </c>
      <c r="E70" s="1">
        <v>210</v>
      </c>
      <c r="F70" s="1">
        <f t="shared" si="25"/>
        <v>1680</v>
      </c>
      <c r="G70" s="2">
        <f t="shared" si="26"/>
        <v>0.27321428571428569</v>
      </c>
      <c r="H70" t="s">
        <v>109</v>
      </c>
      <c r="I70">
        <v>8</v>
      </c>
      <c r="J70">
        <v>28672</v>
      </c>
      <c r="K70">
        <v>8</v>
      </c>
      <c r="L70" s="1">
        <v>6000</v>
      </c>
      <c r="M70">
        <v>32</v>
      </c>
      <c r="N70">
        <f t="shared" si="21"/>
        <v>131072</v>
      </c>
      <c r="O70">
        <f t="shared" si="23"/>
        <v>240000</v>
      </c>
      <c r="P70">
        <f t="shared" si="24"/>
        <v>8000</v>
      </c>
      <c r="Q70">
        <v>25600</v>
      </c>
      <c r="R70">
        <v>384</v>
      </c>
      <c r="S70">
        <v>57344</v>
      </c>
      <c r="T70">
        <f t="shared" si="22"/>
        <v>56</v>
      </c>
      <c r="U70" s="1">
        <v>32000</v>
      </c>
      <c r="V70" s="1">
        <v>256</v>
      </c>
      <c r="W70" s="1" t="s">
        <v>120</v>
      </c>
      <c r="X70" s="1">
        <v>2325</v>
      </c>
      <c r="Y70" s="1" t="s">
        <v>144</v>
      </c>
      <c r="Z70" s="1" t="s">
        <v>143</v>
      </c>
      <c r="AA70" t="s">
        <v>108</v>
      </c>
    </row>
    <row r="71" spans="1:27" x14ac:dyDescent="0.3">
      <c r="A71" t="s">
        <v>45</v>
      </c>
      <c r="B71" t="s">
        <v>129</v>
      </c>
      <c r="C71" s="1">
        <v>0.91700000000000004</v>
      </c>
      <c r="D71" s="1">
        <v>0.155</v>
      </c>
      <c r="E71" s="1">
        <v>210</v>
      </c>
      <c r="F71" s="1">
        <f t="shared" si="25"/>
        <v>3360</v>
      </c>
      <c r="G71" s="2">
        <f t="shared" si="26"/>
        <v>0.2729166666666667</v>
      </c>
      <c r="H71" t="s">
        <v>109</v>
      </c>
      <c r="I71">
        <v>16</v>
      </c>
      <c r="J71">
        <v>57344</v>
      </c>
      <c r="K71">
        <v>8</v>
      </c>
      <c r="L71" s="1" t="s">
        <v>151</v>
      </c>
      <c r="M71">
        <v>64</v>
      </c>
      <c r="N71">
        <f t="shared" si="21"/>
        <v>262144</v>
      </c>
      <c r="O71">
        <f t="shared" si="23"/>
        <v>480000</v>
      </c>
      <c r="P71">
        <f t="shared" si="24"/>
        <v>16000</v>
      </c>
      <c r="Q71">
        <v>51200</v>
      </c>
      <c r="R71">
        <v>768</v>
      </c>
      <c r="S71">
        <v>114688</v>
      </c>
      <c r="T71">
        <f t="shared" si="22"/>
        <v>112</v>
      </c>
      <c r="U71" s="1">
        <v>8000</v>
      </c>
      <c r="V71" s="1">
        <v>64</v>
      </c>
      <c r="W71" s="1" t="s">
        <v>120</v>
      </c>
      <c r="X71" s="1">
        <v>9300</v>
      </c>
      <c r="Y71" s="1" t="s">
        <v>143</v>
      </c>
      <c r="Z71" s="1" t="s">
        <v>143</v>
      </c>
      <c r="AA71" t="s">
        <v>108</v>
      </c>
    </row>
    <row r="72" spans="1:27" x14ac:dyDescent="0.3">
      <c r="A72" t="s">
        <v>36</v>
      </c>
      <c r="B72" t="s">
        <v>129</v>
      </c>
      <c r="C72" s="1">
        <v>4.9000000000000002E-2</v>
      </c>
      <c r="D72" s="1">
        <v>8.9999999999999993E-3</v>
      </c>
      <c r="E72" s="1">
        <v>210</v>
      </c>
      <c r="F72" s="1">
        <f t="shared" si="25"/>
        <v>210</v>
      </c>
      <c r="G72" s="2">
        <f t="shared" si="26"/>
        <v>0.23333333333333334</v>
      </c>
      <c r="H72" t="s">
        <v>108</v>
      </c>
      <c r="I72">
        <v>1</v>
      </c>
      <c r="J72">
        <v>2048</v>
      </c>
      <c r="K72">
        <v>2</v>
      </c>
      <c r="L72" s="1">
        <v>750</v>
      </c>
      <c r="M72">
        <v>4</v>
      </c>
      <c r="N72">
        <f t="shared" si="21"/>
        <v>16384</v>
      </c>
      <c r="O72">
        <f>500*$M72</f>
        <v>2000</v>
      </c>
      <c r="P72">
        <f>60*$M72</f>
        <v>240</v>
      </c>
      <c r="Q72">
        <f>O72</f>
        <v>2000</v>
      </c>
      <c r="R72">
        <f>P72</f>
        <v>240</v>
      </c>
      <c r="S72">
        <v>16384</v>
      </c>
      <c r="T72">
        <f t="shared" si="22"/>
        <v>16</v>
      </c>
      <c r="U72" s="1">
        <v>16000</v>
      </c>
      <c r="V72" s="1">
        <v>128</v>
      </c>
      <c r="W72" s="1" t="s">
        <v>120</v>
      </c>
      <c r="X72" s="1">
        <v>9300</v>
      </c>
      <c r="Y72" s="1">
        <v>91050</v>
      </c>
      <c r="Z72" s="1" t="s">
        <v>143</v>
      </c>
      <c r="AA72" t="s">
        <v>108</v>
      </c>
    </row>
    <row r="73" spans="1:27" x14ac:dyDescent="0.3">
      <c r="A73" t="s">
        <v>40</v>
      </c>
      <c r="B73" t="s">
        <v>129</v>
      </c>
      <c r="C73" s="1">
        <v>0.76700000000000002</v>
      </c>
      <c r="D73" s="1">
        <v>0.13500000000000001</v>
      </c>
      <c r="E73" s="1">
        <v>210</v>
      </c>
      <c r="F73" s="1">
        <f t="shared" si="25"/>
        <v>3360</v>
      </c>
      <c r="G73" s="2">
        <f t="shared" si="26"/>
        <v>0.22827380952380955</v>
      </c>
      <c r="H73" t="s">
        <v>108</v>
      </c>
      <c r="I73">
        <v>16</v>
      </c>
      <c r="J73">
        <v>32768</v>
      </c>
      <c r="K73">
        <v>8</v>
      </c>
      <c r="L73" s="1" t="s">
        <v>151</v>
      </c>
      <c r="M73">
        <v>64</v>
      </c>
      <c r="N73">
        <f t="shared" si="21"/>
        <v>262144</v>
      </c>
      <c r="O73">
        <f>500*$M73</f>
        <v>32000</v>
      </c>
      <c r="P73">
        <f>60*$M73</f>
        <v>3840</v>
      </c>
      <c r="Q73">
        <f>O73</f>
        <v>32000</v>
      </c>
      <c r="R73">
        <f>P73</f>
        <v>3840</v>
      </c>
      <c r="S73">
        <v>262144</v>
      </c>
      <c r="T73">
        <f t="shared" si="22"/>
        <v>256</v>
      </c>
      <c r="U73" s="1">
        <v>32000</v>
      </c>
      <c r="V73" s="1">
        <v>256</v>
      </c>
      <c r="W73" s="1" t="s">
        <v>120</v>
      </c>
      <c r="X73" s="1">
        <v>4650</v>
      </c>
      <c r="Y73" s="1" t="s">
        <v>144</v>
      </c>
      <c r="Z73" s="1" t="s">
        <v>143</v>
      </c>
      <c r="AA73" t="s">
        <v>108</v>
      </c>
    </row>
    <row r="74" spans="1:27" x14ac:dyDescent="0.3">
      <c r="A74" t="s">
        <v>55</v>
      </c>
      <c r="B74" t="s">
        <v>129</v>
      </c>
      <c r="C74" s="1">
        <v>0.76700000000000002</v>
      </c>
      <c r="D74" s="1">
        <v>0.13500000000000001</v>
      </c>
      <c r="E74" s="1">
        <v>210</v>
      </c>
      <c r="F74" s="1">
        <f t="shared" si="25"/>
        <v>3360</v>
      </c>
      <c r="G74" s="2">
        <f t="shared" si="26"/>
        <v>0.22827380952380955</v>
      </c>
      <c r="H74" t="s">
        <v>109</v>
      </c>
      <c r="I74">
        <v>16</v>
      </c>
      <c r="J74">
        <v>32768</v>
      </c>
      <c r="K74">
        <v>8</v>
      </c>
      <c r="L74" s="1" t="s">
        <v>151</v>
      </c>
      <c r="M74">
        <v>64</v>
      </c>
      <c r="N74">
        <f t="shared" si="21"/>
        <v>262144</v>
      </c>
      <c r="O74">
        <f>7500*$M74</f>
        <v>480000</v>
      </c>
      <c r="P74">
        <f>250*$M74</f>
        <v>16000</v>
      </c>
      <c r="Q74">
        <v>51200</v>
      </c>
      <c r="R74">
        <v>768</v>
      </c>
      <c r="S74">
        <v>65536</v>
      </c>
      <c r="T74">
        <f t="shared" si="22"/>
        <v>64</v>
      </c>
      <c r="U74" s="1">
        <v>64000</v>
      </c>
      <c r="V74" s="1">
        <v>512</v>
      </c>
      <c r="W74" s="1" t="s">
        <v>120</v>
      </c>
      <c r="X74" s="1">
        <v>4650</v>
      </c>
      <c r="Y74" s="1">
        <v>48750</v>
      </c>
      <c r="Z74" s="1" t="s">
        <v>143</v>
      </c>
      <c r="AA74" t="s">
        <v>108</v>
      </c>
    </row>
    <row r="75" spans="1:27" x14ac:dyDescent="0.3">
      <c r="A75" t="s">
        <v>51</v>
      </c>
      <c r="B75" t="s">
        <v>129</v>
      </c>
      <c r="C75" s="1">
        <v>4.9000000000000002E-2</v>
      </c>
      <c r="D75" s="1">
        <v>8.9999999999999993E-3</v>
      </c>
      <c r="E75" s="1">
        <v>210</v>
      </c>
      <c r="F75" s="1">
        <f t="shared" si="25"/>
        <v>210</v>
      </c>
      <c r="G75" s="2">
        <f t="shared" si="26"/>
        <v>0.23333333333333334</v>
      </c>
      <c r="H75" t="s">
        <v>109</v>
      </c>
      <c r="I75">
        <v>1</v>
      </c>
      <c r="J75">
        <v>2048</v>
      </c>
      <c r="K75">
        <v>2</v>
      </c>
      <c r="L75" s="1">
        <v>750</v>
      </c>
      <c r="M75">
        <v>4</v>
      </c>
      <c r="N75">
        <f t="shared" si="21"/>
        <v>16384</v>
      </c>
      <c r="O75">
        <f>7500*$M75</f>
        <v>30000</v>
      </c>
      <c r="P75">
        <f>250*$M75</f>
        <v>1000</v>
      </c>
      <c r="Q75">
        <v>3200</v>
      </c>
      <c r="R75">
        <v>48</v>
      </c>
      <c r="S75">
        <v>4096</v>
      </c>
      <c r="T75">
        <f t="shared" si="22"/>
        <v>4</v>
      </c>
      <c r="U75" s="1">
        <v>4000</v>
      </c>
      <c r="V75" s="1">
        <v>32</v>
      </c>
      <c r="W75" s="1" t="s">
        <v>120</v>
      </c>
      <c r="X75" s="1" t="s">
        <v>143</v>
      </c>
      <c r="Y75" s="1" t="s">
        <v>143</v>
      </c>
      <c r="Z75" s="1" t="s">
        <v>143</v>
      </c>
      <c r="AA75" t="s">
        <v>108</v>
      </c>
    </row>
    <row r="76" spans="1:27" x14ac:dyDescent="0.3">
      <c r="A76" t="s">
        <v>37</v>
      </c>
      <c r="B76" t="s">
        <v>129</v>
      </c>
      <c r="C76" s="1">
        <v>9.7000000000000003E-2</v>
      </c>
      <c r="D76" s="1">
        <v>1.7000000000000001E-2</v>
      </c>
      <c r="E76" s="1">
        <v>210</v>
      </c>
      <c r="F76" s="1">
        <f t="shared" si="25"/>
        <v>420</v>
      </c>
      <c r="G76" s="2">
        <f t="shared" si="26"/>
        <v>0.23095238095238094</v>
      </c>
      <c r="H76" t="s">
        <v>108</v>
      </c>
      <c r="I76">
        <v>2</v>
      </c>
      <c r="J76">
        <v>4096</v>
      </c>
      <c r="K76">
        <v>2</v>
      </c>
      <c r="L76" s="1">
        <v>1500</v>
      </c>
      <c r="M76">
        <v>8</v>
      </c>
      <c r="N76">
        <f t="shared" si="21"/>
        <v>32768</v>
      </c>
      <c r="O76">
        <f>500*$M76</f>
        <v>4000</v>
      </c>
      <c r="P76">
        <f>60*$M76</f>
        <v>480</v>
      </c>
      <c r="Q76">
        <f>O76</f>
        <v>4000</v>
      </c>
      <c r="R76">
        <f>P76</f>
        <v>480</v>
      </c>
      <c r="S76">
        <v>32768</v>
      </c>
      <c r="T76">
        <f t="shared" si="22"/>
        <v>32</v>
      </c>
      <c r="U76" s="1">
        <v>8000</v>
      </c>
      <c r="V76" s="1">
        <v>64</v>
      </c>
      <c r="W76" s="1" t="s">
        <v>120</v>
      </c>
      <c r="X76" s="1" t="s">
        <v>143</v>
      </c>
      <c r="Y76" s="1" t="s">
        <v>143</v>
      </c>
      <c r="Z76" s="1" t="s">
        <v>143</v>
      </c>
      <c r="AA76" t="s">
        <v>108</v>
      </c>
    </row>
    <row r="77" spans="1:27" x14ac:dyDescent="0.3">
      <c r="A77" t="s">
        <v>52</v>
      </c>
      <c r="B77" t="s">
        <v>129</v>
      </c>
      <c r="C77" s="1">
        <v>9.7000000000000003E-2</v>
      </c>
      <c r="D77" s="1">
        <v>1.7000000000000001E-2</v>
      </c>
      <c r="E77" s="1">
        <v>210</v>
      </c>
      <c r="F77" s="1">
        <f t="shared" si="25"/>
        <v>420</v>
      </c>
      <c r="G77" s="2">
        <f t="shared" si="26"/>
        <v>0.23095238095238094</v>
      </c>
      <c r="H77" t="s">
        <v>109</v>
      </c>
      <c r="I77">
        <v>2</v>
      </c>
      <c r="J77">
        <v>4096</v>
      </c>
      <c r="K77">
        <v>2</v>
      </c>
      <c r="L77" s="1">
        <v>1500</v>
      </c>
      <c r="M77">
        <v>8</v>
      </c>
      <c r="N77">
        <f t="shared" si="21"/>
        <v>32768</v>
      </c>
      <c r="O77">
        <f>7500*$M77</f>
        <v>60000</v>
      </c>
      <c r="P77">
        <f>250*$M77</f>
        <v>2000</v>
      </c>
      <c r="Q77">
        <v>6400</v>
      </c>
      <c r="R77">
        <v>96</v>
      </c>
      <c r="S77">
        <v>8192</v>
      </c>
      <c r="T77">
        <f t="shared" si="22"/>
        <v>8</v>
      </c>
      <c r="U77" s="1">
        <v>16000</v>
      </c>
      <c r="V77" s="1">
        <v>128</v>
      </c>
      <c r="W77" s="1" t="s">
        <v>120</v>
      </c>
      <c r="X77" s="1" t="s">
        <v>143</v>
      </c>
      <c r="Y77" s="1" t="s">
        <v>143</v>
      </c>
      <c r="Z77" s="1" t="s">
        <v>143</v>
      </c>
      <c r="AA77" t="s">
        <v>108</v>
      </c>
    </row>
    <row r="78" spans="1:27" x14ac:dyDescent="0.3">
      <c r="A78" t="s">
        <v>38</v>
      </c>
      <c r="B78" t="s">
        <v>129</v>
      </c>
      <c r="C78" s="1">
        <v>0.192</v>
      </c>
      <c r="D78" s="1">
        <v>3.4000000000000002E-2</v>
      </c>
      <c r="E78" s="1">
        <v>210</v>
      </c>
      <c r="F78" s="1">
        <f t="shared" si="25"/>
        <v>840</v>
      </c>
      <c r="G78" s="2">
        <f t="shared" si="26"/>
        <v>0.22857142857142856</v>
      </c>
      <c r="H78" t="s">
        <v>108</v>
      </c>
      <c r="I78">
        <v>4</v>
      </c>
      <c r="J78">
        <v>8192</v>
      </c>
      <c r="K78">
        <v>4</v>
      </c>
      <c r="L78" s="1">
        <v>3000</v>
      </c>
      <c r="M78">
        <v>16</v>
      </c>
      <c r="N78">
        <f t="shared" si="21"/>
        <v>65536</v>
      </c>
      <c r="O78">
        <f>500*$M78</f>
        <v>8000</v>
      </c>
      <c r="P78">
        <f>60*$M78</f>
        <v>960</v>
      </c>
      <c r="Q78">
        <f>O78</f>
        <v>8000</v>
      </c>
      <c r="R78">
        <f>P78</f>
        <v>960</v>
      </c>
      <c r="S78">
        <v>65536</v>
      </c>
      <c r="T78">
        <f t="shared" si="22"/>
        <v>64</v>
      </c>
      <c r="U78" s="1">
        <v>32000</v>
      </c>
      <c r="V78" s="1">
        <v>256</v>
      </c>
      <c r="W78" s="1" t="s">
        <v>120</v>
      </c>
      <c r="X78" s="1" t="s">
        <v>143</v>
      </c>
      <c r="Y78" s="1" t="s">
        <v>143</v>
      </c>
      <c r="Z78" s="1" t="s">
        <v>143</v>
      </c>
      <c r="AA78" t="s">
        <v>108</v>
      </c>
    </row>
    <row r="79" spans="1:27" x14ac:dyDescent="0.3">
      <c r="A79" t="s">
        <v>53</v>
      </c>
      <c r="B79" t="s">
        <v>129</v>
      </c>
      <c r="C79" s="1">
        <v>0.192</v>
      </c>
      <c r="D79" s="1">
        <v>3.4000000000000002E-2</v>
      </c>
      <c r="E79" s="1">
        <v>210</v>
      </c>
      <c r="F79" s="1">
        <f t="shared" si="25"/>
        <v>840</v>
      </c>
      <c r="G79" s="2">
        <f t="shared" si="26"/>
        <v>0.22857142857142856</v>
      </c>
      <c r="H79" t="s">
        <v>109</v>
      </c>
      <c r="I79">
        <v>4</v>
      </c>
      <c r="J79">
        <v>8192</v>
      </c>
      <c r="K79">
        <v>4</v>
      </c>
      <c r="L79" s="1">
        <v>3000</v>
      </c>
      <c r="M79">
        <v>16</v>
      </c>
      <c r="N79">
        <f t="shared" si="21"/>
        <v>65536</v>
      </c>
      <c r="O79">
        <f>7500*$M79</f>
        <v>120000</v>
      </c>
      <c r="P79">
        <f>250*$M79</f>
        <v>4000</v>
      </c>
      <c r="Q79">
        <v>12800</v>
      </c>
      <c r="R79">
        <v>192</v>
      </c>
      <c r="S79">
        <v>16384</v>
      </c>
      <c r="T79">
        <f t="shared" si="22"/>
        <v>16</v>
      </c>
      <c r="U79" s="1">
        <v>64000</v>
      </c>
      <c r="V79" s="1">
        <v>512</v>
      </c>
      <c r="W79" s="1" t="s">
        <v>120</v>
      </c>
      <c r="X79" s="1">
        <v>6000</v>
      </c>
      <c r="Y79" s="1">
        <v>50000</v>
      </c>
      <c r="Z79" s="1" t="s">
        <v>143</v>
      </c>
      <c r="AA79" t="s">
        <v>108</v>
      </c>
    </row>
    <row r="80" spans="1:27" x14ac:dyDescent="0.3">
      <c r="A80" t="s">
        <v>39</v>
      </c>
      <c r="B80" t="s">
        <v>129</v>
      </c>
      <c r="C80" s="1">
        <v>0.38300000000000001</v>
      </c>
      <c r="D80" s="1">
        <v>6.8000000000000005E-2</v>
      </c>
      <c r="E80" s="1">
        <v>210</v>
      </c>
      <c r="F80" s="1">
        <f t="shared" si="25"/>
        <v>1680</v>
      </c>
      <c r="G80" s="2">
        <f t="shared" si="26"/>
        <v>0.22797619047619047</v>
      </c>
      <c r="H80" t="s">
        <v>108</v>
      </c>
      <c r="I80">
        <v>8</v>
      </c>
      <c r="J80">
        <v>16384</v>
      </c>
      <c r="K80">
        <v>8</v>
      </c>
      <c r="L80" s="1">
        <v>6000</v>
      </c>
      <c r="M80">
        <v>32</v>
      </c>
      <c r="N80">
        <f t="shared" si="21"/>
        <v>131072</v>
      </c>
      <c r="O80">
        <f>500*$M80</f>
        <v>16000</v>
      </c>
      <c r="P80">
        <f>60*$M80</f>
        <v>1920</v>
      </c>
      <c r="Q80">
        <f>O80</f>
        <v>16000</v>
      </c>
      <c r="R80">
        <f>P80</f>
        <v>1920</v>
      </c>
      <c r="S80">
        <v>131072</v>
      </c>
      <c r="T80">
        <f t="shared" si="22"/>
        <v>128</v>
      </c>
      <c r="U80" s="1">
        <v>8000</v>
      </c>
      <c r="V80" s="1">
        <v>64</v>
      </c>
      <c r="W80" s="1" t="s">
        <v>120</v>
      </c>
      <c r="X80" s="1">
        <v>3000</v>
      </c>
      <c r="Y80" s="1">
        <v>25000</v>
      </c>
      <c r="Z80" s="1" t="s">
        <v>143</v>
      </c>
      <c r="AA80" t="s">
        <v>108</v>
      </c>
    </row>
    <row r="81" spans="1:27" x14ac:dyDescent="0.3">
      <c r="A81" t="s">
        <v>54</v>
      </c>
      <c r="B81" t="s">
        <v>129</v>
      </c>
      <c r="C81" s="1">
        <v>0.38300000000000001</v>
      </c>
      <c r="D81" s="1">
        <v>6.8000000000000005E-2</v>
      </c>
      <c r="E81" s="1">
        <v>210</v>
      </c>
      <c r="F81" s="1">
        <f t="shared" si="25"/>
        <v>1680</v>
      </c>
      <c r="G81" s="2">
        <f t="shared" si="26"/>
        <v>0.22797619047619047</v>
      </c>
      <c r="H81" t="s">
        <v>109</v>
      </c>
      <c r="I81">
        <v>8</v>
      </c>
      <c r="J81">
        <v>16384</v>
      </c>
      <c r="K81">
        <v>8</v>
      </c>
      <c r="L81" s="1">
        <v>6000</v>
      </c>
      <c r="M81">
        <v>32</v>
      </c>
      <c r="N81">
        <f t="shared" ref="N81:N111" si="27">$M81*4*1024</f>
        <v>131072</v>
      </c>
      <c r="O81">
        <f>7500*$M81</f>
        <v>240000</v>
      </c>
      <c r="P81">
        <f>250*$M81</f>
        <v>8000</v>
      </c>
      <c r="Q81">
        <v>25600</v>
      </c>
      <c r="R81">
        <v>384</v>
      </c>
      <c r="S81">
        <v>32768</v>
      </c>
      <c r="T81">
        <f t="shared" ref="T81:T111" si="28">S81/1024</f>
        <v>32</v>
      </c>
      <c r="U81" s="1">
        <v>16000</v>
      </c>
      <c r="V81" s="1">
        <v>128</v>
      </c>
      <c r="W81" s="1" t="s">
        <v>120</v>
      </c>
      <c r="X81" s="1">
        <v>1500</v>
      </c>
      <c r="Y81" s="1">
        <v>15000</v>
      </c>
      <c r="Z81" s="1" t="s">
        <v>143</v>
      </c>
      <c r="AA81" t="s">
        <v>108</v>
      </c>
    </row>
    <row r="82" spans="1:27" x14ac:dyDescent="0.3">
      <c r="A82" t="s">
        <v>74</v>
      </c>
      <c r="B82" t="s">
        <v>129</v>
      </c>
      <c r="C82" s="1">
        <v>0.59099999999999997</v>
      </c>
      <c r="D82" s="1">
        <v>8.3000000000000004E-2</v>
      </c>
      <c r="E82" s="1">
        <v>180</v>
      </c>
      <c r="F82" s="1">
        <f t="shared" si="25"/>
        <v>360</v>
      </c>
      <c r="G82" s="2">
        <f t="shared" si="26"/>
        <v>1.6416666666666664</v>
      </c>
      <c r="H82" t="s">
        <v>108</v>
      </c>
      <c r="I82">
        <v>2</v>
      </c>
      <c r="J82">
        <v>28672</v>
      </c>
      <c r="K82">
        <v>2</v>
      </c>
      <c r="L82" s="1">
        <v>2000</v>
      </c>
      <c r="M82">
        <v>8</v>
      </c>
      <c r="N82">
        <f t="shared" si="27"/>
        <v>32768</v>
      </c>
      <c r="O82">
        <f>500*$M82</f>
        <v>4000</v>
      </c>
      <c r="P82">
        <f>60*$M82</f>
        <v>480</v>
      </c>
      <c r="Q82">
        <f t="shared" ref="Q82:R86" si="29">O82</f>
        <v>4000</v>
      </c>
      <c r="R82">
        <f t="shared" si="29"/>
        <v>480</v>
      </c>
      <c r="S82">
        <v>393216</v>
      </c>
      <c r="T82">
        <f t="shared" si="28"/>
        <v>384</v>
      </c>
      <c r="U82" s="1">
        <v>32000</v>
      </c>
      <c r="V82" s="1">
        <v>256</v>
      </c>
      <c r="W82" s="1" t="s">
        <v>120</v>
      </c>
      <c r="X82" s="1" t="s">
        <v>143</v>
      </c>
      <c r="Y82" s="1" t="s">
        <v>143</v>
      </c>
      <c r="Z82" s="1" t="s">
        <v>143</v>
      </c>
      <c r="AA82" t="s">
        <v>108</v>
      </c>
    </row>
    <row r="83" spans="1:27" x14ac:dyDescent="0.3">
      <c r="A83" t="s">
        <v>75</v>
      </c>
      <c r="B83" t="s">
        <v>129</v>
      </c>
      <c r="C83" s="1">
        <v>1.181</v>
      </c>
      <c r="D83" s="1">
        <v>0.16600000000000001</v>
      </c>
      <c r="E83" s="1">
        <v>180</v>
      </c>
      <c r="F83" s="1">
        <f t="shared" si="25"/>
        <v>720</v>
      </c>
      <c r="G83" s="2">
        <f t="shared" si="26"/>
        <v>1.6402777777777777</v>
      </c>
      <c r="H83" t="s">
        <v>108</v>
      </c>
      <c r="I83">
        <v>4</v>
      </c>
      <c r="J83">
        <v>57344</v>
      </c>
      <c r="K83">
        <v>2</v>
      </c>
      <c r="L83" s="1">
        <v>4000</v>
      </c>
      <c r="M83">
        <v>16</v>
      </c>
      <c r="N83">
        <f t="shared" si="27"/>
        <v>65536</v>
      </c>
      <c r="O83">
        <f>500*$M83</f>
        <v>8000</v>
      </c>
      <c r="P83">
        <f>60*$M83</f>
        <v>960</v>
      </c>
      <c r="Q83">
        <f t="shared" si="29"/>
        <v>8000</v>
      </c>
      <c r="R83">
        <f t="shared" si="29"/>
        <v>960</v>
      </c>
      <c r="S83">
        <v>786432</v>
      </c>
      <c r="T83">
        <f t="shared" si="28"/>
        <v>768</v>
      </c>
      <c r="U83" s="1">
        <v>64000</v>
      </c>
      <c r="V83" s="1">
        <v>512</v>
      </c>
      <c r="W83" s="1" t="s">
        <v>120</v>
      </c>
      <c r="X83" s="1" t="s">
        <v>143</v>
      </c>
      <c r="Y83" s="1" t="s">
        <v>144</v>
      </c>
      <c r="Z83" s="1" t="s">
        <v>144</v>
      </c>
      <c r="AA83" t="s">
        <v>108</v>
      </c>
    </row>
    <row r="84" spans="1:27" x14ac:dyDescent="0.3">
      <c r="A84" t="s">
        <v>76</v>
      </c>
      <c r="B84" t="s">
        <v>129</v>
      </c>
      <c r="C84" s="1">
        <v>2.3620000000000001</v>
      </c>
      <c r="D84" s="1">
        <v>0.33100000000000002</v>
      </c>
      <c r="E84" s="1">
        <v>180</v>
      </c>
      <c r="F84" s="1">
        <f t="shared" si="25"/>
        <v>1440</v>
      </c>
      <c r="G84" s="2">
        <f t="shared" si="26"/>
        <v>1.6402777777777777</v>
      </c>
      <c r="H84" t="s">
        <v>108</v>
      </c>
      <c r="I84">
        <v>8</v>
      </c>
      <c r="J84">
        <v>114688</v>
      </c>
      <c r="K84">
        <v>4</v>
      </c>
      <c r="L84" s="1">
        <v>8000</v>
      </c>
      <c r="M84">
        <v>32</v>
      </c>
      <c r="N84">
        <f t="shared" si="27"/>
        <v>131072</v>
      </c>
      <c r="O84">
        <f>500*$M84</f>
        <v>16000</v>
      </c>
      <c r="P84">
        <f>60*$M84</f>
        <v>1920</v>
      </c>
      <c r="Q84">
        <f t="shared" si="29"/>
        <v>16000</v>
      </c>
      <c r="R84">
        <f t="shared" si="29"/>
        <v>1920</v>
      </c>
      <c r="S84">
        <v>1572864</v>
      </c>
      <c r="T84">
        <f t="shared" si="28"/>
        <v>1536</v>
      </c>
      <c r="U84" s="1">
        <v>80000</v>
      </c>
      <c r="V84" s="1">
        <v>640</v>
      </c>
      <c r="W84" s="1" t="s">
        <v>120</v>
      </c>
      <c r="X84" s="1" t="s">
        <v>143</v>
      </c>
      <c r="Y84" s="1" t="s">
        <v>143</v>
      </c>
      <c r="Z84" s="1" t="s">
        <v>143</v>
      </c>
      <c r="AA84" t="s">
        <v>108</v>
      </c>
    </row>
    <row r="85" spans="1:27" x14ac:dyDescent="0.3">
      <c r="A85" t="s">
        <v>77</v>
      </c>
      <c r="B85" t="s">
        <v>129</v>
      </c>
      <c r="C85" s="1">
        <v>4.7229999999999999</v>
      </c>
      <c r="D85" s="1">
        <v>0.66200000000000003</v>
      </c>
      <c r="E85" s="1">
        <v>180</v>
      </c>
      <c r="F85" s="1">
        <f t="shared" si="25"/>
        <v>2880</v>
      </c>
      <c r="G85" s="2">
        <f t="shared" si="26"/>
        <v>1.6399305555555554</v>
      </c>
      <c r="H85" t="s">
        <v>108</v>
      </c>
      <c r="I85">
        <v>16</v>
      </c>
      <c r="J85">
        <v>229376</v>
      </c>
      <c r="K85">
        <v>8</v>
      </c>
      <c r="L85" s="1" t="s">
        <v>152</v>
      </c>
      <c r="M85">
        <v>64</v>
      </c>
      <c r="N85">
        <f t="shared" si="27"/>
        <v>262144</v>
      </c>
      <c r="O85">
        <f>500*$M85</f>
        <v>32000</v>
      </c>
      <c r="P85">
        <f>60*$M85</f>
        <v>3840</v>
      </c>
      <c r="Q85">
        <f t="shared" si="29"/>
        <v>32000</v>
      </c>
      <c r="R85">
        <f t="shared" si="29"/>
        <v>3840</v>
      </c>
      <c r="S85">
        <v>3145728</v>
      </c>
      <c r="T85">
        <f t="shared" si="28"/>
        <v>3072</v>
      </c>
      <c r="U85" s="1">
        <v>4000</v>
      </c>
      <c r="V85" s="1">
        <v>32</v>
      </c>
      <c r="W85" s="1" t="s">
        <v>120</v>
      </c>
      <c r="X85" s="1" t="s">
        <v>143</v>
      </c>
      <c r="Y85" s="1" t="s">
        <v>143</v>
      </c>
      <c r="Z85" s="1" t="s">
        <v>143</v>
      </c>
      <c r="AA85" t="s">
        <v>108</v>
      </c>
    </row>
    <row r="86" spans="1:27" x14ac:dyDescent="0.3">
      <c r="A86" t="s">
        <v>78</v>
      </c>
      <c r="B86" t="s">
        <v>129</v>
      </c>
      <c r="C86" s="1">
        <v>8.4250000000000007</v>
      </c>
      <c r="D86" s="1">
        <v>1.319</v>
      </c>
      <c r="E86" s="1">
        <v>180</v>
      </c>
      <c r="F86" s="1">
        <f t="shared" si="25"/>
        <v>5760</v>
      </c>
      <c r="G86" s="2">
        <f t="shared" si="26"/>
        <v>1.4626736111111112</v>
      </c>
      <c r="H86" t="s">
        <v>108</v>
      </c>
      <c r="I86">
        <v>32</v>
      </c>
      <c r="J86">
        <v>458752</v>
      </c>
      <c r="K86">
        <v>8</v>
      </c>
      <c r="L86" s="1" t="s">
        <v>153</v>
      </c>
      <c r="M86">
        <v>64</v>
      </c>
      <c r="N86">
        <f t="shared" si="27"/>
        <v>262144</v>
      </c>
      <c r="O86">
        <f>500*$M86</f>
        <v>32000</v>
      </c>
      <c r="P86">
        <f>60*$M86</f>
        <v>3840</v>
      </c>
      <c r="Q86">
        <f t="shared" si="29"/>
        <v>32000</v>
      </c>
      <c r="R86">
        <f t="shared" si="29"/>
        <v>3840</v>
      </c>
      <c r="S86">
        <v>6291456</v>
      </c>
      <c r="T86">
        <f t="shared" si="28"/>
        <v>6144</v>
      </c>
      <c r="U86" s="1">
        <v>8000</v>
      </c>
      <c r="V86" s="1">
        <v>64</v>
      </c>
      <c r="W86" s="1" t="s">
        <v>120</v>
      </c>
      <c r="X86" s="1" t="s">
        <v>143</v>
      </c>
      <c r="Y86" s="1" t="s">
        <v>143</v>
      </c>
      <c r="Z86" s="1" t="s">
        <v>143</v>
      </c>
      <c r="AA86" t="s">
        <v>108</v>
      </c>
    </row>
    <row r="87" spans="1:27" x14ac:dyDescent="0.3">
      <c r="A87" t="s">
        <v>79</v>
      </c>
      <c r="B87" t="s">
        <v>129</v>
      </c>
      <c r="C87" s="1">
        <v>0.59099999999999997</v>
      </c>
      <c r="D87" s="1">
        <v>8.3000000000000004E-2</v>
      </c>
      <c r="E87" s="1">
        <v>180</v>
      </c>
      <c r="F87" s="1">
        <f t="shared" si="25"/>
        <v>360</v>
      </c>
      <c r="G87" s="2">
        <f t="shared" si="26"/>
        <v>1.6416666666666664</v>
      </c>
      <c r="H87" t="s">
        <v>109</v>
      </c>
      <c r="I87">
        <v>2</v>
      </c>
      <c r="J87">
        <v>28672</v>
      </c>
      <c r="K87">
        <v>2</v>
      </c>
      <c r="L87" s="1">
        <v>2000</v>
      </c>
      <c r="M87">
        <v>8</v>
      </c>
      <c r="N87">
        <f t="shared" si="27"/>
        <v>32768</v>
      </c>
      <c r="O87">
        <f>7500*$M87</f>
        <v>60000</v>
      </c>
      <c r="P87">
        <f>250*$M87</f>
        <v>2000</v>
      </c>
      <c r="Q87">
        <v>5000</v>
      </c>
      <c r="R87">
        <v>125</v>
      </c>
      <c r="S87">
        <v>57344</v>
      </c>
      <c r="T87">
        <f t="shared" si="28"/>
        <v>56</v>
      </c>
      <c r="U87" s="1">
        <v>16000</v>
      </c>
      <c r="V87" s="1">
        <v>128</v>
      </c>
      <c r="W87" s="1" t="s">
        <v>120</v>
      </c>
      <c r="X87" s="1">
        <v>3580</v>
      </c>
      <c r="Y87" s="1">
        <v>34415</v>
      </c>
      <c r="Z87" s="1" t="s">
        <v>143</v>
      </c>
      <c r="AA87" t="s">
        <v>108</v>
      </c>
    </row>
    <row r="88" spans="1:27" x14ac:dyDescent="0.3">
      <c r="A88" t="s">
        <v>80</v>
      </c>
      <c r="B88" t="s">
        <v>129</v>
      </c>
      <c r="C88" s="1">
        <v>1.181</v>
      </c>
      <c r="D88" s="1">
        <v>0.16600000000000001</v>
      </c>
      <c r="E88" s="1">
        <v>180</v>
      </c>
      <c r="F88" s="1">
        <f t="shared" si="25"/>
        <v>720</v>
      </c>
      <c r="G88" s="2">
        <f t="shared" si="26"/>
        <v>1.6402777777777777</v>
      </c>
      <c r="H88" t="s">
        <v>109</v>
      </c>
      <c r="I88">
        <v>4</v>
      </c>
      <c r="J88">
        <v>57344</v>
      </c>
      <c r="K88">
        <v>2</v>
      </c>
      <c r="L88" s="1">
        <v>4000</v>
      </c>
      <c r="M88">
        <v>16</v>
      </c>
      <c r="N88">
        <f t="shared" si="27"/>
        <v>65536</v>
      </c>
      <c r="O88">
        <f>7500*$M88</f>
        <v>120000</v>
      </c>
      <c r="P88">
        <f>250*$M88</f>
        <v>4000</v>
      </c>
      <c r="Q88">
        <v>10000</v>
      </c>
      <c r="R88">
        <v>250</v>
      </c>
      <c r="S88">
        <v>114688</v>
      </c>
      <c r="T88">
        <f t="shared" si="28"/>
        <v>112</v>
      </c>
      <c r="U88" s="1">
        <v>32000</v>
      </c>
      <c r="V88" s="1">
        <v>256</v>
      </c>
      <c r="W88" s="1" t="s">
        <v>120</v>
      </c>
      <c r="X88" s="1">
        <v>6900</v>
      </c>
      <c r="Y88" s="1">
        <v>78620</v>
      </c>
      <c r="Z88" s="1" t="s">
        <v>143</v>
      </c>
      <c r="AA88" t="s">
        <v>108</v>
      </c>
    </row>
    <row r="89" spans="1:27" x14ac:dyDescent="0.3">
      <c r="A89" t="s">
        <v>81</v>
      </c>
      <c r="B89" t="s">
        <v>129</v>
      </c>
      <c r="C89" s="1">
        <v>2.3620000000000001</v>
      </c>
      <c r="D89" s="1">
        <v>0.33100000000000002</v>
      </c>
      <c r="E89" s="1">
        <v>180</v>
      </c>
      <c r="F89" s="1">
        <f t="shared" si="25"/>
        <v>1440</v>
      </c>
      <c r="G89" s="2">
        <f t="shared" si="26"/>
        <v>1.6402777777777777</v>
      </c>
      <c r="H89" t="s">
        <v>109</v>
      </c>
      <c r="I89">
        <v>8</v>
      </c>
      <c r="J89">
        <v>114688</v>
      </c>
      <c r="K89">
        <v>4</v>
      </c>
      <c r="L89" s="1">
        <v>8000</v>
      </c>
      <c r="M89">
        <v>32</v>
      </c>
      <c r="N89">
        <f t="shared" si="27"/>
        <v>131072</v>
      </c>
      <c r="O89">
        <f>7500*$M89</f>
        <v>240000</v>
      </c>
      <c r="P89">
        <f>250*$M89</f>
        <v>8000</v>
      </c>
      <c r="Q89">
        <v>20000</v>
      </c>
      <c r="R89">
        <v>500</v>
      </c>
      <c r="S89">
        <v>229376</v>
      </c>
      <c r="T89">
        <f t="shared" si="28"/>
        <v>224</v>
      </c>
      <c r="U89" s="1">
        <v>64000</v>
      </c>
      <c r="V89" s="1">
        <v>512</v>
      </c>
      <c r="W89" s="1" t="s">
        <v>120</v>
      </c>
      <c r="X89" s="1">
        <v>11870</v>
      </c>
      <c r="Y89" s="1">
        <v>137520</v>
      </c>
      <c r="Z89" s="1" t="s">
        <v>143</v>
      </c>
      <c r="AA89" t="s">
        <v>108</v>
      </c>
    </row>
    <row r="90" spans="1:27" x14ac:dyDescent="0.3">
      <c r="A90" t="s">
        <v>82</v>
      </c>
      <c r="B90" t="s">
        <v>129</v>
      </c>
      <c r="C90" s="1">
        <v>4.7229999999999999</v>
      </c>
      <c r="D90" s="1">
        <v>0.66200000000000003</v>
      </c>
      <c r="E90" s="1">
        <v>180</v>
      </c>
      <c r="F90" s="1">
        <f t="shared" si="25"/>
        <v>2880</v>
      </c>
      <c r="G90" s="2">
        <f t="shared" si="26"/>
        <v>1.6399305555555554</v>
      </c>
      <c r="H90" t="s">
        <v>109</v>
      </c>
      <c r="I90">
        <v>16</v>
      </c>
      <c r="J90">
        <v>229376</v>
      </c>
      <c r="K90">
        <v>8</v>
      </c>
      <c r="L90" s="1" t="s">
        <v>152</v>
      </c>
      <c r="M90">
        <v>64</v>
      </c>
      <c r="N90">
        <f t="shared" si="27"/>
        <v>262144</v>
      </c>
      <c r="O90">
        <f>7500*$M90</f>
        <v>480000</v>
      </c>
      <c r="P90">
        <f>250*$M90</f>
        <v>16000</v>
      </c>
      <c r="Q90">
        <v>40000</v>
      </c>
      <c r="R90">
        <v>1000</v>
      </c>
      <c r="S90">
        <v>458752</v>
      </c>
      <c r="T90">
        <f t="shared" si="28"/>
        <v>448</v>
      </c>
      <c r="U90" s="1">
        <v>5000</v>
      </c>
      <c r="V90" s="1">
        <v>125</v>
      </c>
      <c r="W90" s="1" t="s">
        <v>120</v>
      </c>
      <c r="X90" s="1">
        <v>22680</v>
      </c>
      <c r="Y90" s="1">
        <v>247880</v>
      </c>
      <c r="Z90" s="1" t="s">
        <v>143</v>
      </c>
      <c r="AA90" t="s">
        <v>108</v>
      </c>
    </row>
    <row r="91" spans="1:27" x14ac:dyDescent="0.3">
      <c r="A91" t="s">
        <v>83</v>
      </c>
      <c r="B91" t="s">
        <v>129</v>
      </c>
      <c r="C91" s="1">
        <v>8.4250000000000007</v>
      </c>
      <c r="D91" s="1">
        <v>1.319</v>
      </c>
      <c r="E91" s="1">
        <v>180</v>
      </c>
      <c r="F91" s="1">
        <f t="shared" si="25"/>
        <v>5760</v>
      </c>
      <c r="G91" s="2">
        <f t="shared" si="26"/>
        <v>1.4626736111111112</v>
      </c>
      <c r="H91" t="s">
        <v>109</v>
      </c>
      <c r="I91">
        <v>32</v>
      </c>
      <c r="J91">
        <v>458752</v>
      </c>
      <c r="K91">
        <v>8</v>
      </c>
      <c r="L91" s="1" t="s">
        <v>153</v>
      </c>
      <c r="M91">
        <v>64</v>
      </c>
      <c r="N91">
        <f t="shared" si="27"/>
        <v>262144</v>
      </c>
      <c r="O91">
        <f>7500*$M91</f>
        <v>480000</v>
      </c>
      <c r="P91">
        <f>250*$M91</f>
        <v>16000</v>
      </c>
      <c r="Q91">
        <v>80000</v>
      </c>
      <c r="R91">
        <v>2000</v>
      </c>
      <c r="S91">
        <v>917504</v>
      </c>
      <c r="T91">
        <f t="shared" si="28"/>
        <v>896</v>
      </c>
      <c r="U91" s="1">
        <v>10000</v>
      </c>
      <c r="V91" s="1">
        <v>250</v>
      </c>
      <c r="W91" s="1" t="s">
        <v>120</v>
      </c>
      <c r="X91" s="1">
        <v>41670</v>
      </c>
      <c r="Y91" s="1" t="s">
        <v>144</v>
      </c>
      <c r="Z91" s="1" t="s">
        <v>177</v>
      </c>
      <c r="AA91" t="s">
        <v>108</v>
      </c>
    </row>
    <row r="92" spans="1:27" x14ac:dyDescent="0.3">
      <c r="A92" t="s">
        <v>89</v>
      </c>
      <c r="B92" t="s">
        <v>129</v>
      </c>
      <c r="C92" s="1">
        <v>1.889</v>
      </c>
      <c r="D92" s="1">
        <v>0.29599999999999999</v>
      </c>
      <c r="E92" s="1">
        <v>290</v>
      </c>
      <c r="F92" s="1">
        <f t="shared" si="25"/>
        <v>4640</v>
      </c>
      <c r="G92" s="2">
        <f t="shared" si="26"/>
        <v>0.40711206896551722</v>
      </c>
      <c r="H92" t="s">
        <v>108</v>
      </c>
      <c r="I92">
        <v>16</v>
      </c>
      <c r="J92">
        <v>114688</v>
      </c>
      <c r="K92">
        <v>4</v>
      </c>
      <c r="L92" s="1" t="s">
        <v>120</v>
      </c>
      <c r="M92">
        <v>64</v>
      </c>
      <c r="N92">
        <f t="shared" si="27"/>
        <v>262144</v>
      </c>
      <c r="O92">
        <f t="shared" ref="O92:O97" si="30">500*$M92</f>
        <v>32000</v>
      </c>
      <c r="P92">
        <f t="shared" ref="P92:P97" si="31">60*$M92</f>
        <v>3840</v>
      </c>
      <c r="Q92">
        <f t="shared" ref="Q92:R97" si="32">O92</f>
        <v>32000</v>
      </c>
      <c r="R92">
        <f t="shared" si="32"/>
        <v>3840</v>
      </c>
      <c r="S92">
        <v>2048000</v>
      </c>
      <c r="T92">
        <f t="shared" si="28"/>
        <v>2000</v>
      </c>
      <c r="U92" s="1">
        <v>20000</v>
      </c>
      <c r="V92" s="1">
        <v>500</v>
      </c>
      <c r="W92" s="1" t="s">
        <v>120</v>
      </c>
      <c r="X92" s="1" t="s">
        <v>143</v>
      </c>
      <c r="Y92" s="1" t="s">
        <v>143</v>
      </c>
      <c r="Z92" s="1" t="s">
        <v>143</v>
      </c>
      <c r="AA92" t="s">
        <v>108</v>
      </c>
    </row>
    <row r="93" spans="1:27" x14ac:dyDescent="0.3">
      <c r="A93" t="s">
        <v>91</v>
      </c>
      <c r="B93" t="s">
        <v>129</v>
      </c>
      <c r="C93" s="1">
        <v>2.5299999999999998</v>
      </c>
      <c r="D93" s="1">
        <v>0.39600000000000002</v>
      </c>
      <c r="E93" s="1">
        <v>290</v>
      </c>
      <c r="F93" s="1">
        <f t="shared" si="25"/>
        <v>4640</v>
      </c>
      <c r="G93" s="2">
        <f t="shared" si="26"/>
        <v>0.54525862068965514</v>
      </c>
      <c r="H93" t="s">
        <v>108</v>
      </c>
      <c r="I93">
        <v>16</v>
      </c>
      <c r="J93">
        <v>229376</v>
      </c>
      <c r="K93">
        <v>4</v>
      </c>
      <c r="L93" s="1" t="s">
        <v>120</v>
      </c>
      <c r="M93">
        <v>64</v>
      </c>
      <c r="N93">
        <f t="shared" si="27"/>
        <v>262144</v>
      </c>
      <c r="O93">
        <f t="shared" si="30"/>
        <v>32000</v>
      </c>
      <c r="P93">
        <f t="shared" si="31"/>
        <v>3840</v>
      </c>
      <c r="Q93">
        <f t="shared" si="32"/>
        <v>32000</v>
      </c>
      <c r="R93">
        <f t="shared" si="32"/>
        <v>3840</v>
      </c>
      <c r="S93">
        <v>2048000</v>
      </c>
      <c r="T93">
        <f t="shared" si="28"/>
        <v>2000</v>
      </c>
      <c r="U93" s="1">
        <v>40000</v>
      </c>
      <c r="V93" s="1">
        <v>1000</v>
      </c>
      <c r="W93" s="1" t="s">
        <v>120</v>
      </c>
      <c r="X93" s="1" t="s">
        <v>143</v>
      </c>
      <c r="Y93" s="1" t="s">
        <v>143</v>
      </c>
      <c r="Z93" s="1" t="s">
        <v>143</v>
      </c>
      <c r="AA93" t="s">
        <v>108</v>
      </c>
    </row>
    <row r="94" spans="1:27" x14ac:dyDescent="0.3">
      <c r="A94" t="s">
        <v>93</v>
      </c>
      <c r="B94" t="s">
        <v>129</v>
      </c>
      <c r="C94" s="1">
        <v>2.0779999999999998</v>
      </c>
      <c r="D94" s="1">
        <v>0.32500000000000001</v>
      </c>
      <c r="E94" s="1">
        <v>290</v>
      </c>
      <c r="F94" s="1">
        <f t="shared" si="25"/>
        <v>4640</v>
      </c>
      <c r="G94" s="2">
        <f t="shared" si="26"/>
        <v>0.44784482758620686</v>
      </c>
      <c r="H94" t="s">
        <v>108</v>
      </c>
      <c r="I94">
        <v>16</v>
      </c>
      <c r="J94">
        <v>229376</v>
      </c>
      <c r="K94">
        <v>4</v>
      </c>
      <c r="L94" s="1" t="s">
        <v>120</v>
      </c>
      <c r="M94">
        <v>64</v>
      </c>
      <c r="N94">
        <f t="shared" si="27"/>
        <v>262144</v>
      </c>
      <c r="O94">
        <f t="shared" si="30"/>
        <v>32000</v>
      </c>
      <c r="P94">
        <f t="shared" si="31"/>
        <v>3840</v>
      </c>
      <c r="Q94">
        <f t="shared" si="32"/>
        <v>32000</v>
      </c>
      <c r="R94">
        <f t="shared" si="32"/>
        <v>3840</v>
      </c>
      <c r="S94">
        <v>2048000</v>
      </c>
      <c r="T94">
        <f t="shared" si="28"/>
        <v>2000</v>
      </c>
      <c r="U94" s="1">
        <v>80000</v>
      </c>
      <c r="V94" s="1">
        <v>2000</v>
      </c>
      <c r="W94" s="1" t="s">
        <v>120</v>
      </c>
      <c r="X94" s="1" t="s">
        <v>143</v>
      </c>
      <c r="Y94" s="1" t="s">
        <v>143</v>
      </c>
      <c r="Z94" s="1" t="s">
        <v>143</v>
      </c>
      <c r="AA94" t="s">
        <v>108</v>
      </c>
    </row>
    <row r="95" spans="1:27" x14ac:dyDescent="0.3">
      <c r="A95" t="s">
        <v>92</v>
      </c>
      <c r="B95" t="s">
        <v>129</v>
      </c>
      <c r="C95" s="1">
        <v>2.7829999999999999</v>
      </c>
      <c r="D95" s="1">
        <v>0.435</v>
      </c>
      <c r="E95" s="1">
        <v>290</v>
      </c>
      <c r="F95" s="1">
        <f t="shared" si="25"/>
        <v>4640</v>
      </c>
      <c r="G95" s="2">
        <f t="shared" si="26"/>
        <v>0.59978448275862062</v>
      </c>
      <c r="H95" t="s">
        <v>108</v>
      </c>
      <c r="I95">
        <v>16</v>
      </c>
      <c r="J95">
        <v>114688</v>
      </c>
      <c r="K95">
        <v>4</v>
      </c>
      <c r="L95" s="1" t="s">
        <v>120</v>
      </c>
      <c r="M95">
        <v>64</v>
      </c>
      <c r="N95">
        <f t="shared" si="27"/>
        <v>262144</v>
      </c>
      <c r="O95">
        <f t="shared" si="30"/>
        <v>32000</v>
      </c>
      <c r="P95">
        <f t="shared" si="31"/>
        <v>3840</v>
      </c>
      <c r="Q95">
        <f t="shared" si="32"/>
        <v>32000</v>
      </c>
      <c r="R95">
        <f t="shared" si="32"/>
        <v>3840</v>
      </c>
      <c r="S95">
        <v>2048000</v>
      </c>
      <c r="T95">
        <f t="shared" si="28"/>
        <v>2000</v>
      </c>
      <c r="U95" s="1" t="s">
        <v>120</v>
      </c>
      <c r="V95" s="1" t="s">
        <v>120</v>
      </c>
      <c r="W95" s="1" t="s">
        <v>120</v>
      </c>
      <c r="X95" s="1" t="s">
        <v>143</v>
      </c>
      <c r="Y95" s="1" t="s">
        <v>143</v>
      </c>
      <c r="Z95" s="1" t="s">
        <v>143</v>
      </c>
      <c r="AA95" t="s">
        <v>108</v>
      </c>
    </row>
    <row r="96" spans="1:27" x14ac:dyDescent="0.3">
      <c r="A96" t="s">
        <v>88</v>
      </c>
      <c r="B96" t="s">
        <v>129</v>
      </c>
      <c r="C96" s="1">
        <v>0.94499999999999995</v>
      </c>
      <c r="D96" s="1">
        <v>0.14799999999999999</v>
      </c>
      <c r="E96" s="1">
        <v>290</v>
      </c>
      <c r="F96" s="1">
        <f t="shared" si="25"/>
        <v>2320</v>
      </c>
      <c r="G96" s="2">
        <f t="shared" si="26"/>
        <v>0.40732758620689652</v>
      </c>
      <c r="H96" t="s">
        <v>108</v>
      </c>
      <c r="I96">
        <v>8</v>
      </c>
      <c r="J96">
        <v>57344</v>
      </c>
      <c r="K96">
        <v>2</v>
      </c>
      <c r="L96" s="1" t="s">
        <v>120</v>
      </c>
      <c r="M96">
        <v>32</v>
      </c>
      <c r="N96">
        <f t="shared" si="27"/>
        <v>131072</v>
      </c>
      <c r="O96">
        <f t="shared" si="30"/>
        <v>16000</v>
      </c>
      <c r="P96">
        <f t="shared" si="31"/>
        <v>1920</v>
      </c>
      <c r="Q96">
        <f t="shared" si="32"/>
        <v>16000</v>
      </c>
      <c r="R96">
        <f t="shared" si="32"/>
        <v>1920</v>
      </c>
      <c r="S96">
        <v>1024000</v>
      </c>
      <c r="T96">
        <f t="shared" si="28"/>
        <v>1000</v>
      </c>
      <c r="U96" s="1" t="s">
        <v>120</v>
      </c>
      <c r="V96" s="1" t="s">
        <v>120</v>
      </c>
      <c r="W96" s="1" t="s">
        <v>120</v>
      </c>
      <c r="X96" s="1" t="s">
        <v>143</v>
      </c>
      <c r="Y96" s="1" t="s">
        <v>143</v>
      </c>
      <c r="Z96" s="1" t="s">
        <v>143</v>
      </c>
      <c r="AA96" t="s">
        <v>108</v>
      </c>
    </row>
    <row r="97" spans="1:27" x14ac:dyDescent="0.3">
      <c r="A97" t="s">
        <v>90</v>
      </c>
      <c r="B97" t="s">
        <v>129</v>
      </c>
      <c r="C97" s="1">
        <v>1.2649999999999999</v>
      </c>
      <c r="D97" s="1">
        <v>0.19800000000000001</v>
      </c>
      <c r="E97" s="1">
        <v>290</v>
      </c>
      <c r="F97" s="1">
        <f t="shared" si="25"/>
        <v>2320</v>
      </c>
      <c r="G97" s="2">
        <f t="shared" si="26"/>
        <v>0.54525862068965514</v>
      </c>
      <c r="H97" t="s">
        <v>108</v>
      </c>
      <c r="I97">
        <v>8</v>
      </c>
      <c r="J97">
        <v>114688</v>
      </c>
      <c r="K97">
        <v>2</v>
      </c>
      <c r="L97" s="1" t="s">
        <v>120</v>
      </c>
      <c r="M97">
        <v>32</v>
      </c>
      <c r="N97">
        <f t="shared" si="27"/>
        <v>131072</v>
      </c>
      <c r="O97">
        <f t="shared" si="30"/>
        <v>16000</v>
      </c>
      <c r="P97">
        <f t="shared" si="31"/>
        <v>1920</v>
      </c>
      <c r="Q97">
        <f t="shared" si="32"/>
        <v>16000</v>
      </c>
      <c r="R97">
        <f t="shared" si="32"/>
        <v>1920</v>
      </c>
      <c r="S97">
        <v>1024000</v>
      </c>
      <c r="T97">
        <f t="shared" si="28"/>
        <v>1000</v>
      </c>
      <c r="U97" s="1" t="s">
        <v>120</v>
      </c>
      <c r="V97" s="1" t="s">
        <v>120</v>
      </c>
      <c r="W97" s="1" t="s">
        <v>120</v>
      </c>
      <c r="X97" s="1" t="s">
        <v>143</v>
      </c>
      <c r="Y97" s="1" t="s">
        <v>143</v>
      </c>
      <c r="Z97" s="1" t="s">
        <v>143</v>
      </c>
      <c r="AA97" t="s">
        <v>108</v>
      </c>
    </row>
    <row r="98" spans="1:27" x14ac:dyDescent="0.3">
      <c r="A98" t="s">
        <v>86</v>
      </c>
      <c r="B98" t="s">
        <v>129</v>
      </c>
      <c r="C98" s="1">
        <v>1.2549999999999999</v>
      </c>
      <c r="D98" s="1" t="s">
        <v>123</v>
      </c>
      <c r="E98" s="1">
        <v>180</v>
      </c>
      <c r="F98" s="1">
        <f t="shared" ref="F98:F111" si="33">IFERROR(E98*I98,"Unknown")</f>
        <v>2880</v>
      </c>
      <c r="G98" s="2">
        <f t="shared" ref="G98:G111" si="34">IFERROR(C98/F98*1000,"Unknown")</f>
        <v>0.43576388888888884</v>
      </c>
      <c r="H98" t="s">
        <v>109</v>
      </c>
      <c r="I98">
        <v>16</v>
      </c>
      <c r="J98">
        <v>131072</v>
      </c>
      <c r="K98">
        <v>8</v>
      </c>
      <c r="L98" s="1" t="s">
        <v>152</v>
      </c>
      <c r="M98">
        <v>64</v>
      </c>
      <c r="N98">
        <f t="shared" si="27"/>
        <v>262144</v>
      </c>
      <c r="O98">
        <f t="shared" ref="O98:O104" si="35">7500*$M98</f>
        <v>480000</v>
      </c>
      <c r="P98">
        <f t="shared" ref="P98:P104" si="36">250*$M98</f>
        <v>16000</v>
      </c>
      <c r="Q98">
        <v>20000</v>
      </c>
      <c r="R98">
        <v>500</v>
      </c>
      <c r="S98">
        <v>2874368</v>
      </c>
      <c r="T98">
        <f t="shared" si="28"/>
        <v>2807</v>
      </c>
      <c r="U98" s="1" t="s">
        <v>120</v>
      </c>
      <c r="V98" s="1" t="s">
        <v>120</v>
      </c>
      <c r="W98" s="1" t="s">
        <v>120</v>
      </c>
      <c r="X98" s="1" t="s">
        <v>143</v>
      </c>
      <c r="Y98" s="1" t="s">
        <v>143</v>
      </c>
      <c r="Z98" s="1" t="s">
        <v>143</v>
      </c>
      <c r="AA98" t="s">
        <v>108</v>
      </c>
    </row>
    <row r="99" spans="1:27" x14ac:dyDescent="0.3">
      <c r="A99" t="s">
        <v>87</v>
      </c>
      <c r="B99" t="s">
        <v>129</v>
      </c>
      <c r="C99" s="1">
        <v>2.5099999999999998</v>
      </c>
      <c r="D99" s="1" t="s">
        <v>123</v>
      </c>
      <c r="E99" s="1">
        <v>180</v>
      </c>
      <c r="F99" s="1">
        <f t="shared" si="33"/>
        <v>5760</v>
      </c>
      <c r="G99" s="2">
        <f t="shared" si="34"/>
        <v>0.43576388888888884</v>
      </c>
      <c r="H99" t="s">
        <v>109</v>
      </c>
      <c r="I99">
        <v>32</v>
      </c>
      <c r="J99">
        <v>262144</v>
      </c>
      <c r="K99">
        <v>8</v>
      </c>
      <c r="L99" s="1">
        <v>20000</v>
      </c>
      <c r="M99">
        <v>64</v>
      </c>
      <c r="N99">
        <f t="shared" si="27"/>
        <v>262144</v>
      </c>
      <c r="O99">
        <f t="shared" si="35"/>
        <v>480000</v>
      </c>
      <c r="P99">
        <f t="shared" si="36"/>
        <v>16000</v>
      </c>
      <c r="Q99">
        <v>40000</v>
      </c>
      <c r="R99">
        <v>1000</v>
      </c>
      <c r="S99">
        <v>5765120</v>
      </c>
      <c r="T99">
        <f t="shared" si="28"/>
        <v>5630</v>
      </c>
      <c r="U99" s="1">
        <v>80000</v>
      </c>
      <c r="V99" s="1">
        <v>800</v>
      </c>
      <c r="W99" s="1" t="s">
        <v>120</v>
      </c>
      <c r="X99" s="1" t="s">
        <v>143</v>
      </c>
      <c r="Y99" s="1" t="s">
        <v>143</v>
      </c>
      <c r="Z99" s="1" t="s">
        <v>143</v>
      </c>
      <c r="AA99" t="s">
        <v>108</v>
      </c>
    </row>
    <row r="100" spans="1:27" x14ac:dyDescent="0.3">
      <c r="A100" t="s">
        <v>84</v>
      </c>
      <c r="B100" t="s">
        <v>129</v>
      </c>
      <c r="C100" s="1">
        <v>0.314</v>
      </c>
      <c r="D100" s="1" t="s">
        <v>123</v>
      </c>
      <c r="E100" s="1">
        <v>180</v>
      </c>
      <c r="F100" s="1">
        <f t="shared" si="33"/>
        <v>720</v>
      </c>
      <c r="G100" s="2">
        <f t="shared" si="34"/>
        <v>0.43611111111111112</v>
      </c>
      <c r="H100" t="s">
        <v>109</v>
      </c>
      <c r="I100">
        <v>4</v>
      </c>
      <c r="J100">
        <v>32768</v>
      </c>
      <c r="K100">
        <v>2</v>
      </c>
      <c r="L100" s="1">
        <v>4000</v>
      </c>
      <c r="M100">
        <v>16</v>
      </c>
      <c r="N100">
        <f t="shared" si="27"/>
        <v>65536</v>
      </c>
      <c r="O100">
        <f t="shared" si="35"/>
        <v>120000</v>
      </c>
      <c r="P100">
        <f t="shared" si="36"/>
        <v>4000</v>
      </c>
      <c r="Q100">
        <v>5000</v>
      </c>
      <c r="R100">
        <v>125</v>
      </c>
      <c r="S100">
        <v>694272</v>
      </c>
      <c r="T100">
        <f t="shared" si="28"/>
        <v>678</v>
      </c>
      <c r="U100" s="1">
        <v>160000</v>
      </c>
      <c r="V100" s="1">
        <v>1600</v>
      </c>
      <c r="W100" s="1" t="s">
        <v>120</v>
      </c>
      <c r="X100" s="1" t="s">
        <v>143</v>
      </c>
      <c r="Y100" s="1" t="s">
        <v>143</v>
      </c>
      <c r="Z100" s="1" t="s">
        <v>143</v>
      </c>
      <c r="AA100" t="s">
        <v>108</v>
      </c>
    </row>
    <row r="101" spans="1:27" x14ac:dyDescent="0.3">
      <c r="A101" t="s">
        <v>85</v>
      </c>
      <c r="B101" t="s">
        <v>129</v>
      </c>
      <c r="C101" s="1">
        <v>0.628</v>
      </c>
      <c r="D101" s="1" t="s">
        <v>123</v>
      </c>
      <c r="E101" s="1">
        <v>180</v>
      </c>
      <c r="F101" s="1">
        <f t="shared" si="33"/>
        <v>1440</v>
      </c>
      <c r="G101" s="2">
        <f t="shared" si="34"/>
        <v>0.43611111111111112</v>
      </c>
      <c r="H101" t="s">
        <v>109</v>
      </c>
      <c r="I101">
        <v>8</v>
      </c>
      <c r="J101">
        <v>65536</v>
      </c>
      <c r="K101">
        <v>4</v>
      </c>
      <c r="L101" s="1">
        <v>8000</v>
      </c>
      <c r="M101">
        <v>32</v>
      </c>
      <c r="N101">
        <f t="shared" si="27"/>
        <v>131072</v>
      </c>
      <c r="O101">
        <f t="shared" si="35"/>
        <v>240000</v>
      </c>
      <c r="P101">
        <f t="shared" si="36"/>
        <v>8000</v>
      </c>
      <c r="Q101">
        <v>10000</v>
      </c>
      <c r="R101">
        <v>250</v>
      </c>
      <c r="S101">
        <v>1421312</v>
      </c>
      <c r="T101">
        <f t="shared" si="28"/>
        <v>1388</v>
      </c>
      <c r="U101" s="1">
        <v>80000</v>
      </c>
      <c r="V101" s="1">
        <v>800</v>
      </c>
      <c r="W101" s="1" t="s">
        <v>120</v>
      </c>
      <c r="X101" s="1" t="s">
        <v>143</v>
      </c>
      <c r="Y101" s="1" t="s">
        <v>143</v>
      </c>
      <c r="Z101" s="1" t="s">
        <v>143</v>
      </c>
      <c r="AA101" t="s">
        <v>108</v>
      </c>
    </row>
    <row r="102" spans="1:27" x14ac:dyDescent="0.3">
      <c r="A102" t="s">
        <v>126</v>
      </c>
      <c r="B102" t="s">
        <v>129</v>
      </c>
      <c r="C102" s="1" t="s">
        <v>120</v>
      </c>
      <c r="D102" s="1" t="s">
        <v>120</v>
      </c>
      <c r="E102" s="1">
        <v>160</v>
      </c>
      <c r="F102" s="1">
        <f t="shared" si="33"/>
        <v>20480</v>
      </c>
      <c r="G102" s="2" t="str">
        <f t="shared" si="34"/>
        <v>Unknown</v>
      </c>
      <c r="H102" t="s">
        <v>108</v>
      </c>
      <c r="I102">
        <v>128</v>
      </c>
      <c r="J102">
        <v>1952000</v>
      </c>
      <c r="K102">
        <v>32</v>
      </c>
      <c r="L102" s="1" t="s">
        <v>120</v>
      </c>
      <c r="M102">
        <v>64</v>
      </c>
      <c r="N102">
        <f t="shared" si="27"/>
        <v>262144</v>
      </c>
      <c r="O102">
        <f t="shared" si="35"/>
        <v>480000</v>
      </c>
      <c r="P102">
        <f t="shared" si="36"/>
        <v>16000</v>
      </c>
      <c r="Q102">
        <v>80000</v>
      </c>
      <c r="R102">
        <v>2000</v>
      </c>
      <c r="S102">
        <v>4096000</v>
      </c>
      <c r="T102">
        <f t="shared" si="28"/>
        <v>4000</v>
      </c>
      <c r="U102" s="2">
        <f t="shared" ref="U102:V111" si="37">IFERROR(Q102/T102*1000,"Unknown")</f>
        <v>20000</v>
      </c>
      <c r="V102" s="2">
        <f t="shared" si="37"/>
        <v>100</v>
      </c>
      <c r="W102" s="1" t="s">
        <v>120</v>
      </c>
      <c r="X102" s="1">
        <v>134630</v>
      </c>
      <c r="Y102" s="1" t="s">
        <v>144</v>
      </c>
      <c r="Z102" s="1" t="s">
        <v>143</v>
      </c>
      <c r="AA102" t="s">
        <v>109</v>
      </c>
    </row>
    <row r="103" spans="1:27" x14ac:dyDescent="0.3">
      <c r="A103" t="s">
        <v>103</v>
      </c>
      <c r="B103" t="s">
        <v>129</v>
      </c>
      <c r="C103" s="1" t="s">
        <v>120</v>
      </c>
      <c r="D103" s="1" t="s">
        <v>120</v>
      </c>
      <c r="E103" s="1">
        <v>160</v>
      </c>
      <c r="F103" s="1">
        <f t="shared" si="33"/>
        <v>20480</v>
      </c>
      <c r="G103" s="2" t="str">
        <f t="shared" si="34"/>
        <v>Unknown</v>
      </c>
      <c r="H103" t="s">
        <v>109</v>
      </c>
      <c r="I103">
        <v>128</v>
      </c>
      <c r="J103">
        <v>2048000</v>
      </c>
      <c r="K103">
        <v>32</v>
      </c>
      <c r="L103" s="1">
        <v>25000</v>
      </c>
      <c r="M103">
        <v>64</v>
      </c>
      <c r="N103">
        <f t="shared" si="27"/>
        <v>262144</v>
      </c>
      <c r="O103">
        <f t="shared" si="35"/>
        <v>480000</v>
      </c>
      <c r="P103">
        <f t="shared" si="36"/>
        <v>16000</v>
      </c>
      <c r="Q103">
        <v>80000</v>
      </c>
      <c r="R103">
        <v>2000</v>
      </c>
      <c r="S103">
        <v>4096000</v>
      </c>
      <c r="T103">
        <f t="shared" si="28"/>
        <v>4000</v>
      </c>
      <c r="U103" s="2">
        <f t="shared" si="37"/>
        <v>20000</v>
      </c>
      <c r="V103" s="2">
        <f t="shared" si="37"/>
        <v>100</v>
      </c>
      <c r="W103" s="1" t="s">
        <v>120</v>
      </c>
      <c r="X103" s="1" t="s">
        <v>143</v>
      </c>
      <c r="Y103" s="1" t="s">
        <v>143</v>
      </c>
      <c r="Z103" s="1" t="s">
        <v>143</v>
      </c>
      <c r="AA103" t="s">
        <v>109</v>
      </c>
    </row>
    <row r="104" spans="1:27" x14ac:dyDescent="0.3">
      <c r="A104" t="s">
        <v>102</v>
      </c>
      <c r="B104" t="s">
        <v>129</v>
      </c>
      <c r="C104" s="1" t="s">
        <v>120</v>
      </c>
      <c r="D104" s="1" t="s">
        <v>120</v>
      </c>
      <c r="E104" s="1">
        <v>160</v>
      </c>
      <c r="F104" s="1">
        <f t="shared" si="33"/>
        <v>10240</v>
      </c>
      <c r="G104" s="2" t="str">
        <f t="shared" si="34"/>
        <v>Unknown</v>
      </c>
      <c r="H104" t="s">
        <v>109</v>
      </c>
      <c r="I104">
        <v>64</v>
      </c>
      <c r="J104">
        <v>1792000</v>
      </c>
      <c r="K104">
        <v>32</v>
      </c>
      <c r="L104" s="1">
        <v>16000</v>
      </c>
      <c r="M104">
        <v>64</v>
      </c>
      <c r="N104">
        <f t="shared" si="27"/>
        <v>262144</v>
      </c>
      <c r="O104">
        <f t="shared" si="35"/>
        <v>480000</v>
      </c>
      <c r="P104">
        <f t="shared" si="36"/>
        <v>16000</v>
      </c>
      <c r="Q104">
        <v>40000</v>
      </c>
      <c r="R104">
        <v>1000</v>
      </c>
      <c r="S104">
        <v>2048000</v>
      </c>
      <c r="T104">
        <f t="shared" si="28"/>
        <v>2000</v>
      </c>
      <c r="U104" s="2">
        <f t="shared" si="37"/>
        <v>20000</v>
      </c>
      <c r="V104" s="2">
        <f t="shared" si="37"/>
        <v>50</v>
      </c>
      <c r="W104" s="1" t="s">
        <v>120</v>
      </c>
      <c r="X104" s="1">
        <v>68930</v>
      </c>
      <c r="Y104" s="1" t="s">
        <v>144</v>
      </c>
      <c r="Z104" s="1" t="s">
        <v>143</v>
      </c>
      <c r="AA104" t="s">
        <v>108</v>
      </c>
    </row>
    <row r="105" spans="1:27" x14ac:dyDescent="0.3">
      <c r="A105" t="s">
        <v>95</v>
      </c>
      <c r="B105" t="s">
        <v>129</v>
      </c>
      <c r="C105" s="1">
        <v>1.968</v>
      </c>
      <c r="D105" s="1">
        <v>0.36899999999999999</v>
      </c>
      <c r="E105" s="1" t="s">
        <v>120</v>
      </c>
      <c r="F105" s="1" t="str">
        <f t="shared" si="33"/>
        <v>Unknown</v>
      </c>
      <c r="G105" s="2" t="str">
        <f t="shared" si="34"/>
        <v>Unknown</v>
      </c>
      <c r="H105" t="s">
        <v>108</v>
      </c>
      <c r="I105">
        <v>12</v>
      </c>
      <c r="J105">
        <v>114688</v>
      </c>
      <c r="K105" s="1" t="s">
        <v>120</v>
      </c>
      <c r="L105" s="1" t="s">
        <v>120</v>
      </c>
      <c r="M105">
        <v>48</v>
      </c>
      <c r="N105">
        <f t="shared" si="27"/>
        <v>196608</v>
      </c>
      <c r="O105">
        <f t="shared" ref="O105:O111" si="38">500*$M105</f>
        <v>24000</v>
      </c>
      <c r="P105">
        <f t="shared" ref="P105:P111" si="39">60*$M105</f>
        <v>2880</v>
      </c>
      <c r="Q105">
        <f t="shared" ref="Q105:R111" si="40">O105</f>
        <v>24000</v>
      </c>
      <c r="R105">
        <f t="shared" si="40"/>
        <v>2880</v>
      </c>
      <c r="S105">
        <v>696320</v>
      </c>
      <c r="T105">
        <f t="shared" si="28"/>
        <v>680</v>
      </c>
      <c r="U105" s="2">
        <f t="shared" si="37"/>
        <v>35294.117647058825</v>
      </c>
      <c r="V105" s="2">
        <f t="shared" si="37"/>
        <v>81.599999999999994</v>
      </c>
      <c r="W105" s="1" t="s">
        <v>120</v>
      </c>
      <c r="X105" s="1" t="s">
        <v>143</v>
      </c>
      <c r="Y105" s="1" t="s">
        <v>143</v>
      </c>
      <c r="Z105" s="1" t="s">
        <v>143</v>
      </c>
      <c r="AA105" t="s">
        <v>108</v>
      </c>
    </row>
    <row r="106" spans="1:27" x14ac:dyDescent="0.3">
      <c r="A106" t="s">
        <v>96</v>
      </c>
      <c r="B106" t="s">
        <v>129</v>
      </c>
      <c r="C106" s="1">
        <v>3.9350000000000001</v>
      </c>
      <c r="D106" s="1">
        <v>0.73799999999999999</v>
      </c>
      <c r="E106" s="1" t="s">
        <v>120</v>
      </c>
      <c r="F106" s="1" t="str">
        <f t="shared" si="33"/>
        <v>Unknown</v>
      </c>
      <c r="G106" s="2" t="str">
        <f t="shared" si="34"/>
        <v>Unknown</v>
      </c>
      <c r="H106" t="s">
        <v>108</v>
      </c>
      <c r="I106">
        <v>24</v>
      </c>
      <c r="J106">
        <v>229376</v>
      </c>
      <c r="K106" s="1" t="s">
        <v>120</v>
      </c>
      <c r="L106" s="1" t="s">
        <v>120</v>
      </c>
      <c r="M106">
        <v>64</v>
      </c>
      <c r="N106">
        <f t="shared" si="27"/>
        <v>262144</v>
      </c>
      <c r="O106">
        <f t="shared" si="38"/>
        <v>32000</v>
      </c>
      <c r="P106">
        <f t="shared" si="39"/>
        <v>3840</v>
      </c>
      <c r="Q106">
        <f t="shared" si="40"/>
        <v>32000</v>
      </c>
      <c r="R106">
        <f t="shared" si="40"/>
        <v>3840</v>
      </c>
      <c r="S106">
        <v>1474560</v>
      </c>
      <c r="T106">
        <f t="shared" si="28"/>
        <v>1440</v>
      </c>
      <c r="U106" s="2">
        <f t="shared" si="37"/>
        <v>22222.222222222223</v>
      </c>
      <c r="V106" s="2">
        <f t="shared" si="37"/>
        <v>172.8</v>
      </c>
      <c r="W106" s="1" t="s">
        <v>120</v>
      </c>
      <c r="X106" s="1" t="s">
        <v>143</v>
      </c>
      <c r="Y106" s="1" t="s">
        <v>143</v>
      </c>
      <c r="Z106" s="1" t="s">
        <v>143</v>
      </c>
      <c r="AA106" t="s">
        <v>108</v>
      </c>
    </row>
    <row r="107" spans="1:27" x14ac:dyDescent="0.3">
      <c r="A107" t="s">
        <v>97</v>
      </c>
      <c r="B107" t="s">
        <v>129</v>
      </c>
      <c r="C107" s="1">
        <v>4.3280000000000003</v>
      </c>
      <c r="D107" s="1" t="s">
        <v>120</v>
      </c>
      <c r="E107" s="1" t="s">
        <v>120</v>
      </c>
      <c r="F107" s="1" t="str">
        <f t="shared" si="33"/>
        <v>Unknown</v>
      </c>
      <c r="G107" s="2" t="str">
        <f t="shared" si="34"/>
        <v>Unknown</v>
      </c>
      <c r="H107" t="s">
        <v>108</v>
      </c>
      <c r="I107">
        <v>24</v>
      </c>
      <c r="J107">
        <v>229376</v>
      </c>
      <c r="K107" s="1" t="s">
        <v>120</v>
      </c>
      <c r="L107" s="1" t="s">
        <v>120</v>
      </c>
      <c r="M107">
        <v>64</v>
      </c>
      <c r="N107">
        <f t="shared" si="27"/>
        <v>262144</v>
      </c>
      <c r="O107">
        <f t="shared" si="38"/>
        <v>32000</v>
      </c>
      <c r="P107">
        <f t="shared" si="39"/>
        <v>3840</v>
      </c>
      <c r="Q107">
        <f t="shared" si="40"/>
        <v>32000</v>
      </c>
      <c r="R107">
        <f t="shared" si="40"/>
        <v>3840</v>
      </c>
      <c r="S107">
        <v>1474560</v>
      </c>
      <c r="T107">
        <f t="shared" si="28"/>
        <v>1440</v>
      </c>
      <c r="U107" s="2">
        <f t="shared" si="37"/>
        <v>22222.222222222223</v>
      </c>
      <c r="V107" s="2">
        <f t="shared" si="37"/>
        <v>172.8</v>
      </c>
      <c r="W107" s="1" t="s">
        <v>120</v>
      </c>
      <c r="X107" s="1" t="s">
        <v>143</v>
      </c>
      <c r="Y107" s="1" t="s">
        <v>143</v>
      </c>
      <c r="Z107" s="1" t="s">
        <v>143</v>
      </c>
      <c r="AA107" t="s">
        <v>108</v>
      </c>
    </row>
    <row r="108" spans="1:27" x14ac:dyDescent="0.3">
      <c r="A108" t="s">
        <v>94</v>
      </c>
      <c r="B108" t="s">
        <v>129</v>
      </c>
      <c r="C108" s="1">
        <v>0.98399999999999999</v>
      </c>
      <c r="D108" s="1">
        <v>0.185</v>
      </c>
      <c r="E108" s="1" t="s">
        <v>120</v>
      </c>
      <c r="F108" s="1" t="str">
        <f t="shared" si="33"/>
        <v>Unknown</v>
      </c>
      <c r="G108" s="2" t="str">
        <f t="shared" si="34"/>
        <v>Unknown</v>
      </c>
      <c r="H108" t="s">
        <v>108</v>
      </c>
      <c r="I108">
        <v>6</v>
      </c>
      <c r="J108">
        <v>57344</v>
      </c>
      <c r="K108" s="1" t="s">
        <v>120</v>
      </c>
      <c r="L108" s="1" t="s">
        <v>120</v>
      </c>
      <c r="M108">
        <v>24</v>
      </c>
      <c r="N108">
        <f t="shared" si="27"/>
        <v>98304</v>
      </c>
      <c r="O108">
        <f t="shared" si="38"/>
        <v>12000</v>
      </c>
      <c r="P108">
        <f t="shared" si="39"/>
        <v>1440</v>
      </c>
      <c r="Q108">
        <f t="shared" si="40"/>
        <v>12000</v>
      </c>
      <c r="R108">
        <f t="shared" si="40"/>
        <v>1440</v>
      </c>
      <c r="S108">
        <v>389120</v>
      </c>
      <c r="T108">
        <f t="shared" si="28"/>
        <v>380</v>
      </c>
      <c r="U108" s="2">
        <f t="shared" si="37"/>
        <v>31578.94736842105</v>
      </c>
      <c r="V108" s="2">
        <f t="shared" si="37"/>
        <v>45.6</v>
      </c>
      <c r="W108" s="1" t="s">
        <v>120</v>
      </c>
      <c r="X108" s="1" t="s">
        <v>143</v>
      </c>
      <c r="Y108" s="1" t="s">
        <v>143</v>
      </c>
      <c r="Z108" s="1" t="s">
        <v>143</v>
      </c>
      <c r="AA108" t="s">
        <v>108</v>
      </c>
    </row>
    <row r="109" spans="1:27" x14ac:dyDescent="0.3">
      <c r="A109" t="s">
        <v>72</v>
      </c>
      <c r="B109" t="s">
        <v>129</v>
      </c>
      <c r="C109" s="1">
        <v>2.3029999999999999</v>
      </c>
      <c r="D109" s="1">
        <v>0.36899999999999999</v>
      </c>
      <c r="E109" s="1" t="s">
        <v>120</v>
      </c>
      <c r="F109" s="1" t="str">
        <f t="shared" si="33"/>
        <v>Unknown</v>
      </c>
      <c r="G109" s="2" t="str">
        <f t="shared" si="34"/>
        <v>Unknown</v>
      </c>
      <c r="H109" t="s">
        <v>108</v>
      </c>
      <c r="I109">
        <v>12</v>
      </c>
      <c r="J109">
        <v>114688</v>
      </c>
      <c r="K109" s="1" t="s">
        <v>120</v>
      </c>
      <c r="L109" s="1" t="s">
        <v>120</v>
      </c>
      <c r="M109">
        <v>48</v>
      </c>
      <c r="N109">
        <f t="shared" si="27"/>
        <v>196608</v>
      </c>
      <c r="O109">
        <f t="shared" si="38"/>
        <v>24000</v>
      </c>
      <c r="P109">
        <f t="shared" si="39"/>
        <v>2880</v>
      </c>
      <c r="Q109">
        <f t="shared" si="40"/>
        <v>24000</v>
      </c>
      <c r="R109">
        <f t="shared" si="40"/>
        <v>2880</v>
      </c>
      <c r="S109">
        <v>696320</v>
      </c>
      <c r="T109">
        <f t="shared" si="28"/>
        <v>680</v>
      </c>
      <c r="U109" s="2">
        <f t="shared" si="37"/>
        <v>35294.117647058825</v>
      </c>
      <c r="V109" s="2">
        <f t="shared" si="37"/>
        <v>81.599999999999994</v>
      </c>
      <c r="W109" s="1" t="s">
        <v>120</v>
      </c>
      <c r="X109" s="1" t="s">
        <v>143</v>
      </c>
      <c r="Y109" s="1" t="s">
        <v>143</v>
      </c>
      <c r="Z109" s="1" t="s">
        <v>143</v>
      </c>
      <c r="AA109" t="s">
        <v>108</v>
      </c>
    </row>
    <row r="110" spans="1:27" x14ac:dyDescent="0.3">
      <c r="A110" t="s">
        <v>73</v>
      </c>
      <c r="B110" t="s">
        <v>129</v>
      </c>
      <c r="C110" s="1">
        <v>4.6050000000000004</v>
      </c>
      <c r="D110" s="1">
        <v>0.73799999999999999</v>
      </c>
      <c r="E110" s="1" t="s">
        <v>120</v>
      </c>
      <c r="F110" s="1" t="str">
        <f t="shared" si="33"/>
        <v>Unknown</v>
      </c>
      <c r="G110" s="2" t="str">
        <f t="shared" si="34"/>
        <v>Unknown</v>
      </c>
      <c r="H110" t="s">
        <v>108</v>
      </c>
      <c r="I110">
        <v>24</v>
      </c>
      <c r="J110">
        <v>229376</v>
      </c>
      <c r="K110" s="1" t="s">
        <v>120</v>
      </c>
      <c r="L110" s="1" t="s">
        <v>120</v>
      </c>
      <c r="M110">
        <v>64</v>
      </c>
      <c r="N110">
        <f t="shared" si="27"/>
        <v>262144</v>
      </c>
      <c r="O110">
        <f t="shared" si="38"/>
        <v>32000</v>
      </c>
      <c r="P110">
        <f t="shared" si="39"/>
        <v>3840</v>
      </c>
      <c r="Q110">
        <f t="shared" si="40"/>
        <v>32000</v>
      </c>
      <c r="R110">
        <f t="shared" si="40"/>
        <v>3840</v>
      </c>
      <c r="S110">
        <v>1474560</v>
      </c>
      <c r="T110">
        <f t="shared" si="28"/>
        <v>1440</v>
      </c>
      <c r="U110" s="2">
        <f t="shared" si="37"/>
        <v>22222.222222222223</v>
      </c>
      <c r="V110" s="2">
        <f t="shared" si="37"/>
        <v>172.8</v>
      </c>
      <c r="W110" s="1" t="s">
        <v>120</v>
      </c>
      <c r="X110" s="1" t="s">
        <v>143</v>
      </c>
      <c r="Y110" s="1" t="s">
        <v>143</v>
      </c>
      <c r="Z110" s="1" t="s">
        <v>143</v>
      </c>
      <c r="AA110" t="s">
        <v>108</v>
      </c>
    </row>
    <row r="111" spans="1:27" x14ac:dyDescent="0.3">
      <c r="A111" t="s">
        <v>71</v>
      </c>
      <c r="B111" t="s">
        <v>129</v>
      </c>
      <c r="C111" s="1">
        <v>1.1559999999999999</v>
      </c>
      <c r="D111" s="1">
        <v>0.185</v>
      </c>
      <c r="E111" s="1" t="s">
        <v>120</v>
      </c>
      <c r="F111" s="1" t="str">
        <f t="shared" si="33"/>
        <v>Unknown</v>
      </c>
      <c r="G111" s="2" t="str">
        <f t="shared" si="34"/>
        <v>Unknown</v>
      </c>
      <c r="H111" t="s">
        <v>108</v>
      </c>
      <c r="I111">
        <v>6</v>
      </c>
      <c r="J111">
        <v>57344</v>
      </c>
      <c r="K111" s="1" t="s">
        <v>120</v>
      </c>
      <c r="L111" s="1" t="s">
        <v>120</v>
      </c>
      <c r="M111">
        <v>24</v>
      </c>
      <c r="N111">
        <f t="shared" si="27"/>
        <v>98304</v>
      </c>
      <c r="O111">
        <f t="shared" si="38"/>
        <v>12000</v>
      </c>
      <c r="P111">
        <f t="shared" si="39"/>
        <v>1440</v>
      </c>
      <c r="Q111">
        <f t="shared" si="40"/>
        <v>12000</v>
      </c>
      <c r="R111">
        <f t="shared" si="40"/>
        <v>1440</v>
      </c>
      <c r="S111">
        <v>389120</v>
      </c>
      <c r="T111">
        <f t="shared" si="28"/>
        <v>380</v>
      </c>
      <c r="U111" s="2">
        <f t="shared" si="37"/>
        <v>31578.94736842105</v>
      </c>
      <c r="V111" s="2">
        <f t="shared" si="37"/>
        <v>45.6</v>
      </c>
      <c r="W111" s="1" t="s">
        <v>120</v>
      </c>
      <c r="X111" s="1" t="s">
        <v>143</v>
      </c>
      <c r="Y111" s="1" t="s">
        <v>143</v>
      </c>
      <c r="Z111" s="1" t="s">
        <v>143</v>
      </c>
      <c r="AA111" t="s">
        <v>108</v>
      </c>
    </row>
    <row r="112" spans="1:27" x14ac:dyDescent="0.3">
      <c r="A112" t="s">
        <v>145</v>
      </c>
      <c r="B112" t="s">
        <v>129</v>
      </c>
      <c r="C112" s="1">
        <v>0.13500000000000001</v>
      </c>
      <c r="D112" s="1">
        <v>2.3E-2</v>
      </c>
      <c r="E112" s="1" t="s">
        <v>120</v>
      </c>
      <c r="F112" s="1" t="str">
        <f t="shared" ref="F112:F117" si="41">IFERROR(E112*I112,"Unknown")</f>
        <v>Unknown</v>
      </c>
      <c r="G112" s="2" t="str">
        <f t="shared" ref="G112:G117" si="42">IFERROR(C112/F112*1000,"Unknown")</f>
        <v>Unknown</v>
      </c>
      <c r="H112" t="s">
        <v>108</v>
      </c>
      <c r="I112">
        <v>2</v>
      </c>
      <c r="J112">
        <f>16*1024</f>
        <v>16384</v>
      </c>
      <c r="K112" s="1">
        <v>2</v>
      </c>
      <c r="L112" s="1" t="s">
        <v>170</v>
      </c>
      <c r="M112" s="1">
        <v>4</v>
      </c>
      <c r="N112" s="1">
        <f>M112*4*1024</f>
        <v>16384</v>
      </c>
      <c r="O112" s="1">
        <f>M112*500</f>
        <v>2000</v>
      </c>
      <c r="P112" s="1">
        <f>M112*60</f>
        <v>240</v>
      </c>
      <c r="Q112" s="1">
        <v>3000</v>
      </c>
      <c r="R112" s="1">
        <v>46</v>
      </c>
      <c r="S112" s="1" t="s">
        <v>120</v>
      </c>
      <c r="T112" s="1">
        <v>32</v>
      </c>
      <c r="U112" s="1" t="s">
        <v>120</v>
      </c>
      <c r="V112" s="1" t="s">
        <v>120</v>
      </c>
      <c r="W112" s="1" t="s">
        <v>120</v>
      </c>
      <c r="X112" s="1" t="s">
        <v>143</v>
      </c>
      <c r="Y112" s="1" t="s">
        <v>143</v>
      </c>
      <c r="Z112" s="1" t="s">
        <v>143</v>
      </c>
      <c r="AA112" t="s">
        <v>108</v>
      </c>
    </row>
    <row r="113" spans="1:27" x14ac:dyDescent="0.3">
      <c r="A113" t="s">
        <v>146</v>
      </c>
      <c r="B113" t="s">
        <v>129</v>
      </c>
      <c r="C113" s="1">
        <v>0.27</v>
      </c>
      <c r="D113" s="1">
        <v>4.4999999999999998E-2</v>
      </c>
      <c r="E113" s="1" t="s">
        <v>120</v>
      </c>
      <c r="F113" s="1" t="str">
        <f t="shared" si="41"/>
        <v>Unknown</v>
      </c>
      <c r="G113" s="2" t="str">
        <f t="shared" si="42"/>
        <v>Unknown</v>
      </c>
      <c r="H113" t="s">
        <v>108</v>
      </c>
      <c r="I113">
        <v>4</v>
      </c>
      <c r="J113">
        <f>32*1024</f>
        <v>32768</v>
      </c>
      <c r="K113" s="1">
        <v>2</v>
      </c>
      <c r="L113" s="1" t="s">
        <v>170</v>
      </c>
      <c r="M113" s="1">
        <v>8</v>
      </c>
      <c r="N113" s="1">
        <f t="shared" ref="N113:N127" si="43">M113*4*1024</f>
        <v>32768</v>
      </c>
      <c r="O113" s="1">
        <f t="shared" ref="O113:O127" si="44">M113*500</f>
        <v>4000</v>
      </c>
      <c r="P113" s="1">
        <f t="shared" ref="P113:P127" si="45">M113*60</f>
        <v>480</v>
      </c>
      <c r="Q113" s="1">
        <v>6000</v>
      </c>
      <c r="R113" s="1">
        <v>93</v>
      </c>
      <c r="S113" s="1" t="s">
        <v>120</v>
      </c>
      <c r="T113" s="1">
        <v>64</v>
      </c>
      <c r="U113" s="1" t="s">
        <v>120</v>
      </c>
      <c r="V113" s="1" t="s">
        <v>120</v>
      </c>
      <c r="W113" s="1" t="s">
        <v>120</v>
      </c>
      <c r="X113" s="1" t="s">
        <v>143</v>
      </c>
      <c r="Y113" s="1" t="s">
        <v>143</v>
      </c>
      <c r="Z113" s="1" t="s">
        <v>143</v>
      </c>
      <c r="AA113" t="s">
        <v>108</v>
      </c>
    </row>
    <row r="114" spans="1:27" x14ac:dyDescent="0.3">
      <c r="A114" t="s">
        <v>147</v>
      </c>
      <c r="B114" t="s">
        <v>129</v>
      </c>
      <c r="C114" s="1">
        <v>0.54</v>
      </c>
      <c r="D114" s="1">
        <v>0.09</v>
      </c>
      <c r="E114" s="1" t="s">
        <v>120</v>
      </c>
      <c r="F114" s="1" t="str">
        <f t="shared" si="41"/>
        <v>Unknown</v>
      </c>
      <c r="G114" s="2" t="str">
        <f t="shared" si="42"/>
        <v>Unknown</v>
      </c>
      <c r="H114" t="s">
        <v>108</v>
      </c>
      <c r="I114">
        <v>8</v>
      </c>
      <c r="J114">
        <f>64*1024</f>
        <v>65536</v>
      </c>
      <c r="K114" s="1">
        <v>4</v>
      </c>
      <c r="L114" s="1" t="s">
        <v>171</v>
      </c>
      <c r="M114" s="1">
        <v>16</v>
      </c>
      <c r="N114" s="1">
        <f t="shared" si="43"/>
        <v>65536</v>
      </c>
      <c r="O114" s="1">
        <f t="shared" si="44"/>
        <v>8000</v>
      </c>
      <c r="P114" s="1">
        <f t="shared" si="45"/>
        <v>960</v>
      </c>
      <c r="Q114" s="1">
        <v>12000</v>
      </c>
      <c r="R114" s="1">
        <v>187</v>
      </c>
      <c r="S114" s="1" t="s">
        <v>120</v>
      </c>
      <c r="T114" s="1">
        <v>128</v>
      </c>
      <c r="U114" s="1" t="s">
        <v>120</v>
      </c>
      <c r="V114" s="1" t="s">
        <v>120</v>
      </c>
      <c r="W114" s="1" t="s">
        <v>120</v>
      </c>
      <c r="X114" s="1" t="s">
        <v>143</v>
      </c>
      <c r="Y114" s="1" t="s">
        <v>143</v>
      </c>
      <c r="Z114" s="1" t="s">
        <v>143</v>
      </c>
      <c r="AA114" t="s">
        <v>108</v>
      </c>
    </row>
    <row r="115" spans="1:27" x14ac:dyDescent="0.3">
      <c r="A115" t="s">
        <v>148</v>
      </c>
      <c r="B115" t="s">
        <v>129</v>
      </c>
      <c r="C115" s="1">
        <v>1.08</v>
      </c>
      <c r="D115" s="1">
        <v>0.18</v>
      </c>
      <c r="E115" s="1" t="s">
        <v>120</v>
      </c>
      <c r="F115" s="1" t="str">
        <f t="shared" si="41"/>
        <v>Unknown</v>
      </c>
      <c r="G115" s="2" t="str">
        <f t="shared" si="42"/>
        <v>Unknown</v>
      </c>
      <c r="H115" t="s">
        <v>108</v>
      </c>
      <c r="I115">
        <v>16</v>
      </c>
      <c r="J115">
        <f>128*1024</f>
        <v>131072</v>
      </c>
      <c r="K115" s="1">
        <v>4</v>
      </c>
      <c r="L115" s="1" t="s">
        <v>171</v>
      </c>
      <c r="M115" s="1">
        <v>32</v>
      </c>
      <c r="N115" s="1">
        <f t="shared" si="43"/>
        <v>131072</v>
      </c>
      <c r="O115" s="1">
        <f t="shared" si="44"/>
        <v>16000</v>
      </c>
      <c r="P115" s="1">
        <f t="shared" si="45"/>
        <v>1920</v>
      </c>
      <c r="Q115" s="1">
        <v>24000</v>
      </c>
      <c r="R115" s="1">
        <v>375</v>
      </c>
      <c r="S115" s="1" t="s">
        <v>120</v>
      </c>
      <c r="T115" s="1">
        <v>256</v>
      </c>
      <c r="U115" s="1" t="s">
        <v>120</v>
      </c>
      <c r="V115" s="1" t="s">
        <v>120</v>
      </c>
      <c r="W115" s="1" t="s">
        <v>120</v>
      </c>
      <c r="X115" s="1" t="s">
        <v>143</v>
      </c>
      <c r="Y115" s="1" t="s">
        <v>143</v>
      </c>
      <c r="Z115" s="1" t="s">
        <v>143</v>
      </c>
      <c r="AA115" t="s">
        <v>108</v>
      </c>
    </row>
    <row r="116" spans="1:27" x14ac:dyDescent="0.3">
      <c r="A116" t="s">
        <v>149</v>
      </c>
      <c r="B116" t="s">
        <v>129</v>
      </c>
      <c r="C116" s="1">
        <v>2.1589999999999998</v>
      </c>
      <c r="D116" s="1">
        <v>0.36</v>
      </c>
      <c r="E116" s="1" t="s">
        <v>120</v>
      </c>
      <c r="F116" s="1" t="str">
        <f t="shared" si="41"/>
        <v>Unknown</v>
      </c>
      <c r="G116" s="2" t="str">
        <f t="shared" si="42"/>
        <v>Unknown</v>
      </c>
      <c r="H116" t="s">
        <v>108</v>
      </c>
      <c r="I116">
        <v>32</v>
      </c>
      <c r="J116">
        <f>256*1024</f>
        <v>262144</v>
      </c>
      <c r="K116" s="1">
        <v>8</v>
      </c>
      <c r="L116" s="1" t="s">
        <v>172</v>
      </c>
      <c r="M116" s="1">
        <v>64</v>
      </c>
      <c r="N116" s="1">
        <f t="shared" si="43"/>
        <v>262144</v>
      </c>
      <c r="O116" s="1">
        <f t="shared" si="44"/>
        <v>32000</v>
      </c>
      <c r="P116" s="1">
        <f t="shared" si="45"/>
        <v>3840</v>
      </c>
      <c r="Q116" s="1">
        <v>48000</v>
      </c>
      <c r="R116" s="1">
        <v>750</v>
      </c>
      <c r="S116" s="1" t="s">
        <v>120</v>
      </c>
      <c r="T116" s="1">
        <v>512</v>
      </c>
      <c r="U116" s="1" t="s">
        <v>120</v>
      </c>
      <c r="V116" s="1" t="s">
        <v>120</v>
      </c>
      <c r="W116" s="1" t="s">
        <v>120</v>
      </c>
      <c r="X116" s="1" t="s">
        <v>143</v>
      </c>
      <c r="Y116" s="1" t="s">
        <v>143</v>
      </c>
      <c r="Z116" s="1" t="s">
        <v>143</v>
      </c>
      <c r="AA116" t="s">
        <v>108</v>
      </c>
    </row>
    <row r="117" spans="1:27" x14ac:dyDescent="0.3">
      <c r="A117" t="s">
        <v>150</v>
      </c>
      <c r="B117" t="s">
        <v>129</v>
      </c>
      <c r="C117" s="1">
        <v>4.07</v>
      </c>
      <c r="D117" s="1">
        <v>0.67700000000000005</v>
      </c>
      <c r="E117" s="1" t="s">
        <v>120</v>
      </c>
      <c r="F117" s="1" t="str">
        <f t="shared" si="41"/>
        <v>Unknown</v>
      </c>
      <c r="G117" s="2" t="str">
        <f t="shared" si="42"/>
        <v>Unknown</v>
      </c>
      <c r="H117" t="s">
        <v>108</v>
      </c>
      <c r="I117">
        <v>64</v>
      </c>
      <c r="J117">
        <f>432*1024</f>
        <v>442368</v>
      </c>
      <c r="K117" s="1">
        <v>8</v>
      </c>
      <c r="L117" s="1" t="s">
        <v>172</v>
      </c>
      <c r="M117" s="1">
        <v>64</v>
      </c>
      <c r="N117" s="1">
        <f t="shared" si="43"/>
        <v>262144</v>
      </c>
      <c r="O117" s="1">
        <f t="shared" si="44"/>
        <v>32000</v>
      </c>
      <c r="P117" s="1">
        <f t="shared" si="45"/>
        <v>3840</v>
      </c>
      <c r="Q117" s="1">
        <v>96000</v>
      </c>
      <c r="R117" s="1">
        <v>1000</v>
      </c>
      <c r="S117" s="1" t="s">
        <v>120</v>
      </c>
      <c r="T117" s="1">
        <v>868</v>
      </c>
      <c r="U117" s="1" t="s">
        <v>120</v>
      </c>
      <c r="V117" s="1" t="s">
        <v>120</v>
      </c>
      <c r="W117" s="1" t="s">
        <v>120</v>
      </c>
      <c r="X117" s="1" t="s">
        <v>143</v>
      </c>
      <c r="Y117" s="1" t="s">
        <v>143</v>
      </c>
      <c r="Z117" s="1" t="s">
        <v>143</v>
      </c>
      <c r="AA117" t="s">
        <v>108</v>
      </c>
    </row>
    <row r="118" spans="1:27" x14ac:dyDescent="0.3">
      <c r="A118" t="s">
        <v>168</v>
      </c>
      <c r="B118" t="s">
        <v>129</v>
      </c>
      <c r="C118" s="1">
        <v>0.10199999999999999</v>
      </c>
      <c r="D118" s="1">
        <v>1.9E-2</v>
      </c>
      <c r="E118" s="1" t="s">
        <v>120</v>
      </c>
      <c r="F118" s="1" t="str">
        <f t="shared" ref="F118:F127" si="46">IFERROR(E118*I118,"Unknown")</f>
        <v>Unknown</v>
      </c>
      <c r="G118" s="2" t="str">
        <f t="shared" ref="G118:G127" si="47">IFERROR(C118/F118*1000,"Unknown")</f>
        <v>Unknown</v>
      </c>
      <c r="H118" t="s">
        <v>108</v>
      </c>
      <c r="I118">
        <v>2</v>
      </c>
      <c r="J118">
        <f>8*1024</f>
        <v>8192</v>
      </c>
      <c r="K118">
        <v>2</v>
      </c>
      <c r="L118" s="1" t="s">
        <v>170</v>
      </c>
      <c r="M118" s="1">
        <v>4</v>
      </c>
      <c r="N118" s="1">
        <f t="shared" si="43"/>
        <v>16384</v>
      </c>
      <c r="O118" s="1">
        <f t="shared" si="44"/>
        <v>2000</v>
      </c>
      <c r="P118" s="1">
        <f t="shared" si="45"/>
        <v>240</v>
      </c>
      <c r="Q118">
        <f>O118</f>
        <v>2000</v>
      </c>
      <c r="R118">
        <v>3000</v>
      </c>
      <c r="S118" s="1" t="s">
        <v>120</v>
      </c>
      <c r="T118">
        <v>50</v>
      </c>
      <c r="U118" s="1" t="s">
        <v>120</v>
      </c>
      <c r="V118" s="1" t="s">
        <v>120</v>
      </c>
      <c r="W118" s="1" t="s">
        <v>120</v>
      </c>
      <c r="X118" s="1" t="s">
        <v>143</v>
      </c>
      <c r="Y118" s="1" t="s">
        <v>143</v>
      </c>
      <c r="Z118" s="1" t="s">
        <v>143</v>
      </c>
      <c r="AA118" t="s">
        <v>109</v>
      </c>
    </row>
    <row r="119" spans="1:27" x14ac:dyDescent="0.3">
      <c r="A119" t="s">
        <v>155</v>
      </c>
      <c r="B119" t="s">
        <v>129</v>
      </c>
      <c r="C119" s="1">
        <v>0.20300000000000001</v>
      </c>
      <c r="D119" s="1">
        <v>3.6999999999999998E-2</v>
      </c>
      <c r="E119" s="1" t="s">
        <v>120</v>
      </c>
      <c r="F119" s="1" t="str">
        <f t="shared" si="46"/>
        <v>Unknown</v>
      </c>
      <c r="G119" s="2" t="str">
        <f t="shared" si="47"/>
        <v>Unknown</v>
      </c>
      <c r="H119" t="s">
        <v>108</v>
      </c>
      <c r="I119">
        <v>4</v>
      </c>
      <c r="J119">
        <f>16*1024</f>
        <v>16384</v>
      </c>
      <c r="K119">
        <v>2</v>
      </c>
      <c r="L119" s="1" t="s">
        <v>170</v>
      </c>
      <c r="M119" s="1">
        <v>8</v>
      </c>
      <c r="N119" s="1">
        <f t="shared" si="43"/>
        <v>32768</v>
      </c>
      <c r="O119" s="1">
        <f t="shared" si="44"/>
        <v>4000</v>
      </c>
      <c r="P119" s="1">
        <f t="shared" si="45"/>
        <v>480</v>
      </c>
      <c r="Q119">
        <f>O119</f>
        <v>4000</v>
      </c>
      <c r="R119">
        <v>6000</v>
      </c>
      <c r="S119" s="1" t="s">
        <v>120</v>
      </c>
      <c r="T119">
        <v>100</v>
      </c>
      <c r="U119" s="1" t="s">
        <v>120</v>
      </c>
      <c r="V119" s="1" t="s">
        <v>120</v>
      </c>
      <c r="W119" s="1" t="s">
        <v>120</v>
      </c>
      <c r="X119" s="1" t="s">
        <v>143</v>
      </c>
      <c r="Y119" s="1" t="s">
        <v>143</v>
      </c>
      <c r="Z119" s="1" t="s">
        <v>143</v>
      </c>
      <c r="AA119" t="s">
        <v>109</v>
      </c>
    </row>
    <row r="120" spans="1:27" x14ac:dyDescent="0.3">
      <c r="A120" t="s">
        <v>156</v>
      </c>
      <c r="B120" t="s">
        <v>129</v>
      </c>
      <c r="C120" s="1">
        <v>0.40500000000000003</v>
      </c>
      <c r="D120" s="1">
        <v>7.2999999999999995E-2</v>
      </c>
      <c r="E120" s="1" t="s">
        <v>120</v>
      </c>
      <c r="F120" s="1" t="str">
        <f t="shared" si="46"/>
        <v>Unknown</v>
      </c>
      <c r="G120" s="2" t="str">
        <f t="shared" si="47"/>
        <v>Unknown</v>
      </c>
      <c r="H120" t="s">
        <v>108</v>
      </c>
      <c r="I120">
        <v>8</v>
      </c>
      <c r="J120">
        <f>32*1024</f>
        <v>32768</v>
      </c>
      <c r="K120">
        <v>4</v>
      </c>
      <c r="L120" s="1" t="s">
        <v>171</v>
      </c>
      <c r="M120" s="1">
        <v>16</v>
      </c>
      <c r="N120" s="1">
        <f t="shared" si="43"/>
        <v>65536</v>
      </c>
      <c r="O120" s="1">
        <f t="shared" si="44"/>
        <v>8000</v>
      </c>
      <c r="P120" s="1">
        <f t="shared" si="45"/>
        <v>960</v>
      </c>
      <c r="Q120">
        <f>O120</f>
        <v>8000</v>
      </c>
      <c r="R120">
        <v>12000</v>
      </c>
      <c r="S120" s="1" t="s">
        <v>120</v>
      </c>
      <c r="T120">
        <v>200</v>
      </c>
      <c r="U120" s="1" t="s">
        <v>120</v>
      </c>
      <c r="V120" s="1" t="s">
        <v>120</v>
      </c>
      <c r="W120" s="1" t="s">
        <v>120</v>
      </c>
      <c r="X120" s="1" t="s">
        <v>143</v>
      </c>
      <c r="Y120" s="1" t="s">
        <v>143</v>
      </c>
      <c r="Z120" s="1" t="s">
        <v>143</v>
      </c>
      <c r="AA120" t="s">
        <v>109</v>
      </c>
    </row>
    <row r="121" spans="1:27" x14ac:dyDescent="0.3">
      <c r="A121" t="s">
        <v>157</v>
      </c>
      <c r="B121" t="s">
        <v>129</v>
      </c>
      <c r="C121" s="1">
        <v>0.81</v>
      </c>
      <c r="D121" s="1">
        <v>0.14599999999999999</v>
      </c>
      <c r="E121" s="1" t="s">
        <v>120</v>
      </c>
      <c r="F121" s="1" t="str">
        <f t="shared" si="46"/>
        <v>Unknown</v>
      </c>
      <c r="G121" s="2" t="str">
        <f t="shared" si="47"/>
        <v>Unknown</v>
      </c>
      <c r="H121" t="s">
        <v>108</v>
      </c>
      <c r="I121">
        <v>16</v>
      </c>
      <c r="J121">
        <f>64*1024</f>
        <v>65536</v>
      </c>
      <c r="K121">
        <v>8</v>
      </c>
      <c r="L121" s="1" t="s">
        <v>171</v>
      </c>
      <c r="M121" s="1">
        <v>32</v>
      </c>
      <c r="N121" s="1">
        <f t="shared" si="43"/>
        <v>131072</v>
      </c>
      <c r="O121" s="1">
        <f t="shared" si="44"/>
        <v>16000</v>
      </c>
      <c r="P121" s="1">
        <f t="shared" si="45"/>
        <v>1920</v>
      </c>
      <c r="Q121">
        <f>O121</f>
        <v>16000</v>
      </c>
      <c r="R121">
        <v>24000</v>
      </c>
      <c r="S121" s="1" t="s">
        <v>120</v>
      </c>
      <c r="T121">
        <v>400</v>
      </c>
      <c r="U121" s="1" t="s">
        <v>120</v>
      </c>
      <c r="V121" s="1" t="s">
        <v>120</v>
      </c>
      <c r="W121" s="1" t="s">
        <v>120</v>
      </c>
      <c r="X121" s="1" t="s">
        <v>143</v>
      </c>
      <c r="Y121" s="1" t="s">
        <v>143</v>
      </c>
      <c r="Z121" s="1" t="s">
        <v>143</v>
      </c>
      <c r="AA121" t="s">
        <v>109</v>
      </c>
    </row>
    <row r="122" spans="1:27" x14ac:dyDescent="0.3">
      <c r="A122" t="s">
        <v>173</v>
      </c>
      <c r="B122" t="s">
        <v>129</v>
      </c>
      <c r="C122" s="1">
        <v>1.62</v>
      </c>
      <c r="D122" s="1">
        <v>0.29099999999999998</v>
      </c>
      <c r="E122" s="1" t="s">
        <v>120</v>
      </c>
      <c r="F122" s="1" t="str">
        <f t="shared" ref="F122:F123" si="48">IFERROR(E122*I122,"Unknown")</f>
        <v>Unknown</v>
      </c>
      <c r="G122" s="2" t="str">
        <f t="shared" ref="G122:G123" si="49">IFERROR(C122/F122*1000,"Unknown")</f>
        <v>Unknown</v>
      </c>
      <c r="H122" t="s">
        <v>108</v>
      </c>
      <c r="I122">
        <v>32</v>
      </c>
      <c r="J122">
        <f>128*1024</f>
        <v>131072</v>
      </c>
      <c r="K122" s="1" t="s">
        <v>120</v>
      </c>
      <c r="L122" s="1" t="s">
        <v>120</v>
      </c>
      <c r="M122" s="1" t="s">
        <v>120</v>
      </c>
      <c r="N122" s="1" t="s">
        <v>120</v>
      </c>
      <c r="O122" s="1" t="s">
        <v>120</v>
      </c>
      <c r="P122" s="1" t="s">
        <v>120</v>
      </c>
      <c r="Q122" s="1" t="s">
        <v>120</v>
      </c>
      <c r="R122" s="1" t="s">
        <v>120</v>
      </c>
      <c r="S122" s="1" t="s">
        <v>120</v>
      </c>
      <c r="T122" s="1" t="s">
        <v>120</v>
      </c>
      <c r="U122" s="1" t="s">
        <v>120</v>
      </c>
      <c r="V122" s="1" t="s">
        <v>120</v>
      </c>
      <c r="W122" s="1" t="s">
        <v>120</v>
      </c>
      <c r="X122" s="1" t="s">
        <v>120</v>
      </c>
      <c r="Y122" s="1" t="s">
        <v>120</v>
      </c>
      <c r="Z122" s="1" t="s">
        <v>120</v>
      </c>
      <c r="AA122" t="s">
        <v>109</v>
      </c>
    </row>
    <row r="123" spans="1:27" x14ac:dyDescent="0.3">
      <c r="A123" t="s">
        <v>174</v>
      </c>
      <c r="B123" t="s">
        <v>129</v>
      </c>
      <c r="C123" s="1">
        <v>3.2389999999999999</v>
      </c>
      <c r="D123" s="1">
        <v>0.58199999999999996</v>
      </c>
      <c r="E123" s="1" t="s">
        <v>120</v>
      </c>
      <c r="F123" s="1" t="str">
        <f t="shared" si="48"/>
        <v>Unknown</v>
      </c>
      <c r="G123" s="2" t="str">
        <f t="shared" si="49"/>
        <v>Unknown</v>
      </c>
      <c r="H123" t="s">
        <v>108</v>
      </c>
      <c r="I123">
        <v>64</v>
      </c>
      <c r="J123">
        <f>256*1024</f>
        <v>262144</v>
      </c>
      <c r="K123" s="1" t="s">
        <v>120</v>
      </c>
      <c r="L123" s="1" t="s">
        <v>120</v>
      </c>
      <c r="M123" s="1" t="s">
        <v>120</v>
      </c>
      <c r="N123" s="1" t="s">
        <v>120</v>
      </c>
      <c r="O123" s="1" t="s">
        <v>120</v>
      </c>
      <c r="P123" s="1" t="s">
        <v>120</v>
      </c>
      <c r="Q123" s="1" t="s">
        <v>120</v>
      </c>
      <c r="R123" s="1" t="s">
        <v>120</v>
      </c>
      <c r="S123" s="1" t="s">
        <v>120</v>
      </c>
      <c r="T123" s="1" t="s">
        <v>120</v>
      </c>
      <c r="U123" s="1" t="s">
        <v>120</v>
      </c>
      <c r="V123" s="1" t="s">
        <v>120</v>
      </c>
      <c r="W123" s="1" t="s">
        <v>120</v>
      </c>
      <c r="X123" s="1" t="s">
        <v>120</v>
      </c>
      <c r="Y123" s="1" t="s">
        <v>120</v>
      </c>
      <c r="Z123" s="1" t="s">
        <v>120</v>
      </c>
      <c r="AA123" t="s">
        <v>109</v>
      </c>
    </row>
    <row r="124" spans="1:27" x14ac:dyDescent="0.3">
      <c r="A124" t="s">
        <v>158</v>
      </c>
      <c r="B124" t="s">
        <v>129</v>
      </c>
      <c r="C124" s="1">
        <v>0.10199999999999999</v>
      </c>
      <c r="D124" s="1">
        <v>1.9E-2</v>
      </c>
      <c r="E124" s="1" t="s">
        <v>120</v>
      </c>
      <c r="F124" s="1" t="str">
        <f t="shared" si="46"/>
        <v>Unknown</v>
      </c>
      <c r="G124" s="2" t="str">
        <f t="shared" si="47"/>
        <v>Unknown</v>
      </c>
      <c r="H124" t="s">
        <v>109</v>
      </c>
      <c r="I124">
        <v>2</v>
      </c>
      <c r="J124">
        <f>8*1024</f>
        <v>8192</v>
      </c>
      <c r="K124">
        <v>2</v>
      </c>
      <c r="L124" s="1" t="s">
        <v>170</v>
      </c>
      <c r="M124" s="1">
        <v>4</v>
      </c>
      <c r="N124" s="1">
        <f t="shared" si="43"/>
        <v>16384</v>
      </c>
      <c r="O124" s="1">
        <f t="shared" si="44"/>
        <v>2000</v>
      </c>
      <c r="P124" s="1">
        <f t="shared" si="45"/>
        <v>240</v>
      </c>
      <c r="Q124">
        <v>4000</v>
      </c>
      <c r="R124">
        <v>32</v>
      </c>
      <c r="S124" s="1" t="s">
        <v>120</v>
      </c>
      <c r="T124">
        <v>50</v>
      </c>
      <c r="U124" s="1" t="s">
        <v>120</v>
      </c>
      <c r="V124" s="1" t="s">
        <v>120</v>
      </c>
      <c r="W124" s="1" t="s">
        <v>120</v>
      </c>
      <c r="X124" s="1" t="s">
        <v>143</v>
      </c>
      <c r="Y124" s="1" t="s">
        <v>143</v>
      </c>
      <c r="Z124" s="1" t="s">
        <v>143</v>
      </c>
      <c r="AA124" t="s">
        <v>109</v>
      </c>
    </row>
    <row r="125" spans="1:27" x14ac:dyDescent="0.3">
      <c r="A125" t="s">
        <v>159</v>
      </c>
      <c r="B125" t="s">
        <v>129</v>
      </c>
      <c r="C125" s="1">
        <v>0.20300000000000001</v>
      </c>
      <c r="D125" s="1">
        <v>3.6999999999999998E-2</v>
      </c>
      <c r="E125" s="1" t="s">
        <v>120</v>
      </c>
      <c r="F125" s="1" t="str">
        <f t="shared" si="46"/>
        <v>Unknown</v>
      </c>
      <c r="G125" s="2" t="str">
        <f t="shared" si="47"/>
        <v>Unknown</v>
      </c>
      <c r="H125" t="s">
        <v>109</v>
      </c>
      <c r="I125">
        <v>4</v>
      </c>
      <c r="J125">
        <f>16*1024</f>
        <v>16384</v>
      </c>
      <c r="K125">
        <v>2</v>
      </c>
      <c r="L125" s="1" t="s">
        <v>170</v>
      </c>
      <c r="M125" s="1">
        <v>8</v>
      </c>
      <c r="N125" s="1">
        <f t="shared" si="43"/>
        <v>32768</v>
      </c>
      <c r="O125" s="1">
        <f t="shared" si="44"/>
        <v>4000</v>
      </c>
      <c r="P125" s="1">
        <f t="shared" si="45"/>
        <v>480</v>
      </c>
      <c r="Q125">
        <v>8000</v>
      </c>
      <c r="R125">
        <v>64</v>
      </c>
      <c r="S125" s="1" t="s">
        <v>120</v>
      </c>
      <c r="T125">
        <v>100</v>
      </c>
      <c r="U125" s="1" t="s">
        <v>120</v>
      </c>
      <c r="V125" s="1" t="s">
        <v>120</v>
      </c>
      <c r="W125" s="1" t="s">
        <v>120</v>
      </c>
      <c r="X125" s="1" t="s">
        <v>143</v>
      </c>
      <c r="Y125" s="1" t="s">
        <v>143</v>
      </c>
      <c r="Z125" s="1" t="s">
        <v>143</v>
      </c>
      <c r="AA125" t="s">
        <v>109</v>
      </c>
    </row>
    <row r="126" spans="1:27" x14ac:dyDescent="0.3">
      <c r="A126" t="s">
        <v>160</v>
      </c>
      <c r="B126" t="s">
        <v>129</v>
      </c>
      <c r="C126" s="1">
        <v>0.40500000000000003</v>
      </c>
      <c r="D126" s="1">
        <v>7.2999999999999995E-2</v>
      </c>
      <c r="E126" s="1" t="s">
        <v>120</v>
      </c>
      <c r="F126" s="1" t="str">
        <f t="shared" si="46"/>
        <v>Unknown</v>
      </c>
      <c r="G126" s="2" t="str">
        <f t="shared" si="47"/>
        <v>Unknown</v>
      </c>
      <c r="H126" t="s">
        <v>109</v>
      </c>
      <c r="I126">
        <v>8</v>
      </c>
      <c r="J126">
        <f>32*1024</f>
        <v>32768</v>
      </c>
      <c r="K126">
        <v>4</v>
      </c>
      <c r="L126" s="1" t="s">
        <v>171</v>
      </c>
      <c r="M126" s="1">
        <v>16</v>
      </c>
      <c r="N126" s="1">
        <f t="shared" si="43"/>
        <v>65536</v>
      </c>
      <c r="O126" s="1">
        <f t="shared" si="44"/>
        <v>8000</v>
      </c>
      <c r="P126" s="1">
        <f t="shared" si="45"/>
        <v>960</v>
      </c>
      <c r="Q126">
        <v>16000</v>
      </c>
      <c r="R126">
        <v>128</v>
      </c>
      <c r="S126" s="1" t="s">
        <v>120</v>
      </c>
      <c r="T126">
        <v>200</v>
      </c>
      <c r="U126" s="1" t="s">
        <v>120</v>
      </c>
      <c r="V126" s="1" t="s">
        <v>120</v>
      </c>
      <c r="W126" s="1" t="s">
        <v>120</v>
      </c>
      <c r="X126" s="1" t="s">
        <v>143</v>
      </c>
      <c r="Y126" s="1" t="s">
        <v>143</v>
      </c>
      <c r="Z126" s="1" t="s">
        <v>143</v>
      </c>
      <c r="AA126" t="s">
        <v>109</v>
      </c>
    </row>
    <row r="127" spans="1:27" x14ac:dyDescent="0.3">
      <c r="A127" t="s">
        <v>161</v>
      </c>
      <c r="B127" t="s">
        <v>129</v>
      </c>
      <c r="C127" s="1">
        <v>0.81</v>
      </c>
      <c r="D127" s="1">
        <v>0.14599999999999999</v>
      </c>
      <c r="E127" s="1" t="s">
        <v>120</v>
      </c>
      <c r="F127" s="1" t="str">
        <f t="shared" si="46"/>
        <v>Unknown</v>
      </c>
      <c r="G127" s="2" t="str">
        <f t="shared" si="47"/>
        <v>Unknown</v>
      </c>
      <c r="H127" t="s">
        <v>109</v>
      </c>
      <c r="I127">
        <v>16</v>
      </c>
      <c r="J127">
        <f>64*1024</f>
        <v>65536</v>
      </c>
      <c r="K127">
        <v>8</v>
      </c>
      <c r="L127" s="1" t="s">
        <v>171</v>
      </c>
      <c r="M127" s="1">
        <v>32</v>
      </c>
      <c r="N127" s="1">
        <f t="shared" si="43"/>
        <v>131072</v>
      </c>
      <c r="O127" s="1">
        <f t="shared" si="44"/>
        <v>16000</v>
      </c>
      <c r="P127" s="1">
        <f t="shared" si="45"/>
        <v>1920</v>
      </c>
      <c r="Q127">
        <v>32000</v>
      </c>
      <c r="R127">
        <v>256</v>
      </c>
      <c r="S127" s="1" t="s">
        <v>120</v>
      </c>
      <c r="T127">
        <v>400</v>
      </c>
      <c r="U127" s="1" t="s">
        <v>120</v>
      </c>
      <c r="V127" s="1" t="s">
        <v>120</v>
      </c>
      <c r="W127" s="1" t="s">
        <v>120</v>
      </c>
      <c r="X127" s="1" t="s">
        <v>143</v>
      </c>
      <c r="Y127" s="1" t="s">
        <v>143</v>
      </c>
      <c r="Z127" s="1" t="s">
        <v>143</v>
      </c>
      <c r="AA127" t="s">
        <v>109</v>
      </c>
    </row>
    <row r="128" spans="1:27" x14ac:dyDescent="0.3">
      <c r="A128" t="s">
        <v>175</v>
      </c>
      <c r="B128" t="s">
        <v>129</v>
      </c>
      <c r="C128" s="1">
        <v>1.62</v>
      </c>
      <c r="D128" s="1">
        <v>0.29099999999999998</v>
      </c>
      <c r="E128" s="1" t="s">
        <v>120</v>
      </c>
      <c r="F128" s="1" t="str">
        <f t="shared" ref="F128:F129" si="50">IFERROR(E128*I128,"Unknown")</f>
        <v>Unknown</v>
      </c>
      <c r="G128" s="2" t="str">
        <f t="shared" ref="G128:G129" si="51">IFERROR(C128/F128*1000,"Unknown")</f>
        <v>Unknown</v>
      </c>
      <c r="H128" t="s">
        <v>109</v>
      </c>
      <c r="I128">
        <v>32</v>
      </c>
      <c r="J128">
        <f>128*1024</f>
        <v>131072</v>
      </c>
      <c r="K128" s="1" t="s">
        <v>120</v>
      </c>
      <c r="L128" s="1" t="s">
        <v>120</v>
      </c>
      <c r="M128" s="1" t="s">
        <v>120</v>
      </c>
      <c r="N128" s="1" t="s">
        <v>120</v>
      </c>
      <c r="O128" s="1" t="s">
        <v>120</v>
      </c>
      <c r="P128" s="1" t="s">
        <v>120</v>
      </c>
      <c r="Q128" s="1" t="s">
        <v>120</v>
      </c>
      <c r="R128" s="1" t="s">
        <v>120</v>
      </c>
      <c r="S128" s="1" t="s">
        <v>120</v>
      </c>
      <c r="T128" s="1" t="s">
        <v>120</v>
      </c>
      <c r="U128" s="1" t="s">
        <v>120</v>
      </c>
      <c r="V128" s="1" t="s">
        <v>120</v>
      </c>
      <c r="W128" s="1" t="s">
        <v>120</v>
      </c>
      <c r="X128" s="1" t="s">
        <v>120</v>
      </c>
      <c r="Y128" s="1" t="s">
        <v>120</v>
      </c>
      <c r="Z128" s="1" t="s">
        <v>120</v>
      </c>
      <c r="AA128" t="s">
        <v>109</v>
      </c>
    </row>
    <row r="129" spans="1:27" x14ac:dyDescent="0.3">
      <c r="A129" t="s">
        <v>176</v>
      </c>
      <c r="B129" t="s">
        <v>129</v>
      </c>
      <c r="C129" s="1">
        <v>3.2389999999999999</v>
      </c>
      <c r="D129" s="1">
        <v>0.58199999999999996</v>
      </c>
      <c r="E129" s="1" t="s">
        <v>120</v>
      </c>
      <c r="F129" s="1" t="str">
        <f t="shared" si="50"/>
        <v>Unknown</v>
      </c>
      <c r="G129" s="2" t="str">
        <f t="shared" si="51"/>
        <v>Unknown</v>
      </c>
      <c r="H129" t="s">
        <v>109</v>
      </c>
      <c r="I129">
        <v>64</v>
      </c>
      <c r="J129">
        <f>256*1024</f>
        <v>262144</v>
      </c>
      <c r="K129" s="1" t="s">
        <v>120</v>
      </c>
      <c r="L129" s="1" t="s">
        <v>120</v>
      </c>
      <c r="M129" s="1" t="s">
        <v>120</v>
      </c>
      <c r="N129" s="1" t="s">
        <v>120</v>
      </c>
      <c r="O129" s="1" t="s">
        <v>120</v>
      </c>
      <c r="P129" s="1" t="s">
        <v>120</v>
      </c>
      <c r="Q129" s="1" t="s">
        <v>120</v>
      </c>
      <c r="R129" s="1" t="s">
        <v>120</v>
      </c>
      <c r="S129" s="1" t="s">
        <v>120</v>
      </c>
      <c r="T129" s="1" t="s">
        <v>120</v>
      </c>
      <c r="U129" s="1" t="s">
        <v>120</v>
      </c>
      <c r="V129" s="1" t="s">
        <v>120</v>
      </c>
      <c r="W129" s="1" t="s">
        <v>120</v>
      </c>
      <c r="X129" s="1" t="s">
        <v>120</v>
      </c>
      <c r="Y129" s="1" t="s">
        <v>120</v>
      </c>
      <c r="Z129" s="1" t="s">
        <v>120</v>
      </c>
      <c r="AA129" t="s">
        <v>109</v>
      </c>
    </row>
    <row r="130" spans="1:27" x14ac:dyDescent="0.3">
      <c r="A130" t="s">
        <v>162</v>
      </c>
      <c r="B130" t="s">
        <v>129</v>
      </c>
      <c r="C130" s="1">
        <v>0.13500000000000001</v>
      </c>
      <c r="D130" s="1">
        <v>2.3E-2</v>
      </c>
      <c r="E130" s="1" t="s">
        <v>120</v>
      </c>
      <c r="F130" s="1" t="str">
        <f t="shared" ref="F130:F135" si="52">IFERROR(E130*I130,"Unknown")</f>
        <v>Unknown</v>
      </c>
      <c r="G130" s="2" t="str">
        <f t="shared" ref="G130:G135" si="53">IFERROR(C130/F130*1000,"Unknown")</f>
        <v>Unknown</v>
      </c>
      <c r="H130" t="s">
        <v>109</v>
      </c>
      <c r="I130">
        <v>2</v>
      </c>
      <c r="J130">
        <f>16*1024</f>
        <v>16384</v>
      </c>
      <c r="K130" s="1">
        <v>2</v>
      </c>
      <c r="L130" s="1" t="s">
        <v>170</v>
      </c>
      <c r="M130" s="1">
        <v>4</v>
      </c>
      <c r="N130" s="1">
        <f>M130*4*1024</f>
        <v>16384</v>
      </c>
      <c r="O130" s="1">
        <f>M130*500</f>
        <v>2000</v>
      </c>
      <c r="P130" s="1">
        <f>M130*60</f>
        <v>240</v>
      </c>
      <c r="Q130" s="1">
        <v>4000</v>
      </c>
      <c r="R130" s="1">
        <v>32</v>
      </c>
      <c r="S130" s="1" t="s">
        <v>120</v>
      </c>
      <c r="T130" s="1">
        <v>32</v>
      </c>
      <c r="U130" s="1" t="s">
        <v>120</v>
      </c>
      <c r="V130" s="1" t="s">
        <v>120</v>
      </c>
      <c r="W130" s="1" t="s">
        <v>120</v>
      </c>
      <c r="X130" s="1" t="s">
        <v>143</v>
      </c>
      <c r="Y130" s="1" t="s">
        <v>143</v>
      </c>
      <c r="Z130" s="1" t="s">
        <v>143</v>
      </c>
      <c r="AA130" t="s">
        <v>108</v>
      </c>
    </row>
    <row r="131" spans="1:27" x14ac:dyDescent="0.3">
      <c r="A131" t="s">
        <v>163</v>
      </c>
      <c r="B131" t="s">
        <v>129</v>
      </c>
      <c r="C131" s="1">
        <v>0.27</v>
      </c>
      <c r="D131" s="1">
        <v>4.4999999999999998E-2</v>
      </c>
      <c r="E131" s="1" t="s">
        <v>120</v>
      </c>
      <c r="F131" s="1" t="str">
        <f t="shared" si="52"/>
        <v>Unknown</v>
      </c>
      <c r="G131" s="2" t="str">
        <f t="shared" si="53"/>
        <v>Unknown</v>
      </c>
      <c r="H131" t="s">
        <v>109</v>
      </c>
      <c r="I131">
        <v>4</v>
      </c>
      <c r="J131">
        <f>32*1024</f>
        <v>32768</v>
      </c>
      <c r="K131" s="1">
        <v>2</v>
      </c>
      <c r="L131" s="1" t="s">
        <v>170</v>
      </c>
      <c r="M131" s="1">
        <v>8</v>
      </c>
      <c r="N131" s="1">
        <f t="shared" ref="N131:N135" si="54">M131*4*1024</f>
        <v>32768</v>
      </c>
      <c r="O131" s="1">
        <f t="shared" ref="O131:O135" si="55">M131*500</f>
        <v>4000</v>
      </c>
      <c r="P131" s="1">
        <f t="shared" ref="P131:P135" si="56">M131*60</f>
        <v>480</v>
      </c>
      <c r="Q131" s="1">
        <v>8000</v>
      </c>
      <c r="R131" s="1">
        <v>64</v>
      </c>
      <c r="S131" s="1" t="s">
        <v>120</v>
      </c>
      <c r="T131" s="1">
        <v>64</v>
      </c>
      <c r="U131" s="1" t="s">
        <v>120</v>
      </c>
      <c r="V131" s="1" t="s">
        <v>120</v>
      </c>
      <c r="W131" s="1" t="s">
        <v>120</v>
      </c>
      <c r="X131" s="1" t="s">
        <v>143</v>
      </c>
      <c r="Y131" s="1" t="s">
        <v>143</v>
      </c>
      <c r="Z131" s="1" t="s">
        <v>143</v>
      </c>
      <c r="AA131" t="s">
        <v>108</v>
      </c>
    </row>
    <row r="132" spans="1:27" x14ac:dyDescent="0.3">
      <c r="A132" t="s">
        <v>164</v>
      </c>
      <c r="B132" t="s">
        <v>129</v>
      </c>
      <c r="C132" s="1">
        <v>0.54</v>
      </c>
      <c r="D132" s="1">
        <v>0.09</v>
      </c>
      <c r="E132" s="1" t="s">
        <v>120</v>
      </c>
      <c r="F132" s="1" t="str">
        <f t="shared" si="52"/>
        <v>Unknown</v>
      </c>
      <c r="G132" s="2" t="str">
        <f t="shared" si="53"/>
        <v>Unknown</v>
      </c>
      <c r="H132" t="s">
        <v>109</v>
      </c>
      <c r="I132">
        <v>8</v>
      </c>
      <c r="J132">
        <f>64*1024</f>
        <v>65536</v>
      </c>
      <c r="K132" s="1">
        <v>4</v>
      </c>
      <c r="L132" s="1" t="s">
        <v>171</v>
      </c>
      <c r="M132" s="1">
        <v>16</v>
      </c>
      <c r="N132" s="1">
        <f t="shared" si="54"/>
        <v>65536</v>
      </c>
      <c r="O132" s="1">
        <f t="shared" si="55"/>
        <v>8000</v>
      </c>
      <c r="P132" s="1">
        <f t="shared" si="56"/>
        <v>960</v>
      </c>
      <c r="Q132" s="1">
        <v>16000</v>
      </c>
      <c r="R132" s="1">
        <v>128</v>
      </c>
      <c r="S132" s="1" t="s">
        <v>120</v>
      </c>
      <c r="T132" s="1">
        <v>128</v>
      </c>
      <c r="U132" s="1" t="s">
        <v>120</v>
      </c>
      <c r="V132" s="1" t="s">
        <v>120</v>
      </c>
      <c r="W132" s="1" t="s">
        <v>120</v>
      </c>
      <c r="X132" s="1" t="s">
        <v>143</v>
      </c>
      <c r="Y132" s="1" t="s">
        <v>143</v>
      </c>
      <c r="Z132" s="1" t="s">
        <v>143</v>
      </c>
      <c r="AA132" t="s">
        <v>108</v>
      </c>
    </row>
    <row r="133" spans="1:27" x14ac:dyDescent="0.3">
      <c r="A133" t="s">
        <v>165</v>
      </c>
      <c r="B133" t="s">
        <v>129</v>
      </c>
      <c r="C133" s="1">
        <v>1.08</v>
      </c>
      <c r="D133" s="1">
        <v>0.18</v>
      </c>
      <c r="E133" s="1" t="s">
        <v>120</v>
      </c>
      <c r="F133" s="1" t="str">
        <f t="shared" si="52"/>
        <v>Unknown</v>
      </c>
      <c r="G133" s="2" t="str">
        <f t="shared" si="53"/>
        <v>Unknown</v>
      </c>
      <c r="H133" t="s">
        <v>109</v>
      </c>
      <c r="I133">
        <v>16</v>
      </c>
      <c r="J133">
        <f>128*1024</f>
        <v>131072</v>
      </c>
      <c r="K133" s="1">
        <v>4</v>
      </c>
      <c r="L133" s="1" t="s">
        <v>171</v>
      </c>
      <c r="M133" s="1">
        <v>32</v>
      </c>
      <c r="N133" s="1">
        <f t="shared" si="54"/>
        <v>131072</v>
      </c>
      <c r="O133" s="1">
        <f t="shared" si="55"/>
        <v>16000</v>
      </c>
      <c r="P133" s="1">
        <f t="shared" si="56"/>
        <v>1920</v>
      </c>
      <c r="Q133" s="1">
        <v>32000</v>
      </c>
      <c r="R133" s="1">
        <v>256</v>
      </c>
      <c r="S133" s="1" t="s">
        <v>120</v>
      </c>
      <c r="T133" s="1">
        <v>256</v>
      </c>
      <c r="U133" s="1" t="s">
        <v>120</v>
      </c>
      <c r="V133" s="1" t="s">
        <v>120</v>
      </c>
      <c r="W133" s="1" t="s">
        <v>120</v>
      </c>
      <c r="X133" s="1" t="s">
        <v>143</v>
      </c>
      <c r="Y133" s="1" t="s">
        <v>143</v>
      </c>
      <c r="Z133" s="1" t="s">
        <v>143</v>
      </c>
      <c r="AA133" t="s">
        <v>108</v>
      </c>
    </row>
    <row r="134" spans="1:27" x14ac:dyDescent="0.3">
      <c r="A134" t="s">
        <v>166</v>
      </c>
      <c r="B134" t="s">
        <v>129</v>
      </c>
      <c r="C134" s="1">
        <v>2.1589999999999998</v>
      </c>
      <c r="D134" s="1">
        <v>0.36</v>
      </c>
      <c r="E134" s="1" t="s">
        <v>120</v>
      </c>
      <c r="F134" s="1" t="str">
        <f t="shared" si="52"/>
        <v>Unknown</v>
      </c>
      <c r="G134" s="2" t="str">
        <f t="shared" si="53"/>
        <v>Unknown</v>
      </c>
      <c r="H134" t="s">
        <v>109</v>
      </c>
      <c r="I134">
        <v>32</v>
      </c>
      <c r="J134">
        <f>256*1024</f>
        <v>262144</v>
      </c>
      <c r="K134" s="1">
        <v>8</v>
      </c>
      <c r="L134" s="1" t="s">
        <v>172</v>
      </c>
      <c r="M134" s="1">
        <v>64</v>
      </c>
      <c r="N134" s="1">
        <f t="shared" si="54"/>
        <v>262144</v>
      </c>
      <c r="O134" s="1">
        <f t="shared" si="55"/>
        <v>32000</v>
      </c>
      <c r="P134" s="1">
        <f t="shared" si="56"/>
        <v>3840</v>
      </c>
      <c r="Q134" s="1">
        <v>64000</v>
      </c>
      <c r="R134" s="1">
        <v>512</v>
      </c>
      <c r="S134" s="1" t="s">
        <v>120</v>
      </c>
      <c r="T134" s="1">
        <v>512</v>
      </c>
      <c r="U134" s="1" t="s">
        <v>120</v>
      </c>
      <c r="V134" s="1" t="s">
        <v>120</v>
      </c>
      <c r="W134" s="1" t="s">
        <v>120</v>
      </c>
      <c r="X134" s="1" t="s">
        <v>143</v>
      </c>
      <c r="Y134" s="1" t="s">
        <v>143</v>
      </c>
      <c r="Z134" s="1" t="s">
        <v>143</v>
      </c>
      <c r="AA134" t="s">
        <v>108</v>
      </c>
    </row>
    <row r="135" spans="1:27" x14ac:dyDescent="0.3">
      <c r="A135" t="s">
        <v>167</v>
      </c>
      <c r="B135" t="s">
        <v>129</v>
      </c>
      <c r="C135" s="1">
        <v>4.07</v>
      </c>
      <c r="D135" s="1">
        <v>0.67700000000000005</v>
      </c>
      <c r="E135" s="1" t="s">
        <v>120</v>
      </c>
      <c r="F135" s="1" t="str">
        <f t="shared" si="52"/>
        <v>Unknown</v>
      </c>
      <c r="G135" s="2" t="str">
        <f t="shared" si="53"/>
        <v>Unknown</v>
      </c>
      <c r="H135" t="s">
        <v>109</v>
      </c>
      <c r="I135">
        <v>64</v>
      </c>
      <c r="J135">
        <f>432*1024</f>
        <v>442368</v>
      </c>
      <c r="K135" s="1">
        <v>8</v>
      </c>
      <c r="L135" s="1" t="s">
        <v>172</v>
      </c>
      <c r="M135" s="1">
        <v>64</v>
      </c>
      <c r="N135" s="1">
        <f t="shared" si="54"/>
        <v>262144</v>
      </c>
      <c r="O135" s="1">
        <f t="shared" si="55"/>
        <v>32000</v>
      </c>
      <c r="P135" s="1">
        <f t="shared" si="56"/>
        <v>3840</v>
      </c>
      <c r="Q135" s="1">
        <v>128000</v>
      </c>
      <c r="R135" s="1">
        <v>1024</v>
      </c>
      <c r="S135" s="1" t="s">
        <v>120</v>
      </c>
      <c r="T135" s="1">
        <v>868</v>
      </c>
      <c r="U135" s="1" t="s">
        <v>120</v>
      </c>
      <c r="V135" s="1" t="s">
        <v>120</v>
      </c>
      <c r="W135" s="1" t="s">
        <v>120</v>
      </c>
      <c r="X135" s="1" t="s">
        <v>143</v>
      </c>
      <c r="Y135" s="1" t="s">
        <v>143</v>
      </c>
      <c r="Z135" s="1" t="s">
        <v>143</v>
      </c>
      <c r="AA135" t="s">
        <v>108</v>
      </c>
    </row>
  </sheetData>
  <autoFilter ref="A1:T2169">
    <sortState ref="A2:T111">
      <sortCondition ref="A1:A216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AzureVMSizes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Vaes</dc:creator>
  <cp:lastModifiedBy>Karim Vaes</cp:lastModifiedBy>
  <dcterms:created xsi:type="dcterms:W3CDTF">2017-06-16T08:58:34Z</dcterms:created>
  <dcterms:modified xsi:type="dcterms:W3CDTF">2017-08-25T09:31:32Z</dcterms:modified>
</cp:coreProperties>
</file>