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Classwork\Challenge 1\"/>
    </mc:Choice>
  </mc:AlternateContent>
  <xr:revisionPtr revIDLastSave="0" documentId="13_ncr:1_{B2DD2726-30EA-42E0-A4A9-3D1C93CBE283}" xr6:coauthVersionLast="47" xr6:coauthVersionMax="47" xr10:uidLastSave="{00000000-0000-0000-0000-000000000000}"/>
  <bookViews>
    <workbookView xWindow="30612" yWindow="-108" windowWidth="30936" windowHeight="16896" tabRatio="754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Edinburgh Research" sheetId="5" r:id="rId4"/>
    <sheet name="Outcomes Based on Launch Data" sheetId="4" r:id="rId5"/>
    <sheet name="Descriptive Statistics" sheetId="8" r:id="rId6"/>
    <sheet name="Category Statistics" sheetId="2" r:id="rId7"/>
    <sheet name="Subcategory Statistics" sheetId="3" r:id="rId8"/>
  </sheets>
  <definedNames>
    <definedName name="_xlnm._FilterDatabase" localSheetId="0" hidden="1">Kickstarter!$A$1:$U$4115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1" l="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H7" i="11"/>
  <c r="G7" i="11"/>
  <c r="F7" i="11"/>
  <c r="H6" i="11"/>
  <c r="G6" i="11"/>
  <c r="F6" i="11"/>
  <c r="H5" i="11"/>
  <c r="G5" i="11"/>
  <c r="F5" i="11"/>
  <c r="H4" i="11"/>
  <c r="G4" i="11"/>
  <c r="F4" i="11"/>
  <c r="H3" i="11"/>
  <c r="G3" i="11"/>
  <c r="F3" i="11"/>
  <c r="H2" i="11"/>
  <c r="G2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1" i="8"/>
  <c r="B13" i="8"/>
  <c r="B12" i="8"/>
  <c r="B11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D2" i="5"/>
  <c r="D6" i="5"/>
  <c r="C6" i="5"/>
  <c r="D5" i="5"/>
  <c r="C5" i="5"/>
  <c r="D4" i="5"/>
  <c r="C4" i="5"/>
  <c r="D3" i="5"/>
  <c r="C3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14" i="8"/>
  <c r="C7" i="8"/>
  <c r="B7" i="8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<sst xmlns="http://schemas.openxmlformats.org/spreadsheetml/2006/main" count="33050" uniqueCount="8417">
  <si>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</si>
  <si>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</si>
  <si>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</si>
  <si>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</si>
  <si>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</si>
  <si>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</si>
  <si>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</si>
  <si>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</si>
  <si>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</si>
  <si>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</si>
  <si>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</si>
  <si>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</si>
  <si>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</si>
  <si>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</si>
  <si>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</si>
  <si>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</si>
  <si>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</si>
  <si>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</si>
  <si>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</si>
  <si>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</si>
  <si>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</si>
  <si>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</si>
  <si>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</si>
  <si>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</si>
  <si>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</si>
  <si>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</si>
  <si>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</si>
  <si>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</si>
  <si>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</si>
  <si>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</si>
  <si>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</si>
  <si>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</si>
  <si>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</si>
  <si>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</si>
  <si>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</si>
  <si>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</si>
  <si>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</si>
  <si>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</si>
  <si>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</si>
  <si>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</si>
  <si>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</si>
  <si>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</si>
  <si>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</si>
  <si>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</si>
  <si>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</si>
  <si>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</si>
  <si>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</si>
  <si>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</si>
  <si>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</si>
  <si>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</si>
  <si>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</si>
  <si>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</si>
  <si>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</si>
  <si>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</si>
  <si>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</si>
  <si>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</si>
  <si>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</si>
  <si>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</si>
  <si>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</si>
  <si>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</si>
  <si>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</si>
  <si>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</si>
  <si>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</si>
  <si>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</si>
  <si>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</si>
  <si>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</si>
  <si>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</si>
  <si>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</si>
  <si>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</si>
  <si>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</si>
  <si>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</si>
  <si>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</si>
  <si>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</si>
  <si>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</si>
  <si>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</si>
  <si>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</si>
  <si>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</si>
  <si>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</si>
  <si>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</si>
  <si>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</si>
  <si>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</si>
  <si>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</si>
  <si>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</si>
  <si>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</si>
  <si>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</si>
  <si>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</si>
  <si>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</si>
  <si>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</si>
  <si>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</si>
  <si>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</si>
  <si>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</si>
  <si>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</si>
  <si>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</si>
  <si>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</si>
  <si>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</si>
  <si>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</si>
  <si>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</si>
  <si>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</si>
  <si>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</si>
  <si>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</si>
  <si>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</si>
  <si>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</si>
  <si>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</si>
  <si>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</si>
  <si>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</si>
  <si>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</si>
  <si>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</si>
  <si>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</si>
  <si>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</si>
  <si>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</si>
  <si>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</si>
  <si>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</si>
  <si>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</si>
  <si>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</si>
  <si>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</si>
  <si>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</si>
  <si>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</si>
  <si>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</si>
  <si>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</si>
  <si>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</si>
  <si>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</si>
  <si>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</si>
  <si>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</si>
  <si>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</si>
  <si>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</si>
  <si>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</si>
  <si>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</si>
  <si>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</si>
  <si>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</si>
  <si>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</si>
  <si>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</si>
  <si>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</si>
  <si>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</si>
  <si>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</si>
  <si>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</si>
  <si>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</si>
  <si>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</si>
  <si>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</si>
  <si>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</si>
  <si>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</si>
  <si>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</si>
  <si>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</si>
  <si>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</si>
  <si>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</si>
  <si>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</si>
  <si>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</si>
  <si>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</si>
  <si>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</si>
  <si>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</si>
  <si>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</si>
  <si>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</si>
  <si>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</si>
  <si>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</si>
  <si>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</si>
  <si>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</si>
  <si>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</si>
  <si>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</si>
  <si>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</si>
  <si>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</si>
  <si>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</si>
  <si>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</si>
  <si>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</si>
  <si>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</si>
  <si>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</si>
  <si>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</si>
  <si>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</si>
  <si>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</si>
  <si>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</si>
  <si>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</si>
  <si>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</si>
  <si>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</si>
  <si>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</si>
  <si>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</si>
  <si>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</si>
  <si>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</si>
  <si>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</si>
  <si>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</si>
  <si>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</si>
  <si>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</si>
  <si>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</si>
  <si>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</si>
  <si>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</si>
  <si>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</si>
  <si>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</si>
  <si>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</si>
  <si>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</si>
  <si>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</si>
  <si>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</si>
  <si>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</si>
  <si>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</si>
  <si>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</si>
  <si>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</si>
  <si>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</si>
  <si>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</si>
  <si>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</si>
  <si>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</si>
  <si>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</si>
  <si>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</si>
  <si>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</si>
  <si>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</si>
  <si>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</si>
  <si>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</si>
  <si>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</si>
  <si>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</si>
  <si>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</si>
  <si>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</si>
  <si>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</si>
  <si>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</si>
  <si>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</si>
  <si>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</si>
  <si>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</si>
  <si>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</si>
  <si>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</si>
  <si>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</si>
  <si>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</si>
  <si>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</si>
  <si>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</si>
  <si>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</si>
  <si>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</si>
  <si>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</si>
  <si>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</si>
  <si>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</si>
  <si>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</si>
  <si>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</si>
  <si>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</si>
  <si>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</si>
  <si>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</si>
  <si>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</si>
  <si>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</si>
  <si>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</si>
  <si>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</si>
  <si>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</si>
  <si>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</si>
  <si>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</si>
  <si>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</si>
  <si>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</si>
  <si>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</si>
  <si>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</si>
  <si>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</si>
  <si>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</si>
  <si>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</si>
  <si>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</si>
  <si>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</si>
  <si>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</si>
  <si>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</si>
  <si>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</si>
  <si>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</si>
  <si>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</si>
  <si>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</si>
  <si>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</si>
  <si>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</si>
  <si>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</si>
  <si>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</si>
  <si>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</si>
  <si>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</si>
  <si>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</si>
  <si>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</si>
  <si>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</si>
  <si>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</si>
  <si>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</si>
  <si>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</si>
  <si>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</si>
  <si>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</si>
  <si>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</si>
  <si>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</si>
  <si>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</si>
  <si>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</si>
  <si>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</si>
  <si>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</si>
  <si>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</si>
  <si>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</si>
  <si>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</si>
  <si>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</si>
  <si>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</si>
  <si>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</si>
  <si>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</si>
  <si>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</si>
  <si>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</si>
  <si>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</si>
  <si>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</si>
  <si>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</si>
  <si>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</si>
  <si>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</si>
  <si>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</si>
  <si>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</si>
  <si>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</si>
  <si>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</si>
  <si>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</si>
  <si>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</si>
  <si>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</si>
  <si>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</si>
  <si>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</si>
  <si>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</si>
  <si>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</si>
  <si>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</si>
  <si>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</si>
  <si>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</si>
  <si>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</si>
  <si>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</si>
  <si>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</si>
  <si>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</si>
  <si>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</si>
  <si>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</si>
  <si>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</si>
  <si>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</si>
  <si>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</si>
  <si>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</si>
  <si>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</si>
  <si>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</si>
  <si>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</si>
  <si>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</si>
  <si>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</si>
  <si>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</si>
  <si>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</si>
  <si>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</si>
  <si>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</si>
  <si>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</si>
  <si>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</si>
  <si>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</si>
  <si>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</si>
  <si>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</si>
  <si>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</si>
  <si>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</si>
  <si>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</si>
  <si>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</si>
  <si>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</si>
  <si>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</si>
  <si>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</si>
  <si>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</si>
  <si>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</si>
  <si>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</si>
  <si>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</si>
  <si>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</si>
  <si>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</si>
  <si>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</si>
  <si>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</si>
  <si>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</si>
  <si>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</si>
  <si>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</si>
  <si>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</si>
  <si>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</si>
  <si>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</si>
  <si>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</si>
  <si>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</si>
  <si>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</si>
  <si>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</si>
  <si>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</si>
  <si>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</si>
  <si>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</si>
  <si>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</si>
  <si>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</si>
  <si>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</si>
  <si>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</si>
  <si>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</si>
  <si>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</si>
  <si>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</si>
  <si>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</si>
  <si>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</si>
  <si>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</si>
  <si>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</si>
  <si>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</si>
  <si>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</si>
  <si>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</si>
  <si>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</si>
  <si>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</si>
  <si>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</si>
  <si>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</si>
  <si>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</si>
  <si>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</si>
  <si>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</si>
  <si>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</si>
  <si>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</si>
  <si>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</si>
  <si>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</si>
  <si>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</si>
  <si>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</si>
  <si>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</si>
  <si>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</si>
  <si>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</si>
  <si>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</si>
  <si>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</si>
  <si>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</si>
  <si>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</si>
  <si>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</si>
  <si>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</si>
  <si>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</si>
  <si>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</si>
  <si>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</si>
  <si>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</si>
  <si>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</si>
  <si>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</si>
  <si>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</si>
  <si>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</si>
  <si>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</si>
  <si>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</si>
  <si>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</si>
  <si>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</si>
  <si>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</si>
  <si>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</si>
  <si>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</si>
  <si>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</si>
  <si>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</si>
  <si>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</si>
  <si>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</si>
  <si>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</si>
  <si>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</si>
  <si>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</si>
  <si>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</si>
  <si>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</si>
  <si>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</si>
  <si>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</si>
  <si>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</si>
  <si>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</si>
  <si>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</si>
  <si>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</si>
  <si>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</si>
  <si>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</si>
  <si>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</si>
  <si>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</si>
  <si>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</si>
  <si>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</si>
  <si>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</si>
  <si>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</si>
  <si>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</si>
  <si>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</si>
  <si>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</si>
  <si>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</si>
  <si>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</si>
  <si>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</si>
  <si>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</si>
  <si>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</si>
  <si>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</si>
  <si>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</si>
  <si>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</si>
  <si>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</si>
  <si>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</si>
  <si>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</si>
  <si>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</si>
  <si>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</si>
  <si>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</si>
  <si>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</si>
  <si>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</si>
  <si>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</si>
  <si>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</si>
  <si>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</si>
  <si>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</si>
  <si>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</si>
  <si>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</si>
  <si>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</si>
  <si>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</si>
  <si>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</si>
  <si>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</si>
  <si>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</si>
  <si>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</si>
  <si>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</si>
  <si>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</si>
  <si>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</si>
  <si>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</si>
  <si>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</si>
  <si>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</si>
  <si>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</si>
  <si>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</si>
  <si>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</si>
  <si>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</si>
  <si>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</si>
  <si>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</si>
  <si>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</si>
  <si>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</si>
  <si>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</si>
  <si>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</si>
  <si>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</si>
  <si>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</si>
  <si>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</si>
  <si>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</si>
  <si>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</si>
  <si>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</si>
  <si>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</si>
  <si>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</si>
  <si>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</si>
  <si>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</si>
  <si>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</si>
  <si>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</si>
  <si>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</si>
  <si>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</si>
  <si>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</si>
  <si>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</si>
  <si>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</si>
  <si>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</si>
  <si>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</si>
  <si>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</si>
  <si>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</si>
  <si>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</si>
  <si>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</si>
  <si>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</si>
  <si>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</si>
  <si>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</si>
  <si>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</si>
  <si>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</si>
  <si>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</si>
  <si>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</si>
  <si>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</si>
  <si>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</si>
  <si>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</si>
  <si>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</si>
  <si>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</si>
  <si>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</si>
  <si>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</si>
  <si>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</si>
  <si>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</si>
  <si>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</si>
  <si>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</si>
  <si>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</si>
  <si>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</si>
  <si>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</si>
  <si>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</si>
  <si>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</si>
  <si>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</si>
  <si>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</si>
  <si>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</si>
  <si>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</si>
  <si>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</si>
  <si>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</si>
  <si>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</si>
  <si>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</si>
  <si>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</si>
  <si>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</si>
  <si>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</si>
  <si>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</si>
  <si>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</si>
  <si>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</si>
  <si>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</si>
  <si>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</si>
  <si>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</si>
  <si>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</si>
  <si>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</si>
  <si>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</si>
  <si>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</si>
  <si>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</si>
  <si>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</si>
  <si>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</si>
  <si>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</si>
  <si>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</si>
  <si>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</si>
  <si>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</si>
  <si>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</si>
  <si>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</si>
  <si>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</si>
  <si>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</si>
  <si>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</si>
  <si>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</si>
  <si>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</si>
  <si>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</si>
  <si>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</si>
  <si>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</si>
  <si>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</si>
  <si>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</si>
  <si>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</si>
  <si>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</si>
  <si>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</si>
  <si>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</si>
  <si>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</si>
  <si>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</si>
  <si>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</si>
  <si>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</si>
  <si>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</si>
  <si>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</si>
  <si>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</si>
  <si>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</si>
  <si>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</si>
  <si>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</si>
  <si>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</si>
  <si>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</si>
  <si>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</si>
  <si>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</si>
  <si>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</si>
  <si>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</si>
  <si>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</si>
  <si>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</si>
  <si>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</si>
  <si>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</si>
  <si>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</si>
  <si>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</si>
  <si>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</si>
  <si>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</si>
  <si>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</si>
  <si>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</si>
  <si>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</si>
  <si>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</si>
  <si>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</si>
  <si>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</si>
  <si>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</si>
  <si>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</si>
  <si>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</si>
  <si>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</si>
  <si>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</si>
  <si>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</si>
  <si>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</si>
  <si>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</si>
  <si>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</si>
  <si>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</si>
  <si>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</si>
  <si>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</si>
  <si>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</si>
  <si>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</si>
  <si>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</si>
  <si>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</si>
  <si>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</si>
  <si>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</si>
  <si>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</si>
  <si>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</si>
  <si>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</si>
  <si>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</si>
  <si>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</si>
  <si>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</si>
  <si>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</si>
  <si>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</si>
  <si>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</si>
  <si>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</si>
  <si>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</si>
  <si>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</si>
  <si>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</si>
  <si>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</si>
  <si>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</si>
  <si>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</si>
  <si>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</si>
  <si>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</si>
  <si>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</si>
  <si>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</si>
  <si>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</si>
  <si>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</si>
  <si>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</si>
  <si>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</si>
  <si>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</si>
  <si>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</si>
  <si>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</si>
  <si>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</si>
  <si>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</si>
  <si>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</si>
  <si>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</si>
  <si>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</si>
  <si>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</si>
  <si>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</si>
  <si>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</si>
  <si>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</si>
  <si>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</si>
  <si>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</si>
  <si>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</si>
  <si>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</si>
  <si>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</si>
  <si>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</si>
  <si>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</si>
  <si>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</si>
  <si>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</si>
  <si>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</si>
  <si>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</si>
  <si>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</si>
  <si>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</si>
  <si>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</si>
  <si>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</si>
  <si>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</si>
  <si>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</si>
  <si>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</si>
  <si>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</si>
  <si>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</si>
  <si>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</si>
  <si>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</si>
  <si>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</si>
  <si>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</si>
  <si>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</si>
  <si>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</si>
  <si>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</si>
  <si>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</si>
  <si>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</si>
  <si>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</si>
  <si>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</si>
  <si>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</si>
  <si>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</si>
  <si>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</si>
  <si>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</si>
  <si>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</si>
  <si>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</si>
  <si>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</si>
  <si>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</si>
  <si>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</si>
  <si>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</si>
  <si>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</si>
  <si>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</si>
  <si>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</si>
  <si>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</si>
  <si>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</si>
  <si>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</si>
  <si>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</si>
  <si>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</si>
  <si>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</si>
  <si>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</si>
  <si>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</si>
  <si>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</si>
  <si>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</si>
  <si>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</si>
  <si>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</si>
  <si>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</si>
  <si>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</si>
  <si>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</si>
  <si>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</si>
  <si>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</si>
  <si>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</si>
  <si>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</si>
  <si>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</si>
  <si>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</si>
  <si>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</si>
  <si>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</si>
  <si>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</si>
  <si>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</si>
  <si>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</si>
  <si>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</si>
  <si>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</si>
  <si>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</si>
  <si>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</si>
  <si>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</si>
  <si>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</si>
  <si>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</si>
  <si>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</si>
  <si>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</si>
  <si>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</si>
  <si>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</si>
  <si>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</si>
  <si>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</si>
  <si>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</si>
  <si>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</si>
  <si>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</si>
  <si>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</si>
  <si>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</si>
  <si>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</si>
  <si>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</si>
  <si>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</si>
  <si>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</si>
  <si>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</si>
  <si>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</si>
  <si>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</si>
  <si>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</si>
  <si>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</si>
  <si>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</si>
  <si>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</si>
  <si>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</si>
  <si>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</si>
  <si>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</si>
  <si>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</si>
  <si>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</si>
  <si>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</si>
  <si>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</si>
  <si>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</si>
  <si>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</si>
  <si>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</si>
  <si>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</si>
  <si>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</si>
  <si>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</si>
  <si>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</si>
  <si>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</si>
  <si>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</si>
  <si>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</si>
  <si>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</si>
  <si>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</si>
  <si>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</si>
  <si>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</si>
  <si>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</si>
  <si>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</si>
  <si>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</si>
  <si>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</si>
  <si>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</si>
  <si>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</si>
  <si>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</si>
  <si>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</si>
  <si>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</si>
  <si>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</si>
  <si>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</si>
  <si>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</si>
  <si>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</si>
  <si>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</si>
  <si>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</si>
  <si>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</si>
  <si>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</si>
  <si>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</si>
  <si>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</si>
  <si>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</si>
  <si>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</si>
  <si>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</si>
  <si>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</si>
  <si>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</si>
  <si>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</si>
  <si>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</si>
  <si>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</si>
  <si>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</si>
  <si>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</si>
  <si>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</si>
  <si>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</si>
  <si>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</si>
  <si>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</si>
  <si>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</si>
  <si>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</si>
  <si>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</si>
  <si>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</si>
  <si>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</si>
  <si>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</si>
  <si>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</si>
  <si>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</si>
  <si>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</si>
  <si>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</si>
  <si>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</si>
  <si>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</si>
  <si>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</si>
  <si>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</si>
  <si>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</si>
  <si>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</si>
  <si>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</si>
  <si>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</si>
  <si>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</si>
  <si>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</si>
  <si>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</si>
  <si>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</si>
  <si>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</si>
  <si>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</si>
  <si>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</si>
  <si>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</si>
  <si>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</si>
  <si>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</si>
  <si>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</si>
  <si>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</si>
  <si>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</si>
  <si>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</si>
  <si>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</si>
  <si>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</si>
  <si>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</si>
  <si>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</si>
  <si>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</si>
  <si>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</si>
  <si>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</si>
  <si>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</si>
  <si>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</si>
  <si>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</si>
  <si>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</si>
  <si>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</si>
  <si>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</si>
  <si>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</si>
  <si>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</si>
  <si>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</si>
  <si>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</si>
  <si>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</si>
  <si>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</si>
  <si>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</si>
  <si>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</si>
  <si>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</si>
  <si>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</si>
  <si>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</si>
  <si>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</si>
  <si>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</si>
  <si>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</si>
  <si>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</si>
  <si>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</si>
  <si>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</si>
  <si>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</si>
  <si>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</si>
  <si>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</si>
  <si>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</si>
  <si>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</si>
  <si>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</si>
  <si>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</si>
  <si>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</si>
  <si>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</si>
  <si>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</si>
  <si>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</si>
  <si>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</si>
  <si>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</si>
  <si>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</si>
  <si>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</si>
  <si>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</si>
  <si>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</si>
  <si>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</si>
  <si>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</si>
  <si>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</si>
  <si>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</si>
  <si>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</si>
  <si>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</si>
  <si>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</si>
  <si>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</si>
  <si>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</si>
  <si>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</si>
  <si>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</si>
  <si>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</si>
  <si>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</si>
  <si>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</si>
  <si>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</si>
  <si>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</si>
  <si>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</si>
  <si>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</si>
  <si>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</si>
  <si>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</si>
  <si>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</si>
  <si>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</si>
  <si>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</si>
  <si>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</si>
  <si>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</si>
  <si>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</si>
  <si>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</si>
  <si>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</si>
  <si>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</si>
  <si>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</si>
  <si>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</si>
  <si>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</si>
  <si>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</si>
  <si>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</si>
  <si>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</si>
  <si>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</si>
  <si>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</si>
  <si>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</si>
  <si>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</si>
  <si>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</si>
  <si>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</si>
  <si>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</si>
  <si>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</si>
  <si>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</si>
  <si>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</si>
  <si>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</si>
  <si>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</si>
  <si>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</si>
  <si>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</si>
  <si>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</si>
  <si>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</si>
  <si>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</si>
  <si>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</si>
  <si>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</si>
  <si>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</si>
  <si>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</si>
  <si>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</si>
  <si>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</si>
  <si>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</si>
  <si>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</si>
  <si>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</si>
  <si>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</si>
  <si>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</si>
  <si>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</si>
  <si>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</si>
  <si>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</si>
  <si>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</si>
  <si>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</si>
  <si>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</si>
  <si>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</si>
  <si>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</si>
  <si>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</si>
  <si>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</si>
  <si>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</si>
  <si>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</si>
  <si>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</si>
  <si>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</si>
  <si>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</si>
  <si>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</si>
  <si>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</si>
  <si>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</si>
  <si>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</si>
  <si>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</si>
  <si>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</si>
  <si>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</si>
  <si>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</si>
  <si>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</si>
  <si>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</si>
  <si>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</si>
  <si>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</si>
  <si>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</si>
  <si>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</si>
  <si>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</si>
  <si>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</si>
  <si>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</si>
  <si>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</si>
  <si>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</si>
  <si>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</si>
  <si>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</si>
  <si>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</si>
  <si>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</si>
  <si>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</si>
  <si>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</si>
  <si>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</si>
  <si>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</si>
  <si>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</si>
  <si>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</si>
  <si>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</si>
  <si>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</si>
  <si>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</si>
  <si>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</si>
  <si>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</si>
  <si>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</si>
  <si>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</si>
  <si>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</si>
  <si>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</si>
  <si>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</si>
  <si>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</si>
  <si>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</si>
  <si>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</si>
  <si>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</si>
  <si>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</si>
  <si>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</si>
  <si>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</si>
  <si>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</si>
  <si>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</si>
  <si>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</si>
  <si>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</si>
  <si>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</si>
  <si>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</si>
  <si>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</si>
  <si>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</si>
  <si>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</si>
  <si>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</si>
  <si>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</si>
  <si>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</si>
  <si>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</si>
  <si>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</si>
  <si>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</si>
  <si>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</si>
  <si>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</si>
  <si>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</si>
  <si>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</si>
  <si>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</si>
  <si>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</si>
  <si>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</si>
  <si>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</si>
  <si>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</si>
  <si>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</si>
  <si>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</si>
  <si>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</si>
  <si>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</si>
  <si>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</si>
  <si>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</si>
  <si>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</si>
  <si>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</si>
  <si>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</si>
  <si>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</si>
  <si>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</si>
  <si>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</si>
  <si>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</si>
  <si>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</si>
  <si>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</si>
  <si>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</si>
  <si>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</si>
  <si>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</si>
  <si>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</si>
  <si>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</si>
  <si>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</si>
  <si>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</si>
  <si>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</si>
  <si>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</si>
  <si>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</si>
  <si>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</si>
  <si>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</si>
  <si>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</si>
  <si>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</si>
  <si>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</si>
  <si>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</si>
  <si>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</si>
  <si>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</si>
  <si>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</si>
  <si>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</si>
  <si>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</si>
  <si>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</si>
  <si>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</si>
  <si>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</si>
  <si>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</si>
  <si>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</si>
  <si>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</si>
  <si>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</si>
  <si>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</si>
  <si>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</si>
  <si>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</si>
  <si>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</si>
  <si>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</si>
  <si>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</si>
  <si>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</si>
  <si>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</si>
  <si>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</si>
  <si>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</si>
  <si>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</si>
  <si>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</si>
  <si>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</si>
  <si>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</si>
  <si>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</si>
  <si>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</si>
  <si>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</si>
  <si>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</si>
  <si>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</si>
  <si>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</si>
  <si>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</si>
  <si>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</si>
  <si>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</si>
  <si>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</si>
  <si>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</si>
  <si>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</si>
  <si>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</si>
  <si>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</si>
  <si>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</si>
  <si>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</si>
  <si>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</si>
  <si>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</si>
  <si>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</si>
  <si>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</si>
  <si>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</si>
  <si>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</si>
  <si>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</si>
  <si>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</si>
  <si>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</si>
  <si>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</si>
  <si>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</si>
  <si>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</si>
  <si>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</si>
  <si>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</si>
  <si>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</si>
  <si>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</si>
  <si>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</si>
  <si>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</si>
  <si>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</si>
  <si>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</si>
  <si>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</si>
  <si>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</si>
  <si>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</si>
  <si>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</si>
  <si>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</si>
  <si>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</si>
  <si>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</si>
  <si>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</si>
  <si>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</si>
  <si>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</si>
  <si>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</si>
  <si>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</si>
  <si>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</si>
  <si>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</si>
  <si>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</si>
  <si>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</si>
  <si>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</si>
  <si>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</si>
  <si>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</si>
  <si>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</si>
  <si>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</si>
  <si>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</si>
  <si>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</si>
  <si>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</si>
  <si>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</si>
  <si>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</si>
  <si>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</si>
  <si>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</si>
  <si>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</si>
  <si>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</si>
  <si>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</si>
  <si>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</si>
  <si>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</si>
  <si>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</si>
  <si>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</si>
  <si>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</si>
  <si>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</si>
  <si>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</si>
  <si>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</si>
  <si>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</si>
  <si>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</si>
  <si>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</si>
  <si>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</si>
  <si>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</si>
  <si>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</si>
  <si>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</si>
  <si>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</si>
  <si>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</si>
  <si>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</si>
  <si>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</si>
  <si>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</si>
  <si>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</si>
  <si>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</si>
  <si>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</si>
  <si>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</si>
  <si>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</si>
  <si>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</si>
  <si>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</si>
  <si>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</si>
  <si>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</si>
  <si>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</si>
  <si>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</si>
  <si>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</si>
  <si>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</si>
  <si>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</si>
  <si>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</si>
  <si>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</si>
  <si>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</si>
  <si>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</si>
  <si>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</si>
  <si>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</si>
  <si>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</si>
  <si>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</si>
  <si>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</si>
  <si>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</si>
  <si>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</si>
  <si>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</si>
  <si>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</si>
  <si>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</si>
  <si>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</si>
  <si>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</si>
  <si>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</si>
  <si>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</si>
  <si>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</si>
  <si>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</si>
  <si>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</si>
  <si>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</si>
  <si>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</si>
  <si>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</si>
  <si>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</si>
  <si>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</si>
  <si>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</si>
  <si>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</si>
  <si>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</si>
  <si>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</si>
  <si>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</si>
  <si>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</si>
  <si>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</si>
  <si>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</si>
  <si>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</si>
  <si>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</si>
  <si>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</si>
  <si>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</si>
  <si>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</si>
  <si>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</si>
  <si>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</si>
  <si>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</si>
  <si>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</si>
  <si>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</si>
  <si>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</si>
  <si>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</si>
  <si>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</si>
  <si>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</si>
  <si>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</si>
  <si>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</si>
  <si>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</si>
  <si>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</si>
  <si>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</si>
  <si>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</si>
  <si>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</si>
  <si>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</si>
  <si>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</si>
  <si>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</si>
  <si>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</si>
  <si>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</si>
  <si>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</si>
  <si>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</si>
  <si>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</si>
  <si>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</si>
  <si>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</si>
  <si>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</si>
  <si>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</si>
  <si>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</si>
  <si>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</si>
  <si>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</si>
  <si>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</si>
  <si>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</si>
  <si>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</si>
  <si>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</si>
  <si>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</si>
  <si>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</si>
  <si>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</si>
  <si>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</si>
  <si>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</si>
  <si>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</si>
  <si>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</si>
  <si>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</si>
  <si>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</si>
  <si>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</si>
  <si>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</si>
  <si>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</si>
  <si>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</si>
  <si>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</si>
  <si>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</si>
  <si>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</si>
  <si>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</si>
  <si>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</si>
  <si>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</si>
  <si>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</si>
  <si>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</si>
  <si>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</si>
  <si>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</si>
  <si>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</si>
  <si>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</si>
  <si>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</si>
  <si>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</si>
  <si>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</si>
  <si>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</si>
  <si>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</si>
  <si>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</si>
  <si>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</si>
  <si>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</si>
  <si>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</si>
  <si>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</si>
  <si>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</si>
  <si>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</si>
  <si>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</si>
  <si>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</si>
  <si>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</si>
  <si>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</si>
  <si>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</si>
  <si>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</si>
  <si>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</si>
  <si>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</si>
  <si>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</si>
  <si>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</si>
  <si>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</si>
  <si>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</si>
  <si>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</si>
  <si>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</si>
  <si>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</si>
  <si>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</si>
  <si>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</si>
  <si>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</si>
  <si>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</si>
  <si>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</si>
  <si>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</si>
  <si>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</si>
  <si>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</si>
  <si>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</si>
  <si>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</si>
  <si>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</si>
  <si>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</si>
  <si>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</si>
  <si>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</si>
  <si>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</si>
  <si>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</si>
  <si>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</si>
  <si>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</si>
  <si>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</si>
  <si>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</si>
  <si>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</si>
  <si>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</si>
  <si>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</si>
  <si>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</si>
  <si>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</si>
  <si>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</si>
  <si>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</si>
  <si>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</si>
  <si>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</si>
  <si>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</si>
  <si>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</si>
  <si>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</si>
  <si>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</si>
  <si>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</si>
  <si>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</si>
  <si>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</si>
  <si>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</si>
  <si>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</si>
  <si>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</si>
  <si>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</si>
  <si>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</si>
  <si>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</si>
  <si>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</si>
  <si>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</si>
  <si>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</si>
  <si>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</si>
  <si>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</si>
  <si>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</si>
  <si>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</si>
  <si>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</si>
  <si>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</si>
  <si>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</si>
  <si>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</si>
  <si>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</si>
  <si>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</si>
  <si>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</si>
  <si>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</si>
  <si>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</si>
  <si>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</si>
  <si>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</si>
  <si>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</si>
  <si>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</si>
  <si>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</si>
  <si>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</si>
  <si>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</si>
  <si>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</si>
  <si>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</si>
  <si>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</si>
  <si>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</si>
  <si>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</si>
  <si>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</si>
  <si>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</si>
  <si>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</si>
  <si>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</si>
  <si>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</si>
  <si>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</si>
  <si>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</si>
  <si>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</si>
  <si>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</si>
  <si>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</si>
  <si>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</si>
  <si>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</si>
  <si>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</si>
  <si>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</si>
  <si>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</si>
  <si>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</si>
  <si>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</si>
  <si>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</si>
  <si>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</si>
  <si>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</si>
  <si>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</si>
  <si>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</si>
  <si>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</si>
  <si>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</si>
  <si>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</si>
  <si>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</si>
  <si>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</si>
  <si>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</si>
  <si>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</si>
  <si>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</si>
  <si>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</si>
  <si>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</si>
  <si>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</si>
  <si>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</si>
  <si>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</si>
  <si>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</si>
  <si>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</si>
  <si>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</si>
  <si>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</si>
  <si>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</si>
  <si>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</si>
  <si>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</si>
  <si>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</si>
  <si>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</si>
  <si>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</si>
  <si>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</si>
  <si>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</si>
  <si>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</si>
  <si>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</si>
  <si>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</si>
  <si>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</si>
  <si>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</si>
  <si>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</si>
  <si>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</si>
  <si>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</si>
  <si>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</si>
  <si>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</si>
  <si>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</si>
  <si>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</si>
  <si>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</si>
  <si>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</si>
  <si>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</si>
  <si>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</si>
  <si>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</si>
  <si>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</si>
  <si>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</si>
  <si>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</si>
  <si>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</si>
  <si>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</si>
  <si>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</si>
  <si>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</si>
  <si>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</si>
  <si>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</si>
  <si>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</si>
  <si>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</si>
  <si>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</si>
  <si>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</si>
  <si>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</si>
  <si>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</si>
  <si>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</si>
  <si>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</si>
  <si>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</si>
  <si>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</si>
  <si>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</si>
  <si>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</si>
  <si>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</si>
  <si>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</si>
  <si>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</si>
  <si>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</si>
  <si>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</si>
  <si>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</si>
  <si>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</si>
  <si>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</si>
  <si>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</si>
  <si>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</si>
  <si>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</si>
  <si>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</si>
  <si>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</si>
  <si>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</si>
  <si>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</si>
  <si>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</si>
  <si>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</si>
  <si>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</si>
  <si>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</si>
  <si>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</si>
  <si>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</si>
  <si>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</si>
  <si>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</si>
  <si>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</si>
  <si>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</si>
  <si>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</si>
  <si>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</si>
  <si>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</si>
  <si>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</si>
  <si>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</si>
  <si>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</si>
  <si>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</si>
  <si>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</si>
  <si>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</si>
  <si>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</si>
  <si>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</si>
  <si>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</si>
  <si>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</si>
  <si>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</si>
  <si>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</si>
  <si>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</si>
  <si>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</si>
  <si>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</si>
  <si>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</si>
  <si>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</si>
  <si>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</si>
  <si>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</si>
  <si>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</si>
  <si>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</si>
  <si>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</si>
  <si>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</si>
  <si>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</si>
  <si>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</si>
  <si>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</si>
  <si>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</si>
  <si>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</si>
  <si>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</si>
  <si>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</si>
  <si>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</si>
  <si>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</si>
  <si>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</si>
  <si>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</si>
  <si>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</si>
  <si>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</si>
  <si>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</si>
  <si>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</si>
  <si>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</si>
  <si>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</si>
  <si>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</si>
  <si>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</si>
  <si>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</si>
  <si>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</si>
  <si>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</si>
  <si>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</si>
  <si>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</si>
  <si>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</si>
  <si>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</si>
  <si>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</si>
  <si>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</si>
  <si>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</si>
  <si>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</si>
  <si>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</si>
  <si>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</si>
  <si>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</si>
  <si>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</si>
  <si>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</si>
  <si>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</si>
  <si>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</si>
  <si>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</si>
  <si>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</si>
  <si>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</si>
  <si>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</si>
  <si>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</si>
  <si>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</si>
  <si>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</si>
  <si>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</si>
  <si>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</si>
  <si>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</si>
  <si>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</si>
  <si>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</si>
  <si>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</si>
  <si>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</si>
  <si>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</si>
  <si>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</si>
  <si>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</si>
  <si>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</si>
  <si>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</si>
  <si>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</si>
  <si>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</si>
  <si>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</si>
  <si>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</si>
  <si>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</si>
  <si>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</si>
  <si>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</si>
  <si>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</si>
  <si>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</si>
  <si>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</si>
  <si>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</si>
  <si>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</si>
  <si>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</si>
  <si>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</si>
  <si>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</si>
  <si>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</si>
  <si>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</si>
  <si>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</si>
  <si>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</si>
  <si>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</si>
  <si>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</si>
  <si>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</si>
  <si>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</si>
  <si>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</si>
  <si>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</si>
  <si>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</si>
  <si>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</si>
  <si>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</si>
  <si>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</si>
  <si>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</si>
  <si>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</si>
  <si>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</si>
  <si>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</si>
  <si>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</si>
  <si>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</si>
  <si>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</si>
  <si>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</si>
  <si>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</si>
  <si>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</si>
  <si>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</si>
  <si>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</si>
  <si>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</si>
  <si>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</si>
  <si>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</si>
  <si>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</si>
  <si>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</si>
  <si>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</si>
  <si>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</si>
  <si>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</si>
  <si>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</si>
  <si>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</si>
  <si>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</si>
  <si>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</si>
  <si>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</si>
  <si>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</si>
  <si>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</si>
  <si>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</si>
  <si>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</si>
  <si>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</si>
  <si>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</si>
  <si>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</si>
  <si>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</si>
  <si>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</si>
  <si>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</si>
  <si>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</si>
  <si>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</si>
  <si>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</si>
  <si>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</si>
  <si>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</si>
  <si>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</si>
  <si>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</si>
  <si>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</si>
  <si>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</si>
  <si>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</si>
  <si>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</si>
  <si>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</si>
  <si>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</si>
  <si>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</si>
  <si>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</si>
  <si>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</si>
  <si>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</si>
  <si>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</si>
  <si>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</si>
  <si>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</si>
  <si>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</si>
  <si>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</si>
  <si>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</si>
  <si>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</si>
  <si>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</si>
  <si>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</si>
  <si>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</si>
  <si>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</si>
  <si>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</si>
  <si>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</si>
  <si>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</si>
  <si>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</si>
  <si>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</si>
  <si>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</si>
  <si>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</si>
  <si>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</si>
  <si>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</si>
  <si>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</si>
  <si>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</si>
  <si>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</si>
  <si>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</si>
  <si>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</si>
  <si>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</si>
  <si>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</si>
  <si>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</si>
  <si>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</si>
  <si>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</si>
  <si>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</si>
  <si>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</si>
  <si>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</si>
  <si>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</si>
  <si>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</si>
  <si>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</si>
  <si>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</si>
  <si>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</si>
  <si>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</si>
  <si>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</si>
  <si>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</si>
  <si>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</si>
  <si>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</si>
  <si>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</si>
  <si>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</si>
  <si>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</si>
  <si>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</si>
  <si>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</si>
  <si>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</si>
  <si>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</si>
  <si>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</si>
  <si>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</si>
  <si>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</si>
  <si>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</si>
  <si>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</si>
  <si>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</si>
  <si>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</si>
  <si>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</si>
  <si>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</si>
  <si>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</si>
  <si>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</si>
  <si>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</si>
  <si>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</si>
  <si>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</si>
  <si>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</si>
  <si>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</si>
  <si>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</si>
  <si>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</si>
  <si>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</si>
  <si>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</si>
  <si>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</si>
  <si>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</si>
  <si>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</si>
  <si>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</si>
  <si>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</si>
  <si>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</si>
  <si>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</si>
  <si>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</si>
  <si>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</si>
  <si>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</si>
  <si>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</si>
  <si>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</si>
  <si>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</si>
  <si>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</si>
  <si>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</si>
  <si>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</si>
  <si>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</si>
  <si>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</si>
  <si>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</si>
  <si>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</si>
  <si>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</si>
  <si>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</si>
  <si>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</si>
  <si>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</si>
  <si>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</si>
  <si>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</si>
  <si>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</si>
  <si>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</si>
  <si>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</si>
  <si>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</si>
  <si>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</si>
  <si>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</si>
  <si>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</si>
  <si>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</si>
  <si>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</si>
  <si>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</si>
  <si>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</si>
  <si>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</si>
  <si>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</si>
  <si>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</si>
  <si>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</si>
  <si>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</si>
  <si>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</si>
  <si>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</si>
  <si>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</si>
  <si>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</si>
  <si>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</si>
  <si>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</si>
  <si>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</si>
  <si>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</si>
  <si>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</si>
  <si>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</si>
  <si>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</si>
  <si>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</si>
  <si>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</si>
  <si>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</si>
  <si>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</si>
  <si>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</si>
  <si>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</si>
  <si>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</si>
  <si>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</si>
  <si>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</si>
  <si>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</si>
  <si>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</si>
  <si>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</si>
  <si>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</si>
  <si>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</si>
  <si>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</si>
  <si>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</si>
  <si>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</si>
  <si>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</si>
  <si>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</si>
  <si>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</si>
  <si>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</si>
  <si>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</si>
  <si>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</si>
  <si>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</si>
  <si>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</si>
  <si>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</si>
  <si>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</si>
  <si>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</si>
  <si>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</si>
  <si>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</si>
  <si>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</si>
  <si>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</si>
  <si>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</si>
  <si>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</si>
  <si>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</si>
  <si>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</si>
  <si>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</si>
  <si>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</si>
  <si>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</si>
  <si>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</si>
  <si>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</si>
  <si>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</si>
  <si>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</si>
  <si>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</si>
  <si>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</si>
  <si>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</si>
  <si>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</si>
  <si>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</si>
  <si>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</si>
  <si>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</si>
  <si>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</si>
  <si>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</si>
  <si>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</si>
  <si>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</si>
  <si>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</si>
  <si>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</si>
  <si>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</si>
  <si>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</si>
  <si>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</si>
  <si>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</si>
  <si>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</si>
  <si>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</si>
  <si>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</si>
  <si>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</si>
  <si>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</si>
  <si>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</si>
  <si>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</si>
  <si>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</si>
  <si>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</si>
  <si>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</si>
  <si>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</si>
  <si>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</si>
  <si>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</si>
  <si>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</si>
  <si>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</si>
  <si>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</si>
  <si>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</si>
  <si>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</si>
  <si>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</si>
  <si>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</si>
  <si>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</si>
  <si>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</si>
  <si>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</si>
  <si>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</si>
  <si>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</si>
  <si>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</si>
  <si>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</si>
  <si>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</si>
  <si>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</si>
  <si>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</si>
  <si>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</si>
  <si>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</si>
  <si>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</si>
  <si>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</si>
  <si>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</si>
  <si>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</si>
  <si>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</si>
  <si>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</si>
  <si>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</si>
  <si>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</si>
  <si>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</si>
  <si>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</si>
  <si>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</si>
  <si>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</si>
  <si>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</si>
  <si>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</si>
  <si>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</si>
  <si>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</si>
  <si>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</si>
  <si>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</si>
  <si>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</si>
  <si>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</si>
  <si>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</si>
  <si>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</si>
  <si>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</si>
  <si>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</si>
  <si>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</si>
  <si>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</si>
  <si>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</si>
  <si>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</si>
  <si>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</si>
  <si>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</si>
  <si>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</si>
  <si>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</si>
  <si>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</si>
  <si>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</si>
  <si>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</si>
  <si>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</si>
  <si>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</si>
  <si>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</si>
  <si>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</si>
  <si>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</si>
  <si>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</si>
  <si>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</si>
  <si>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</si>
  <si>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</si>
  <si>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</si>
  <si>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</si>
  <si>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</si>
  <si>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</si>
  <si>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</si>
  <si>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</si>
  <si>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</si>
  <si>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</si>
  <si>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</si>
  <si>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</si>
  <si>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</si>
  <si>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</si>
  <si>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</si>
  <si>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</si>
  <si>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</si>
  <si>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</si>
  <si>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</si>
  <si>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</si>
  <si>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</si>
  <si>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</si>
  <si>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</si>
  <si>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</si>
  <si>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</si>
  <si>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</si>
  <si>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</si>
  <si>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</si>
  <si>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</si>
  <si>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</si>
  <si>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</si>
  <si>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</si>
  <si>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</si>
  <si>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</si>
  <si>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</si>
  <si>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</si>
  <si>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</si>
  <si>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</si>
  <si>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</si>
  <si>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</si>
  <si>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</si>
  <si>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</si>
  <si>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</si>
  <si>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</si>
  <si>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</si>
  <si>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</si>
  <si>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</si>
  <si>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</si>
  <si>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</si>
  <si>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</si>
  <si>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</si>
  <si>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</si>
  <si>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</si>
  <si>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</si>
  <si>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</si>
  <si>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</si>
  <si>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</si>
  <si>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</si>
  <si>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</si>
  <si>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</si>
  <si>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</si>
  <si>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</si>
  <si>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</si>
  <si>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</si>
  <si>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</si>
  <si>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</si>
  <si>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</si>
  <si>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</si>
  <si>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</si>
  <si>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</si>
  <si>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</si>
  <si>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</si>
  <si>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</si>
  <si>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</si>
  <si>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</si>
  <si>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</si>
  <si>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</si>
  <si>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</si>
  <si>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</si>
  <si>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</si>
  <si>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</si>
  <si>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</si>
  <si>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</si>
  <si>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</si>
  <si>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</si>
  <si>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</si>
  <si>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</si>
  <si>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</si>
  <si>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</si>
  <si>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</si>
  <si>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</si>
  <si>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</si>
  <si>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</si>
  <si>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</si>
  <si>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</si>
  <si>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</si>
  <si>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</si>
  <si>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</si>
  <si>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</si>
  <si>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</si>
  <si>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</si>
  <si>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</si>
  <si>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</si>
  <si>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</si>
  <si>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</si>
  <si>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</si>
  <si>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</si>
  <si>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</si>
  <si>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</si>
  <si>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</si>
  <si>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</si>
  <si>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</si>
  <si>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</si>
  <si>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</si>
  <si>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</si>
  <si>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</si>
  <si>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</si>
  <si>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</si>
  <si>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</si>
  <si>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</si>
  <si>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</si>
  <si>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</si>
  <si>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</si>
  <si>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</si>
  <si>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</si>
  <si>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</si>
  <si>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</si>
  <si>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</si>
  <si>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</si>
  <si>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</si>
  <si>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</si>
  <si>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</si>
  <si>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</si>
  <si>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</si>
  <si>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</si>
  <si>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</si>
  <si>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</si>
  <si>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</si>
  <si>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</si>
  <si>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</si>
  <si>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</si>
  <si>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</si>
  <si>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</si>
  <si>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</si>
  <si>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</si>
  <si>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</si>
  <si>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</si>
  <si>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</si>
  <si>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</si>
  <si>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</si>
  <si>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</si>
  <si>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</si>
  <si>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</si>
  <si>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</si>
  <si>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</si>
  <si>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</si>
  <si>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</si>
  <si>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</si>
  <si>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</si>
  <si>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</si>
  <si>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</si>
  <si>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</si>
  <si>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</si>
  <si>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</si>
  <si>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</si>
  <si>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</si>
  <si>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</si>
  <si>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</si>
  <si>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</si>
  <si>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</si>
  <si>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</si>
  <si>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</si>
  <si>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</si>
  <si>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</si>
  <si>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</si>
  <si>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</si>
  <si>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</si>
  <si>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</si>
  <si>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</si>
  <si>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</si>
  <si>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</si>
  <si>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</si>
  <si>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</si>
  <si>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</si>
  <si>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</si>
  <si>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</si>
  <si>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</si>
  <si>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</si>
  <si>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</si>
  <si>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</si>
  <si>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</si>
  <si>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</si>
  <si>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</si>
  <si>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</si>
  <si>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</si>
  <si>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</si>
  <si>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</si>
  <si>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</si>
  <si>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</si>
  <si>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</si>
  <si>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</si>
  <si>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</si>
  <si>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</si>
  <si>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</si>
  <si>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</si>
  <si>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</si>
  <si>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</si>
  <si>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</si>
  <si>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</si>
  <si>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</si>
  <si>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</si>
  <si>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</si>
  <si>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</si>
  <si>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</si>
  <si>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</si>
  <si>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</si>
  <si>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</si>
  <si>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</si>
  <si>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</si>
  <si>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</si>
  <si>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</si>
  <si>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</si>
  <si>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</si>
  <si>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</si>
  <si>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</si>
  <si>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</si>
  <si>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</si>
  <si>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</si>
  <si>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</si>
  <si>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</si>
  <si>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</si>
  <si>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</si>
  <si>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</si>
  <si>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</si>
  <si>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</si>
  <si>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</si>
  <si>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</si>
  <si>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</si>
  <si>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</si>
  <si>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</si>
  <si>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</si>
  <si>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</si>
  <si>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</si>
  <si>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</si>
  <si>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</si>
  <si>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</si>
  <si>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</si>
  <si>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</si>
  <si>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</si>
  <si>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</si>
  <si>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</si>
  <si>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</si>
  <si>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</si>
  <si>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</si>
  <si>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</si>
  <si>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</si>
  <si>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</si>
  <si>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</si>
  <si>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</si>
  <si>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</si>
  <si>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</si>
  <si>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</si>
  <si>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</si>
  <si>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</si>
  <si>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</si>
  <si>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</si>
  <si>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</si>
  <si>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</si>
  <si>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</si>
  <si>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</si>
  <si>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</si>
  <si>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</si>
  <si>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</si>
  <si>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</si>
  <si>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</si>
  <si>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</si>
  <si>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</si>
  <si>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</si>
  <si>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</si>
  <si>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</si>
  <si>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</si>
  <si>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</si>
  <si>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</si>
  <si>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</si>
  <si>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</si>
  <si>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</si>
  <si>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</si>
  <si>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</si>
  <si>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</si>
  <si>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</si>
  <si>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</si>
  <si>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</si>
  <si>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</si>
  <si>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</si>
  <si>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</si>
  <si>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</si>
  <si>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</si>
  <si>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</si>
  <si>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</si>
  <si>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</si>
  <si>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</si>
  <si>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</si>
  <si>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</si>
  <si>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</si>
  <si>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</si>
  <si>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</si>
  <si>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</si>
  <si>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</si>
  <si>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</si>
  <si>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</si>
  <si>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</si>
  <si>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</si>
  <si>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</si>
  <si>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</si>
  <si>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</si>
  <si>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</si>
  <si>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</si>
  <si>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</si>
  <si>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</si>
  <si>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</si>
  <si>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</si>
  <si>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</si>
  <si>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</si>
  <si>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</si>
  <si>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</si>
  <si>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</si>
  <si>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</si>
  <si>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</si>
  <si>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</si>
  <si>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</si>
  <si>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</si>
  <si>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</si>
  <si>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</si>
  <si>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</si>
  <si>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</si>
  <si>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</si>
  <si>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</si>
  <si>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</si>
  <si>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</si>
  <si>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</si>
  <si>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</si>
  <si>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</si>
  <si>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</si>
  <si>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</si>
  <si>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</si>
  <si>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</si>
  <si>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</si>
  <si>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</si>
  <si>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</si>
  <si>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</si>
  <si>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</si>
  <si>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</si>
  <si>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</si>
  <si>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</si>
  <si>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</si>
  <si>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</si>
  <si>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</si>
  <si>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</si>
  <si>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</si>
  <si>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</si>
  <si>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</si>
  <si>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</si>
  <si>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</si>
  <si>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</si>
  <si>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</si>
  <si>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</si>
  <si>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</si>
  <si>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</si>
  <si>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</si>
  <si>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</si>
  <si>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</si>
  <si>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</si>
  <si>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</si>
  <si>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</si>
  <si>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</si>
  <si>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</si>
  <si>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</si>
  <si>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</si>
  <si>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</si>
  <si>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</si>
  <si>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</si>
  <si>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</si>
  <si>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</si>
  <si>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</si>
  <si>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</si>
  <si>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</si>
  <si>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</si>
  <si>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</si>
  <si>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</si>
  <si>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</si>
  <si>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</si>
  <si>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</si>
  <si>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</si>
  <si>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</si>
  <si>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</si>
  <si>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</si>
  <si>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</si>
  <si>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</si>
  <si>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</si>
  <si>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</si>
  <si>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</si>
  <si>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</si>
  <si>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</si>
  <si>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</si>
  <si>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</si>
  <si>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</si>
  <si>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</si>
  <si>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</si>
  <si>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</si>
  <si>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</si>
  <si>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</si>
  <si>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</si>
  <si>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</si>
  <si>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</si>
  <si>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</si>
  <si>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</si>
  <si>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</si>
  <si>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</si>
  <si>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</si>
  <si>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</si>
  <si>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</si>
  <si>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</si>
  <si>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</si>
  <si>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</si>
  <si>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</si>
  <si>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</si>
  <si>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</si>
  <si>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</si>
  <si>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</si>
  <si>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</si>
  <si>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</si>
  <si>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</si>
  <si>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</si>
  <si>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</si>
  <si>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</si>
  <si>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</si>
  <si>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</si>
  <si>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</si>
  <si>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</si>
  <si>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</si>
  <si>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</si>
  <si>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</si>
  <si>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</si>
  <si>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</si>
  <si>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</si>
  <si>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</si>
  <si>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</si>
  <si>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</si>
  <si>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</si>
  <si>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</si>
  <si>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</si>
  <si>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</si>
  <si>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</si>
  <si>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</si>
  <si>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</si>
  <si>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</si>
  <si>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</si>
  <si>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</si>
  <si>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</si>
  <si>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</si>
  <si>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</si>
  <si>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</si>
  <si>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</si>
  <si>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</si>
  <si>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</si>
  <si>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</si>
  <si>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</si>
  <si>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</si>
  <si>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</si>
  <si>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</si>
  <si>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</si>
  <si>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</si>
  <si>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</si>
  <si>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</si>
  <si>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</si>
  <si>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</si>
  <si>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</si>
  <si>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</si>
  <si>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</si>
  <si>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</si>
  <si>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</si>
  <si>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</si>
  <si>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</si>
  <si>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</si>
  <si>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</si>
  <si>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</si>
  <si>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</si>
  <si>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</si>
  <si>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</si>
  <si>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</si>
  <si>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</si>
  <si>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</si>
  <si>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</si>
  <si>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</si>
  <si>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</si>
  <si>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</si>
  <si>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</si>
  <si>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</si>
  <si>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</si>
  <si>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</si>
  <si>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</si>
  <si>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</si>
  <si>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</si>
  <si>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</si>
  <si>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</si>
  <si>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</si>
  <si>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</si>
  <si>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</si>
  <si>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</si>
  <si>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</si>
  <si>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</si>
  <si>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</si>
  <si>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</si>
  <si>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</si>
  <si>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</si>
  <si>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</si>
  <si>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</si>
  <si>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</si>
  <si>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</si>
  <si>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</si>
  <si>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</si>
  <si>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</si>
  <si>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</si>
  <si>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</si>
  <si>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</si>
  <si>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</si>
  <si>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</si>
  <si>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</si>
  <si>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</si>
  <si>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</si>
  <si>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</si>
  <si>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</si>
  <si>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</si>
  <si>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</si>
  <si>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</si>
  <si>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</si>
  <si>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</si>
  <si>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</si>
  <si>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</si>
  <si>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</si>
  <si>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</si>
  <si>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</si>
  <si>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</si>
  <si>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</si>
  <si>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</si>
  <si>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</si>
  <si>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</si>
  <si>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</si>
  <si>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</si>
  <si>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</si>
  <si>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</si>
  <si>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</si>
  <si>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</si>
  <si>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</si>
  <si>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</si>
  <si>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</si>
  <si>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</si>
  <si>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</si>
  <si>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</si>
  <si>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</si>
  <si>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</si>
  <si>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</si>
  <si>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</si>
  <si>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</si>
  <si>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</si>
  <si>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</si>
  <si>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</si>
  <si>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</si>
  <si>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</si>
  <si>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</si>
  <si>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</si>
  <si>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</si>
  <si>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</si>
  <si>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</si>
  <si>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</si>
  <si>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</si>
  <si>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</si>
  <si>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</si>
  <si>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</si>
  <si>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</si>
  <si>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</si>
  <si>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</si>
  <si>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</si>
  <si>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</si>
  <si>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</si>
  <si>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</si>
  <si>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</si>
  <si>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</si>
  <si>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</si>
  <si>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</si>
  <si>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</si>
  <si>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</si>
  <si>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</si>
  <si>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</si>
  <si>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</si>
  <si>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</si>
  <si>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</si>
  <si>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</si>
  <si>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</si>
  <si>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</si>
  <si>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</si>
  <si>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</si>
  <si>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</si>
  <si>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</si>
  <si>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</si>
  <si>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</si>
  <si>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</si>
  <si>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</si>
  <si>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</si>
  <si>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</si>
  <si>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</si>
  <si>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</si>
  <si>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</si>
  <si>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</si>
  <si>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</si>
  <si>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</si>
  <si>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</si>
  <si>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</si>
  <si>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</si>
  <si>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</si>
  <si>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</si>
  <si>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</si>
  <si>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</si>
  <si>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</si>
  <si>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</si>
  <si>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</si>
  <si>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</si>
  <si>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</si>
  <si>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</si>
  <si>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</si>
  <si>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</si>
  <si>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</si>
  <si>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</si>
  <si>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</si>
  <si>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</si>
  <si>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</si>
  <si>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</si>
  <si>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</si>
  <si>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</si>
  <si>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</si>
  <si>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</si>
  <si>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</si>
  <si>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</si>
  <si>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</si>
  <si>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</si>
  <si>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</si>
  <si>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</si>
  <si>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</si>
  <si>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</si>
  <si>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</si>
  <si>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</si>
  <si>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</si>
  <si>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</si>
  <si>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</si>
  <si>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</si>
  <si>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</si>
  <si>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</si>
  <si>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</si>
  <si>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</si>
  <si>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</si>
  <si>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</si>
  <si>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</si>
  <si>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</si>
  <si>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</si>
  <si>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</si>
  <si>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</si>
  <si>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</si>
  <si>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</si>
  <si>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</si>
  <si>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</si>
  <si>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</si>
  <si>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</si>
  <si>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</si>
  <si>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</si>
  <si>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</si>
  <si>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</si>
  <si>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</si>
  <si>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</si>
  <si>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</si>
  <si>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</si>
  <si>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</si>
  <si>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</si>
  <si>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</si>
  <si>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</si>
  <si>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</si>
  <si>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</si>
  <si>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</si>
  <si>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</si>
  <si>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</si>
  <si>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</si>
  <si>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</si>
  <si>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</si>
  <si>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</si>
  <si>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</si>
  <si>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</si>
  <si>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</si>
  <si>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</si>
  <si>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</si>
  <si>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</si>
  <si>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</si>
  <si>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</si>
  <si>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</si>
  <si>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</si>
  <si>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</si>
  <si>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</si>
  <si>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</si>
  <si>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</si>
  <si>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</si>
  <si>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</si>
  <si>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</si>
  <si>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</si>
  <si>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</si>
  <si>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</si>
  <si>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</si>
  <si>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</si>
  <si>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</si>
  <si>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</si>
  <si>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</si>
  <si>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</si>
  <si>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</si>
  <si>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</si>
  <si>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</si>
  <si>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</si>
  <si>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</si>
  <si>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</si>
  <si>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</si>
  <si>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</si>
  <si>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</si>
  <si>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</si>
  <si>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</si>
  <si>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</si>
  <si>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</si>
  <si>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</si>
  <si>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</si>
  <si>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</si>
  <si>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</si>
  <si>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</si>
  <si>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</si>
  <si>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</si>
  <si>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</si>
  <si>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</si>
  <si>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</si>
  <si>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</si>
  <si>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</si>
  <si>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</si>
  <si>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</si>
  <si>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</si>
  <si>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</si>
  <si>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</si>
  <si>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</si>
  <si>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</si>
  <si>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</si>
  <si>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</si>
  <si>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</si>
  <si>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</si>
  <si>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</si>
  <si>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</si>
  <si>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</si>
  <si>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</si>
  <si>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</si>
  <si>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</si>
  <si>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</si>
  <si>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</si>
  <si>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</si>
  <si>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</si>
  <si>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</si>
  <si>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</si>
  <si>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</si>
  <si>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</si>
  <si>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</si>
  <si>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</si>
  <si>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</si>
  <si>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</si>
  <si>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</si>
  <si>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</si>
  <si>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</si>
  <si>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</si>
  <si>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</si>
  <si>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</si>
  <si>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</si>
  <si>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</si>
  <si>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</si>
  <si>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</si>
  <si>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</si>
  <si>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</si>
  <si>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</si>
  <si>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</si>
  <si>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</si>
  <si>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</si>
  <si>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</si>
  <si>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</si>
  <si>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</si>
  <si>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</si>
  <si>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</si>
  <si>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</si>
  <si>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</si>
  <si>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</si>
  <si>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</si>
  <si>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</si>
  <si>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</si>
  <si>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</si>
  <si>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</si>
  <si>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</si>
  <si>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</si>
  <si>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</si>
  <si>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</si>
  <si>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</si>
  <si>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</si>
  <si>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</si>
  <si>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</si>
  <si>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</si>
  <si>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</si>
  <si>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</si>
  <si>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</si>
  <si>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</si>
  <si>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</si>
  <si>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</si>
  <si>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</si>
  <si>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</si>
  <si>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</si>
  <si>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</si>
  <si>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</si>
  <si>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</si>
  <si>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</si>
  <si>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</si>
  <si>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</si>
  <si>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</si>
  <si>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</si>
  <si>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</si>
  <si>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</si>
  <si>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</si>
  <si>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</si>
  <si>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</si>
  <si>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</si>
  <si>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</si>
  <si>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</si>
  <si>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</si>
  <si>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</si>
  <si>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</si>
  <si>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</si>
  <si>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</si>
  <si>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</si>
  <si>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</si>
  <si>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</si>
  <si>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</si>
  <si>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</si>
  <si>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</si>
  <si>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</si>
  <si>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</si>
  <si>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</si>
  <si>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</si>
  <si>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</si>
  <si>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</si>
  <si>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</si>
  <si>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</si>
  <si>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</si>
  <si>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</si>
  <si>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</si>
  <si>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</si>
  <si>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</si>
  <si>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</si>
  <si>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</si>
  <si>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</si>
  <si>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</si>
  <si>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</si>
  <si>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</si>
  <si>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</si>
  <si>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</si>
  <si>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</si>
  <si>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</si>
  <si>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</si>
  <si>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</si>
  <si>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</si>
  <si>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</si>
  <si>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</si>
  <si>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</si>
  <si>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</si>
  <si>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</si>
  <si>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</si>
  <si>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</si>
  <si>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</si>
  <si>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</si>
  <si>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</si>
  <si>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</si>
  <si>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</si>
  <si>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</si>
  <si>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</si>
  <si>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</si>
  <si>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</si>
  <si>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</si>
  <si>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</si>
  <si>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</si>
  <si>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</si>
  <si>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</si>
  <si>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</si>
  <si>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</si>
  <si>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</si>
  <si>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</si>
  <si>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</si>
  <si>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</si>
  <si>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</si>
  <si>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</si>
  <si>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</si>
  <si>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</si>
  <si>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</si>
  <si>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</si>
  <si>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</si>
  <si>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</si>
  <si>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</si>
  <si>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</si>
  <si>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</si>
  <si>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</si>
  <si>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</si>
  <si>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</si>
  <si>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</si>
  <si>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</si>
  <si>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</si>
  <si>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</si>
  <si>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</si>
  <si>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</si>
  <si>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</si>
  <si>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</si>
  <si>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</si>
  <si>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</si>
  <si>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</si>
  <si>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</si>
  <si>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</si>
  <si>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</si>
  <si>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</si>
  <si>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</si>
  <si>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</si>
  <si>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</si>
  <si>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</si>
  <si>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</si>
  <si>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</si>
  <si>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</si>
  <si>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</si>
  <si>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</si>
  <si>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</si>
  <si>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</si>
  <si>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</si>
  <si>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</si>
  <si>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</si>
  <si>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</si>
  <si>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</si>
  <si>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</si>
  <si>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</si>
  <si>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</si>
  <si>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</si>
  <si>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</si>
  <si>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</si>
  <si>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</si>
  <si>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</si>
  <si>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</si>
  <si>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</si>
  <si>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</si>
  <si>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</si>
  <si>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</si>
  <si>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</si>
  <si>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</si>
  <si>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</si>
  <si>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</si>
  <si>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</si>
  <si>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</si>
  <si>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</si>
  <si>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</si>
  <si>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</si>
  <si>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</si>
  <si>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</si>
  <si>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</si>
  <si>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</si>
  <si>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</si>
  <si>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</si>
  <si>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</si>
  <si>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</si>
  <si>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</si>
  <si>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</si>
  <si>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</si>
  <si>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</si>
  <si>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</si>
  <si>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</si>
  <si>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</si>
  <si>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</si>
  <si>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</si>
  <si>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</si>
  <si>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</si>
  <si>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</si>
  <si>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</si>
  <si>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</si>
  <si>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</si>
  <si>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</si>
  <si>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</si>
  <si>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</si>
  <si>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</si>
  <si>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</si>
  <si>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</si>
  <si>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</si>
  <si>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</si>
  <si>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</si>
  <si>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</si>
  <si>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</si>
  <si>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</si>
  <si>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</si>
  <si>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</si>
  <si>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</si>
  <si>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</si>
  <si>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</si>
  <si>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</si>
  <si>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</si>
  <si>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</si>
  <si>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</si>
  <si>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</si>
  <si>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</si>
  <si>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</si>
  <si>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</si>
  <si>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</si>
  <si>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</si>
  <si>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</si>
  <si>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</si>
  <si>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</si>
  <si>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</si>
  <si>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</si>
  <si>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</si>
  <si>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</si>
  <si>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</si>
  <si>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</si>
  <si>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</si>
  <si>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</si>
  <si>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</si>
  <si>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</si>
  <si>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</si>
  <si>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</si>
  <si>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</si>
  <si>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</si>
  <si>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</si>
  <si>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</si>
  <si>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</si>
  <si>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</si>
  <si>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</si>
  <si>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</si>
  <si>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</si>
  <si>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</si>
  <si>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</si>
  <si>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</si>
  <si>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</si>
  <si>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</si>
  <si>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</si>
  <si>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</si>
  <si>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</si>
  <si>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</si>
  <si>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</si>
  <si>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</si>
  <si>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</si>
  <si>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</si>
  <si>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</si>
  <si>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</si>
  <si>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</si>
  <si>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</si>
  <si>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</si>
  <si>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</si>
  <si>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</si>
  <si>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</si>
  <si>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</si>
  <si>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</si>
  <si>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</si>
  <si>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</si>
  <si>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</si>
  <si>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</si>
  <si>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</si>
  <si>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</si>
  <si>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</si>
  <si>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</si>
  <si>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</si>
  <si>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</si>
  <si>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</si>
  <si>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</si>
  <si>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</si>
  <si>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</si>
  <si>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</si>
  <si>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</si>
  <si>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</si>
  <si>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</si>
  <si>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</si>
  <si>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</si>
  <si>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</si>
  <si>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</si>
  <si>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</si>
  <si>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</si>
  <si>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</si>
  <si>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</si>
  <si>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</si>
  <si>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</si>
  <si>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</si>
  <si>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</si>
  <si>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</si>
  <si>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</si>
  <si>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</si>
  <si>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</si>
  <si>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</si>
  <si>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</si>
  <si>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</si>
  <si>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</si>
  <si>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</si>
  <si>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</si>
  <si>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</si>
  <si>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</si>
  <si>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</si>
  <si>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</si>
  <si>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</si>
  <si>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</si>
  <si>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</si>
  <si>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</si>
  <si>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</si>
  <si>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</si>
  <si>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</si>
  <si>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</si>
  <si>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</si>
  <si>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</si>
  <si>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</si>
  <si>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</si>
  <si>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</si>
  <si>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</si>
  <si>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</si>
  <si>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</si>
  <si>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</si>
  <si>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</si>
  <si>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</si>
  <si>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</si>
  <si>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</si>
  <si>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</si>
  <si>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</si>
  <si>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</si>
  <si>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</si>
  <si>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</si>
  <si>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</si>
  <si>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</si>
  <si>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</si>
  <si>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</si>
  <si>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</si>
  <si>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</si>
  <si>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</si>
  <si>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</si>
  <si>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</si>
  <si>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</si>
  <si>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</si>
  <si>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</si>
  <si>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</si>
  <si>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</si>
  <si>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</si>
  <si>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</si>
  <si>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</si>
  <si>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</si>
  <si>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</si>
  <si>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</si>
  <si>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</si>
  <si>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</si>
  <si>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</si>
  <si>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</si>
  <si>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</si>
  <si>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</si>
  <si>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</si>
  <si>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</si>
  <si>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</si>
  <si>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</si>
  <si>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</si>
  <si>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</si>
  <si>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</si>
  <si>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</si>
  <si>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</si>
  <si>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</si>
  <si>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</si>
  <si>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</si>
  <si>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</si>
  <si>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</si>
  <si>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</si>
  <si>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</si>
  <si>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</si>
  <si>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</si>
  <si>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</si>
  <si>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</si>
  <si>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</si>
  <si>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</si>
  <si>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</si>
  <si>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</si>
  <si>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</si>
  <si>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</si>
  <si>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</si>
  <si>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</si>
  <si>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</si>
  <si>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</si>
  <si>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</si>
  <si>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</si>
  <si>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</si>
  <si>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</si>
  <si>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</si>
  <si>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</si>
  <si>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</si>
  <si>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</si>
  <si>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</si>
  <si>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</si>
  <si>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</si>
  <si>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</si>
  <si>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</si>
  <si>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</si>
  <si>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</si>
  <si>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</si>
  <si>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</si>
  <si>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</si>
  <si>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</si>
  <si>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</si>
  <si>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</si>
  <si>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</si>
  <si>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</si>
  <si>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</si>
  <si>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</si>
  <si>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</si>
  <si>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</si>
  <si>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</si>
  <si>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</si>
  <si>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</si>
  <si>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</si>
  <si>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</si>
  <si>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</si>
  <si>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</si>
  <si>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</si>
  <si>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</si>
  <si>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</si>
  <si>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</si>
  <si>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</si>
  <si>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</si>
  <si>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</si>
  <si>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</si>
  <si>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</si>
  <si>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</si>
  <si>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</si>
  <si>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</si>
  <si>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</si>
  <si>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</si>
  <si>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</si>
  <si>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</si>
  <si>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</si>
  <si>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</si>
  <si>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</si>
  <si>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</si>
  <si>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</si>
  <si>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</si>
  <si>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</si>
  <si>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</si>
  <si>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</si>
  <si>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</si>
  <si>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</si>
  <si>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</si>
  <si>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</si>
  <si>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</si>
  <si>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</si>
  <si>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</si>
  <si>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</si>
  <si>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</si>
  <si>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</si>
  <si>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</si>
  <si>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</si>
  <si>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</si>
  <si>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</si>
  <si>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</si>
  <si>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</si>
  <si>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</si>
  <si>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</si>
  <si>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</si>
  <si>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</si>
  <si>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</si>
  <si>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</si>
  <si>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</si>
  <si>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</si>
  <si>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</si>
  <si>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</si>
  <si>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</si>
  <si>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</si>
  <si>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</si>
  <si>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</si>
  <si>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</si>
  <si>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</si>
  <si>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</si>
  <si>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</si>
  <si>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</si>
  <si>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</si>
  <si>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</si>
  <si>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</si>
  <si>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</si>
  <si>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</si>
  <si>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</si>
  <si>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</si>
  <si>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</si>
  <si>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</si>
  <si>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</si>
  <si>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</si>
  <si>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</si>
  <si>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</si>
  <si>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</si>
  <si>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</si>
  <si>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</si>
  <si>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</si>
  <si>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</si>
  <si>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</si>
  <si>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</si>
  <si>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</si>
  <si>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</si>
  <si>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</si>
  <si>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</si>
  <si>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</si>
  <si>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</si>
  <si>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</si>
  <si>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</si>
  <si>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</si>
  <si>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</si>
  <si>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</si>
  <si>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</si>
  <si>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</si>
  <si>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</si>
  <si>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</si>
  <si>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</si>
  <si>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</si>
  <si>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</si>
  <si>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</si>
  <si>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</si>
  <si>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</si>
  <si>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</si>
  <si>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</si>
  <si>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</si>
  <si>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</si>
  <si>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</si>
  <si>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</si>
  <si>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</si>
  <si>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</si>
  <si>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</si>
  <si>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</si>
  <si>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</si>
  <si>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</si>
  <si>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</si>
  <si>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</si>
  <si>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</si>
  <si>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</si>
  <si>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</si>
  <si>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</si>
  <si>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</si>
  <si>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</si>
  <si>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</si>
  <si>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</si>
  <si>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</si>
  <si>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</si>
  <si>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</si>
  <si>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</si>
  <si>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</si>
  <si>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</si>
  <si>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</si>
  <si>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</si>
  <si>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</si>
  <si>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</si>
  <si>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</si>
  <si>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</si>
  <si>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</si>
  <si>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</si>
  <si>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</si>
  <si>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</si>
  <si>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</si>
  <si>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</si>
  <si>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</si>
  <si>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</si>
  <si>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</si>
  <si>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</si>
  <si>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</si>
  <si>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</si>
  <si>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</si>
  <si>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</si>
  <si>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</si>
  <si>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</si>
  <si>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</si>
  <si>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</si>
  <si>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</si>
  <si>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</si>
  <si>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</si>
  <si>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</si>
  <si>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</si>
  <si>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</si>
  <si>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</si>
  <si>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</si>
  <si>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</si>
  <si>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</si>
  <si>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</si>
  <si>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</si>
  <si>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</si>
  <si>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</si>
  <si>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</si>
  <si>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</si>
  <si>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</si>
  <si>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</si>
  <si>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</si>
  <si>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</si>
  <si>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</si>
  <si>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</si>
  <si>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</si>
  <si>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</si>
  <si>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</si>
  <si>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</si>
  <si>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</si>
  <si>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</si>
  <si>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</si>
  <si>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</si>
  <si>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</si>
  <si>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</si>
  <si>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</si>
  <si>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</si>
  <si>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</si>
  <si>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</si>
  <si>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</si>
  <si>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</si>
  <si>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</si>
  <si>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</si>
  <si>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</si>
  <si>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</si>
  <si>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</si>
  <si>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</si>
  <si>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</si>
  <si>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</si>
  <si>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</si>
  <si>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</si>
  <si>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</si>
  <si>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</si>
  <si>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</si>
  <si>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</si>
  <si>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</si>
  <si>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</si>
  <si>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</si>
  <si>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</si>
  <si>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</si>
  <si>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</si>
  <si>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</si>
  <si>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</si>
  <si>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</si>
  <si>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</si>
  <si>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</si>
  <si>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</si>
  <si>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</si>
  <si>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</si>
  <si>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</si>
  <si>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</si>
  <si>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</si>
  <si>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</si>
  <si>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</si>
  <si>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</si>
  <si>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</si>
  <si>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</si>
  <si>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</si>
  <si>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</si>
  <si>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</si>
  <si>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</si>
  <si>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</si>
  <si>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</si>
  <si>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</si>
  <si>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</si>
  <si>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</si>
  <si>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</si>
  <si>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</si>
  <si>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</si>
  <si>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</si>
  <si>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</si>
  <si>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</si>
  <si>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</si>
  <si>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</si>
  <si>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</si>
  <si>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</si>
  <si>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</si>
  <si>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</si>
  <si>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</si>
  <si>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</si>
  <si>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</si>
  <si>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</si>
  <si>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</si>
  <si>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</si>
  <si>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</si>
  <si>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</si>
  <si>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</si>
  <si>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</si>
  <si>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</si>
  <si>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</si>
  <si>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</si>
  <si>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</si>
  <si>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</si>
  <si>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</si>
  <si>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</si>
  <si>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</si>
  <si>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</si>
  <si>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</si>
  <si>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</si>
  <si>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</si>
  <si>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</si>
  <si>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</si>
  <si>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</si>
  <si>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</si>
  <si>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</si>
  <si>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</si>
  <si>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</si>
  <si>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</si>
  <si>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</si>
  <si>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</si>
  <si>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</si>
  <si>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</si>
  <si>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</si>
  <si>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</si>
  <si>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</si>
  <si>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</si>
  <si>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</si>
  <si>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</si>
  <si>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</si>
  <si>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</si>
  <si>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</si>
  <si>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</si>
  <si>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</si>
  <si>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</si>
  <si>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</si>
  <si>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</si>
  <si>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</si>
  <si>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</si>
  <si>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</si>
  <si>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</si>
  <si>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</si>
  <si>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</si>
  <si>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</si>
  <si>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</si>
  <si>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</si>
  <si>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</si>
  <si>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</si>
  <si>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</si>
  <si>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</si>
  <si>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</si>
  <si>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</si>
  <si>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</si>
  <si>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</si>
  <si>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</si>
  <si>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</si>
  <si>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</si>
  <si>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</si>
  <si>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</si>
  <si>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</si>
  <si>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</si>
  <si>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</si>
  <si>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</si>
  <si>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</si>
  <si>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</si>
  <si>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</si>
  <si>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</si>
  <si>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</si>
  <si>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</si>
  <si>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</si>
  <si>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</si>
  <si>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</si>
  <si>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</si>
  <si>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</si>
  <si>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</si>
  <si>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</si>
  <si>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</si>
  <si>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</si>
  <si>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</si>
  <si>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</si>
  <si>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</si>
  <si>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</si>
  <si>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</si>
  <si>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</si>
  <si>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</si>
  <si>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</si>
  <si>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</si>
  <si>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</si>
  <si>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</si>
  <si>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</si>
  <si>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</si>
  <si>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</si>
  <si>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</si>
  <si>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</si>
  <si>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</si>
  <si>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</si>
  <si>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</si>
  <si>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</si>
  <si>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</si>
  <si>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</si>
  <si>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</si>
  <si>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</si>
  <si>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</si>
  <si>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</si>
  <si>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</si>
  <si>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</si>
  <si>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</si>
  <si>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</si>
  <si>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</si>
  <si>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</si>
  <si>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</si>
  <si>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</si>
  <si>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</si>
  <si>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</si>
  <si>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</si>
  <si>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</si>
  <si>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</si>
  <si>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</si>
  <si>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</si>
  <si>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</si>
  <si>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</si>
  <si>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</si>
  <si>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</si>
  <si>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</si>
  <si>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</si>
  <si>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</si>
  <si>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</si>
  <si>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</si>
  <si>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</si>
  <si>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</si>
  <si>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</si>
  <si>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</si>
  <si>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</si>
  <si>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</si>
  <si>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</si>
  <si>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</si>
  <si>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</si>
  <si>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</si>
  <si>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</si>
  <si>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</si>
  <si>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</si>
  <si>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</si>
  <si>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</si>
  <si>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</si>
  <si>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</si>
  <si>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</si>
  <si>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</si>
  <si>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</si>
  <si>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</si>
  <si>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</si>
  <si>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</si>
  <si>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</si>
  <si>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</si>
  <si>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</si>
  <si>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</si>
  <si>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</si>
  <si>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</si>
  <si>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</si>
  <si>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</si>
  <si>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</si>
  <si>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</si>
  <si>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</si>
  <si>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</si>
  <si>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</si>
  <si>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</si>
  <si>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</si>
  <si>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</si>
  <si>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</si>
  <si>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</si>
  <si>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</si>
  <si>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</si>
  <si>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</si>
  <si>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</si>
  <si>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</si>
  <si>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</si>
  <si>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</si>
  <si>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</si>
  <si>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</si>
  <si>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</si>
  <si>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</si>
  <si>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</si>
  <si>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</si>
  <si>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</si>
  <si>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</si>
  <si>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</si>
  <si>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</si>
  <si>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</si>
  <si>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</si>
  <si>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</si>
  <si>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</si>
  <si>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</si>
  <si>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</si>
  <si>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</si>
  <si>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</si>
  <si>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</si>
  <si>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</si>
  <si>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</si>
  <si>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</si>
  <si>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</si>
  <si>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</si>
  <si>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</si>
  <si>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</si>
  <si>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</si>
  <si>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</si>
  <si>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</si>
  <si>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</si>
  <si>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</si>
  <si>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</si>
  <si>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</si>
  <si>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</si>
  <si>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</si>
  <si>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</si>
  <si>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</si>
  <si>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</si>
  <si>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</si>
  <si>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</si>
  <si>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</si>
  <si>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</si>
  <si>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</si>
  <si>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</si>
  <si>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</si>
  <si>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</si>
  <si>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</si>
  <si>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</si>
  <si>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</si>
  <si>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</si>
  <si>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</si>
  <si>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</si>
  <si>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</si>
  <si>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</si>
  <si>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</si>
  <si>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</si>
  <si>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</si>
  <si>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</si>
  <si>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</si>
  <si>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</si>
  <si>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</si>
  <si>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</si>
  <si>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</si>
  <si>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</si>
  <si>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</si>
  <si>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</si>
  <si>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</si>
  <si>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</si>
  <si>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</si>
  <si>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</si>
  <si>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</si>
  <si>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</si>
  <si>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</si>
  <si>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</si>
  <si>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</si>
  <si>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</si>
  <si>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</si>
  <si>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</si>
  <si>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</si>
  <si>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</si>
  <si>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</si>
  <si>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</si>
  <si>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</si>
  <si>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</si>
  <si>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</si>
  <si>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</si>
  <si>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</si>
  <si>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</si>
  <si>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</si>
  <si>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</si>
  <si>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</si>
  <si>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</si>
  <si>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</si>
  <si>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</si>
  <si>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</si>
  <si>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</si>
  <si>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</si>
  <si>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</si>
  <si>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</si>
  <si>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</si>
  <si>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</si>
  <si>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</si>
  <si>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</si>
  <si>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</si>
  <si>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</si>
  <si>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</si>
  <si>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</si>
  <si>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</si>
  <si>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</si>
  <si>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</si>
  <si>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</si>
  <si>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</si>
  <si>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</si>
  <si>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</si>
  <si>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</si>
  <si>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</si>
  <si>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</si>
  <si>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</si>
  <si>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</si>
  <si>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</si>
  <si>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</si>
  <si>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</si>
  <si>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</si>
  <si>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</si>
  <si>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</si>
  <si>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</si>
  <si>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</si>
  <si>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</si>
  <si>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</si>
  <si>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</si>
  <si>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</si>
  <si>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</si>
  <si>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</si>
  <si>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</si>
  <si>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</si>
  <si>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</si>
  <si>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</si>
  <si>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</si>
  <si>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</si>
  <si>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</si>
  <si>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</si>
  <si>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</si>
  <si>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</si>
  <si>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</si>
  <si>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</si>
  <si>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</si>
  <si>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</si>
  <si>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</si>
  <si>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</si>
  <si>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</si>
  <si>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</si>
  <si>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</si>
  <si>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</si>
  <si>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</si>
  <si>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</si>
  <si>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</si>
  <si>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</si>
  <si>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</si>
  <si>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</si>
  <si>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</si>
  <si>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</si>
  <si>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</si>
  <si>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</si>
  <si>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</si>
  <si>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</si>
  <si>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</si>
  <si>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</si>
  <si>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</si>
  <si>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</si>
  <si>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</si>
  <si>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</si>
  <si>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</si>
  <si>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</si>
  <si>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</si>
  <si>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</si>
  <si>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</si>
  <si>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</si>
  <si>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</si>
  <si>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</si>
  <si>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</si>
  <si>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</si>
  <si>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</si>
  <si>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</si>
  <si>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</si>
  <si>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</si>
  <si>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</si>
  <si>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</si>
  <si>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</si>
  <si>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</si>
  <si>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</si>
  <si>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</si>
  <si>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</si>
  <si>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</si>
  <si>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</si>
  <si>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</si>
  <si>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</si>
  <si>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</si>
  <si>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</si>
  <si>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</si>
  <si>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</si>
  <si>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</si>
  <si>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</si>
  <si>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</si>
  <si>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</si>
  <si>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</si>
  <si>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</si>
  <si>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</si>
  <si>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</si>
  <si>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</si>
  <si>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</si>
  <si>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</si>
  <si>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</si>
  <si>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</si>
  <si>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</si>
  <si>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</si>
  <si>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</si>
  <si>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</si>
  <si>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</si>
  <si>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</si>
  <si>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</si>
  <si>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</si>
  <si>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</si>
  <si>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</si>
  <si>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</si>
  <si>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</si>
  <si>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</si>
  <si>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</si>
  <si>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</si>
  <si>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</si>
  <si>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</si>
  <si>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</si>
  <si>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</si>
  <si>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</si>
  <si>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</si>
  <si>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</si>
  <si>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</si>
  <si>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</si>
  <si>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</si>
  <si>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</si>
  <si>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</si>
  <si>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</si>
  <si>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</si>
  <si>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</si>
  <si>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</si>
  <si>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</si>
  <si>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</si>
  <si>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</si>
  <si>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</si>
  <si>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</si>
  <si>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</si>
  <si>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</si>
  <si>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</si>
  <si>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</si>
  <si>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</si>
  <si>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</si>
  <si>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</si>
  <si>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</si>
  <si>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</si>
  <si>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</si>
  <si>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</si>
  <si>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</si>
  <si>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</si>
  <si>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</si>
  <si>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</si>
  <si>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</si>
  <si>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</si>
  <si>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</si>
  <si>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</si>
  <si>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</si>
  <si>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</si>
  <si>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</si>
  <si>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</si>
  <si>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</si>
  <si>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</si>
  <si>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</si>
  <si>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</si>
  <si>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</si>
  <si>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</si>
  <si>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</si>
  <si>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</si>
  <si>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</si>
  <si>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</si>
  <si>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</si>
  <si>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</si>
  <si>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</si>
  <si>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</si>
  <si>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</si>
  <si>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</si>
  <si>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</si>
  <si>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</si>
  <si>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</si>
  <si>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</si>
  <si>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</si>
  <si>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</si>
  <si>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</si>
  <si>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</si>
  <si>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</si>
  <si>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</si>
  <si>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</si>
  <si>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</si>
  <si>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</si>
  <si>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</si>
  <si>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</si>
  <si>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</si>
  <si>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</si>
  <si>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</si>
  <si>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</si>
  <si>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</si>
  <si>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</si>
  <si>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</si>
  <si>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</si>
  <si>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</si>
  <si>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</si>
  <si>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</si>
  <si>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</si>
  <si>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</si>
  <si>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</si>
  <si>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</si>
  <si>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</si>
  <si>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</si>
  <si>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</si>
  <si>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</si>
  <si>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</si>
  <si>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</si>
  <si>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</si>
  <si>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</si>
  <si>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</si>
  <si>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</si>
  <si>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</si>
  <si>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</si>
  <si>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</si>
  <si>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</si>
  <si>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</si>
  <si>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</si>
  <si>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</si>
  <si>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</si>
  <si>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</si>
  <si>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</si>
  <si>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</si>
  <si>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</si>
  <si>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</si>
  <si>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</si>
  <si>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</si>
  <si>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</si>
  <si>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</si>
  <si>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</si>
  <si>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</si>
  <si>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</si>
  <si>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</si>
  <si>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</si>
  <si>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</si>
  <si>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</si>
  <si>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</si>
  <si>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</si>
  <si>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</si>
  <si>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</si>
  <si>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</si>
  <si>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</si>
  <si>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</si>
  <si>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</si>
  <si>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</si>
  <si>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</si>
  <si>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</si>
  <si>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</si>
  <si>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</si>
  <si>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</si>
  <si>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</si>
  <si>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</si>
  <si>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</si>
  <si>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</si>
  <si>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</si>
  <si>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</si>
  <si>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</si>
  <si>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</si>
  <si>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</si>
  <si>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</si>
  <si>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</si>
  <si>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</si>
  <si>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</si>
  <si>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</si>
  <si>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</si>
  <si>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</si>
  <si>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</si>
  <si>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</si>
  <si>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</si>
  <si>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</si>
  <si>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</si>
  <si>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</si>
  <si>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</si>
  <si>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</si>
  <si>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</si>
  <si>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</si>
  <si>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</si>
  <si>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</si>
  <si>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</si>
  <si>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</si>
  <si>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</si>
  <si>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</si>
  <si>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</si>
  <si>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</si>
  <si>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</si>
  <si>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</si>
  <si>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</si>
  <si>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</si>
  <si>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</si>
  <si>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</si>
  <si>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</si>
  <si>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</si>
  <si>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</si>
  <si>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</si>
  <si>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</si>
  <si>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</si>
  <si>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</si>
  <si>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</si>
  <si>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</si>
  <si>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</si>
  <si>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</si>
  <si>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</si>
  <si>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</si>
  <si>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</si>
  <si>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</si>
  <si>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</si>
  <si>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</si>
  <si>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</si>
  <si>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</si>
  <si>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</si>
  <si>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</si>
  <si>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</si>
  <si>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</si>
  <si>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</si>
  <si>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</si>
  <si>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</si>
  <si>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</si>
  <si>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</si>
  <si>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</si>
  <si>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</si>
  <si>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</si>
  <si>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</si>
  <si>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</si>
  <si>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</si>
  <si>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</si>
  <si>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</si>
  <si>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</si>
  <si>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</si>
  <si>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</si>
  <si>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</si>
  <si>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</si>
  <si>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</si>
  <si>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</si>
  <si>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</si>
  <si>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</si>
  <si>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</si>
  <si>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</si>
  <si>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</si>
  <si>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</si>
  <si>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</si>
  <si>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</si>
  <si>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</si>
  <si>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</si>
  <si>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</si>
  <si>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</si>
  <si>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</si>
  <si>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</si>
  <si>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</si>
  <si>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</si>
  <si>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</si>
  <si>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</si>
  <si>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</si>
  <si>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</si>
  <si>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</si>
  <si>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</si>
  <si>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</si>
  <si>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</si>
  <si>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</si>
  <si>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</si>
  <si>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</si>
  <si>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</si>
  <si>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</si>
  <si>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</si>
  <si>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</si>
  <si>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</si>
  <si>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</si>
  <si>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</si>
  <si>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</si>
  <si>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</si>
  <si>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</si>
  <si>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</si>
  <si>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</si>
  <si>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</si>
  <si>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</si>
  <si>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</si>
  <si>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</si>
  <si>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</si>
  <si>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</si>
  <si>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</si>
  <si>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</si>
  <si>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</si>
  <si>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</si>
  <si>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</si>
  <si>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</si>
  <si>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</si>
  <si>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</si>
  <si>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</si>
  <si>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</si>
  <si>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</si>
  <si>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</si>
  <si>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</si>
  <si>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</si>
  <si>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</si>
  <si>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</si>
  <si>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</si>
  <si>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</si>
  <si>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</si>
  <si>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</si>
  <si>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</si>
  <si>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</si>
  <si>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</si>
  <si>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</si>
  <si>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</si>
  <si>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</si>
  <si>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</si>
  <si>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</si>
  <si>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</si>
  <si>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</si>
  <si>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</si>
  <si>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</si>
  <si>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</si>
  <si>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</si>
  <si>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</si>
  <si>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</si>
  <si>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</si>
  <si>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</si>
  <si>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</si>
  <si>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</si>
  <si>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</si>
  <si>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</si>
  <si>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</si>
  <si>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</si>
  <si>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</si>
  <si>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</si>
  <si>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</si>
  <si>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</si>
  <si>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</si>
  <si>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</si>
  <si>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</si>
  <si>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</si>
  <si>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</si>
  <si>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</si>
  <si>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</si>
  <si>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</si>
  <si>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</si>
  <si>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</si>
  <si>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</si>
  <si>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</si>
  <si>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</si>
  <si>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</si>
  <si>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</si>
  <si>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</si>
  <si>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</si>
  <si>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</si>
  <si>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</si>
  <si>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</si>
  <si>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</si>
  <si>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</si>
  <si>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</si>
  <si>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</si>
  <si>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</si>
  <si>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</si>
  <si>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</si>
  <si>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</si>
  <si>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</si>
  <si>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</si>
  <si>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</si>
  <si>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</si>
  <si>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</si>
  <si>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</si>
  <si>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</si>
  <si>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</si>
  <si>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</si>
  <si>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</si>
  <si>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</si>
  <si>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</si>
  <si>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</si>
  <si>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</si>
  <si>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</si>
  <si>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</si>
  <si>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</si>
  <si>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</si>
  <si>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</si>
  <si>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</si>
  <si>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</si>
  <si>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</si>
  <si>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</si>
  <si>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</si>
  <si>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</si>
  <si>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</si>
  <si>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</si>
  <si>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</si>
  <si>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</si>
  <si>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</si>
  <si>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</si>
  <si>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</si>
  <si>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</si>
  <si>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</si>
  <si>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</si>
  <si>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</si>
  <si>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</si>
  <si>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</si>
  <si>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</si>
  <si>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</si>
  <si>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</si>
  <si>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</si>
  <si>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</si>
  <si>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</si>
  <si>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</si>
  <si>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</si>
  <si>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</si>
  <si>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</si>
  <si>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</si>
  <si>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</si>
  <si>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</si>
  <si>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</si>
  <si>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</si>
  <si>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</si>
  <si>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</si>
  <si>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</si>
  <si>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</si>
  <si>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</si>
  <si>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</si>
  <si>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</si>
  <si>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</si>
  <si>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</si>
  <si>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</si>
  <si>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</si>
  <si>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</si>
  <si>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</si>
  <si>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</si>
  <si>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</si>
  <si>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</si>
  <si>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</si>
  <si>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</si>
  <si>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</si>
  <si>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</si>
  <si>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</si>
  <si>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</si>
  <si>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</si>
  <si>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</si>
  <si>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</si>
  <si>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</si>
  <si>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</si>
  <si>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</si>
  <si>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</si>
  <si>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</si>
  <si>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</si>
  <si>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</si>
  <si>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</si>
  <si>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</si>
  <si>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</si>
  <si>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</si>
  <si>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</si>
  <si>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</si>
  <si>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</si>
  <si>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</si>
  <si>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</si>
  <si>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</si>
  <si>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</si>
  <si>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</si>
  <si>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</si>
  <si>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</si>
  <si>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</si>
  <si>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</si>
  <si>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</si>
  <si>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</si>
  <si>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</si>
  <si>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</si>
  <si>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</si>
  <si>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</si>
  <si>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</si>
  <si>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</si>
  <si>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</si>
  <si>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</si>
  <si>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</si>
  <si>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</si>
  <si>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</si>
  <si>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</si>
  <si>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</si>
  <si>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</si>
  <si>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</si>
  <si>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</si>
  <si>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</si>
  <si>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</si>
  <si>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</si>
  <si>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</si>
  <si>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</si>
  <si>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</si>
  <si>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</si>
  <si>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</si>
  <si>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</si>
  <si>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</si>
  <si>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</si>
  <si>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</si>
  <si>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</si>
  <si>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</si>
  <si>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</si>
  <si>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</si>
  <si>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</si>
  <si>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</si>
  <si>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</si>
  <si>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</si>
  <si>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</si>
  <si>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</si>
  <si>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</si>
  <si>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</si>
  <si>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</si>
  <si>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</si>
  <si>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</si>
  <si>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</si>
  <si>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</si>
  <si>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</si>
  <si>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</si>
  <si>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</si>
  <si>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</si>
  <si>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</si>
  <si>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</si>
  <si>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</si>
  <si>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</si>
  <si>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</si>
  <si>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</si>
  <si>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</si>
  <si>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</si>
  <si>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</si>
  <si>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</si>
  <si>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</si>
  <si>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</si>
  <si>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</si>
  <si>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</si>
  <si>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</si>
  <si>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</si>
  <si>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</si>
  <si>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</si>
  <si>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</si>
  <si>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</si>
  <si>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</si>
  <si>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</si>
  <si>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</si>
  <si>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</si>
  <si>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</si>
  <si>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</si>
  <si>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</si>
  <si>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</si>
  <si>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</si>
  <si>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</si>
  <si>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</si>
  <si>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</si>
  <si>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</si>
  <si>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</si>
  <si>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</si>
  <si>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</si>
  <si>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</si>
  <si>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</si>
  <si>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</si>
  <si>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</si>
  <si>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</si>
  <si>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</si>
  <si>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</si>
  <si>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</si>
  <si>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</si>
  <si>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</si>
  <si>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</si>
  <si>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</si>
  <si>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</si>
  <si>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</si>
  <si>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</si>
  <si>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</si>
  <si>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</si>
  <si>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</si>
  <si>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</si>
  <si>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</si>
  <si>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</si>
  <si>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</si>
  <si>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</si>
  <si>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</si>
  <si>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</si>
  <si>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</si>
  <si>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</si>
  <si>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</si>
  <si>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</si>
  <si>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</si>
  <si>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</si>
  <si>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</si>
  <si>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</si>
  <si>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</si>
  <si>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</si>
  <si>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</si>
  <si>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</si>
  <si>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</si>
  <si>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</si>
  <si>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</si>
  <si>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</si>
  <si>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</si>
  <si>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</si>
  <si>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</si>
  <si>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</si>
  <si>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</si>
  <si>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</si>
  <si>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</si>
  <si>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</si>
  <si>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</si>
  <si>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</si>
  <si>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</si>
  <si>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</si>
  <si>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</si>
  <si>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</si>
  <si>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</si>
  <si>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</si>
  <si>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</si>
  <si>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</si>
  <si>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</si>
  <si>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</si>
  <si>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</si>
  <si>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</si>
  <si>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</si>
  <si>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</si>
  <si>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</si>
  <si>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</si>
  <si>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</si>
  <si>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</si>
  <si>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</si>
  <si>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</si>
  <si>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</si>
  <si>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</si>
  <si>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</si>
  <si>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</si>
  <si>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</si>
  <si>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</si>
  <si>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</si>
  <si>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</si>
  <si>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</si>
  <si>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</si>
  <si>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</si>
  <si>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</si>
  <si>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</si>
  <si>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</si>
  <si>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</si>
  <si>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</si>
  <si>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</si>
  <si>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</si>
  <si>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</si>
  <si>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</si>
  <si>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</si>
  <si>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</si>
  <si>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</si>
  <si>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</si>
  <si>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</si>
  <si>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</si>
  <si>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</si>
  <si>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</si>
  <si>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</si>
  <si>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</si>
  <si>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</si>
  <si>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</si>
  <si>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</si>
  <si>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</si>
  <si>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</si>
  <si>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</si>
  <si>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</si>
  <si>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</si>
  <si>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</si>
  <si>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</si>
  <si>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</si>
  <si>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</si>
  <si>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</si>
  <si>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</si>
  <si>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</si>
  <si>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</si>
  <si>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</si>
  <si>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</si>
  <si>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</si>
  <si>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</si>
  <si>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</si>
  <si>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</si>
  <si>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</si>
  <si>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</si>
  <si>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</si>
  <si>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</si>
  <si>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</si>
  <si>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</si>
  <si>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</si>
  <si>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</si>
  <si>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</si>
  <si>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</si>
  <si>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</si>
  <si>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</si>
  <si>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</si>
  <si>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</si>
  <si>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</si>
  <si>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</si>
  <si>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</si>
  <si>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</si>
  <si>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</si>
  <si>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</si>
  <si>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</si>
  <si>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</si>
  <si>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</si>
  <si>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</si>
  <si>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</si>
  <si>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</si>
  <si>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</si>
  <si>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</si>
  <si>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</si>
  <si>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</si>
  <si>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</si>
  <si>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</si>
  <si>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</si>
  <si>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</si>
  <si>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</si>
  <si>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</si>
  <si>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</si>
  <si>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</si>
  <si>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</si>
  <si>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</si>
  <si>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</si>
  <si>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</si>
  <si>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</si>
  <si>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</si>
  <si>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</si>
  <si>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</si>
  <si>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</si>
  <si>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</si>
  <si>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</si>
  <si>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</si>
  <si>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</si>
  <si>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</si>
  <si>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</si>
  <si>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</si>
  <si>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</si>
  <si>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</si>
  <si>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</si>
  <si>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</si>
  <si>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</si>
  <si>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</si>
  <si>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</si>
  <si>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</si>
  <si>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</si>
  <si>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</si>
  <si>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</si>
  <si>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</si>
  <si>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</si>
  <si>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</si>
  <si>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</si>
  <si>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</si>
  <si>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</si>
  <si>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</si>
  <si>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</si>
  <si>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</si>
  <si>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</si>
  <si>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</si>
  <si>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</si>
  <si>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</si>
  <si>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</si>
  <si>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</si>
  <si>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</si>
  <si>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</si>
  <si>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</si>
  <si>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</si>
  <si>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</si>
  <si>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</si>
  <si>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</si>
  <si>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</si>
  <si>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</si>
  <si>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</si>
  <si>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</si>
  <si>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</si>
  <si>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</si>
  <si>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</si>
  <si>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</si>
  <si>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</si>
  <si>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</si>
  <si>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</si>
  <si>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</si>
  <si>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</si>
  <si>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</si>
  <si>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</si>
  <si>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</si>
  <si>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</si>
  <si>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</si>
  <si>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</si>
  <si>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</si>
  <si>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</si>
  <si>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</si>
  <si>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</si>
  <si>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</si>
  <si>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</si>
  <si>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</si>
  <si>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</si>
  <si>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</si>
  <si>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</si>
  <si>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</si>
  <si>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</si>
  <si>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</si>
  <si>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</si>
  <si>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</si>
  <si>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</si>
  <si>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</si>
  <si>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</si>
  <si>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</si>
  <si>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</si>
  <si>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</si>
  <si>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</si>
  <si>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</si>
  <si>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</si>
  <si>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</si>
  <si>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</si>
  <si>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</si>
  <si>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</si>
  <si>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</si>
  <si>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</si>
  <si>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</si>
  <si>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</si>
  <si>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</si>
  <si>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</si>
  <si>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</si>
  <si>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</si>
  <si>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</si>
  <si>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</si>
  <si>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</si>
  <si>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</si>
  <si>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</si>
  <si>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</si>
  <si>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</si>
  <si>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</si>
  <si>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</si>
  <si>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</si>
  <si>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</si>
  <si>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</si>
  <si>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</si>
  <si>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</si>
  <si>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</si>
  <si>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</si>
  <si>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</si>
  <si>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</si>
  <si>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</si>
  <si>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</si>
  <si>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</si>
  <si>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</si>
  <si>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</si>
  <si>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</si>
  <si>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</si>
  <si>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</si>
  <si>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</si>
  <si>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</si>
  <si>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</si>
  <si>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</si>
  <si>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</si>
  <si>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</si>
  <si>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</si>
  <si>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</si>
  <si>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</si>
  <si>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</si>
  <si>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</si>
  <si>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</si>
  <si>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</si>
  <si>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</si>
  <si>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</si>
  <si>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</si>
  <si>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</si>
  <si>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</si>
  <si>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</si>
  <si>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</si>
  <si>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</si>
  <si>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</si>
  <si>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</si>
  <si>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</si>
  <si>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</si>
  <si>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</si>
  <si>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</si>
  <si>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</si>
  <si>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</si>
  <si>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</si>
  <si>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</si>
  <si>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</si>
  <si>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</si>
  <si>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</si>
  <si>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</si>
  <si>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</si>
  <si>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</si>
  <si>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</si>
  <si>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</si>
  <si>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</si>
  <si>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</si>
  <si>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</si>
  <si>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</si>
  <si>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</si>
  <si>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</si>
  <si>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</si>
  <si>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</si>
  <si>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</si>
  <si>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</si>
  <si>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</si>
  <si>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</si>
  <si>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</si>
  <si>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</si>
  <si>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</si>
  <si>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</si>
  <si>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</si>
  <si>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</si>
  <si>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</si>
  <si>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</si>
  <si>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</si>
  <si>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</si>
  <si>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</si>
  <si>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</si>
  <si>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</si>
  <si>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</si>
  <si>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</si>
  <si>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</si>
  <si>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</si>
  <si>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</si>
  <si>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</si>
  <si>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</si>
  <si>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</si>
  <si>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</si>
  <si>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</si>
  <si>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</si>
  <si>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</si>
  <si>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</si>
  <si>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</si>
  <si>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</si>
  <si>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</si>
  <si>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</si>
  <si>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</si>
  <si>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</si>
  <si>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</si>
  <si>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</si>
  <si>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</si>
  <si>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</si>
  <si>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</si>
  <si>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</si>
  <si>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</si>
  <si>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</si>
  <si>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</si>
  <si>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</si>
  <si>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</si>
  <si>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</si>
  <si>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</si>
  <si>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</si>
  <si>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</si>
  <si>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</si>
  <si>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</si>
  <si>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</si>
  <si>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</si>
  <si>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</si>
  <si>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</si>
  <si>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</si>
  <si>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</si>
  <si>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</si>
  <si>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</si>
  <si>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</si>
  <si>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</si>
  <si>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</si>
  <si>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</si>
  <si>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</si>
  <si>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</si>
  <si>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</si>
  <si>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</si>
  <si>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</si>
  <si>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</si>
  <si>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</si>
  <si>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</si>
  <si>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</si>
  <si>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</si>
  <si>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</si>
  <si>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</si>
  <si>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</si>
  <si>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</si>
  <si>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</si>
  <si>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</si>
  <si>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</si>
  <si>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</si>
  <si>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</si>
  <si>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</si>
  <si>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</si>
  <si>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</si>
  <si>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</si>
  <si>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</si>
  <si>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</si>
  <si>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</si>
  <si>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</si>
  <si>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</si>
  <si>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</si>
  <si>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</si>
  <si>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</si>
  <si>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</si>
  <si>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</si>
  <si>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</si>
  <si>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</si>
  <si>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</si>
  <si>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</si>
  <si>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</si>
  <si>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</si>
  <si>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</si>
  <si>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</si>
  <si>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</si>
  <si>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</si>
  <si>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</si>
  <si>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</si>
  <si>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</si>
  <si>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</si>
  <si>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</si>
  <si>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</si>
  <si>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</si>
  <si>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</si>
  <si>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</si>
  <si>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</si>
  <si>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</si>
  <si>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</si>
  <si>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</si>
  <si>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</si>
  <si>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</si>
  <si>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</si>
  <si>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</si>
  <si>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</si>
  <si>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</si>
  <si>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</si>
  <si>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</si>
  <si>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</si>
  <si>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</si>
  <si>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</si>
  <si>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</si>
  <si>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</si>
  <si>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</si>
  <si>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</si>
  <si>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</si>
  <si>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</si>
  <si>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</si>
  <si>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</si>
  <si>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</si>
  <si>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</si>
  <si>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</si>
  <si>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</si>
  <si>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</si>
  <si>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</si>
  <si>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</si>
  <si>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</si>
  <si>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</si>
  <si>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</si>
  <si>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</si>
  <si>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</si>
  <si>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</si>
  <si>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</si>
  <si>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</si>
  <si>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</si>
  <si>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</si>
  <si>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</si>
  <si>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</si>
  <si>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</si>
  <si>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</si>
  <si>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</si>
  <si>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</si>
  <si>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</si>
  <si>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</si>
  <si>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</si>
  <si>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</si>
  <si>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</si>
  <si>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</si>
  <si>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</si>
  <si>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</si>
  <si>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</si>
  <si>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</si>
  <si>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</si>
  <si>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</si>
  <si>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</si>
  <si>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</si>
  <si>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</si>
  <si>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</si>
  <si>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</si>
  <si>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</si>
  <si>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</si>
  <si>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</si>
  <si>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</si>
  <si>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</si>
  <si>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</si>
  <si>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</si>
  <si>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</si>
  <si>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</si>
  <si>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</si>
  <si>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</si>
  <si>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</si>
  <si>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</si>
  <si>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</si>
  <si>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</si>
  <si>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</si>
  <si>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</si>
  <si>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</si>
  <si>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</si>
  <si>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</si>
  <si>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</si>
  <si>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</si>
  <si>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</si>
  <si>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</si>
  <si>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</si>
  <si>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</si>
  <si>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</si>
  <si>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</si>
  <si>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</si>
  <si>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</si>
  <si>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</si>
  <si>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</si>
  <si>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</si>
  <si>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</si>
  <si>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</si>
  <si>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</si>
  <si>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</si>
  <si>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</si>
  <si>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</si>
  <si>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</si>
  <si>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</si>
  <si>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</si>
  <si>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</si>
  <si>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</si>
  <si>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</si>
  <si>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</si>
  <si>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</si>
  <si>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</si>
  <si>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</si>
  <si>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</si>
  <si>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</si>
  <si>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</si>
  <si>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</si>
  <si>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</si>
  <si>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</si>
  <si>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</si>
  <si>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</si>
  <si>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</si>
  <si>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</si>
  <si>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</si>
  <si>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</si>
  <si>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</si>
  <si>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</si>
  <si>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</si>
  <si>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</si>
  <si>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</si>
  <si>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</si>
  <si>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</si>
  <si>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</si>
  <si>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</si>
  <si>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</si>
  <si>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</si>
  <si>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</si>
  <si>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</si>
  <si>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</si>
  <si>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</si>
  <si>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</si>
  <si>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</si>
  <si>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</si>
  <si>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</si>
  <si>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</si>
  <si>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</si>
  <si>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</si>
  <si>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</si>
  <si>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</si>
  <si>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</si>
  <si>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</si>
  <si>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</si>
  <si>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</si>
  <si>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</si>
  <si>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</si>
  <si>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</si>
  <si>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</si>
  <si>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</si>
  <si>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</si>
  <si>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</si>
  <si>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</si>
  <si>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</si>
  <si>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</si>
  <si>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</si>
  <si>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</si>
  <si>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</si>
  <si>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</si>
  <si>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</si>
  <si>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</si>
  <si>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</si>
  <si>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</si>
  <si>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</si>
  <si>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</si>
  <si>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</si>
  <si>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</si>
  <si>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</si>
  <si>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</si>
  <si>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</si>
  <si>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</si>
  <si>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</si>
  <si>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</si>
  <si>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</si>
  <si>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</si>
  <si>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</si>
  <si>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</si>
  <si>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</si>
  <si>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</si>
  <si>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</si>
  <si>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</si>
  <si>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</si>
  <si>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</si>
  <si>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</si>
  <si>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</si>
  <si>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</si>
  <si>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</si>
  <si>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</si>
  <si>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</si>
  <si>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</si>
  <si>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</si>
  <si>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</si>
  <si>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</si>
  <si>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</si>
  <si>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</si>
  <si>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</si>
  <si>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</si>
  <si>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</si>
  <si>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</si>
  <si>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</si>
  <si>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</si>
  <si>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</si>
  <si>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</si>
  <si>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</si>
  <si>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</si>
  <si>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</si>
  <si>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</si>
  <si>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</si>
  <si>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</si>
  <si>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</si>
  <si>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</si>
  <si>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</si>
  <si>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</si>
  <si>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</si>
  <si>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</si>
  <si>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</si>
  <si>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</si>
  <si>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</si>
  <si>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</si>
  <si>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</si>
  <si>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</si>
  <si>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</si>
  <si>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</si>
  <si>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</si>
  <si>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</si>
  <si>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</si>
  <si>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</si>
  <si>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</si>
  <si>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</si>
  <si>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</si>
  <si>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</si>
  <si>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</si>
  <si>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</si>
  <si>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</si>
  <si>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</si>
  <si>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</si>
  <si>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</si>
  <si>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</si>
  <si>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</si>
  <si>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</si>
  <si>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</si>
  <si>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</si>
  <si>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</si>
  <si>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</si>
  <si>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</si>
  <si>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</si>
  <si>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</si>
  <si>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</si>
  <si>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</si>
  <si>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</si>
  <si>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</si>
  <si>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</si>
  <si>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</si>
  <si>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</si>
  <si>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</si>
  <si>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</si>
  <si>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</si>
  <si>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</si>
  <si>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</si>
  <si>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</si>
  <si>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</si>
  <si>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</si>
  <si>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</si>
  <si>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</si>
  <si>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</si>
  <si>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</si>
  <si>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</si>
  <si>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</si>
  <si>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</si>
  <si>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</si>
  <si>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</si>
  <si>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</si>
  <si>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</si>
  <si>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</si>
  <si>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</si>
  <si>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</si>
  <si>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</si>
  <si>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</si>
  <si>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</si>
  <si>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</si>
  <si>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</si>
  <si>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</si>
  <si>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</si>
  <si>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</si>
  <si>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</si>
  <si>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</si>
  <si>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</si>
  <si>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</si>
  <si>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</si>
  <si>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</si>
  <si>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</si>
  <si>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</si>
  <si>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</si>
  <si>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</si>
  <si>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</si>
  <si>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</si>
  <si>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</si>
  <si>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</si>
  <si>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</si>
  <si>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</si>
  <si>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</si>
  <si>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</si>
  <si>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</si>
  <si>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</si>
  <si>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</si>
  <si>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</si>
  <si>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</si>
  <si>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</si>
  <si>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</si>
  <si>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</si>
  <si>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</si>
  <si>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</si>
  <si>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</si>
  <si>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</si>
  <si>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</si>
  <si>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</si>
  <si>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</si>
  <si>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</si>
  <si>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</si>
  <si>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</si>
  <si>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</si>
  <si>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</si>
  <si>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</si>
  <si>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</si>
  <si>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</si>
  <si>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</si>
  <si>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</si>
  <si>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</si>
  <si>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</si>
  <si>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</si>
  <si>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</si>
  <si>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</si>
  <si>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</si>
  <si>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</si>
  <si>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</si>
  <si>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</si>
  <si>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</si>
  <si>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</si>
  <si>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</si>
  <si>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</si>
  <si>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</si>
  <si>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</si>
  <si>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</si>
  <si>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</si>
  <si>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</si>
  <si>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</si>
  <si>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</si>
  <si>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</si>
  <si>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</si>
  <si>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</si>
  <si>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</si>
  <si>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</si>
  <si>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</si>
  <si>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</si>
  <si>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</si>
  <si>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</si>
  <si>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</si>
  <si>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</si>
  <si>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</si>
  <si>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</si>
  <si>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</si>
  <si>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</si>
  <si>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</si>
  <si>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</si>
  <si>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</si>
  <si>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</si>
  <si>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</si>
  <si>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</si>
  <si>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</si>
  <si>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</si>
  <si>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</si>
  <si>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</si>
  <si>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</si>
  <si>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</si>
  <si>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</si>
  <si>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</si>
  <si>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</si>
  <si>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</si>
  <si>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</si>
  <si>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</si>
  <si>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</si>
  <si>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</si>
  <si>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</si>
  <si>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</si>
  <si>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</si>
  <si>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</si>
  <si>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</si>
  <si>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</si>
  <si>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</si>
  <si>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</si>
  <si>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</si>
  <si>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</si>
  <si>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</si>
  <si>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</si>
  <si>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</si>
  <si>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</si>
  <si>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</si>
  <si>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</si>
  <si>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</si>
  <si>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</si>
  <si>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</si>
  <si>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</si>
  <si>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</si>
  <si>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</si>
  <si>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</si>
  <si>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</si>
  <si>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</si>
  <si>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</si>
  <si>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</si>
  <si>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</si>
  <si>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</si>
  <si>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</si>
  <si>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</si>
  <si>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</si>
  <si>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</si>
  <si>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</si>
  <si>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</si>
  <si>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</si>
  <si>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</si>
  <si>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</si>
  <si>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</si>
  <si>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</si>
  <si>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</si>
  <si>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</si>
  <si>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</si>
  <si>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</si>
  <si>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</si>
  <si>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</si>
  <si>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</si>
  <si>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</si>
  <si>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</si>
  <si>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</si>
  <si>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</si>
  <si>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</si>
  <si>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</si>
  <si>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</si>
  <si>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</si>
  <si>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</si>
  <si>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</si>
  <si>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</si>
  <si>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</si>
  <si>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</si>
  <si>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</si>
  <si>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</si>
  <si>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</si>
  <si>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</si>
  <si>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</si>
  <si>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</si>
  <si>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</si>
  <si>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</si>
  <si>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</si>
  <si>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</si>
  <si>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</si>
  <si>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</si>
  <si>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</si>
  <si>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</si>
  <si>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</si>
  <si>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</si>
  <si>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</si>
  <si>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</si>
  <si>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</si>
  <si>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</si>
  <si>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</si>
  <si>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</si>
  <si>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</si>
  <si>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</si>
  <si>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</si>
  <si>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</si>
  <si>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</si>
  <si>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</si>
  <si>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</si>
  <si>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</si>
  <si>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</si>
  <si>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</si>
  <si>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</si>
  <si>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</si>
  <si>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</si>
  <si>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</si>
  <si>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</si>
  <si>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</si>
  <si>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</si>
  <si>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</si>
  <si>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</si>
  <si>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</si>
  <si>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</si>
  <si>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</si>
  <si>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</si>
  <si>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</si>
  <si>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</si>
  <si>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</si>
  <si>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</si>
  <si>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</si>
  <si>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</si>
  <si>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</si>
  <si>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</si>
  <si>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</si>
  <si>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</si>
  <si>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</si>
  <si>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</si>
  <si>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</si>
  <si>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</si>
  <si>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</si>
  <si>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</si>
  <si>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</si>
  <si>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</si>
  <si>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</si>
  <si>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</si>
  <si>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</si>
  <si>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</si>
  <si>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</si>
  <si>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</si>
  <si>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</si>
  <si>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</si>
  <si>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</si>
  <si>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</si>
  <si>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</si>
  <si>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</si>
  <si>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</si>
  <si>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</si>
  <si>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</si>
  <si>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</si>
  <si>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</si>
  <si>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</si>
  <si>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</si>
  <si>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</si>
  <si>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</si>
  <si>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</si>
  <si>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</si>
  <si>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</si>
  <si>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</si>
  <si>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</si>
  <si>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</si>
  <si>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</si>
  <si>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</si>
  <si>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</si>
  <si>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</si>
  <si>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</si>
  <si>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</si>
  <si>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</si>
  <si>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</si>
  <si>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</si>
  <si>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</si>
  <si>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</si>
  <si>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</si>
  <si>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</si>
  <si>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</si>
  <si>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</si>
  <si>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</si>
  <si>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</si>
  <si>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</si>
  <si>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</si>
  <si>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</si>
  <si>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</si>
  <si>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</si>
  <si>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</si>
  <si>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</si>
  <si>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</si>
  <si>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</si>
  <si>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</si>
  <si>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</si>
  <si>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</si>
  <si>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</si>
  <si>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</si>
  <si>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</si>
  <si>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</si>
  <si>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</si>
  <si>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</si>
  <si>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</si>
  <si>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</si>
  <si>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</si>
  <si>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</si>
  <si>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</si>
  <si>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</si>
  <si>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</si>
  <si>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</si>
  <si>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</si>
  <si>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</si>
  <si>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</si>
  <si>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</si>
  <si>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</si>
  <si>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</si>
  <si>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</si>
  <si>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</si>
  <si>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</si>
  <si>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</si>
  <si>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</si>
  <si>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</si>
  <si>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</si>
  <si>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</si>
  <si>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</si>
  <si>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</si>
  <si>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</si>
  <si>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</si>
  <si>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</si>
  <si>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</si>
  <si>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</si>
  <si>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</si>
  <si>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</si>
  <si>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</si>
  <si>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</si>
  <si>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</si>
  <si>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</si>
  <si>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</si>
  <si>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</si>
  <si>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</si>
  <si>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</si>
  <si>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</si>
  <si>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</si>
  <si>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</si>
  <si>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</si>
  <si>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</si>
  <si>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</si>
  <si>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</si>
  <si>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</si>
  <si>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</si>
  <si>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</si>
  <si>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</si>
  <si>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</si>
  <si>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</si>
  <si>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</si>
  <si>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</si>
  <si>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</si>
  <si>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</si>
  <si>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</si>
  <si>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</si>
  <si>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</si>
  <si>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</si>
  <si>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</si>
  <si>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</si>
  <si>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</si>
  <si>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</si>
  <si>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</si>
  <si>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</si>
  <si>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</si>
  <si>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</si>
  <si>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</si>
  <si>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</si>
  <si>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</si>
  <si>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</si>
  <si>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</si>
  <si>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</si>
  <si>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</si>
  <si>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</si>
  <si>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</si>
  <si>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</si>
  <si>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</si>
  <si>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</si>
  <si>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</si>
  <si>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</si>
  <si>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</si>
  <si>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</si>
  <si>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</si>
  <si>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</si>
  <si>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</si>
  <si>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</si>
  <si>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</si>
  <si>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</si>
  <si>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</si>
  <si>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</si>
  <si>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</si>
  <si>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</si>
  <si>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</si>
  <si>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</si>
  <si>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</si>
  <si>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</si>
  <si>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</si>
  <si>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</si>
  <si>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</si>
  <si>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</si>
  <si>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</si>
  <si>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</si>
  <si>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</si>
  <si>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</si>
  <si>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</si>
  <si>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</si>
  <si>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</si>
  <si>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</si>
  <si>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</si>
  <si>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</si>
  <si>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</si>
  <si>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</si>
  <si>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</si>
  <si>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</si>
  <si>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</si>
  <si>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</si>
  <si>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</si>
  <si>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</si>
  <si>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</si>
  <si>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</si>
  <si>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</si>
  <si>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</si>
  <si>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</si>
  <si>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</si>
  <si>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</si>
  <si>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</si>
  <si>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</si>
  <si>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</si>
  <si>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</si>
  <si>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</si>
  <si>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</si>
  <si>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</si>
  <si>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</si>
  <si>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</si>
  <si>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</si>
  <si>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</si>
  <si>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</si>
  <si>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</si>
  <si>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</si>
  <si>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</si>
  <si>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</si>
  <si>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</si>
  <si>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</si>
  <si>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</si>
  <si>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</si>
  <si>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</si>
  <si>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</si>
  <si>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</si>
  <si>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</si>
  <si>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</si>
  <si>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</si>
  <si>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</si>
  <si>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</si>
  <si>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</si>
  <si>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</si>
  <si>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</si>
  <si>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</si>
  <si>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</si>
  <si>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</si>
  <si>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</si>
  <si>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</si>
  <si>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</si>
  <si>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</si>
  <si>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</si>
  <si>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</si>
  <si>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</si>
  <si>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</si>
  <si>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</si>
  <si>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</si>
  <si>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</si>
  <si>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</si>
  <si>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</si>
  <si>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</si>
  <si>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</si>
  <si>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</si>
  <si>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</si>
  <si>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</si>
  <si>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</si>
  <si>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</si>
  <si>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</si>
  <si>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</si>
  <si>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</si>
  <si>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</si>
  <si>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</si>
  <si>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</si>
  <si>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</si>
  <si>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</si>
  <si>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</si>
  <si>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</si>
  <si>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</si>
  <si>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</si>
  <si>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</si>
  <si>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</si>
  <si>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</si>
  <si>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</si>
  <si>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</si>
  <si>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</si>
  <si>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</si>
  <si>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</si>
  <si>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</si>
  <si>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</si>
  <si>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</si>
  <si>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</si>
  <si>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</si>
  <si>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</si>
  <si>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</si>
  <si>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</si>
  <si>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</si>
  <si>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</si>
  <si>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</si>
  <si>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</si>
  <si>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</si>
  <si>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</si>
  <si>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</si>
  <si>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</si>
  <si>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</si>
  <si>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</si>
  <si>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</si>
  <si>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</si>
  <si>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</si>
  <si>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</si>
  <si>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</si>
  <si>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</si>
  <si>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</si>
  <si>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</si>
  <si>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</si>
  <si>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</si>
  <si>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</si>
  <si>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</si>
  <si>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</si>
  <si>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</si>
  <si>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</si>
  <si>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</si>
  <si>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</si>
  <si>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</si>
  <si>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</si>
  <si>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</si>
  <si>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</si>
  <si>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</si>
  <si>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</si>
  <si>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</si>
  <si>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</si>
  <si>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</si>
  <si>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</si>
  <si>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</si>
  <si>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</si>
  <si>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</si>
  <si>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</si>
  <si>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</si>
  <si>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</si>
  <si>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</si>
  <si>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</si>
  <si>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</si>
  <si>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</si>
  <si>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</si>
  <si>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</si>
  <si>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</si>
  <si>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</si>
  <si>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</si>
  <si>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</si>
  <si>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</si>
  <si>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</si>
  <si>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</si>
  <si>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</si>
  <si>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</si>
  <si>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</si>
  <si>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</si>
  <si>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</si>
  <si>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</si>
  <si>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</si>
  <si>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</si>
  <si>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</si>
  <si>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</si>
  <si>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</si>
  <si>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</si>
  <si>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</si>
  <si>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</si>
  <si>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</si>
  <si>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</si>
  <si>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</si>
  <si>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</si>
  <si>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</si>
  <si>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</si>
  <si>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</si>
  <si>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</si>
  <si>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</si>
  <si>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</si>
  <si>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</si>
  <si>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</si>
  <si>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</si>
  <si>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</si>
  <si>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</si>
  <si>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</si>
  <si>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</si>
  <si>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</si>
  <si>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</si>
  <si>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</si>
  <si>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</si>
  <si>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</si>
  <si>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</si>
  <si>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</si>
  <si>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</si>
  <si>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</si>
  <si>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</si>
  <si>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</si>
  <si>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</si>
  <si>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</si>
  <si>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</si>
  <si>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</si>
  <si>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</si>
  <si>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</si>
  <si>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</si>
  <si>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</si>
  <si>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</si>
  <si>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</si>
  <si>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</si>
  <si>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</si>
  <si>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</si>
  <si>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</si>
  <si>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</si>
  <si>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</si>
  <si>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</si>
  <si>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</si>
  <si>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</si>
  <si>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</si>
  <si>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</si>
  <si>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</si>
  <si>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</si>
  <si>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</si>
  <si>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</si>
  <si>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</si>
  <si>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</si>
  <si>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</si>
  <si>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</si>
  <si>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</si>
  <si>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</si>
  <si>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</si>
  <si>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</si>
  <si>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</si>
  <si>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</si>
  <si>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</si>
  <si>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</si>
  <si>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</si>
  <si>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</si>
  <si>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</si>
  <si>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</si>
  <si>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</si>
  <si>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</si>
  <si>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</si>
  <si>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</si>
  <si>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</si>
  <si>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</si>
  <si>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</si>
  <si>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</si>
  <si>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</si>
  <si>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</si>
  <si>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</si>
  <si>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</si>
  <si>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</si>
  <si>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</si>
  <si>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</si>
  <si>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</si>
  <si>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</si>
  <si>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</si>
  <si>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</si>
  <si>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</si>
  <si>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</si>
  <si>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</si>
  <si>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</si>
  <si>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</si>
  <si>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</si>
  <si>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</si>
  <si>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</si>
  <si>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</si>
  <si>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</si>
  <si>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</si>
  <si>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</si>
  <si>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</si>
  <si>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</si>
  <si>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</si>
  <si>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</si>
  <si>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</si>
  <si>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</si>
  <si>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</si>
  <si>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</si>
  <si>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</si>
  <si>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</si>
  <si>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</si>
  <si>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</si>
  <si>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</si>
  <si>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</si>
  <si>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</si>
  <si>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</si>
  <si>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</si>
  <si>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</si>
  <si>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</si>
  <si>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</si>
  <si>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</si>
  <si>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</si>
  <si>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</si>
  <si>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</si>
  <si>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</si>
  <si>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</si>
  <si>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</si>
  <si>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</si>
  <si>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</si>
  <si>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</si>
  <si>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</si>
  <si>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</si>
  <si>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</si>
  <si>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</si>
  <si>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</si>
  <si>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</si>
  <si>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</si>
  <si>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</si>
  <si>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</si>
  <si>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</si>
  <si>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</si>
  <si>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</si>
  <si>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</si>
  <si>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</si>
  <si>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</si>
  <si>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</si>
  <si>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</si>
  <si>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</si>
  <si>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</si>
  <si>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</si>
  <si>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</si>
  <si>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</si>
  <si>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</si>
  <si>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</si>
  <si>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</si>
  <si>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</si>
  <si>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</si>
  <si>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</si>
  <si>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</si>
  <si>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</si>
  <si>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</si>
  <si>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</si>
  <si>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</si>
  <si>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</si>
  <si>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</si>
  <si>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</si>
  <si>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</si>
  <si>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</si>
  <si>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</si>
  <si>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</si>
  <si>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</si>
  <si>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</si>
  <si>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</si>
  <si>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</si>
  <si>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</si>
  <si>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</si>
  <si>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</si>
  <si>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</si>
  <si>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</si>
  <si>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</si>
  <si>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</si>
  <si>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</si>
  <si>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</si>
  <si>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</si>
  <si>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</si>
  <si>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</si>
  <si>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</si>
  <si>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</si>
  <si>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</si>
  <si>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</si>
  <si>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</si>
  <si>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</si>
  <si>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</si>
  <si>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</si>
  <si>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</si>
  <si>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</si>
  <si>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</si>
  <si>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</si>
  <si>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</si>
  <si>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</si>
  <si>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</si>
  <si>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</si>
  <si>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</si>
  <si>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</si>
  <si>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</si>
  <si>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</si>
  <si>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</si>
  <si>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</si>
  <si>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</si>
  <si>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</si>
  <si>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</si>
  <si>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</si>
  <si>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</si>
  <si>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</si>
  <si>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</si>
  <si>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</si>
  <si>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</si>
  <si>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</si>
  <si>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</si>
  <si>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</si>
  <si>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</si>
  <si>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</si>
  <si>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</si>
  <si>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</si>
  <si>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</si>
  <si>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</si>
  <si>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</si>
  <si>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</si>
  <si>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</si>
  <si>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</si>
  <si>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</si>
  <si>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</si>
  <si>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</si>
  <si>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</si>
  <si>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</si>
  <si>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</si>
  <si>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</si>
  <si>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</si>
  <si>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</si>
  <si>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</si>
  <si>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</si>
  <si>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</si>
  <si>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</si>
  <si>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</si>
  <si>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</si>
  <si>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</si>
  <si>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</si>
  <si>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</si>
  <si>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</si>
  <si>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</si>
  <si>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</si>
  <si>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</si>
  <si>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</si>
  <si>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</si>
  <si>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</si>
  <si>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</si>
  <si>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</si>
  <si>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</si>
  <si>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</si>
  <si>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</si>
  <si>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</si>
  <si>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</si>
  <si>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</si>
  <si>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</si>
  <si>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</si>
  <si>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</si>
  <si>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</si>
  <si>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</si>
  <si>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</si>
  <si>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</si>
  <si>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</si>
  <si>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</si>
  <si>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</si>
  <si>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</si>
  <si>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</si>
  <si>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</si>
  <si>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</si>
  <si>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</si>
  <si>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</si>
  <si>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</si>
  <si>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</si>
  <si>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</si>
  <si>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</si>
  <si>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</si>
  <si>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</si>
  <si>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</si>
  <si>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</si>
  <si>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</si>
  <si>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</si>
  <si>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</si>
  <si>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</si>
  <si>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</si>
  <si>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</si>
  <si>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</si>
  <si>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</si>
  <si>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</si>
  <si>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</si>
  <si>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</si>
  <si>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</si>
  <si>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</si>
  <si>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</si>
  <si>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</si>
  <si>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</si>
  <si>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</si>
  <si>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</si>
  <si>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</si>
  <si>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</si>
  <si>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</si>
  <si>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</si>
  <si>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</si>
  <si>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</si>
  <si>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</si>
  <si>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</si>
  <si>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</si>
  <si>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</si>
  <si>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</si>
  <si>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</si>
  <si>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</si>
  <si>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</si>
  <si>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</si>
  <si>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</si>
  <si>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</si>
  <si>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</si>
  <si>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</si>
  <si>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</si>
  <si>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</si>
  <si>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</si>
  <si>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</si>
  <si>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</si>
  <si>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</si>
  <si>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</si>
  <si>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</si>
  <si>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</si>
  <si>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</si>
  <si>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</si>
  <si>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</si>
  <si>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</si>
  <si>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</si>
  <si>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</si>
  <si>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</si>
  <si>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</si>
  <si>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</si>
  <si>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</si>
  <si>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</si>
  <si>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</si>
  <si>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</si>
  <si>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</si>
  <si>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</si>
  <si>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</si>
  <si>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</si>
  <si>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</si>
  <si>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</si>
  <si>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</si>
  <si>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</si>
  <si>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</si>
  <si>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</si>
  <si>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</si>
  <si>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</si>
  <si>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</si>
  <si>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</si>
  <si>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</si>
  <si>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</si>
  <si>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</si>
  <si>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</si>
  <si>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</si>
  <si>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</si>
  <si>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</si>
  <si>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</si>
  <si>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</si>
  <si>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</si>
  <si>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</si>
  <si>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</si>
  <si>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</si>
  <si>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</si>
  <si>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</si>
  <si>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</si>
  <si>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</si>
  <si>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</si>
  <si>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</si>
  <si>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</si>
  <si>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</si>
  <si>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</si>
  <si>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</si>
  <si>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</si>
  <si>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</si>
  <si>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</si>
  <si>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</si>
  <si>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</si>
  <si>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</si>
  <si>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</si>
  <si>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</si>
  <si>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</si>
  <si>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</si>
  <si>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</si>
  <si>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</si>
  <si>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</si>
  <si>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</si>
  <si>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</si>
  <si>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</si>
  <si>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</si>
  <si>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</si>
  <si>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</si>
  <si>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</si>
  <si>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</si>
  <si>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</si>
  <si>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</si>
  <si>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</si>
  <si>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</si>
  <si>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</si>
  <si>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</si>
  <si>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</si>
  <si>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</si>
  <si>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</si>
  <si>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</si>
  <si>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</si>
  <si>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</si>
  <si>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</si>
  <si>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</si>
  <si>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</si>
  <si>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</si>
  <si>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</si>
  <si>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</si>
  <si>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</si>
  <si>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</si>
  <si>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</si>
  <si>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</si>
  <si>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</si>
  <si>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</si>
  <si>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</si>
  <si>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</si>
  <si>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</si>
  <si>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</si>
  <si>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</si>
  <si>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</si>
  <si>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</si>
  <si>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</si>
  <si>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</si>
  <si>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</si>
  <si>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</si>
  <si>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</si>
  <si>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</si>
  <si>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</si>
  <si>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</si>
  <si>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</si>
  <si>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</si>
  <si>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</si>
  <si>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</si>
  <si>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</si>
  <si>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</si>
  <si>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</si>
  <si>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</si>
  <si>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</si>
  <si>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</si>
  <si>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</si>
  <si>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</si>
  <si>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</si>
  <si>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</si>
  <si>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</si>
  <si>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</si>
  <si>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</si>
  <si>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</si>
  <si>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</si>
  <si>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</si>
  <si>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</si>
  <si>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</si>
  <si>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</si>
  <si>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</si>
  <si>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</si>
  <si>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</si>
  <si>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</si>
  <si>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</si>
  <si>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</si>
  <si>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</si>
  <si>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</si>
  <si>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</si>
  <si>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</si>
  <si>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</si>
  <si>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</si>
  <si>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</si>
  <si>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</si>
  <si>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</si>
  <si>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</si>
  <si>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</si>
  <si>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</si>
  <si>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</si>
  <si>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</si>
  <si>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</si>
  <si>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</si>
  <si>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</si>
  <si>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</si>
  <si>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</si>
  <si>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</si>
  <si>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</si>
  <si>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</si>
  <si>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</si>
  <si>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</si>
  <si>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</si>
  <si>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</si>
  <si>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</si>
  <si>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</si>
  <si>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</si>
  <si>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</si>
  <si>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</si>
  <si>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</si>
  <si>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</si>
  <si>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</si>
  <si>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</si>
  <si>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</si>
  <si>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</si>
  <si>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</si>
  <si>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</si>
  <si>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</si>
  <si>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</si>
  <si>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</si>
  <si>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</si>
  <si>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</si>
  <si>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</si>
  <si>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</si>
  <si>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</si>
  <si>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</si>
  <si>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</si>
  <si>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</si>
  <si>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</si>
  <si>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</si>
  <si>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</si>
  <si>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</si>
  <si>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</si>
  <si>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</si>
  <si>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</si>
  <si>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</si>
  <si>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</si>
  <si>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</si>
  <si>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</si>
  <si>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</si>
  <si>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</si>
  <si>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</si>
  <si>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</si>
  <si>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</si>
  <si>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</si>
  <si>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</si>
  <si>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</si>
  <si>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</si>
  <si>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</si>
  <si>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</si>
  <si>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</si>
  <si>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</si>
  <si>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</si>
  <si>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</si>
  <si>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</si>
  <si>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</si>
  <si>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</si>
  <si>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</si>
  <si>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</si>
  <si>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</si>
  <si>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</si>
  <si>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</si>
  <si>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</si>
  <si>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</si>
  <si>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</si>
  <si>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</si>
  <si>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</si>
  <si>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</si>
  <si>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</si>
  <si>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</si>
  <si>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</si>
  <si>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</si>
  <si>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</si>
  <si>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</si>
  <si>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</si>
  <si>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</si>
  <si>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</si>
  <si>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</si>
  <si>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</si>
  <si>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</si>
  <si>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</si>
  <si>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</si>
  <si>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</si>
  <si>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</si>
  <si>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</si>
  <si>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</si>
  <si>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</si>
  <si>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</si>
  <si>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</si>
  <si>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</si>
  <si>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</si>
  <si>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</si>
  <si>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</si>
  <si>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</si>
  <si>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</si>
  <si>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</si>
  <si>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</si>
  <si>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</si>
  <si>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</si>
  <si>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</si>
  <si>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</si>
  <si>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</si>
  <si>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</si>
  <si>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</si>
  <si>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</si>
  <si>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</si>
  <si>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</si>
  <si>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</si>
  <si>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</si>
  <si>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</si>
  <si>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</si>
  <si>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</si>
  <si>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</si>
  <si>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</si>
  <si>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</si>
  <si>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</si>
  <si>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</si>
  <si>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</si>
  <si>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</si>
  <si>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</si>
  <si>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</si>
  <si>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</si>
  <si>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</si>
  <si>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</si>
  <si>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</si>
  <si>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</si>
  <si>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</si>
  <si>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</si>
  <si>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</si>
  <si>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</si>
  <si>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</si>
  <si>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</si>
  <si>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</si>
  <si>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</si>
  <si>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</si>
  <si>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</si>
  <si>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</si>
  <si>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</si>
  <si>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</si>
  <si>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</si>
  <si>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</si>
  <si>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</si>
  <si>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</si>
  <si>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</si>
  <si>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</si>
  <si>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</si>
  <si>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</si>
  <si>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</si>
  <si>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</si>
  <si>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</si>
  <si>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</si>
  <si>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</si>
  <si>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</si>
  <si>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</si>
  <si>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</si>
  <si>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</si>
  <si>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</si>
  <si>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</si>
  <si>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</si>
  <si>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</si>
  <si>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</si>
  <si>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</si>
  <si>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</si>
  <si>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</si>
  <si>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</si>
  <si>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</si>
  <si>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</si>
  <si>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</si>
  <si>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</si>
  <si>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</si>
  <si>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</si>
  <si>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</si>
  <si>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</si>
  <si>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</si>
  <si>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</si>
  <si>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</si>
  <si>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</si>
  <si>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</si>
  <si>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</si>
  <si>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</si>
  <si>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</si>
  <si>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</si>
  <si>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</si>
  <si>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</si>
  <si>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</si>
  <si>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</si>
  <si>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</si>
  <si>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</si>
  <si>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</si>
  <si>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</si>
  <si>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</si>
  <si>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</si>
  <si>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</si>
  <si>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</si>
  <si>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</si>
  <si>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</si>
  <si>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</si>
  <si>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</si>
  <si>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</si>
  <si>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</si>
  <si>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</si>
  <si>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</si>
  <si>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</si>
  <si>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</si>
  <si>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</si>
  <si>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</si>
  <si>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</si>
  <si>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</si>
  <si>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</si>
  <si>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</si>
  <si>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</si>
  <si>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</si>
  <si>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</si>
  <si>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</si>
  <si>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</si>
  <si>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</si>
  <si>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</si>
  <si>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</si>
  <si>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</si>
  <si>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</si>
  <si>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</si>
  <si>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</si>
  <si>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</si>
  <si>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</si>
  <si>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</si>
  <si>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</si>
  <si>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</si>
  <si>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</si>
  <si>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</si>
  <si>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</si>
  <si>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</si>
  <si>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</si>
  <si>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</si>
  <si>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</si>
  <si>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</si>
  <si>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</si>
  <si>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</si>
  <si>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</si>
  <si>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</si>
  <si>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</si>
  <si>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</si>
  <si>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</si>
  <si>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</si>
  <si>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</si>
  <si>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</si>
  <si>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</si>
  <si>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</si>
  <si>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</si>
  <si>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</si>
  <si>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</si>
  <si>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</si>
  <si>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</si>
  <si>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</si>
  <si>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</si>
  <si>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</si>
  <si>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</si>
  <si>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</si>
  <si>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</si>
  <si>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</si>
  <si>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</si>
  <si>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</si>
  <si>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</si>
  <si>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</si>
  <si>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</si>
  <si>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</si>
  <si>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</si>
  <si>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</si>
  <si>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</si>
  <si>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</si>
  <si>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</si>
  <si>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</si>
  <si>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</si>
  <si>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</si>
  <si>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</si>
  <si>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</si>
  <si>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</si>
  <si>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</si>
  <si>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</si>
  <si>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</si>
  <si>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</si>
  <si>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</si>
  <si>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</si>
  <si>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</si>
  <si>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</si>
  <si>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</si>
  <si>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</si>
  <si>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</si>
  <si>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</si>
  <si>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</si>
  <si>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</si>
  <si>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</si>
  <si>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</si>
  <si>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</si>
  <si>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</si>
  <si>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</si>
  <si>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</si>
  <si>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</si>
  <si>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</si>
  <si>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</si>
  <si>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</si>
  <si>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</si>
  <si>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</si>
  <si>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</si>
  <si>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</si>
  <si>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</si>
  <si>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</si>
  <si>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</si>
  <si>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</si>
  <si>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</si>
  <si>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</si>
  <si>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</si>
  <si>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</si>
  <si>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</si>
  <si>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</si>
  <si>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</si>
  <si>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</si>
  <si>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</si>
  <si>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</si>
  <si>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</si>
  <si>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</si>
  <si>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</si>
  <si>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</si>
  <si>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</si>
  <si>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</si>
  <si>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</si>
  <si>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</si>
  <si>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</si>
  <si>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</si>
  <si>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</si>
  <si>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</si>
  <si>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</si>
  <si>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</si>
  <si>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</si>
  <si>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</si>
  <si>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</si>
  <si>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</si>
  <si>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</si>
  <si>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</si>
  <si>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</si>
  <si>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</si>
  <si>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</si>
  <si>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</si>
  <si>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</si>
  <si>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</si>
  <si>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</si>
  <si>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</si>
  <si>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</si>
  <si>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</si>
  <si>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</si>
  <si>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</si>
  <si>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</si>
  <si>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</si>
  <si>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</si>
  <si>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</si>
  <si>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</si>
  <si>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</si>
  <si>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</si>
  <si>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</si>
  <si>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</si>
  <si>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</si>
  <si>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</si>
  <si>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</si>
  <si>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</si>
  <si>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</si>
  <si>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</si>
  <si>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</si>
  <si>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</si>
  <si>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</si>
  <si>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</si>
  <si>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</si>
  <si>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</si>
  <si>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</si>
  <si>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</si>
  <si>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</si>
  <si>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</si>
  <si>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</si>
  <si>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</si>
  <si>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</si>
  <si>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</si>
  <si>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</si>
  <si>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</si>
  <si>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</si>
  <si>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</si>
  <si>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</si>
  <si>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</si>
  <si>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</si>
  <si>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</si>
  <si>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</si>
  <si>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</si>
  <si>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</si>
  <si>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</si>
  <si>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</si>
  <si>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</si>
  <si>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</si>
  <si>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</si>
  <si>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</si>
  <si>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</si>
  <si>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</si>
  <si>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</si>
  <si>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</si>
  <si>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</si>
  <si>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</si>
  <si>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</si>
  <si>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</si>
  <si>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</si>
  <si>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</si>
  <si>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</si>
  <si>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</si>
  <si>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</si>
  <si>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</si>
  <si>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</si>
  <si>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</si>
  <si>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</si>
  <si>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</si>
  <si>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</si>
  <si>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</si>
  <si>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</si>
  <si>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</si>
  <si>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</si>
  <si>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</si>
  <si>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</si>
  <si>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</si>
  <si>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</si>
  <si>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</si>
  <si>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</si>
  <si>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</si>
  <si>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</si>
  <si>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</si>
  <si>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</si>
  <si>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</si>
  <si>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</si>
  <si>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</si>
  <si>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</si>
  <si>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</si>
  <si>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</si>
  <si>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</si>
  <si>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</si>
  <si>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</si>
  <si>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</si>
  <si>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</si>
  <si>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</si>
  <si>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</si>
  <si>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</si>
  <si>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</si>
  <si>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</si>
  <si>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</si>
  <si>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</si>
  <si>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</si>
  <si>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</si>
  <si>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</si>
  <si>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</si>
  <si>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</si>
  <si>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</si>
  <si>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</si>
  <si>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</si>
  <si>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</si>
  <si>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</si>
  <si>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</si>
  <si>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</si>
  <si>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</si>
  <si>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</si>
  <si>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</si>
  <si>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</si>
  <si>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</si>
  <si>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</si>
  <si>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</si>
  <si>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</si>
  <si>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</si>
  <si>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</si>
  <si>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</si>
  <si>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</si>
  <si>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</si>
  <si>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</si>
  <si>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</si>
  <si>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</si>
  <si>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</si>
  <si>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</si>
  <si>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</si>
  <si>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</si>
  <si>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</si>
  <si>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</si>
  <si>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</si>
  <si>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</si>
  <si>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</si>
  <si>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</si>
  <si>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</si>
  <si>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</si>
  <si>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</si>
  <si>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</si>
  <si>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</si>
  <si>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</si>
  <si>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</si>
  <si>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</si>
  <si>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</si>
  <si>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</si>
  <si>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</si>
  <si>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</si>
  <si>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</si>
  <si>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</si>
  <si>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</si>
  <si>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</si>
  <si>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</si>
  <si>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</si>
  <si>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</si>
  <si>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</si>
  <si>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</si>
  <si>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</si>
  <si>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</si>
  <si>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</si>
  <si>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</si>
  <si>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</si>
  <si>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</si>
  <si>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</si>
  <si>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</si>
  <si>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</si>
  <si>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</si>
  <si>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</si>
  <si>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</si>
  <si>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</si>
  <si>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</si>
  <si>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</si>
  <si>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</si>
  <si>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</si>
  <si>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</si>
  <si>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</si>
  <si>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</si>
  <si>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</si>
  <si>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</si>
  <si>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</si>
  <si>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</si>
  <si>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</si>
  <si>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</si>
  <si>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</si>
  <si>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</si>
  <si>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</si>
  <si>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</si>
  <si>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</si>
  <si>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</si>
  <si>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</si>
  <si>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</si>
  <si>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</si>
  <si>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</si>
  <si>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</si>
  <si>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</si>
  <si>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</si>
  <si>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</si>
  <si>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</si>
  <si>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</si>
  <si>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</si>
  <si>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</si>
  <si>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</si>
  <si>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</si>
  <si>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</si>
  <si>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</si>
  <si>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</si>
  <si>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</si>
  <si>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</si>
  <si>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</si>
  <si>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</si>
  <si>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</si>
  <si>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</si>
  <si>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</si>
  <si>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</si>
  <si>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</si>
  <si>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</si>
  <si>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</si>
  <si>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</si>
  <si>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</si>
  <si>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</si>
  <si>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</si>
  <si>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</si>
  <si>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</si>
  <si>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</si>
  <si>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</si>
  <si>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</si>
  <si>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</si>
  <si>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</si>
  <si>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</si>
  <si>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</si>
  <si>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</si>
  <si>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</si>
  <si>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</si>
  <si>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</si>
  <si>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</si>
  <si>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</si>
  <si>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</si>
  <si>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</si>
  <si>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</si>
  <si>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</si>
  <si>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</si>
  <si>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</si>
  <si>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</si>
  <si>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</si>
  <si>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</si>
  <si>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</si>
  <si>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</si>
  <si>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</si>
  <si>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</si>
  <si>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</si>
  <si>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</si>
  <si>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</si>
  <si>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</si>
  <si>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</si>
  <si>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</si>
  <si>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</si>
  <si>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</si>
  <si>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</si>
  <si>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</si>
  <si>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</si>
  <si>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</si>
  <si>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</si>
  <si>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</si>
  <si>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</si>
  <si>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</si>
  <si>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</si>
  <si>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</si>
  <si>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</si>
  <si>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</si>
  <si>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</si>
  <si>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</si>
  <si>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</si>
  <si>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</si>
  <si>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</si>
  <si>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</si>
  <si>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</si>
  <si>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</si>
  <si>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</si>
  <si>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</si>
  <si>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</si>
  <si>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</si>
  <si>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</si>
  <si>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</si>
  <si>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</si>
  <si>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</si>
  <si>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</si>
  <si>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</si>
  <si>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</si>
  <si>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</si>
  <si>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</si>
  <si>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</si>
  <si>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</si>
  <si>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</si>
  <si>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</si>
  <si>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</si>
  <si>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</si>
  <si>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</si>
  <si>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</si>
  <si>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</si>
  <si>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</si>
  <si>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</si>
  <si>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</si>
  <si>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</si>
  <si>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</si>
  <si>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</si>
  <si>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</si>
  <si>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</si>
  <si>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</si>
  <si>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</si>
  <si>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</si>
  <si>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</si>
  <si>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</si>
  <si>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</si>
  <si>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</si>
  <si>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</si>
  <si>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</si>
  <si>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</si>
  <si>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</si>
  <si>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</si>
  <si>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</si>
  <si>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</si>
  <si>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</si>
  <si>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</si>
  <si>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</si>
  <si>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</si>
  <si>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</si>
  <si>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</si>
  <si>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</si>
  <si>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</si>
  <si>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</si>
  <si>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</si>
  <si>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</si>
  <si>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</si>
  <si>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</si>
  <si>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</si>
  <si>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</si>
  <si>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</si>
  <si>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</si>
  <si>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</si>
  <si>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</si>
  <si>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</si>
  <si>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</si>
  <si>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</si>
  <si>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</si>
  <si>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</si>
  <si>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</si>
  <si>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</si>
  <si>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</si>
  <si>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</si>
  <si>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</si>
  <si>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</si>
  <si>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</si>
  <si>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</si>
  <si>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</si>
  <si>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</si>
  <si>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</si>
  <si>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</si>
  <si>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</si>
  <si>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</si>
  <si>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</si>
  <si>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</si>
  <si>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</si>
  <si>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</si>
  <si>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</si>
  <si>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</si>
  <si>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</si>
  <si>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</si>
  <si>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</si>
  <si>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</si>
  <si>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</si>
  <si>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</si>
  <si>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</si>
  <si>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</si>
  <si>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</si>
  <si>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</si>
  <si>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</si>
  <si>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</si>
  <si>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</si>
  <si>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</si>
  <si>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</si>
  <si>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</si>
  <si>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</si>
  <si>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</si>
  <si>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</si>
  <si>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</si>
  <si>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</si>
  <si>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</si>
  <si>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</si>
  <si>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</si>
  <si>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</si>
  <si>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</si>
  <si>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</si>
  <si>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</si>
  <si>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</si>
  <si>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</si>
  <si>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</si>
  <si>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</si>
  <si>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</si>
  <si>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</si>
  <si>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</si>
  <si>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</si>
  <si>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</si>
  <si>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</si>
  <si>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</si>
  <si>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</si>
  <si>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</si>
  <si>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</si>
  <si>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</si>
  <si>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</si>
  <si>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</si>
  <si>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</si>
  <si>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</si>
  <si>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</si>
  <si>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</si>
  <si>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</si>
  <si>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</si>
  <si>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</si>
  <si>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</si>
  <si>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</si>
  <si>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</si>
  <si>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</si>
  <si>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</si>
  <si>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</si>
  <si>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</si>
  <si>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</si>
  <si>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</si>
  <si>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</si>
  <si>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</si>
  <si>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</si>
  <si>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</si>
  <si>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</si>
  <si>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</si>
  <si>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</si>
  <si>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</si>
  <si>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</si>
  <si>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</si>
  <si>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</si>
  <si>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</si>
  <si>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</si>
  <si>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</si>
  <si>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</si>
  <si>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</si>
  <si>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</si>
  <si>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</si>
  <si>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</si>
  <si>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</si>
  <si>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</si>
  <si>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</si>
  <si>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</si>
  <si>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</si>
  <si>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</si>
  <si>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</si>
  <si>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</si>
  <si>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</si>
  <si>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</si>
  <si>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</si>
  <si>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</si>
  <si>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</si>
  <si>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</si>
  <si>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</si>
  <si>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</si>
  <si>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</si>
  <si>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</si>
  <si>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</si>
  <si>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</si>
  <si>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</si>
  <si>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</si>
  <si>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</si>
  <si>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</si>
  <si>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</si>
  <si>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</si>
  <si>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</si>
  <si>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</si>
  <si>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</si>
  <si>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</si>
  <si>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</si>
  <si>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</si>
  <si>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</si>
  <si>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</si>
  <si>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</si>
  <si>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</si>
  <si>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</si>
  <si>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</si>
  <si>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</si>
  <si>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</si>
  <si>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</si>
  <si>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</si>
  <si>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</si>
  <si>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</si>
  <si>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</si>
  <si>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</si>
  <si>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</si>
  <si>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</si>
  <si>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</si>
  <si>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</si>
  <si>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</si>
  <si>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</si>
  <si>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</si>
  <si>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</si>
  <si>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</si>
  <si>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</si>
  <si>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</si>
  <si>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</si>
  <si>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</si>
  <si>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</si>
  <si>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</si>
  <si>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</si>
  <si>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</si>
  <si>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</si>
  <si>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</si>
  <si>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</si>
  <si>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</si>
  <si>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</si>
  <si>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</si>
  <si>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</si>
  <si>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</si>
  <si>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</si>
  <si>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</si>
  <si>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</si>
  <si>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</si>
  <si>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</si>
  <si>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</si>
  <si>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</si>
  <si>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</si>
  <si>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</si>
  <si>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</si>
  <si>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</si>
  <si>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</si>
  <si>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</si>
  <si>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</si>
  <si>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</si>
  <si>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</si>
  <si>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</si>
  <si>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</si>
  <si>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</si>
  <si>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</si>
  <si>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</si>
  <si>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</si>
  <si>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</si>
  <si>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</si>
  <si>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</si>
  <si>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</si>
  <si>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</si>
  <si>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</si>
  <si>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</si>
  <si>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</si>
  <si>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</si>
  <si>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</si>
  <si>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</si>
  <si>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</si>
  <si>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</si>
  <si>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</si>
  <si>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</si>
  <si>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</si>
  <si>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</si>
  <si>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</si>
  <si>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</si>
  <si>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</si>
  <si>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</si>
  <si>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</si>
  <si>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</si>
  <si>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</si>
  <si>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</si>
  <si>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</si>
  <si>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</si>
  <si>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</si>
  <si>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</si>
  <si>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</si>
  <si>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</si>
  <si>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</si>
  <si>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</si>
  <si>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</si>
  <si>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</si>
  <si>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</si>
  <si>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</si>
  <si>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</si>
  <si>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</si>
  <si>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</si>
  <si>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</si>
  <si>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</si>
  <si>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</si>
  <si>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</si>
  <si>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</si>
  <si>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</si>
  <si>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</si>
  <si>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</si>
  <si>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</si>
  <si>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</si>
  <si>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</si>
  <si>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</si>
  <si>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</si>
  <si>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</si>
  <si>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</si>
  <si>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</si>
  <si>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</si>
  <si>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</si>
  <si>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</si>
  <si>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</si>
  <si>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</si>
  <si>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</si>
  <si>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</si>
  <si>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</si>
  <si>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</si>
  <si>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</si>
  <si>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</si>
  <si>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</si>
  <si>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</si>
  <si>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</si>
  <si>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</si>
  <si>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</si>
  <si>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</si>
  <si>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</si>
  <si>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</si>
  <si>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</si>
  <si>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</si>
  <si>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</si>
  <si>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</si>
  <si>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</si>
  <si>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</si>
  <si>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</si>
  <si>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</si>
  <si>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</si>
  <si>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</si>
  <si>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</si>
  <si>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</si>
  <si>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</si>
  <si>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</si>
  <si>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</si>
  <si>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</si>
  <si>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</si>
  <si>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</si>
  <si>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</si>
  <si>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</si>
  <si>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</si>
  <si>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</si>
  <si>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</si>
  <si>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</si>
  <si>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</si>
  <si>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</si>
  <si>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</si>
  <si>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</si>
  <si>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</si>
  <si>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</si>
  <si>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</si>
  <si>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</si>
  <si>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</si>
  <si>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</si>
  <si>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</si>
  <si>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</si>
  <si>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</si>
  <si>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</si>
  <si>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</si>
  <si>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</si>
  <si>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</si>
  <si>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</si>
  <si>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</si>
  <si>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</si>
  <si>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</si>
  <si>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</si>
  <si>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</si>
  <si>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</si>
  <si>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</si>
  <si>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</si>
  <si>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</si>
  <si>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</si>
  <si>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</si>
  <si>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</si>
  <si>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</si>
  <si>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</si>
  <si>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</si>
  <si>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</si>
  <si>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</si>
  <si>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</si>
  <si>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</si>
  <si>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</si>
  <si>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</si>
  <si>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</si>
  <si>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</si>
  <si>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</si>
  <si>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</si>
  <si>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</si>
  <si>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</si>
  <si>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</si>
  <si>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</si>
  <si>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</si>
  <si>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</si>
  <si>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</si>
  <si>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</si>
  <si>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</si>
  <si>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</si>
  <si>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</si>
  <si>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</si>
  <si>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</si>
  <si>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</si>
  <si>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</si>
  <si>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</si>
  <si>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</si>
  <si>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</si>
  <si>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</si>
  <si>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</si>
  <si>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</si>
  <si>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</si>
  <si>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</si>
  <si>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</si>
  <si>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</si>
  <si>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</si>
  <si>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</si>
  <si>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</si>
  <si>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</si>
  <si>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</si>
  <si>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</si>
  <si>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</si>
  <si>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</si>
  <si>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</si>
  <si>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</si>
  <si>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</si>
  <si>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</si>
  <si>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</si>
  <si>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</si>
  <si>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</si>
  <si>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</si>
  <si>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</si>
  <si>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</si>
  <si>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</si>
  <si>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</si>
  <si>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</si>
  <si>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</si>
  <si>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</si>
  <si>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</si>
  <si>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</si>
  <si>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</si>
  <si>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</si>
  <si>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</si>
  <si>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</si>
  <si>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</si>
  <si>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</si>
  <si>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</si>
  <si>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</si>
  <si>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</si>
  <si>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</si>
  <si>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</si>
  <si>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</si>
  <si>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</si>
  <si>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</si>
  <si>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</si>
  <si>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</si>
  <si>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</si>
  <si>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</si>
  <si>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</si>
  <si>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</si>
  <si>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</si>
  <si>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</si>
  <si>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</si>
  <si>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</si>
  <si>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</si>
  <si>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</si>
  <si>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</si>
  <si>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</si>
  <si>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</si>
  <si>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</si>
  <si>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</si>
  <si>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</si>
  <si>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</si>
  <si>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</si>
  <si>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</si>
  <si>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</si>
  <si>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</si>
  <si>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</si>
  <si>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</si>
  <si>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</si>
  <si>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</si>
  <si>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</si>
  <si>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</si>
  <si>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</si>
  <si>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</si>
  <si>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</si>
  <si>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</si>
  <si>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</si>
  <si>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</si>
  <si>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</si>
  <si>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</si>
  <si>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</si>
  <si>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</si>
  <si>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</si>
  <si>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</si>
  <si>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</si>
  <si>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</si>
  <si>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</si>
  <si>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</si>
  <si>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</si>
  <si>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</si>
  <si>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</si>
  <si>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</si>
  <si>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</si>
  <si>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</si>
  <si>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</si>
  <si>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</si>
  <si>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</si>
  <si>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</si>
  <si>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</si>
  <si>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</si>
  <si>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</si>
  <si>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</si>
  <si>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</si>
  <si>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</si>
  <si>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</si>
  <si>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</si>
  <si>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</si>
  <si>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</si>
  <si>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</si>
  <si>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</si>
  <si>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</si>
  <si>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</si>
  <si>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</si>
  <si>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</si>
  <si>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</si>
  <si>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</si>
  <si>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</si>
  <si>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</si>
  <si>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</si>
  <si>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</si>
  <si>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</si>
  <si>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</si>
  <si>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</si>
  <si>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</si>
  <si>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</si>
  <si>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</si>
  <si>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</si>
  <si>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</si>
  <si>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</si>
  <si>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</si>
  <si>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</si>
  <si>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</si>
  <si>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</si>
  <si>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</si>
  <si>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</si>
  <si>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</si>
  <si>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</si>
  <si>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</si>
  <si>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</si>
  <si>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</si>
  <si>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</si>
  <si>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</si>
  <si>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</si>
  <si>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</si>
  <si>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</si>
  <si>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</si>
  <si>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</si>
  <si>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</si>
  <si>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</si>
  <si>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</si>
  <si>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</si>
  <si>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</si>
  <si>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</si>
  <si>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</si>
  <si>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</si>
  <si>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</si>
  <si>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</si>
  <si>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</si>
  <si>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</si>
  <si>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</si>
  <si>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</si>
  <si>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</si>
  <si>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</si>
  <si>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</si>
  <si>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</si>
  <si>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</si>
  <si>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</si>
  <si>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</si>
  <si>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</si>
  <si>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</si>
  <si>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</si>
  <si>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</si>
  <si>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</si>
  <si>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</si>
  <si>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</si>
  <si>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</si>
  <si>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</si>
  <si>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</si>
  <si>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</si>
  <si>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</si>
  <si>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</si>
  <si>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</si>
  <si>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</si>
  <si>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</si>
  <si>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</si>
  <si>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</si>
  <si>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</si>
  <si>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</si>
  <si>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</si>
  <si>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</si>
  <si>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</si>
  <si>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</si>
  <si>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</si>
  <si>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</si>
  <si>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</si>
  <si>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</si>
  <si>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</si>
  <si>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</si>
  <si>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</si>
  <si>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</si>
  <si>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</si>
  <si>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</si>
  <si>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</si>
  <si>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</si>
  <si>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</si>
  <si>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</si>
  <si>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</si>
  <si>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</si>
  <si>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</si>
  <si>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</si>
  <si>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</si>
  <si>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</si>
  <si>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</si>
  <si>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</si>
  <si>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</si>
  <si>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</si>
  <si>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</si>
  <si>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</si>
  <si>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</si>
  <si>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</si>
  <si>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</si>
  <si>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</si>
  <si>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</si>
  <si>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</si>
  <si>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</si>
  <si>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</si>
  <si>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</si>
  <si>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</si>
  <si>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</si>
  <si>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</si>
  <si>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</si>
  <si>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</si>
  <si>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</si>
  <si>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</si>
  <si>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</si>
  <si>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</si>
  <si>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</si>
  <si>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</si>
  <si>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</si>
  <si>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</si>
  <si>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</si>
  <si>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</si>
  <si>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</si>
  <si>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</si>
  <si>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</si>
  <si>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</si>
  <si>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</si>
  <si>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</si>
  <si>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</si>
  <si>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</si>
  <si>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</si>
  <si>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</si>
  <si>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</si>
  <si>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</si>
  <si>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</si>
  <si>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</si>
  <si>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</si>
  <si>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</si>
  <si>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</si>
  <si>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</si>
  <si>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</si>
  <si>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</si>
  <si>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</si>
  <si>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</si>
  <si>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</si>
  <si>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</si>
  <si>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</si>
  <si>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</si>
  <si>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</si>
  <si>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</si>
  <si>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</si>
  <si>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</si>
  <si>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</si>
  <si>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</si>
  <si>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</si>
  <si>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</si>
  <si>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</si>
  <si>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</si>
  <si>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</si>
  <si>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</si>
  <si>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</si>
  <si>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</si>
  <si>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</si>
  <si>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</si>
  <si>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</si>
  <si>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</si>
  <si>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</si>
  <si>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</si>
  <si>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</si>
  <si>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</si>
  <si>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</si>
  <si>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</si>
  <si>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</si>
  <si>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</si>
  <si>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</si>
  <si>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</si>
  <si>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</si>
  <si>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</si>
  <si>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</si>
  <si>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</si>
  <si>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</si>
  <si>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</si>
  <si>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</si>
  <si>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</si>
  <si>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</si>
  <si>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</si>
  <si>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</si>
  <si>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</si>
  <si>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</si>
  <si>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</si>
  <si>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</si>
  <si>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</si>
  <si>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</si>
  <si>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</si>
  <si>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</si>
  <si>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</si>
  <si>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</si>
  <si>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</si>
  <si>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</si>
  <si>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</si>
  <si>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</si>
  <si>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</si>
  <si>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</si>
  <si>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</si>
  <si>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</si>
  <si>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</si>
  <si>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</si>
  <si>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</si>
  <si>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</si>
  <si>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</si>
  <si>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</si>
  <si>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</si>
  <si>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</si>
  <si>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</si>
  <si>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</si>
  <si>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</si>
  <si>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</si>
  <si>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</si>
  <si>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</si>
  <si>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</si>
  <si>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</si>
  <si>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</si>
  <si>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</si>
  <si>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</si>
  <si>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</si>
  <si>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</si>
  <si>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</si>
  <si>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</si>
  <si>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</si>
  <si>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</si>
  <si>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</si>
  <si>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</si>
  <si>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</si>
  <si>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</si>
  <si>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</si>
  <si>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</si>
  <si>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</si>
  <si>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</si>
  <si>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</si>
  <si>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</si>
  <si>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</si>
  <si>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</si>
  <si>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</si>
  <si>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</si>
  <si>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</si>
  <si>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</si>
  <si>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</si>
  <si>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</si>
  <si>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</si>
  <si>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</si>
  <si>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</si>
  <si>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</si>
  <si>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</si>
  <si>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</si>
  <si>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</si>
  <si>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</si>
  <si>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</si>
  <si>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</si>
  <si>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</si>
  <si>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</si>
  <si>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</si>
  <si>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</si>
  <si>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</si>
  <si>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</si>
  <si>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</si>
  <si>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</si>
  <si>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</si>
  <si>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</si>
  <si>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</si>
  <si>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</si>
  <si>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</si>
  <si>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</si>
  <si>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</si>
  <si>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</si>
  <si>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</si>
  <si>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</si>
  <si>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</si>
  <si>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</si>
  <si>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</si>
  <si>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</si>
  <si>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</si>
  <si>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</si>
  <si>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</si>
  <si>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</si>
  <si>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</si>
  <si>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</si>
  <si>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</si>
  <si>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</si>
  <si>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</si>
  <si>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</si>
  <si>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</si>
  <si>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</si>
  <si>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</si>
  <si>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</si>
  <si>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</si>
  <si>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</si>
  <si>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</si>
  <si>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</si>
  <si>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</si>
  <si>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</si>
  <si>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</si>
  <si>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</si>
  <si>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</si>
  <si>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</si>
  <si>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</si>
  <si>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</si>
  <si>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</si>
  <si>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</si>
  <si>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</si>
  <si>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</si>
  <si>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</si>
  <si>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</si>
  <si>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</si>
  <si>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</si>
  <si>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</si>
  <si>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</si>
  <si>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</si>
  <si>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</si>
  <si>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</si>
  <si>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</si>
  <si>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</si>
  <si>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</si>
  <si>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</si>
  <si>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</si>
  <si>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</si>
  <si>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</si>
  <si>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</si>
  <si>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</si>
  <si>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</si>
  <si>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</si>
  <si>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</si>
  <si>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</si>
  <si>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</si>
  <si>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</si>
  <si>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</si>
  <si>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</si>
  <si>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</si>
  <si>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</si>
  <si>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</si>
  <si>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</si>
  <si>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</si>
  <si>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</si>
  <si>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</si>
  <si>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</si>
  <si>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</si>
  <si>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</si>
  <si>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</si>
  <si>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</si>
  <si>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</si>
  <si>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</si>
  <si>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</si>
  <si>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</si>
  <si>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</si>
  <si>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</si>
  <si>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</si>
  <si>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</si>
  <si>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</si>
  <si>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</si>
  <si>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</si>
  <si>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</si>
  <si>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</si>
  <si>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</si>
  <si>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</si>
  <si>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</si>
  <si>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</si>
  <si>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</si>
  <si>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</si>
  <si>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</si>
  <si>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</si>
  <si>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</si>
  <si>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</si>
  <si>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</si>
  <si>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</si>
  <si>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</si>
  <si>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</si>
  <si>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</si>
  <si>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</si>
  <si>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</si>
  <si>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</si>
  <si>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</si>
  <si>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</si>
  <si>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</si>
  <si>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</si>
  <si>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</si>
  <si>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</si>
  <si>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</si>
  <si>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</si>
  <si>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</si>
  <si>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</si>
  <si>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</si>
  <si>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</si>
  <si>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</si>
  <si>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</si>
  <si>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</si>
  <si>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</si>
  <si>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</si>
  <si>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</si>
  <si>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</si>
  <si>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</si>
  <si>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</si>
  <si>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</si>
  <si>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</si>
  <si>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</si>
  <si>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</si>
  <si>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</si>
  <si>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</si>
  <si>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</si>
  <si>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</si>
  <si>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</si>
  <si>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</si>
  <si>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</si>
  <si>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</si>
  <si>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</si>
  <si>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</si>
  <si>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</si>
  <si>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</si>
  <si>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</si>
  <si>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</si>
  <si>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</si>
  <si>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</si>
  <si>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</si>
  <si>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</si>
  <si>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</si>
  <si>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</si>
  <si>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</si>
  <si>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</si>
  <si>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</si>
  <si>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</si>
  <si>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</si>
  <si>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</si>
  <si>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</si>
  <si>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</si>
  <si>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</si>
  <si>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</si>
  <si>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</si>
  <si>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</si>
  <si>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</si>
  <si>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</si>
  <si>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</si>
  <si>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</si>
  <si>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</si>
  <si>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</si>
  <si>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</si>
  <si>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</si>
  <si>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</si>
  <si>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</si>
  <si>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</si>
  <si>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</si>
  <si>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</si>
  <si>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</si>
  <si>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</si>
  <si>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</si>
  <si>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</si>
  <si>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</si>
  <si>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</si>
  <si>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</si>
  <si>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</si>
  <si>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</si>
  <si>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</si>
  <si>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</si>
  <si>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</si>
  <si>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</si>
  <si>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</si>
  <si>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</si>
  <si>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</si>
  <si>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</si>
  <si>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</si>
  <si>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</si>
  <si>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</si>
  <si>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</si>
  <si>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</si>
  <si>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</si>
  <si>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</si>
  <si>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</si>
  <si>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</si>
  <si>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</si>
  <si>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</si>
  <si>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</si>
  <si>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</si>
  <si>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</si>
  <si>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</si>
  <si>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</si>
  <si>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</si>
  <si>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</si>
  <si>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</si>
  <si>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</si>
  <si>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</si>
  <si>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</si>
  <si>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</si>
  <si>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</si>
  <si>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</si>
  <si>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</si>
  <si>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</si>
  <si>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</si>
  <si>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</si>
  <si>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</si>
  <si>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</si>
  <si>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</si>
  <si>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</si>
  <si>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</si>
  <si>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</si>
  <si>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</si>
  <si>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</si>
  <si>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</si>
  <si>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</si>
  <si>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</si>
  <si>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</si>
  <si>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</si>
  <si>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</si>
  <si>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</si>
  <si>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</si>
  <si>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</si>
  <si>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</si>
  <si>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</si>
  <si>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</si>
  <si>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</si>
  <si>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</si>
  <si>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</si>
  <si>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</si>
  <si>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</si>
  <si>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</si>
  <si>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</si>
  <si>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</si>
  <si>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</si>
  <si>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</si>
  <si>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</si>
  <si>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</si>
  <si>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</si>
  <si>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</si>
  <si>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</si>
  <si>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</si>
  <si>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</si>
  <si>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</si>
  <si>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</si>
  <si>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</si>
  <si>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</si>
  <si>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</si>
  <si>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</si>
  <si>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</si>
  <si>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</si>
  <si>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</si>
  <si>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</si>
  <si>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</si>
  <si>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</si>
  <si>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</si>
  <si>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</si>
  <si>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</si>
  <si>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</si>
  <si>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</si>
  <si>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</si>
  <si>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</si>
  <si>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</si>
  <si>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</si>
  <si>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</si>
  <si>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</si>
  <si>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</si>
  <si>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</si>
  <si>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</si>
  <si>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</si>
  <si>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</si>
  <si>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</si>
  <si>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</si>
  <si>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</si>
  <si>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</si>
  <si>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</si>
  <si>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</si>
  <si>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</si>
  <si>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</si>
  <si>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</si>
  <si>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</si>
  <si>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</si>
  <si>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</si>
  <si>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</si>
  <si>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</si>
  <si>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</si>
  <si>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</si>
  <si>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</si>
  <si>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</si>
  <si>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</si>
  <si>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</si>
  <si>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</si>
  <si>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</si>
  <si>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</si>
  <si>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</si>
  <si>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</si>
  <si>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</si>
  <si>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</si>
  <si>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</si>
  <si>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</si>
  <si>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</si>
  <si>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</si>
  <si>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</si>
  <si>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</si>
  <si>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</si>
  <si>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</si>
  <si>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</si>
  <si>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</si>
  <si>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</si>
  <si>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</si>
  <si>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</si>
  <si>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</si>
  <si>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</si>
  <si>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</si>
  <si>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</si>
  <si>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</si>
  <si>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</si>
  <si>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</si>
  <si>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</si>
  <si>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</si>
  <si>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</si>
  <si>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</si>
  <si>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</si>
  <si>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</si>
  <si>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</si>
  <si>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</si>
  <si>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</si>
  <si>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</si>
  <si>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</si>
  <si>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</si>
  <si>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</si>
  <si>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</si>
  <si>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</si>
  <si>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</si>
  <si>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</si>
  <si>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</si>
  <si>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</si>
  <si>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</si>
  <si>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</si>
  <si>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</si>
  <si>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</si>
  <si>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</si>
  <si>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</si>
  <si>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</si>
  <si>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</si>
  <si>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</si>
  <si>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</si>
  <si>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</si>
  <si>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</si>
  <si>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</si>
  <si>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</si>
  <si>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</si>
  <si>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</si>
  <si>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</si>
  <si>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</si>
  <si>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</si>
  <si>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</si>
  <si>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</si>
  <si>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</si>
  <si>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</si>
  <si>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</si>
  <si>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</si>
  <si>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</si>
  <si>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</si>
  <si>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</si>
  <si>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</si>
  <si>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</si>
  <si>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</si>
  <si>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</si>
  <si>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</si>
  <si>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</si>
  <si>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</si>
  <si>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</si>
  <si>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</si>
  <si>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</si>
  <si>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</si>
  <si>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</si>
  <si>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</si>
  <si>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</si>
  <si>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</si>
  <si>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</si>
  <si>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</si>
  <si>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</si>
  <si>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</si>
  <si>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</si>
  <si>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</si>
  <si>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</si>
  <si>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</si>
  <si>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</si>
  <si>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</si>
  <si>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</si>
  <si>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</si>
  <si>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</si>
  <si>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</si>
  <si>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</si>
  <si>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</si>
  <si>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</si>
  <si>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</si>
  <si>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</si>
  <si>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</si>
  <si>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</si>
  <si>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</si>
  <si>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</si>
  <si>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</si>
  <si>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</si>
  <si>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</si>
  <si>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</si>
  <si>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</si>
  <si>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</si>
  <si>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</si>
  <si>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</si>
  <si>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</si>
  <si>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</si>
  <si>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</si>
  <si>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</si>
  <si>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</si>
  <si>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</si>
  <si>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</si>
  <si>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</si>
  <si>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</si>
  <si>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</si>
  <si>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</si>
  <si>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</si>
  <si>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</si>
  <si>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</si>
  <si>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</si>
  <si>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</si>
  <si>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</si>
  <si>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</si>
  <si>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</si>
  <si>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</si>
  <si>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</si>
  <si>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</si>
  <si>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</si>
  <si>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</si>
  <si>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</si>
  <si>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</si>
  <si>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</si>
  <si>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</si>
  <si>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</si>
  <si>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</si>
  <si>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</si>
  <si>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</si>
  <si>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</si>
  <si>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</si>
  <si>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</si>
  <si>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</si>
  <si>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</si>
  <si>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</si>
  <si>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</si>
  <si>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</si>
  <si>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</si>
  <si>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</si>
  <si>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</si>
  <si>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</si>
  <si>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</si>
  <si>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</si>
  <si>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</si>
  <si>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</si>
  <si>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</si>
  <si>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</si>
  <si>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</si>
  <si>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</si>
  <si>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</si>
  <si>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</si>
  <si>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</si>
  <si>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</si>
  <si>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</si>
  <si>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</si>
  <si>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</si>
  <si>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</si>
  <si>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</si>
  <si>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</si>
  <si>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</si>
  <si>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</si>
  <si>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</si>
  <si>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</si>
  <si>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</si>
  <si>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</si>
  <si>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</si>
  <si>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</si>
  <si>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</si>
  <si>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</si>
  <si>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</si>
  <si>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</si>
  <si>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</si>
  <si>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</si>
  <si>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</si>
  <si>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</si>
  <si>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</si>
  <si>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</si>
  <si>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</si>
  <si>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</si>
  <si>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</si>
  <si>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</si>
  <si>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</si>
  <si>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</si>
  <si>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</si>
  <si>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</si>
  <si>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</si>
  <si>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</si>
  <si>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</si>
  <si>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</si>
  <si>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</si>
  <si>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</si>
  <si>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</si>
  <si>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</si>
  <si>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</si>
  <si>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</si>
  <si>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</si>
  <si>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</si>
  <si>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</si>
  <si>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</si>
  <si>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</si>
  <si>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</si>
  <si>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</si>
  <si>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</si>
  <si>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</si>
  <si>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</si>
  <si>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</si>
  <si>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</si>
  <si>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</si>
  <si>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</si>
  <si>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</si>
  <si>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</si>
  <si>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</si>
  <si>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</si>
  <si>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</si>
  <si>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</si>
  <si>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</si>
  <si>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</si>
  <si>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</si>
  <si>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</si>
  <si>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</si>
  <si>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</si>
  <si>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</si>
  <si>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</si>
  <si>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</si>
  <si>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</si>
  <si>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</si>
  <si>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</si>
  <si>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</si>
  <si>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</si>
  <si>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</si>
  <si>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</si>
  <si>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</si>
  <si>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</si>
  <si>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</si>
  <si>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</si>
  <si>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</si>
  <si>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</si>
  <si>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</si>
  <si>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</si>
  <si>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</si>
  <si>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</si>
  <si>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</si>
  <si>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</si>
  <si>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</si>
  <si>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</si>
  <si>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</si>
  <si>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</si>
  <si>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</si>
  <si>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</si>
  <si>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</si>
  <si>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</si>
  <si>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</si>
  <si>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</si>
  <si>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</si>
  <si>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</si>
  <si>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</si>
  <si>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</si>
  <si>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</si>
  <si>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</si>
  <si>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</si>
  <si>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</si>
  <si>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</si>
  <si>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</si>
  <si>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</si>
  <si>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</si>
  <si>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</si>
  <si>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</si>
  <si>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</si>
  <si>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</si>
  <si>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</si>
  <si>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</si>
  <si>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</si>
  <si>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</si>
  <si>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</si>
  <si>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</si>
  <si>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</si>
  <si>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</si>
  <si>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</si>
  <si>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</si>
  <si>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</si>
  <si>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</si>
  <si>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</si>
  <si>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</si>
  <si>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</si>
  <si>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</si>
  <si>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</si>
  <si>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</si>
  <si>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</si>
  <si>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</si>
  <si>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</si>
  <si>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</si>
  <si>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</si>
  <si>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</si>
  <si>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</si>
  <si>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</si>
  <si>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</si>
  <si>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</si>
  <si>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</si>
  <si>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</si>
  <si>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</si>
  <si>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</si>
  <si>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</si>
  <si>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</si>
  <si>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</si>
  <si>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</si>
  <si>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</si>
  <si>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</si>
  <si>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</si>
  <si>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</si>
  <si>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</si>
  <si>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</si>
  <si>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</si>
  <si>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</si>
  <si>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</si>
  <si>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</si>
  <si>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</si>
  <si>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</si>
  <si>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</si>
  <si>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</si>
  <si>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</si>
  <si>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</si>
  <si>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</si>
  <si>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</si>
  <si>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</si>
  <si>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</si>
  <si>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</si>
  <si>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</si>
  <si>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</si>
  <si>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</si>
  <si>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</si>
  <si>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</si>
  <si>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</si>
  <si>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</si>
  <si>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</si>
  <si>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</si>
  <si>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</si>
  <si>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</si>
  <si>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</si>
  <si>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</si>
  <si>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</si>
  <si>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</si>
  <si>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</si>
  <si>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</si>
  <si>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</si>
  <si>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</si>
  <si>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</si>
  <si>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</si>
  <si>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</si>
  <si>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</si>
  <si>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</si>
  <si>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</si>
  <si>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</si>
  <si>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</si>
  <si>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</si>
  <si>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</si>
  <si>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</si>
  <si>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</si>
  <si>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</si>
  <si>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</si>
  <si>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</si>
  <si>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</si>
  <si>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</si>
  <si>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</si>
  <si>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</si>
  <si>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</si>
  <si>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</si>
  <si>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</si>
  <si>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</si>
  <si>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</si>
  <si>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</si>
  <si>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</si>
  <si>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</si>
  <si>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</si>
  <si>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</si>
  <si>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</si>
  <si>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</si>
  <si>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</si>
  <si>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</si>
  <si>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</si>
  <si>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</si>
  <si>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</si>
  <si>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</si>
  <si>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</si>
  <si>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</si>
  <si>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</si>
  <si>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</si>
  <si>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</si>
  <si>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</si>
  <si>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</si>
  <si>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</si>
  <si>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</si>
  <si>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</si>
  <si>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</si>
  <si>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</si>
  <si>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</si>
  <si>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</si>
  <si>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</si>
  <si>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</si>
  <si>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</si>
  <si>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</si>
  <si>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</si>
  <si>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</si>
  <si>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</si>
  <si>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</si>
  <si>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</si>
  <si>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</si>
  <si>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</si>
  <si>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</si>
  <si>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</si>
  <si>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</si>
  <si>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</si>
  <si>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</si>
  <si>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</si>
  <si>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</si>
  <si>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</si>
  <si>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</si>
  <si>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</si>
  <si>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</si>
  <si>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</si>
  <si>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</si>
  <si>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</si>
  <si>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</si>
  <si>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</si>
  <si>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</si>
  <si>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</si>
  <si>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</si>
  <si>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</si>
  <si>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</si>
  <si>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</si>
  <si>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</si>
  <si>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</si>
  <si>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</si>
  <si>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</si>
  <si>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</si>
  <si>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</si>
  <si>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</si>
  <si>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</si>
  <si>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</si>
  <si>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</si>
  <si>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</si>
  <si>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</si>
  <si>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</si>
  <si>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</si>
  <si>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</si>
  <si>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</si>
  <si>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</si>
  <si>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</si>
  <si>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</si>
  <si>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</si>
  <si>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</si>
  <si>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</si>
  <si>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</si>
  <si>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</si>
  <si>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</si>
  <si>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</si>
  <si>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</si>
  <si>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</si>
  <si>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</si>
  <si>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</si>
  <si>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</si>
  <si>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</si>
  <si>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</si>
  <si>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</si>
  <si>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</si>
  <si>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</si>
  <si>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</si>
  <si>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</si>
  <si>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</si>
  <si>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</si>
  <si>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</si>
  <si>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</si>
  <si>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</si>
  <si>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</si>
  <si>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</si>
  <si>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</si>
  <si>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</si>
  <si>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</si>
  <si>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</si>
  <si>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</si>
  <si>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</si>
  <si>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</si>
  <si>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</si>
  <si>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</si>
  <si>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</si>
  <si>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</si>
  <si>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</si>
  <si>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</si>
  <si>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</si>
  <si>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</si>
  <si>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</si>
  <si>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</si>
  <si>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</si>
  <si>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</si>
  <si>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</si>
  <si>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</si>
  <si>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</si>
  <si>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</si>
  <si>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</si>
  <si>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Number Successful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</si>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</sst>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9" fontId="1" fillId="0" borderId="0" xfId="1" applyFont="1"/>
    <xf numFmtId="0" fontId="1" fillId="0" borderId="0" xfId="0" applyNumberFormat="1" applyFont="1"/>
  </cellXfs>
  <cellStyles count="2">
    <cellStyle name="Normal" xfId="0" builtinId="0"/>
    <cellStyle name="Percent" xfId="1" builtinId="5"/>
  </cellStyles>
  <dxfs count="10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8-42F8-9E8A-22EBEBE9EA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7-4DDF-9F49-AA05FC7802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7-4DDF-9F49-AA05FC78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261856"/>
        <c:axId val="248267432"/>
      </c:lineChart>
      <c:catAx>
        <c:axId val="2482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7432"/>
        <c:crosses val="autoZero"/>
        <c:auto val="1"/>
        <c:lblAlgn val="ctr"/>
        <c:lblOffset val="100"/>
        <c:noMultiLvlLbl val="0"/>
      </c:catAx>
      <c:valAx>
        <c:axId val="24826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2-426C-BABA-B4BF0863D74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2-426C-BABA-B4BF0863D74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2-426C-BABA-B4BF0863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397320"/>
        <c:axId val="659399288"/>
      </c:lineChart>
      <c:catAx>
        <c:axId val="65939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9288"/>
        <c:crosses val="autoZero"/>
        <c:auto val="1"/>
        <c:lblAlgn val="ctr"/>
        <c:lblOffset val="100"/>
        <c:noMultiLvlLbl val="0"/>
      </c:catAx>
      <c:valAx>
        <c:axId val="65939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46A-9211-A994FF071B90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46A-9211-A994FF071B90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46A-9211-A994FF071B90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6-446A-9211-A994FF071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604944"/>
        <c:axId val="623605272"/>
      </c:lineChart>
      <c:catAx>
        <c:axId val="6236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5272"/>
        <c:crosses val="autoZero"/>
        <c:auto val="1"/>
        <c:lblAlgn val="ctr"/>
        <c:lblOffset val="100"/>
        <c:noMultiLvlLbl val="0"/>
      </c:catAx>
      <c:valAx>
        <c:axId val="6236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50635821685082"/>
          <c:y val="7.547377062448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6-4BA2-8CF5-78BDF33366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66-4BA2-8CF5-78BDF33366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66-4BA2-8CF5-78BDF33366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66-4BA2-8CF5-78BDF3336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926680"/>
        <c:axId val="478927008"/>
      </c:barChart>
      <c:catAx>
        <c:axId val="47892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7008"/>
        <c:crosses val="autoZero"/>
        <c:auto val="1"/>
        <c:lblAlgn val="ctr"/>
        <c:lblOffset val="100"/>
        <c:noMultiLvlLbl val="0"/>
      </c:catAx>
      <c:valAx>
        <c:axId val="4789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E-45E4-AD25-E1F33D3DD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E-45E4-AD25-E1F33D3DD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E-45E4-AD25-E1F33D3DD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535336"/>
        <c:axId val="637539272"/>
      </c:barChart>
      <c:catAx>
        <c:axId val="63753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9272"/>
        <c:crosses val="autoZero"/>
        <c:auto val="1"/>
        <c:lblAlgn val="ctr"/>
        <c:lblOffset val="100"/>
        <c:noMultiLvlLbl val="0"/>
      </c:catAx>
      <c:valAx>
        <c:axId val="63753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7620</xdr:rowOff>
    </xdr:from>
    <xdr:to>
      <xdr:col>14</xdr:col>
      <xdr:colOff>594360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9E5D8-2904-4E04-BB4E-4F25203FD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28A4C-87A1-4AC3-9D3D-8B9936264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14</xdr:col>
      <xdr:colOff>312420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7EB7B-698E-4273-A126-3494CAE8F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137160</xdr:rowOff>
    </xdr:from>
    <xdr:to>
      <xdr:col>7</xdr:col>
      <xdr:colOff>106680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6F2EB-4216-4364-9367-9F5FDE6D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8</xdr:row>
      <xdr:rowOff>22860</xdr:rowOff>
    </xdr:from>
    <xdr:to>
      <xdr:col>7</xdr:col>
      <xdr:colOff>342900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05629-C5E0-40B7-844F-651160D79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11966666664" createdVersion="7" refreshedVersion="7" minRefreshableVersion="3" recordCount="4114" xr:uid="{EAF5424F-574D-474E-9B99-AFF858AB01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67281712966" createdVersion="7" refreshedVersion="7" minRefreshableVersion="3" recordCount="4114" xr:uid="{CD826F60-18A6-47F7-AB27-0206E564D3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4.560414467589" createdVersion="7" refreshedVersion="7" minRefreshableVersion="3" recordCount="4114" xr:uid="{F675111D-E21A-46CD-B2CC-01FED71D99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D22F-749D-450B-9937-07E2999E461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 fieldListSortAscending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5">
      <pivotArea field="18" grandCol="1" collapsedLevelsAreSubtotals="1" axis="axisRow" fieldPosition="0">
        <references count="1">
          <reference field="18" count="1">
            <x v="2"/>
          </reference>
        </references>
      </pivotArea>
    </format>
    <format dxfId="4">
      <pivotArea field="18" grandCol="1" collapsedLevelsAreSubtotals="1" axis="axisRow" fieldPosition="0">
        <references count="1">
          <reference field="18" count="1">
            <x v="4"/>
          </reference>
        </references>
      </pivotArea>
    </format>
    <format dxfId="3">
      <pivotArea field="18" grandCol="1" collapsedLevelsAreSubtotals="1" axis="axisRow" fieldPosition="0">
        <references count="1">
          <reference field="18" count="1">
            <x v="5"/>
          </reference>
        </references>
      </pivotArea>
    </format>
    <format dxfId="2">
      <pivotArea field="18" grandCol="1" collapsedLevelsAreSubtotals="1" axis="axisRow" fieldPosition="0">
        <references count="1">
          <reference field="18" count="1">
            <x v="6"/>
          </reference>
        </references>
      </pivotArea>
    </format>
    <format dxfId="1">
      <pivotArea field="18" grandCol="1" collapsedLevelsAreSubtotals="1" axis="axisRow" fieldPosition="0">
        <references count="1">
          <reference field="18" count="1">
            <x v="7"/>
          </reference>
        </references>
      </pivotArea>
    </format>
    <format dxfId="0">
      <pivotArea field="18" grandCol="1" collapsedLevelsAreSubtotals="1" axis="axisRow" fieldPosition="0">
        <references count="1">
          <reference field="18" count="1">
            <x v="8"/>
          </reference>
        </references>
      </pivotArea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7097D-2B61-49E0-A347-D4F0C78C95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CD0C-F277-411E-87AF-324A59F670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42EE4-5D94-4A76-BE60-3FC3AAA1B24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selection activeCell="G12" sqref="G1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" bestFit="1" customWidth="1"/>
    <col min="19" max="19" width="26.664062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1041-168F-463E-8288-8E7C21F4D924}">
  <dimension ref="A1:F18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F6" s="18"/>
    </row>
    <row r="7" spans="1:6" x14ac:dyDescent="0.3">
      <c r="A7" s="15" t="s">
        <v>8374</v>
      </c>
      <c r="B7" s="13">
        <v>71</v>
      </c>
      <c r="C7" s="13">
        <v>39</v>
      </c>
      <c r="D7" s="13">
        <v>3</v>
      </c>
      <c r="E7" s="20">
        <v>113</v>
      </c>
      <c r="F7" s="19"/>
    </row>
    <row r="8" spans="1:6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F8" s="19"/>
    </row>
    <row r="9" spans="1:6" x14ac:dyDescent="0.3">
      <c r="A9" s="15" t="s">
        <v>8376</v>
      </c>
      <c r="B9" s="13">
        <v>71</v>
      </c>
      <c r="C9" s="13">
        <v>40</v>
      </c>
      <c r="D9" s="13">
        <v>2</v>
      </c>
      <c r="E9" s="20">
        <v>113</v>
      </c>
      <c r="F9" s="19"/>
    </row>
    <row r="10" spans="1:6" x14ac:dyDescent="0.3">
      <c r="A10" s="15" t="s">
        <v>8367</v>
      </c>
      <c r="B10" s="13">
        <v>111</v>
      </c>
      <c r="C10" s="13">
        <v>52</v>
      </c>
      <c r="D10" s="13">
        <v>3</v>
      </c>
      <c r="E10" s="20">
        <v>166</v>
      </c>
      <c r="F10" s="19"/>
    </row>
    <row r="11" spans="1:6" x14ac:dyDescent="0.3">
      <c r="A11" s="15" t="s">
        <v>8377</v>
      </c>
      <c r="B11" s="13">
        <v>100</v>
      </c>
      <c r="C11" s="13">
        <v>49</v>
      </c>
      <c r="D11" s="13">
        <v>4</v>
      </c>
      <c r="E11" s="20">
        <v>153</v>
      </c>
      <c r="F11" s="19"/>
    </row>
    <row r="12" spans="1:6" x14ac:dyDescent="0.3">
      <c r="A12" s="15" t="s">
        <v>8368</v>
      </c>
      <c r="B12" s="13">
        <v>87</v>
      </c>
      <c r="C12" s="13">
        <v>50</v>
      </c>
      <c r="D12" s="13">
        <v>1</v>
      </c>
      <c r="E12" s="20">
        <v>138</v>
      </c>
      <c r="F12" s="19"/>
    </row>
    <row r="13" spans="1:6" x14ac:dyDescent="0.3">
      <c r="A13" s="15" t="s">
        <v>8369</v>
      </c>
      <c r="B13" s="13">
        <v>72</v>
      </c>
      <c r="C13" s="13">
        <v>47</v>
      </c>
      <c r="D13" s="13">
        <v>4</v>
      </c>
      <c r="E13" s="20">
        <v>123</v>
      </c>
      <c r="F13" s="18"/>
    </row>
    <row r="14" spans="1:6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F14" s="19"/>
    </row>
    <row r="15" spans="1:6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  <c r="F15" s="18"/>
    </row>
    <row r="16" spans="1:6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F16" s="19"/>
    </row>
    <row r="17" spans="1:6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F17" s="18"/>
    </row>
    <row r="18" spans="1:6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C1CF-DF3D-4AE9-9B13-69A4BEC40F40}">
  <dimension ref="A1:H14"/>
  <sheetViews>
    <sheetView tabSelected="1" workbookViewId="0">
      <selection activeCell="B3" sqref="B3"/>
    </sheetView>
  </sheetViews>
  <sheetFormatPr defaultRowHeight="14.4" x14ac:dyDescent="0.3"/>
  <cols>
    <col min="1" max="8" width="20.21875" customWidth="1"/>
  </cols>
  <sheetData>
    <row r="1" spans="1:8" x14ac:dyDescent="0.3">
      <c r="A1" s="17" t="s">
        <v>8381</v>
      </c>
      <c r="B1" s="1" t="s">
        <v>8398</v>
      </c>
      <c r="C1" s="1" t="s">
        <v>8416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">
      <c r="A2" t="s">
        <v>8404</v>
      </c>
      <c r="B2">
        <f>COUNTIFS(Kickstarter!$D$1:$D$4115,"&lt;1000",Kickstarter!$F$1:$F$4115,"successful",Kickstarter!$R$1:$R$4115,"plays")</f>
        <v>141</v>
      </c>
      <c r="C2">
        <f>COUNTIFS(Kickstarter!$D$1:$D$4115,"&lt;1000",Kickstarter!$F$1:$F$4115,"failed",Kickstarter!$R$1:$R$4115,"plays")</f>
        <v>45</v>
      </c>
      <c r="D2">
        <f>COUNTIFS(Kickstarter!$D$1:$D$4115,"&lt;1000",Kickstarter!$F$1:$F$4115,"canceled",Kickstarter!$R$1:$R$4115,"plays")</f>
        <v>0</v>
      </c>
      <c r="E2">
        <f>SUM(B2:D2)</f>
        <v>186</v>
      </c>
      <c r="F2" s="18">
        <f>B2/$E2</f>
        <v>0.75806451612903225</v>
      </c>
      <c r="G2" s="18">
        <f t="shared" ref="G2:G13" si="0">C2/$E2</f>
        <v>0.24193548387096775</v>
      </c>
      <c r="H2" s="18">
        <f t="shared" ref="H2:H13" si="1">D2/$E2</f>
        <v>0</v>
      </c>
    </row>
    <row r="3" spans="1:8" x14ac:dyDescent="0.3">
      <c r="A3" t="s">
        <v>8405</v>
      </c>
      <c r="B3">
        <f>COUNTIFS(Kickstarter!$D$1:$D$4115,"&gt;=1000",Kickstarter!$D$1:$D$4115,"&lt;5000",Kickstarter!$F$1:$F$4115,"successful",Kickstarter!$R$1:$R$4115,"plays")</f>
        <v>388</v>
      </c>
      <c r="C3">
        <f>COUNTIFS(Kickstarter!$D$1:$D$4115,"&gt;=1000",Kickstarter!$D$1:$D$4115,"&lt;5000",Kickstarter!$F$1:$F$4115,"failed",Kickstarter!$R$1:$R$4115,"plays")</f>
        <v>146</v>
      </c>
      <c r="D3">
        <f>COUNTIFS(Kickstarter!$D$1:$D$4115,"&gt;=1000",Kickstarter!$D$1:$D$4115,"&lt;5000",Kickstarter!$F$1:$F$4115,"canceled",Kickstarter!$R$1:$R$4115,"plays")</f>
        <v>0</v>
      </c>
      <c r="E3">
        <f t="shared" ref="E3:E13" si="2">SUM(B3:D3)</f>
        <v>534</v>
      </c>
      <c r="F3" s="18">
        <f t="shared" ref="F3:F13" si="3">B3/$E3</f>
        <v>0.72659176029962547</v>
      </c>
      <c r="G3" s="18">
        <f t="shared" si="0"/>
        <v>0.27340823970037453</v>
      </c>
      <c r="H3" s="18">
        <f t="shared" si="1"/>
        <v>0</v>
      </c>
    </row>
    <row r="4" spans="1:8" x14ac:dyDescent="0.3">
      <c r="A4" t="s">
        <v>8406</v>
      </c>
      <c r="B4">
        <f>COUNTIFS(Kickstarter!$D$1:$D$4115,"&gt;=5000",Kickstarter!$D$1:$D$4115,"&lt;10000",Kickstarter!$F$1:$F$4115,"successful",Kickstarter!$R$1:$R$4115,"plays")</f>
        <v>93</v>
      </c>
      <c r="C4">
        <f>COUNTIFS(Kickstarter!$D$1:$D$4115,"&gt;=5000",Kickstarter!$D$1:$D$4115,"&lt;10000",Kickstarter!$F$1:$F$4115,"failed",Kickstarter!$R$1:$R$4115,"plays")</f>
        <v>76</v>
      </c>
      <c r="D4">
        <f>COUNTIFS(Kickstarter!$D$1:$D$4115,"&gt;=5000",Kickstarter!$D$1:$D$4115,"&lt;10000",Kickstarter!$F$1:$F$4115,"canceled",Kickstarter!$R$1:$R$4115,"plays")</f>
        <v>0</v>
      </c>
      <c r="E4">
        <f t="shared" si="2"/>
        <v>169</v>
      </c>
      <c r="F4" s="18">
        <f t="shared" si="3"/>
        <v>0.55029585798816572</v>
      </c>
      <c r="G4" s="18">
        <f t="shared" si="0"/>
        <v>0.44970414201183434</v>
      </c>
      <c r="H4" s="18">
        <f t="shared" si="1"/>
        <v>0</v>
      </c>
    </row>
    <row r="5" spans="1:8" x14ac:dyDescent="0.3">
      <c r="A5" t="s">
        <v>8407</v>
      </c>
      <c r="B5">
        <f>COUNTIFS(Kickstarter!$D$1:$D$4115,"&gt;=10000",Kickstarter!$D$1:$D$4115,"&lt;15000",Kickstarter!$F$1:$F$4115,"successful",Kickstarter!$R$1:$R$4115,"plays")</f>
        <v>39</v>
      </c>
      <c r="C5">
        <f>COUNTIFS(Kickstarter!$D$1:$D$4115,"&gt;=10000",Kickstarter!$D$1:$D$4115,"&lt;15000",Kickstarter!$F$1:$F$4115,"failed",Kickstarter!$R$1:$R$4115,"plays")</f>
        <v>33</v>
      </c>
      <c r="D5">
        <f>COUNTIFS(Kickstarter!$D$1:$D$4115,"&gt;=10000",Kickstarter!$D$1:$D$4115,"&lt;15000",Kickstarter!$F$1:$F$4115,"canceled",Kickstarter!$R$1:$R$4115,"plays")</f>
        <v>0</v>
      </c>
      <c r="E5">
        <f t="shared" si="2"/>
        <v>72</v>
      </c>
      <c r="F5" s="18">
        <f t="shared" si="3"/>
        <v>0.54166666666666663</v>
      </c>
      <c r="G5" s="18">
        <f t="shared" si="0"/>
        <v>0.45833333333333331</v>
      </c>
      <c r="H5" s="18">
        <f t="shared" si="1"/>
        <v>0</v>
      </c>
    </row>
    <row r="6" spans="1:8" x14ac:dyDescent="0.3">
      <c r="A6" t="s">
        <v>8408</v>
      </c>
      <c r="B6">
        <f>COUNTIFS(Kickstarter!$D$1:$D$4115,"&gt;=15000",Kickstarter!$D$1:$D$4115,"&lt;20000",Kickstarter!$F$1:$F$4115,"successful",Kickstarter!$R$1:$R$4115,"plays")</f>
        <v>12</v>
      </c>
      <c r="C6">
        <f>COUNTIFS(Kickstarter!$D$1:$D$4115,"&gt;=15000",Kickstarter!$D$1:$D$4115,"&lt;20000",Kickstarter!$F$1:$F$4115,"failed",Kickstarter!$R$1:$R$4115,"plays")</f>
        <v>12</v>
      </c>
      <c r="D6">
        <f>COUNTIFS(Kickstarter!$D$1:$D$4115,"&gt;=15000",Kickstarter!$D$1:$D$4115,"&lt;20000",Kickstarter!$F$1:$F$4115,"canceled",Kickstarter!$R$1:$R$4115,"plays")</f>
        <v>0</v>
      </c>
      <c r="E6">
        <f t="shared" si="2"/>
        <v>24</v>
      </c>
      <c r="F6" s="18">
        <f t="shared" si="3"/>
        <v>0.5</v>
      </c>
      <c r="G6" s="18">
        <f t="shared" si="0"/>
        <v>0.5</v>
      </c>
      <c r="H6" s="18">
        <f t="shared" si="1"/>
        <v>0</v>
      </c>
    </row>
    <row r="7" spans="1:8" x14ac:dyDescent="0.3">
      <c r="A7" t="s">
        <v>8409</v>
      </c>
      <c r="B7">
        <f>COUNTIFS(Kickstarter!$D$1:$D$4115,"&gt;=20000",Kickstarter!$D$1:$D$4115,"&lt;25000",Kickstarter!$F$1:$F$4115,"successful",Kickstarter!$R$1:$R$4115,"plays")</f>
        <v>9</v>
      </c>
      <c r="C7">
        <f>COUNTIFS(Kickstarter!$D$1:$D$4115,"&gt;=20000",Kickstarter!$D$1:$D$4115,"&lt;25000",Kickstarter!$F$1:$F$4115,"failed",Kickstarter!$R$1:$R$4115,"plays")</f>
        <v>11</v>
      </c>
      <c r="D7">
        <f>COUNTIFS(Kickstarter!$D$1:$D$4115,"&gt;=20000",Kickstarter!$D$1:$D$4115,"&lt;25000",Kickstarter!$F$1:$F$4115,"canceled",Kickstarter!$R$1:$R$4115,"plays")</f>
        <v>0</v>
      </c>
      <c r="E7">
        <f t="shared" si="2"/>
        <v>20</v>
      </c>
      <c r="F7" s="18">
        <f t="shared" si="3"/>
        <v>0.45</v>
      </c>
      <c r="G7" s="18">
        <f t="shared" si="0"/>
        <v>0.55000000000000004</v>
      </c>
      <c r="H7" s="18">
        <f t="shared" si="1"/>
        <v>0</v>
      </c>
    </row>
    <row r="8" spans="1:8" x14ac:dyDescent="0.3">
      <c r="A8" t="s">
        <v>8410</v>
      </c>
      <c r="B8">
        <f>COUNTIFS(Kickstarter!$D$1:$D$4115,"&gt;=25000",Kickstarter!$D$1:$D$4115,"&lt;30000",Kickstarter!$F$1:$F$4115,"successful",Kickstarter!$R$1:$R$4115,"plays")</f>
        <v>1</v>
      </c>
      <c r="C8">
        <f>COUNTIFS(Kickstarter!$D$1:$D$4115,"&gt;=25000",Kickstarter!$D$1:$D$4115,"&lt;30000",Kickstarter!$F$1:$F$4115,"failed",Kickstarter!$R$1:$R$4115,"plays")</f>
        <v>4</v>
      </c>
      <c r="D8">
        <f>COUNTIFS(Kickstarter!$D$1:$D$4115,"&gt;=25000",Kickstarter!$D$1:$D$4115,"&lt;30000",Kickstarter!$F$1:$F$4115,"canceled",Kickstarter!$R$1:$R$4115,"plays")</f>
        <v>0</v>
      </c>
      <c r="E8">
        <f t="shared" si="2"/>
        <v>5</v>
      </c>
      <c r="F8" s="18">
        <f t="shared" si="3"/>
        <v>0.2</v>
      </c>
      <c r="G8" s="18">
        <f t="shared" si="0"/>
        <v>0.8</v>
      </c>
      <c r="H8" s="18">
        <f t="shared" si="1"/>
        <v>0</v>
      </c>
    </row>
    <row r="9" spans="1:8" x14ac:dyDescent="0.3">
      <c r="A9" t="s">
        <v>8411</v>
      </c>
      <c r="B9">
        <f>COUNTIFS(Kickstarter!$D$1:$D$4115,"&gt;=30000",Kickstarter!$D$1:$D$4115,"&lt;35000",Kickstarter!$F$1:$F$4115,"successful",Kickstarter!$R$1:$R$4115,"plays")</f>
        <v>3</v>
      </c>
      <c r="C9">
        <f>COUNTIFS(Kickstarter!$D$1:$D$4115,"&gt;=30000",Kickstarter!$D$1:$D$4115,"&lt;35000",Kickstarter!$F$1:$F$4115,"failed",Kickstarter!$R$1:$R$4115,"plays")</f>
        <v>8</v>
      </c>
      <c r="D9">
        <f>COUNTIFS(Kickstarter!$D$1:$D$4115,"&gt;=30000",Kickstarter!$D$1:$D$4115,"&lt;35000",Kickstarter!$F$1:$F$4115,"canceled",Kickstarter!$R$1:$R$4115,"plays")</f>
        <v>0</v>
      </c>
      <c r="E9">
        <f t="shared" si="2"/>
        <v>11</v>
      </c>
      <c r="F9" s="18">
        <f t="shared" si="3"/>
        <v>0.27272727272727271</v>
      </c>
      <c r="G9" s="18">
        <f t="shared" si="0"/>
        <v>0.72727272727272729</v>
      </c>
      <c r="H9" s="18">
        <f t="shared" si="1"/>
        <v>0</v>
      </c>
    </row>
    <row r="10" spans="1:8" x14ac:dyDescent="0.3">
      <c r="A10" t="s">
        <v>8412</v>
      </c>
      <c r="B10">
        <f>COUNTIFS(Kickstarter!$D$1:$D$4115,"&gt;=35000",Kickstarter!$D$1:$D$4115,"&lt;40000",Kickstarter!$F$1:$F$4115,"successful",Kickstarter!$R$1:$R$4115,"plays")</f>
        <v>4</v>
      </c>
      <c r="C10">
        <f>COUNTIFS(Kickstarter!$D$1:$D$4115,"&gt;=35000",Kickstarter!$D$1:$D$4115,"&lt;40000",Kickstarter!$F$1:$F$4115,"failed",Kickstarter!$R$1:$R$4115,"plays")</f>
        <v>2</v>
      </c>
      <c r="D10">
        <f>COUNTIFS(Kickstarter!$D$1:$D$4115,"&gt;=35000",Kickstarter!$D$1:$D$4115,"&lt;40000",Kickstarter!$F$1:$F$4115,"canceled",Kickstarter!$R$1:$R$4115,"plays")</f>
        <v>0</v>
      </c>
      <c r="E10">
        <f t="shared" si="2"/>
        <v>6</v>
      </c>
      <c r="F10" s="18">
        <f t="shared" si="3"/>
        <v>0.66666666666666663</v>
      </c>
      <c r="G10" s="18">
        <f t="shared" si="0"/>
        <v>0.33333333333333331</v>
      </c>
      <c r="H10" s="18">
        <f t="shared" si="1"/>
        <v>0</v>
      </c>
    </row>
    <row r="11" spans="1:8" x14ac:dyDescent="0.3">
      <c r="A11" t="s">
        <v>8413</v>
      </c>
      <c r="B11">
        <f>COUNTIFS(Kickstarter!$D$1:$D$4115,"&gt;=40000",Kickstarter!$D$1:$D$4115,"&lt;45000",Kickstarter!$F$1:$F$4115,"successful",Kickstarter!$R$1:$R$4115,"plays")</f>
        <v>2</v>
      </c>
      <c r="C11">
        <f>COUNTIFS(Kickstarter!$D$1:$D$4115,"&gt;=40000",Kickstarter!$D$1:$D$4115,"&lt;45000",Kickstarter!$F$1:$F$4115,"failed",Kickstarter!$R$1:$R$4115,"plays")</f>
        <v>1</v>
      </c>
      <c r="D11">
        <f>COUNTIFS(Kickstarter!$D$1:$D$4115,"&gt;=40000",Kickstarter!$D$1:$D$4115,"&lt;45000",Kickstarter!$F$1:$F$4115,"canceled",Kickstarter!$R$1:$R$4115,"plays")</f>
        <v>0</v>
      </c>
      <c r="E11">
        <f t="shared" si="2"/>
        <v>3</v>
      </c>
      <c r="F11" s="18">
        <f t="shared" si="3"/>
        <v>0.66666666666666663</v>
      </c>
      <c r="G11" s="18">
        <f t="shared" si="0"/>
        <v>0.33333333333333331</v>
      </c>
      <c r="H11" s="18">
        <f t="shared" si="1"/>
        <v>0</v>
      </c>
    </row>
    <row r="12" spans="1:8" x14ac:dyDescent="0.3">
      <c r="A12" t="s">
        <v>8414</v>
      </c>
      <c r="B12">
        <f>COUNTIFS(Kickstarter!$D$1:$D$4115,"&gt;=45000",Kickstarter!$D$1:$D$4115,"&lt;50000",Kickstarter!$F$1:$F$4115,"successful",Kickstarter!$R$1:$R$4115,"plays")</f>
        <v>0</v>
      </c>
      <c r="C12">
        <f>COUNTIFS(Kickstarter!$D$1:$D$4115,"&gt;=45000",Kickstarter!$D$1:$D$4115,"&lt;50000",Kickstarter!$F$1:$F$4115,"failed",Kickstarter!$R$1:$R$4115,"plays")</f>
        <v>1</v>
      </c>
      <c r="D12">
        <f>COUNTIFS(Kickstarter!$D$1:$D$4115,"&gt;=45000",Kickstarter!$D$1:$D$4115,"&lt;50000",Kickstarter!$F$1:$F$4115,"canceled",Kickstarter!$R$1:$R$4115,"plays")</f>
        <v>0</v>
      </c>
      <c r="E12">
        <f t="shared" si="2"/>
        <v>1</v>
      </c>
      <c r="F12" s="18">
        <f t="shared" si="3"/>
        <v>0</v>
      </c>
      <c r="G12" s="18">
        <f t="shared" si="0"/>
        <v>1</v>
      </c>
      <c r="H12" s="18">
        <f t="shared" si="1"/>
        <v>0</v>
      </c>
    </row>
    <row r="13" spans="1:8" x14ac:dyDescent="0.3">
      <c r="A13" t="s">
        <v>8415</v>
      </c>
      <c r="B13">
        <f>COUNTIFS(Kickstarter!$D$1:$D$4115,"&gt;=50000",Kickstarter!$F$1:$F$4115,"successful",Kickstarter!$R$1:$R$4115,"plays")</f>
        <v>2</v>
      </c>
      <c r="C13">
        <f>COUNTIFS(Kickstarter!$D$1:$D$4115,"&gt;=50000",Kickstarter!$F$1:$F$4115,"failed",Kickstarter!$R$1:$R$4115,"plays")</f>
        <v>14</v>
      </c>
      <c r="D13">
        <f>COUNTIFS(Kickstarter!$D$1:$D$4115,"&gt;=50000",Kickstarter!$F$1:$F$4115,"canceled",Kickstarter!$R$1:$R$4115,"plays")</f>
        <v>0</v>
      </c>
      <c r="E13">
        <f t="shared" si="2"/>
        <v>16</v>
      </c>
      <c r="F13" s="18">
        <f t="shared" si="3"/>
        <v>0.125</v>
      </c>
      <c r="G13" s="18">
        <f t="shared" si="0"/>
        <v>0.875</v>
      </c>
      <c r="H13" s="18">
        <f t="shared" si="1"/>
        <v>0</v>
      </c>
    </row>
    <row r="14" spans="1:8" x14ac:dyDescent="0.3">
      <c r="C14" s="1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A2619-6975-45D6-ADC0-DEB360574698}">
  <dimension ref="A1:F6"/>
  <sheetViews>
    <sheetView workbookViewId="0">
      <selection sqref="A1:F1"/>
    </sheetView>
  </sheetViews>
  <sheetFormatPr defaultRowHeight="14.4" x14ac:dyDescent="0.3"/>
  <cols>
    <col min="1" max="1" width="30.5546875" bestFit="1" customWidth="1"/>
    <col min="2" max="2" width="117.21875" bestFit="1" customWidth="1"/>
    <col min="4" max="4" width="7.33203125" bestFit="1" customWidth="1"/>
    <col min="5" max="5" width="15.6640625" bestFit="1" customWidth="1"/>
    <col min="6" max="6" width="16.6640625" bestFit="1" customWidth="1"/>
  </cols>
  <sheetData>
    <row r="1" spans="1:6" x14ac:dyDescent="0.3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3024-33A3-4DC0-8CB5-BE0A17612B78}">
  <dimension ref="A1:F18"/>
  <sheetViews>
    <sheetView workbookViewId="0">
      <selection activeCell="F26" sqref="F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D88D-C939-42F2-9D49-454BEDD78634}">
  <dimension ref="A1:C14"/>
  <sheetViews>
    <sheetView workbookViewId="0">
      <selection activeCell="B7" sqref="B7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8387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8391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8393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8395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8396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66C-20E2-48AA-B615-EDC677068E8B}">
  <dimension ref="A1:F6"/>
  <sheetViews>
    <sheetView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AF60-3CCD-4F79-BE0F-445769E93FEF}">
  <dimension ref="A1:E7"/>
  <sheetViews>
    <sheetView workbookViewId="0">
      <selection activeCell="F35" sqref="F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Outcomes Based on Launch Data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Keyton Porras</cp:lastModifiedBy>
  <dcterms:created xsi:type="dcterms:W3CDTF">2017-04-20T15:17:24Z</dcterms:created>
  <dcterms:modified xsi:type="dcterms:W3CDTF">2021-06-18T23:08:58Z</dcterms:modified>
</cp:coreProperties>
</file>