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workbookProtection workbookPassword="D429" lockStructure="1"/>
  <bookViews>
    <workbookView xWindow="0" yWindow="0" windowWidth="15576" windowHeight="6120" tabRatio="836" firstSheet="2" activeTab="4"/>
  </bookViews>
  <sheets>
    <sheet name="Company Information" sheetId="26" r:id="rId1"/>
    <sheet name="Pt 1 Summary of Data" sheetId="4" r:id="rId2"/>
    <sheet name="Pt 2 Premium and Claims" sheetId="18" r:id="rId3"/>
    <sheet name="Pt1_2 Formula Sheet" sheetId="27" state="hidden" r:id="rId4"/>
    <sheet name="Pt 3 MLR and Rebate Calculation" sheetId="10" r:id="rId5"/>
    <sheet name="Pt3_Formula_Sheet" sheetId="29" state="hidden" r:id="rId6"/>
    <sheet name="Pt 4 Rebate Disbursement" sheetId="16" r:id="rId7"/>
    <sheet name="Pt 5 Additional Responses" sheetId="22" r:id="rId8"/>
    <sheet name="Pt 6 Expense Allocation" sheetId="8" r:id="rId9"/>
    <sheet name="Attestation" sheetId="24" r:id="rId10"/>
    <sheet name="Reference Tables" sheetId="30" r:id="rId11"/>
  </sheets>
  <externalReferences>
    <externalReference r:id="rId12"/>
    <externalReference r:id="rId13"/>
  </externalReference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8">'Pt 6 Expense Allocation'!$A$67</definedName>
    <definedName name="ACT_PREVENT_HOSP_READM_10" localSheetId="8">'Pt 6 Expense Allocation'!$A$76</definedName>
    <definedName name="ACT_PREVENT_HOSP_READM_2" localSheetId="8">'Pt 6 Expense Allocation'!$A$68</definedName>
    <definedName name="ACT_PREVENT_HOSP_READM_3" localSheetId="8">'Pt 6 Expense Allocation'!$A$69</definedName>
    <definedName name="ACT_PREVENT_HOSP_READM_4" localSheetId="8">'Pt 6 Expense Allocation'!$A$70</definedName>
    <definedName name="ACT_PREVENT_HOSP_READM_5" localSheetId="8">'Pt 6 Expense Allocation'!$A$71</definedName>
    <definedName name="ACT_PREVENT_HOSP_READM_6" localSheetId="8">'Pt 6 Expense Allocation'!$A$72</definedName>
    <definedName name="ACT_PREVENT_HOSP_READM_7" localSheetId="8">'Pt 6 Expense Allocation'!$A$73</definedName>
    <definedName name="ACT_PREVENT_HOSP_READM_8" localSheetId="8">'Pt 6 Expense Allocation'!$A$74</definedName>
    <definedName name="ACT_PREVENT_HOSP_READM_9" localSheetId="4">'Pt 6 Expense Allocation'!$A$76</definedName>
    <definedName name="ACT_PREVENT_HOSP_READM_9" localSheetId="8">'Pt 6 Expense Allocation'!$A$75</definedName>
    <definedName name="ACTIVITES_TO_PREVENT_HOSP_READM" localSheetId="1">'Pt 1 Summary of Data'!$A$38</definedName>
    <definedName name="ADJ_EARNED_PREMIUM_LIC_REG_FEE" localSheetId="4">'Pt 3 MLR and Rebate Calculation'!$A$33</definedName>
    <definedName name="ADJ_INCURRED_CLAIMS" localSheetId="4">'Pt 3 MLR and Rebate Calculation'!$A$5</definedName>
    <definedName name="ADJ_INCURRED_CLAIMS_RESTATED_Q1" localSheetId="4">'Pt 3 MLR and Rebate Calculation'!$A$6</definedName>
    <definedName name="ADVANCE_PAYMENTS_CSR" localSheetId="4">'Pt 3 MLR and Rebate Calculation'!$A$8</definedName>
    <definedName name="AFFILIATE_NAME_BLEND_RATE_ADJ_1" localSheetId="7">'Pt 5 Additional Responses'!$A$8</definedName>
    <definedName name="AFFILIATE_NAME_BLEND_RATE_ADJ_10" localSheetId="7">'Pt 5 Additional Responses'!$A$17</definedName>
    <definedName name="AFFILIATE_NAME_BLEND_RATE_ADJ_11" localSheetId="7">'Pt 5 Additional Responses'!$A$18</definedName>
    <definedName name="AFFILIATE_NAME_BLEND_RATE_ADJ_2" localSheetId="7">'Pt 5 Additional Responses'!$A$9</definedName>
    <definedName name="AFFILIATE_NAME_BLEND_RATE_ADJ_3" localSheetId="7">'Pt 5 Additional Responses'!$A$10</definedName>
    <definedName name="AFFILIATE_NAME_BLEND_RATE_ADJ_4" localSheetId="7">'Pt 5 Additional Responses'!$A$11</definedName>
    <definedName name="AFFILIATE_NAME_BLEND_RATE_ADJ_5" localSheetId="7">'Pt 5 Additional Responses'!$A$12</definedName>
    <definedName name="AFFILIATE_NAME_BLEND_RATE_ADJ_6" localSheetId="7">'Pt 5 Additional Responses'!$A$13</definedName>
    <definedName name="AFFILIATE_NAME_BLEND_RATE_ADJ_7" localSheetId="7">'Pt 5 Additional Responses'!$A$14</definedName>
    <definedName name="AFFILIATE_NAME_BLEND_RATE_ADJ_8" localSheetId="7">'Pt 5 Additional Responses'!$A$15</definedName>
    <definedName name="AFFILIATE_NAME_BLEND_RATE_ADJ_9" localSheetId="7">'Pt 5 Additional Responses'!$A$16</definedName>
    <definedName name="AFFILIATE_NAME_EXPERIENCE_1" localSheetId="7">'Pt 5 Additional Responses'!$A$22</definedName>
    <definedName name="AFFILIATE_NAME_EXPERIENCE_10" localSheetId="7">'Pt 5 Additional Responses'!$A$31</definedName>
    <definedName name="AFFILIATE_NAME_EXPERIENCE_11" localSheetId="7">'Pt 5 Additional Responses'!$A$32</definedName>
    <definedName name="AFFILIATE_NAME_EXPERIENCE_2" localSheetId="7">'Pt 5 Additional Responses'!$A$23</definedName>
    <definedName name="AFFILIATE_NAME_EXPERIENCE_3" localSheetId="7">'Pt 5 Additional Responses'!$A$24</definedName>
    <definedName name="AFFILIATE_NAME_EXPERIENCE_4" localSheetId="7">'Pt 5 Additional Responses'!$A$25</definedName>
    <definedName name="AFFILIATE_NAME_EXPERIENCE_5" localSheetId="7">'Pt 5 Additional Responses'!$A$26</definedName>
    <definedName name="AFFILIATE_NAME_EXPERIENCE_6" localSheetId="7">'Pt 5 Additional Responses'!$A$27</definedName>
    <definedName name="AFFILIATE_NAME_EXPERIENCE_7" localSheetId="7">'Pt 5 Additional Responses'!$A$28</definedName>
    <definedName name="AFFILIATE_NAME_EXPERIENCE_8" localSheetId="7">'Pt 5 Additional Responses'!$A$29</definedName>
    <definedName name="AFFILIATE_NAME_EXPERIENCE_9" localSheetId="7">'Pt 5 Additional Responses'!$A$30</definedName>
    <definedName name="AGNTS_AND_BROKERS_FEES_COMMS" localSheetId="1">'Pt 1 Summary of Data'!$A$47</definedName>
    <definedName name="AGTS_AND_BRKRS_FEES_AND_COMM_1" localSheetId="8">'Pt 6 Expense Allocation'!$A$145</definedName>
    <definedName name="AGTS_AND_BRKRS_FEES_AND_COMM_10" localSheetId="8">'Pt 6 Expense Allocation'!$A$154</definedName>
    <definedName name="AGTS_AND_BRKRS_FEES_AND_COMM_2" localSheetId="8">'Pt 6 Expense Allocation'!$A$146</definedName>
    <definedName name="AGTS_AND_BRKRS_FEES_AND_COMM_3" localSheetId="8">'Pt 6 Expense Allocation'!$A$147</definedName>
    <definedName name="AGTS_AND_BRKRS_FEES_AND_COMM_4" localSheetId="8">'Pt 6 Expense Allocation'!$A$148</definedName>
    <definedName name="AGTS_AND_BRKRS_FEES_AND_COMM_5" localSheetId="8">'Pt 6 Expense Allocation'!$A$149</definedName>
    <definedName name="AGTS_AND_BRKRS_FEES_AND_COMM_6" localSheetId="8">'Pt 6 Expense Allocation'!$A$150</definedName>
    <definedName name="AGTS_AND_BRKRS_FEES_AND_COMM_7" localSheetId="8">'Pt 6 Expense Allocation'!$A$151</definedName>
    <definedName name="AGTS_AND_BRKRS_FEES_AND_COMM_8" localSheetId="8">'Pt 6 Expense Allocation'!$A$152</definedName>
    <definedName name="AGTS_AND_BRKRS_FEES_AND_COMM_9" localSheetId="8">'Pt 6 Expense Allocation'!$A$153</definedName>
    <definedName name="ALL_OTH_CLAIMS_ADJ_EXP_1" localSheetId="8">'Pt 6 Expense Allocation'!$A$123</definedName>
    <definedName name="ALL_OTH_CLAIMS_ADJ_EXP_10" localSheetId="8">'Pt 6 Expense Allocation'!$A$132</definedName>
    <definedName name="ALL_OTH_CLAIMS_ADJ_EXP_2" localSheetId="8">'Pt 6 Expense Allocation'!$A$124</definedName>
    <definedName name="ALL_OTH_CLAIMS_ADJ_EXP_3" localSheetId="8">'Pt 6 Expense Allocation'!$A$125</definedName>
    <definedName name="ALL_OTH_CLAIMS_ADJ_EXP_4" localSheetId="8">'Pt 6 Expense Allocation'!$A$126</definedName>
    <definedName name="ALL_OTH_CLAIMS_ADJ_EXP_5" localSheetId="8">'Pt 6 Expense Allocation'!$A$127</definedName>
    <definedName name="ALL_OTH_CLAIMS_ADJ_EXP_6" localSheetId="8">'Pt 6 Expense Allocation'!$A$128</definedName>
    <definedName name="ALL_OTH_CLAIMS_ADJ_EXP_7" localSheetId="8">'Pt 6 Expense Allocation'!$A$129</definedName>
    <definedName name="ALL_OTH_CLAIMS_ADJ_EXP_8" localSheetId="8">'Pt 6 Expense Allocation'!$A$130</definedName>
    <definedName name="ALL_OTH_CLAIMS_ADJ_EXP_9" localSheetId="8">'Pt 6 Expense Allocation'!$A$131</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MBEST_NUMBER" localSheetId="0">'Company Information'!$C$7</definedName>
    <definedName name="AMT_OF_DE_MINIMIS_REBATES" localSheetId="6">'Pt 4 Rebate Disbursement'!$A$12</definedName>
    <definedName name="AMT_OWED_REBATE_PRIOR_REP_YR" localSheetId="6">'Pt 4 Rebate Disbursement'!$A$17</definedName>
    <definedName name="AMT_PAID_REBATE_PRIOR_REP_YR" localSheetId="6">'Pt 4 Rebate Disbursement'!$A$16</definedName>
    <definedName name="AMT_REBATES_PAID_BY_PREM_CREDIT" localSheetId="6">'Pt 4 Rebate Disbursement'!$A$13</definedName>
    <definedName name="AMT_REBATES_PAID_LUMP_SUM_REIMB" localSheetId="6">'Pt 4 Rebate Disbursement'!$A$14</definedName>
    <definedName name="AMT_UNCLAIM_REBATE_PRIOR_REP_YR" localSheetId="6">'Pt 4 Rebate Disbursement'!$A$22</definedName>
    <definedName name="APTC" localSheetId="2">'Pt 2 Premium and Claims'!$A$20</definedName>
    <definedName name="AVERAGE_DEDUCTIBLE" localSheetId="4">'Pt 3 MLR and Rebate Calculation'!$A$21</definedName>
    <definedName name="BASE_CREDIBILITY_FACTOR" localSheetId="4">'Pt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6">'Pt 4 Rebate Disbursement'!$C$3</definedName>
    <definedName name="CMM_INDIVIDUAL_CY" localSheetId="4">'Pt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4">'Pt 3 MLR and Rebate Calculation'!$D$3</definedName>
    <definedName name="CMM_INDIVIDUAL_PY2" localSheetId="4">'Pt 3 MLR and Rebate Calculation'!$C$3</definedName>
    <definedName name="CMM_INDIVIDUAL_Q1" localSheetId="1">'Pt 1 Summary of Data'!$E$3</definedName>
    <definedName name="CMM_INDIVIDUAL_Q1" localSheetId="2">'Pt 2 Premium and Claims'!$E$3</definedName>
    <definedName name="CMM_INDIVIDUAL_TOTAL" localSheetId="4">'Pt 3 MLR and Rebate Calculation'!$F$3</definedName>
    <definedName name="CMM_INDIVIDUAL_YEARLY" localSheetId="1">'Pt 1 Summary of Data'!$D$3</definedName>
    <definedName name="CMM_INDIVIDUAL_YEARLY" localSheetId="2">'Pt 2 Premium and Claims'!$D$3</definedName>
    <definedName name="CMM_LARGE_GROUP" localSheetId="6">'Pt 4 Rebate Disbursement'!$E$3</definedName>
    <definedName name="CMM_LARGE_GROUP_CY" localSheetId="4">'Pt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4">'Pt 3 MLR and Rebate Calculation'!$L$3</definedName>
    <definedName name="CMM_LARGE_GROUP_PY2" localSheetId="4">'Pt 3 MLR and Rebate Calculation'!$K$3</definedName>
    <definedName name="CMM_LARGE_GROUP_Q1" localSheetId="1">'Pt 1 Summary of Data'!$O$3</definedName>
    <definedName name="CMM_LARGE_GROUP_Q1" localSheetId="2">'Pt 2 Premium and Claims'!$O$3</definedName>
    <definedName name="CMM_LARGE_GROUP_TOTAL" localSheetId="4">'Pt 3 MLR and Rebate Calculation'!$N$3</definedName>
    <definedName name="CMM_LARGE_GROUP_YEARLY" localSheetId="1">'Pt 1 Summary of Data'!$N$3</definedName>
    <definedName name="CMM_LARGE_GROUP_YEARLY" localSheetId="2">'Pt 2 Premium and Claims'!$N$3</definedName>
    <definedName name="CMM_SMALL_GROUP" localSheetId="6">'Pt 4 Rebate Disbursement'!$D$3</definedName>
    <definedName name="CMM_SMALL_GROUP_CY" localSheetId="4">'Pt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4">'Pt 3 MLR and Rebate Calculation'!$H$3</definedName>
    <definedName name="CMM_SMALL_GROUP_PY2" localSheetId="4">'Pt 3 MLR and Rebate Calculation'!$G$3</definedName>
    <definedName name="CMM_SMALL_GROUP_Q1" localSheetId="1">'Pt 1 Summary of Data'!$J$3</definedName>
    <definedName name="CMM_SMALL_GROUP_Q1" localSheetId="2">'Pt 2 Premium and Claims'!$J$3</definedName>
    <definedName name="CMM_SMALL_GROUP_TOTAL" localSheetId="4">'Pt 3 MLR and Rebate Calculation'!$J$3</definedName>
    <definedName name="CMM_SMALL_GROUP_YEARLY" localSheetId="1">'Pt 1 Summary of Data'!$I$3</definedName>
    <definedName name="CMM_SMALL_GROUP_YEARLY" localSheetId="2">'Pt 2 Premium and Claims'!$I$3</definedName>
    <definedName name="ColumnTitleRegion1.B3.D187.7">'Pt 6 Expense Allocation'!$B$3</definedName>
    <definedName name="ColumnTitleRegion1.B7.B18.6">'Pt 5 Additional Responses'!$B$7</definedName>
    <definedName name="ColumnTitleRegion2.B21.B32.6">'Pt 5 Additional Responses'!$B$21</definedName>
    <definedName name="ColumnTitleRegion2.B3.D24.7">'Pt 6 Expense Allocation'!$B$4</definedName>
    <definedName name="ColumnTitleRegion3.B35.C46.6">'Pt 5 Additional Responses'!$B$35</definedName>
    <definedName name="ColumnTitleRegion4.B49.C59.6">'Pt 5 Additional Responses'!$B$49</definedName>
    <definedName name="ColumnTitleRegion4.T2.T52.9">'Reference Tables'!$T$2</definedName>
    <definedName name="ColumnTitleRegion5.V2.V4.9">'Reference Tables'!$V$2</definedName>
    <definedName name="ColumnTitleRegion6.B62.B65.6">'Pt 5 Additional Responses'!$B$62</definedName>
    <definedName name="COMM_BEN_EXP_NOT_FOR_PROFIT_1" localSheetId="8">'Pt 6 Expense Allocation'!$A$41</definedName>
    <definedName name="COMM_BEN_EXP_NOT_FOR_PROFIT_2" localSheetId="8">'Pt 6 Expense Allocation'!$A$42</definedName>
    <definedName name="COMM_BEN_EXP_NOT_FOR_PROFIT_3" localSheetId="8">'Pt 6 Expense Allocation'!$A$43</definedName>
    <definedName name="COMM_BEN_EXP_NOT_FOR_PROFIT_4" localSheetId="8">'Pt 6 Expense Allocation'!$A$44</definedName>
    <definedName name="COMM_BEN_EXP_NOT_FOR_PROFIT_5" localSheetId="8">'Pt 6 Expense Allocation'!$A$45</definedName>
    <definedName name="COMM_BEN_EXP_NOT_FOR_PROFIT_6" localSheetId="8">'Pt 6 Expense Allocation'!$A$46</definedName>
    <definedName name="COMMUNITY_BENEFIT_EXP" localSheetId="1">'Pt 1 Summary of Data'!$A$53</definedName>
    <definedName name="COMMUNITY_BENEFIT_EXP_1" localSheetId="8">'Pt 6 Expense Allocation'!$A$178</definedName>
    <definedName name="COMMUNITY_BENEFIT_EXP_10" localSheetId="8">'Pt 6 Expense Allocation'!$A$187</definedName>
    <definedName name="COMMUNITY_BENEFIT_EXP_2" localSheetId="8">'Pt 6 Expense Allocation'!$A$179</definedName>
    <definedName name="COMMUNITY_BENEFIT_EXP_3" localSheetId="8">'Pt 6 Expense Allocation'!$A$180</definedName>
    <definedName name="COMMUNITY_BENEFIT_EXP_4" localSheetId="8">'Pt 6 Expense Allocation'!$A$181</definedName>
    <definedName name="COMMUNITY_BENEFIT_EXP_5" localSheetId="8">'Pt 6 Expense Allocation'!$A$182</definedName>
    <definedName name="COMMUNITY_BENEFIT_EXP_6" localSheetId="8">'Pt 6 Expense Allocation'!$A$183</definedName>
    <definedName name="COMMUNITY_BENEFIT_EXP_7" localSheetId="8">'Pt 6 Expense Allocation'!$A$184</definedName>
    <definedName name="COMMUNITY_BENEFIT_EXP_8" localSheetId="8">'Pt 6 Expense Allocation'!$A$185</definedName>
    <definedName name="COMMUNITY_BENEFIT_EXP_9" localSheetId="8">'Pt 6 Expense Allocation'!$A$186</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8">'Pt 6 Expense Allocation'!$A$112</definedName>
    <definedName name="COST_CONT_EXP_INC_QTY_IMP_EXP_10" localSheetId="8">'Pt 6 Expense Allocation'!$A$121</definedName>
    <definedName name="COST_CONT_EXP_INC_QTY_IMP_EXP_2" localSheetId="8">'Pt 6 Expense Allocation'!$A$113</definedName>
    <definedName name="COST_CONT_EXP_INC_QTY_IMP_EXP_3" localSheetId="8">'Pt 6 Expense Allocation'!$A$114</definedName>
    <definedName name="COST_CONT_EXP_INC_QTY_IMP_EXP_4" localSheetId="8">'Pt 6 Expense Allocation'!$A$115</definedName>
    <definedName name="COST_CONT_EXP_INC_QTY_IMP_EXP_5" localSheetId="8">'Pt 6 Expense Allocation'!$A$116</definedName>
    <definedName name="COST_CONT_EXP_INC_QTY_IMP_EXP_6" localSheetId="8">'Pt 6 Expense Allocation'!$A$117</definedName>
    <definedName name="COST_CONT_EXP_INC_QTY_IMP_EXP_7" localSheetId="8">'Pt 6 Expense Allocation'!$A$118</definedName>
    <definedName name="COST_CONT_EXP_INC_QTY_IMP_EXP_8" localSheetId="8">'Pt 6 Expense Allocation'!$A$119</definedName>
    <definedName name="COST_CONT_EXP_INC_QTY_IMP_EXP_9" localSheetId="8">'Pt 6 Expense Allocation'!$A$120</definedName>
    <definedName name="COST_CONTAINMENT_EXP_NOT_INCL" localSheetId="1">'Pt 1 Summary of Data'!$A$44</definedName>
    <definedName name="CREDIBILITY_ADJ_FACTOR_LN3_5" localSheetId="4">'Pt 3 MLR and Rebate Calculation'!$A$28</definedName>
    <definedName name="CREDIBILITY_ADJUSTED_MLR" localSheetId="4">'Pt 3 MLR and Rebate Calculation'!$A$29</definedName>
    <definedName name="CREDIBILITY_ADJUSTED_MLR_LN4_4" localSheetId="4">'Pt 3 MLR and Rebate Calculation'!$A$32</definedName>
    <definedName name="CREDIBILITY_ADJUSTMENT_FACTOR" localSheetId="4">'Pt 3 MLR and Rebate Calculation'!$A$23</definedName>
    <definedName name="CSR" localSheetId="2">'Pt 2 Premium and Claims'!$A$58</definedName>
    <definedName name="DBA_MARKETING_NAME" localSheetId="0">'Company Information'!$C$10</definedName>
    <definedName name="DEDUCTIBLE_FACTOR" localSheetId="4">'Pt 3 MLR and Rebate Calculation'!$A$22</definedName>
    <definedName name="DEFFERED_PRM_ACA" localSheetId="4">'Pt 3 MLR and Rebate Calculation'!$A$41</definedName>
    <definedName name="DEFFERED_TAX_ACA" localSheetId="4">'Pt 3 MLR and Rebate Calculation'!$A$42</definedName>
    <definedName name="DESC_DISB_PRI_REP_UNCLM_REB" localSheetId="6">'Pt 4 Rebate Disbursement'!$C$24</definedName>
    <definedName name="DESC_LOCATE_PLCY_HLERS_SUB" localSheetId="6">'Pt 4 Rebate Disbursement'!$C$23</definedName>
    <definedName name="DESC_OF_EXP_ELEMENT_BY_TYPE" localSheetId="8">'Pt 6 Expense Allocation'!$B$3</definedName>
    <definedName name="DET_DESC_OF_EXP_ALLOC_METHODS" localSheetId="8">'Pt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8">'Pt 6 Expense Allocation'!$A$134</definedName>
    <definedName name="DIRECT_SALES_SAL_AND_BEN_10" localSheetId="8">'Pt 6 Expense Allocation'!$A$143</definedName>
    <definedName name="DIRECT_SALES_SAL_AND_BEN_2" localSheetId="8">'Pt 6 Expense Allocation'!$A$135</definedName>
    <definedName name="DIRECT_SALES_SAL_AND_BEN_3" localSheetId="8">'Pt 6 Expense Allocation'!$A$136</definedName>
    <definedName name="DIRECT_SALES_SAL_AND_BEN_4" localSheetId="8">'Pt 6 Expense Allocation'!$A$137</definedName>
    <definedName name="DIRECT_SALES_SAL_AND_BEN_5" localSheetId="8">'Pt 6 Expense Allocation'!$A$138</definedName>
    <definedName name="DIRECT_SALES_SAL_AND_BEN_6" localSheetId="8">'Pt 6 Expense Allocation'!$A$139</definedName>
    <definedName name="DIRECT_SALES_SAL_AND_BEN_7" localSheetId="8">'Pt 6 Expense Allocation'!$A$140</definedName>
    <definedName name="DIRECT_SALES_SAL_AND_BEN_8" localSheetId="8">'Pt 6 Expense Allocation'!$A$141</definedName>
    <definedName name="DIRECT_SALES_SAL_AND_BEN_9" localSheetId="8">'Pt 6 Expense Allocation'!$A$142</definedName>
    <definedName name="DOMICILIARY_STATE" localSheetId="0">'Company Information'!$C$13</definedName>
    <definedName name="EFFECTIVE_DATE" localSheetId="7">'Pt 5 Additional Responses'!$C$35</definedName>
    <definedName name="EMPLOYMENT_TAXES_ASSMTS">'Pt 1 Summary of Data'!$A$51</definedName>
    <definedName name="ENTITY_NAME_AGREEMENT_1" localSheetId="7">'Pt 5 Additional Responses'!$A$36</definedName>
    <definedName name="ENTITY_NAME_AGREEMENT_10" localSheetId="7">'Pt 5 Additional Responses'!$A$45</definedName>
    <definedName name="ENTITY_NAME_AGREEMENT_11" localSheetId="7">'Pt 5 Additional Responses'!$A$46</definedName>
    <definedName name="ENTITY_NAME_AGREEMENT_2" localSheetId="7">'Pt 5 Additional Responses'!$A$37</definedName>
    <definedName name="ENTITY_NAME_AGREEMENT_3" localSheetId="7">'Pt 5 Additional Responses'!$A$38</definedName>
    <definedName name="ENTITY_NAME_AGREEMENT_4" localSheetId="7">'Pt 5 Additional Responses'!$A$39</definedName>
    <definedName name="ENTITY_NAME_AGREEMENT_5" localSheetId="7">'Pt 5 Additional Responses'!$A$40</definedName>
    <definedName name="ENTITY_NAME_AGREEMENT_6" localSheetId="7">'Pt 5 Additional Responses'!$A$41</definedName>
    <definedName name="ENTITY_NAME_AGREEMENT_7" localSheetId="7">'Pt 5 Additional Responses'!$A$42</definedName>
    <definedName name="ENTITY_NAME_AGREEMENT_8" localSheetId="7">'Pt 5 Additional Responses'!$A$43</definedName>
    <definedName name="ENTITY_NAME_AGREEMENT_9" localSheetId="7">'Pt 5 Additional Responses'!$A$44</definedName>
    <definedName name="ENTITY_NAME_BUSINESS_SOLD_1" localSheetId="7">'Pt 5 Additional Responses'!$A$50</definedName>
    <definedName name="ENTITY_NAME_BUSINESS_SOLD_10" localSheetId="7">'Pt 5 Additional Responses'!$A$59</definedName>
    <definedName name="ENTITY_NAME_BUSINESS_SOLD_2" localSheetId="7">'Pt 5 Additional Responses'!$A$51</definedName>
    <definedName name="ENTITY_NAME_BUSINESS_SOLD_3" localSheetId="7">'Pt 5 Additional Responses'!$A$52</definedName>
    <definedName name="ENTITY_NAME_BUSINESS_SOLD_4" localSheetId="7">'Pt 5 Additional Responses'!$A$53</definedName>
    <definedName name="ENTITY_NAME_BUSINESS_SOLD_5" localSheetId="7">'Pt 5 Additional Responses'!$A$54</definedName>
    <definedName name="ENTITY_NAME_BUSINESS_SOLD_6" localSheetId="7">'Pt 5 Additional Responses'!$A$55</definedName>
    <definedName name="ENTITY_NAME_BUSINESS_SOLD_7" localSheetId="7">'Pt 5 Additional Responses'!$A$56</definedName>
    <definedName name="ENTITY_NAME_BUSINESS_SOLD_8" localSheetId="7">'Pt 5 Additional Responses'!$A$57</definedName>
    <definedName name="ENTITY_NAME_BUSINESS_SOLD_9" localSheetId="7">'Pt 5 Additional Responses'!$A$58</definedName>
    <definedName name="ENTITY_REPORTING_EXPERIENCE_1" localSheetId="7">'Pt 5 Additional Responses'!$A$63</definedName>
    <definedName name="ENTITY_REPORTING_EXPERIENCE_2" localSheetId="7">'Pt 5 Additional Responses'!$A$64</definedName>
    <definedName name="ENTITY_REPORTING_EXPERIENCE_3" localSheetId="7">'Pt 5 Additional Responses'!$A$65</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6">'Pt 4 Rebate Disbursement'!$J$3</definedName>
    <definedName name="EXPATRIATE_LARGE_GROUP_CY" localSheetId="4">'Pt 3 MLR and Rebate Calculation'!$AG$3</definedName>
    <definedName name="EXPATRIATE_LARGE_GROUP_PY1" localSheetId="4">'Pt 3 MLR and Rebate Calculation'!$AF$3</definedName>
    <definedName name="EXPATRIATE_LARGE_GROUP_PY2" localSheetId="4">'Pt 3 MLR and Rebate Calculation'!$AE$3</definedName>
    <definedName name="EXPATRIATE_LARGE_GROUP_TOTAL" localSheetId="4">'Pt 3 MLR and Rebate Calculation'!$AH$3</definedName>
    <definedName name="EXPATRIATE_SMALL_GROUP" localSheetId="6">'Pt 4 Rebate Disbursement'!$I$3</definedName>
    <definedName name="EXPATRIATE_SMALL_GROUP_CY" localSheetId="4">'Pt 3 MLR and Rebate Calculation'!$AC$3</definedName>
    <definedName name="EXPATRIATE_SMALL_GROUP_PY1" localSheetId="4">'Pt 3 MLR and Rebate Calculation'!$AB$3</definedName>
    <definedName name="EXPATRIATE_SMALL_GROUP_PY2" localSheetId="4">'Pt 3 MLR and Rebate Calculation'!$AA$3</definedName>
    <definedName name="EXPATRIATE_SMALL_GROUP_TOTAL" localSheetId="4">'Pt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4">'Pt 3 MLR and Rebate Calculation'!$A$9</definedName>
    <definedName name="FED_RISK_ADJ_NET_PAYMENTS" localSheetId="2">'Pt 2 Premium and Claims'!$A$16</definedName>
    <definedName name="FED_RISK_ADJ_NET_PAYMENTS_HHS" localSheetId="4">'Pt 3 MLR and Rebate Calculation'!$A$10</definedName>
    <definedName name="FED_RISK_CORR_NET_PAYMENTS" localSheetId="2">'Pt 2 Premium and Claims'!$A$17</definedName>
    <definedName name="FED_RISK_CORR_NET_PAYMENTS_HHS" localSheetId="4">'Pt 3 MLR and Rebate Calculation'!$A$11</definedName>
    <definedName name="FED_STATE_TAXES_LIC_OR_REG_FEE" localSheetId="4">'Pt 3 MLR and Rebate Calculation'!$A$16</definedName>
    <definedName name="FED_TAXES_AND_ASSESSMENTS_1" localSheetId="8">'Pt 6 Expense Allocation'!$A$27</definedName>
    <definedName name="FED_TAXES_AND_ASSESSMENTS_2" localSheetId="8">'Pt 6 Expense Allocation'!$A$28</definedName>
    <definedName name="FED_TAXES_AND_ASSESSMENTS_3" localSheetId="8">'Pt 6 Expense Allocation'!$A$29</definedName>
    <definedName name="FED_TAXES_AND_ASSESSMENTS_4" localSheetId="8">'Pt 6 Expense Allocation'!$A$30</definedName>
    <definedName name="FED_TAXES_AND_ASSESSMENTS_5" localSheetId="8">'Pt 6 Expense Allocation'!$A$31</definedName>
    <definedName name="FED_TAXES_AND_ASSESSMENTS_6" localSheetId="8">'Pt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8">'Pt 6 Expense Allocation'!$A$100</definedName>
    <definedName name="HIT_EXP_RELATED_TO_HEALTH_IMP_10" localSheetId="8">'Pt 6 Expense Allocation'!$A$109</definedName>
    <definedName name="HIT_EXP_RELATED_TO_HEALTH_IMP_2" localSheetId="8">'Pt 6 Expense Allocation'!$A$101</definedName>
    <definedName name="HIT_EXP_RELATED_TO_HEALTH_IMP_3" localSheetId="8">'Pt 6 Expense Allocation'!$A$102</definedName>
    <definedName name="HIT_EXP_RELATED_TO_HEALTH_IMP_4" localSheetId="8">'Pt 6 Expense Allocation'!$A$103</definedName>
    <definedName name="HIT_EXP_RELATED_TO_HEALTH_IMP_5" localSheetId="8">'Pt 6 Expense Allocation'!$A$104</definedName>
    <definedName name="HIT_EXP_RELATED_TO_HEALTH_IMP_6" localSheetId="8">'Pt 6 Expense Allocation'!$A$105</definedName>
    <definedName name="HIT_EXP_RELATED_TO_HEALTH_IMP_7" localSheetId="8">'Pt 6 Expense Allocation'!$A$106</definedName>
    <definedName name="HIT_EXP_RELATED_TO_HEALTH_IMP_8" localSheetId="8">'Pt 6 Expense Allocation'!$A$107</definedName>
    <definedName name="HIT_EXP_RELATED_TO_HEALTH_IMP_9" localSheetId="8">'Pt 6 Expense Allocation'!$A$108</definedName>
    <definedName name="HITER_TO_HEALTH_IMPROVEMENT" localSheetId="1">'Pt 1 Summary of Data'!$A$41</definedName>
    <definedName name="IMP_PAT_SAFETY_REDUCE_MED_ERR_1" localSheetId="8">'Pt 6 Expense Allocation'!$A$78</definedName>
    <definedName name="IMP_PAT_SAFETY_REDUCE_MED_ERR_10" localSheetId="8">'Pt 6 Expense Allocation'!$A$87</definedName>
    <definedName name="IMP_PAT_SAFETY_REDUCE_MED_ERR_2" localSheetId="8">'Pt 6 Expense Allocation'!$A$79</definedName>
    <definedName name="IMP_PAT_SAFETY_REDUCE_MED_ERR_3" localSheetId="8">'Pt 6 Expense Allocation'!$A$80</definedName>
    <definedName name="IMP_PAT_SAFETY_REDUCE_MED_ERR_4" localSheetId="8">'Pt 6 Expense Allocation'!$A$81</definedName>
    <definedName name="IMP_PAT_SAFETY_REDUCE_MED_ERR_5" localSheetId="8">'Pt 6 Expense Allocation'!$A$82</definedName>
    <definedName name="IMP_PAT_SAFETY_REDUCE_MED_ERR_6" localSheetId="8">'Pt 6 Expense Allocation'!$A$83</definedName>
    <definedName name="IMP_PAT_SAFETY_REDUCE_MED_ERR_7" localSheetId="8">'Pt 6 Expense Allocation'!$A$84</definedName>
    <definedName name="IMP_PAT_SAFETY_REDUCE_MED_ERR_8" localSheetId="8">'Pt 6 Expense Allocation'!$A$85</definedName>
    <definedName name="IMP_PAT_SAFETY_REDUCE_MED_ERR_9" localSheetId="8">'Pt 6 Expense Allocation'!$A$86</definedName>
    <definedName name="IMP_PAT_SAFETY_REDUCE_MED_ERRS" localSheetId="1">'Pt 1 Summary of Data'!$A$39</definedName>
    <definedName name="IMPROVE_HEALTH_OUTCOMES" localSheetId="1">'Pt 1 Summary of Data'!$A$37</definedName>
    <definedName name="IMPROVE_HEALTH_OUTCOMES_1" localSheetId="8">'Pt 6 Expense Allocation'!$A$56</definedName>
    <definedName name="IMPROVE_HEALTH_OUTCOMES_10" localSheetId="8">'Pt 6 Expense Allocation'!$A$65</definedName>
    <definedName name="IMPROVE_HEALTH_OUTCOMES_2" localSheetId="8">'Pt 6 Expense Allocation'!$A$57</definedName>
    <definedName name="IMPROVE_HEALTH_OUTCOMES_3" localSheetId="8">'Pt 6 Expense Allocation'!$A$58</definedName>
    <definedName name="IMPROVE_HEALTH_OUTCOMES_4" localSheetId="8">'Pt 6 Expense Allocation'!$A$59</definedName>
    <definedName name="IMPROVE_HEALTH_OUTCOMES_5" localSheetId="8">'Pt 6 Expense Allocation'!$A$60</definedName>
    <definedName name="IMPROVE_HEALTH_OUTCOMES_6" localSheetId="8">'Pt 6 Expense Allocation'!$A$61</definedName>
    <definedName name="IMPROVE_HEALTH_OUTCOMES_7" localSheetId="8">'Pt 6 Expense Allocation'!$A$62</definedName>
    <definedName name="IMPROVE_HEALTH_OUTCOMES_8" localSheetId="8">'Pt 6 Expense Allocation'!$A$63</definedName>
    <definedName name="IMPROVE_HEALTH_OUTCOMES_9" localSheetId="8">'Pt 6 Expense Allocation'!$A$64</definedName>
    <definedName name="INC_FROM_FEES_OF_UNINS_PLANS" localSheetId="1">'Pt 1 Summary of Data'!$A$54</definedName>
    <definedName name="INCURRED_CLAIMS_1" localSheetId="8">'Pt 6 Expense Allocation'!$A$5</definedName>
    <definedName name="INCURRED_CLAIMS_10" localSheetId="8">'Pt 6 Expense Allocation'!$A$14</definedName>
    <definedName name="INCURRED_CLAIMS_11" localSheetId="8">'Pt 6 Expense Allocation'!$A$15</definedName>
    <definedName name="INCURRED_CLAIMS_12" localSheetId="8">'Pt 6 Expense Allocation'!$A$16</definedName>
    <definedName name="INCURRED_CLAIMS_13" localSheetId="8">'Pt 6 Expense Allocation'!$A$17</definedName>
    <definedName name="INCURRED_CLAIMS_14" localSheetId="8">'Pt 6 Expense Allocation'!$A$18</definedName>
    <definedName name="INCURRED_CLAIMS_15" localSheetId="8">'Pt 6 Expense Allocation'!$A$19</definedName>
    <definedName name="INCURRED_CLAIMS_16" localSheetId="8">'Pt 6 Expense Allocation'!$A$20</definedName>
    <definedName name="INCURRED_CLAIMS_17" localSheetId="8">'Pt 6 Expense Allocation'!$A$21</definedName>
    <definedName name="INCURRED_CLAIMS_18" localSheetId="8">'Pt 6 Expense Allocation'!$A$22</definedName>
    <definedName name="INCURRED_CLAIMS_19" localSheetId="8">'Pt 6 Expense Allocation'!$A$23</definedName>
    <definedName name="INCURRED_CLAIMS_2" localSheetId="8">'Pt 6 Expense Allocation'!$A$6</definedName>
    <definedName name="INCURRED_CLAIMS_20" localSheetId="8">'Pt 6 Expense Allocation'!$A$24</definedName>
    <definedName name="INCURRED_CLAIMS_3" localSheetId="8">'Pt 6 Expense Allocation'!$A$7</definedName>
    <definedName name="INCURRED_CLAIMS_4" localSheetId="8">'Pt 6 Expense Allocation'!$A$8</definedName>
    <definedName name="INCURRED_CLAIMS_5" localSheetId="8">'Pt 6 Expense Allocation'!$A$9</definedName>
    <definedName name="INCURRED_CLAIMS_6" localSheetId="8">'Pt 6 Expense Allocation'!$A$10</definedName>
    <definedName name="INCURRED_CLAIMS_7" localSheetId="8">'Pt 6 Expense Allocation'!$A$11</definedName>
    <definedName name="INCURRED_CLAIMS_8" localSheetId="8">'Pt 6 Expense Allocation'!$A$12</definedName>
    <definedName name="INCURRED_CLAIMS_9" localSheetId="8">'Pt 6 Expense Allocation'!$A$13</definedName>
    <definedName name="IS_NEW" localSheetId="8">'Pt 6 Expense Allocation'!$C$3</definedName>
    <definedName name="ISSUER_ID" localSheetId="0">'Company Information'!$C$11</definedName>
    <definedName name="LIFE_YEARS_TO_DETERMINE_CRED" localSheetId="4">'Pt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6">'Pt 4 Rebate Disbursement'!$F$3</definedName>
    <definedName name="MINI_MED_INDIVIDUAL_CY" localSheetId="4">'Pt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4">'Pt 3 MLR and Rebate Calculation'!$P$3</definedName>
    <definedName name="MINI_MED_INDIVIDUAL_PY2" localSheetId="4">'Pt 3 MLR and Rebate Calculation'!$O$3</definedName>
    <definedName name="MINI_MED_INDIVIDUAL_Q1" localSheetId="1">'Pt 1 Summary of Data'!$T$3</definedName>
    <definedName name="MINI_MED_INDIVIDUAL_Q1" localSheetId="2">'Pt 2 Premium and Claims'!$T$3</definedName>
    <definedName name="MINI_MED_INDIVIDUAL_TOTAL" localSheetId="4">'Pt 3 MLR and Rebate Calculation'!$R$3</definedName>
    <definedName name="MINI_MED_INDIVIDUAL_YEARLY" localSheetId="1">'Pt 1 Summary of Data'!$S$3</definedName>
    <definedName name="MINI_MED_INDIVIDUAL_YEARLY" localSheetId="2">'Pt 2 Premium and Claims'!$S$3</definedName>
    <definedName name="MINI_MED_LARGE_GROUP" localSheetId="6">'Pt 4 Rebate Disbursement'!$H$3</definedName>
    <definedName name="MINI_MED_LARGE_GROUP_CY" localSheetId="4">'Pt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4">'Pt 3 MLR and Rebate Calculation'!$X$3</definedName>
    <definedName name="MINI_MED_LARGE_GROUP_PY2" localSheetId="4">'Pt 3 MLR and Rebate Calculation'!$W$3</definedName>
    <definedName name="MINI_MED_LARGE_GROUP_Q1" localSheetId="1">'Pt 1 Summary of Data'!$Z$3</definedName>
    <definedName name="MINI_MED_LARGE_GROUP_Q1" localSheetId="2">'Pt 2 Premium and Claims'!$Z$3</definedName>
    <definedName name="MINI_MED_LARGE_GROUP_TOTAL" localSheetId="4">'Pt 3 MLR and Rebate Calculation'!$Z$3</definedName>
    <definedName name="MINI_MED_LARGE_GROUP_YEARLY" localSheetId="1">'Pt 1 Summary of Data'!$Y$3</definedName>
    <definedName name="MINI_MED_LARGE_GROUP_YEARLY" localSheetId="2">'Pt 2 Premium and Claims'!$Y$3</definedName>
    <definedName name="MINI_MED_SMALL_GROUP" localSheetId="6">'Pt 4 Rebate Disbursement'!$G$3</definedName>
    <definedName name="MINI_MED_SMALL_GROUP_CY" localSheetId="4">'Pt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4">'Pt 3 MLR and Rebate Calculation'!$T$3</definedName>
    <definedName name="MINI_MED_SMALL_GROUP_PY2" localSheetId="4">'Pt 3 MLR and Rebate Calculation'!$S$3</definedName>
    <definedName name="MINI_MED_SMALL_GROUP_Q1" localSheetId="1">'Pt 1 Summary of Data'!$W$3</definedName>
    <definedName name="MINI_MED_SMALL_GROUP_Q1" localSheetId="2">'Pt 2 Premium and Claims'!$W$3</definedName>
    <definedName name="MINI_MED_SMALL_GROUP_TOTAL" localSheetId="4">'Pt 3 MLR and Rebate Calculation'!$V$3</definedName>
    <definedName name="MINI_MED_SMALL_GROUP_YEARLY" localSheetId="1">'Pt 1 Summary of Data'!$V$3</definedName>
    <definedName name="MINI_MED_SMALL_GROUP_YEARLY" localSheetId="2">'Pt 2 Premium and Claims'!$V$3</definedName>
    <definedName name="MLR_DENOMINATOR" localSheetId="4">'Pt 3 MLR and Rebate Calculation'!$A$17</definedName>
    <definedName name="MLR_NUMERATOR" localSheetId="4">'Pt 3 MLR and Rebate Calculation'!$A$12</definedName>
    <definedName name="MLR_NUMERATOR_MINI_MED_EXPAT" localSheetId="4">'Pt 3 MLR and Rebate Calculation'!$A$13</definedName>
    <definedName name="MLR_STANDARD" localSheetId="4">'Pt 3 MLR and Rebate Calculation'!$A$31</definedName>
    <definedName name="MLR_XLS_Key" localSheetId="0">'Company Information'!$A$20</definedName>
    <definedName name="NAIC_COMPANY_CODE" localSheetId="0">'Company Information'!$C$9</definedName>
    <definedName name="NAIC_GROUP_CODE" localSheetId="0">'Company Information'!$C$8</definedName>
    <definedName name="NAME_OF_AFFILIATE_ENTITY" localSheetId="7">'Pt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6">'Pt 4 Rebate Disbursement'!$A$8</definedName>
    <definedName name="NO_OF_POLICIES_CERTS" localSheetId="6">'Pt 4 Rebate Disbursement'!$A$4</definedName>
    <definedName name="NO_OF_POLICYHOLDERS_OWN_A_REB" localSheetId="6">'Pt 4 Rebate Disbursement'!$A$6</definedName>
    <definedName name="NO_OF_SUBSCRIBERS_OWED_A_REB" localSheetId="6">'Pt 4 Rebate Disbursement'!$A$7</definedName>
    <definedName name="NO_RECEIVE_PREMIUM_CREDIT" localSheetId="6">'Pt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8">'Pt 6 Expense Allocation'!$A$167</definedName>
    <definedName name="OTH_GEN_AND_ADM_EXPENSES_10" localSheetId="8">'Pt 6 Expense Allocation'!$A$176</definedName>
    <definedName name="OTH_GEN_AND_ADM_EXPENSES_2" localSheetId="8">'Pt 6 Expense Allocation'!$A$168</definedName>
    <definedName name="OTH_GEN_AND_ADM_EXPENSES_3" localSheetId="8">'Pt 6 Expense Allocation'!$A$169</definedName>
    <definedName name="OTH_GEN_AND_ADM_EXPENSES_4" localSheetId="8">'Pt 6 Expense Allocation'!$A$170</definedName>
    <definedName name="OTH_GEN_AND_ADM_EXPENSES_5" localSheetId="8">'Pt 6 Expense Allocation'!$A$171</definedName>
    <definedName name="OTH_GEN_AND_ADM_EXPENSES_6" localSheetId="8">'Pt 6 Expense Allocation'!$A$172</definedName>
    <definedName name="OTH_GEN_AND_ADM_EXPENSES_7" localSheetId="8">'Pt 6 Expense Allocation'!$A$173</definedName>
    <definedName name="OTH_GEN_AND_ADM_EXPENSES_8" localSheetId="8">'Pt 6 Expense Allocation'!$A$174</definedName>
    <definedName name="OTH_GEN_AND_ADM_EXPENSES_9" localSheetId="8">'Pt 6 Expense Allocation'!$A$175</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8">'Pt 6 Expense Allocation'!$A$156</definedName>
    <definedName name="OTHER_TAXES_10" localSheetId="8">'Pt 6 Expense Allocation'!$A$165</definedName>
    <definedName name="OTHER_TAXES_2" localSheetId="8">'Pt 6 Expense Allocation'!$A$157</definedName>
    <definedName name="OTHER_TAXES_3" localSheetId="8">'Pt 6 Expense Allocation'!$A$158</definedName>
    <definedName name="OTHER_TAXES_4" localSheetId="8">'Pt 6 Expense Allocation'!$A$159</definedName>
    <definedName name="OTHER_TAXES_5" localSheetId="8">'Pt 6 Expense Allocation'!$A$160</definedName>
    <definedName name="OTHER_TAXES_6" localSheetId="8">'Pt 6 Expense Allocation'!$A$161</definedName>
    <definedName name="OTHER_TAXES_7" localSheetId="8">'Pt 6 Expense Allocation'!$A$162</definedName>
    <definedName name="OTHER_TAXES_8" localSheetId="8">'Pt 6 Expense Allocation'!$A$163</definedName>
    <definedName name="OTHER_TAXES_9" localSheetId="8">'Pt 6 Expense Allocation'!$A$164</definedName>
    <definedName name="PAID_MED_INC_POOLS_BON_CURR_YR" localSheetId="2">'Pt 2 Premium and Claims'!$A$45</definedName>
    <definedName name="PCORI_FEE" localSheetId="1">'Pt 1 Summary of Data'!$A$26</definedName>
    <definedName name="PERCENT_NOTICES_SENT_TIMELY_GRP" localSheetId="6">'Pt 4 Rebate Disbursement'!$A$19</definedName>
    <definedName name="PERCENT_NOTICES_SENT_TIMELY_IND" localSheetId="6">'Pt 4 Rebate Disbursement'!$A$18</definedName>
    <definedName name="PERCENT_REBATES_PAID_TIMELY_GRP" localSheetId="6">'Pt 4 Rebate Disbursement'!$A$21</definedName>
    <definedName name="PERCENT_REBATES_PAID_TIMELY_IND" localSheetId="6">'Pt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4">'Pt 3 MLR and Rebate Calculation'!$A$26</definedName>
    <definedName name="PRELIMINARY_MLR_MINI_MED_EXPAT" localSheetId="4">'Pt 3 MLR and Rebate Calculation'!$A$27</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4">'Pt 3 MLR and Rebate Calculation'!$A$15</definedName>
    <definedName name="PRESCRIPTION_DRUGS" localSheetId="1">'Pt 1 Summary of Data'!$A$13</definedName>
    <definedName name="_xlnm.Print_Area" localSheetId="9">Attestation!$A$1:$N$9</definedName>
    <definedName name="_xlnm.Print_Area" localSheetId="1">'Pt 1 Summary of Data'!$A:$AU</definedName>
    <definedName name="_xlnm.Print_Area" localSheetId="2">'Pt 2 Premium and Claims'!$D$4:$AT$60,'Pt 2 Premium and Claims'!$AU$3:$AU$58</definedName>
    <definedName name="_xlnm.Print_Area" localSheetId="4">'Pt 3 MLR and Rebate Calculation'!$C$4:$AL$56</definedName>
    <definedName name="_xlnm.Print_Area" localSheetId="6">'Pt 4 Rebate Disbursement'!$B$4:$K$25</definedName>
    <definedName name="_xlnm.Print_Area" localSheetId="7">'Pt 5 Additional Responses'!$B$2:$K$72</definedName>
    <definedName name="_xlnm.Print_Area" localSheetId="8">'Pt 6 Expense Allocation'!$B$3:$D$194</definedName>
    <definedName name="_xlnm.Print_Area" localSheetId="5">Pt3_Formula_Sheet!$C$4:$AL$56</definedName>
    <definedName name="_xlnm.Print_Titles" localSheetId="1">'Pt 1 Summary of Data'!$B:$C,'Pt 1 Summary of Data'!$3:$3</definedName>
    <definedName name="_xlnm.Print_Titles" localSheetId="2">'Pt 2 Premium and Claims'!$B:$C,'Pt 2 Premium and Claims'!$3:$3</definedName>
    <definedName name="_xlnm.Print_Titles" localSheetId="4">'Pt 3 MLR and Rebate Calculation'!$B:$B,'Pt 3 MLR and Rebate Calculation'!$3:$3</definedName>
    <definedName name="_xlnm.Print_Titles" localSheetId="6">'Pt 4 Rebate Disbursement'!$B:$B,'Pt 4 Rebate Disbursement'!$3:$3</definedName>
    <definedName name="_xlnm.Print_Titles" localSheetId="8">'Pt 6 Expense Allocation'!$3:$3</definedName>
    <definedName name="_xlnm.Print_Titles" localSheetId="5">Pt3_Formula_Sheet!$B:$B,Pt3_Formula_Sheet!$3:$3</definedName>
    <definedName name="QUALITY_IMPROVEMENT_EXPENSES" localSheetId="4">'Pt 3 MLR and Rebate Calculation'!$A$7</definedName>
    <definedName name="RC_ADJ_INC_CLAIMS_PY_RESTATED_Q1" localSheetId="4">'Pt 3 MLR and Rebate Calculation'!$A$45</definedName>
    <definedName name="RC_ADJ_INCURRED_CLAIMS_PY">'Pt 3 MLR and Rebate Calculation'!$A$44</definedName>
    <definedName name="RC_CLM_LIAB_TRUEUP">'Pt 3 MLR and Rebate Calculation'!$A$43</definedName>
    <definedName name="REBATE_AMT_CREDIBILITY_ADJ_MLR" localSheetId="4">'Pt 3 MLR and Rebate Calculation'!$A$34</definedName>
    <definedName name="REBATE_AMT_LIMITED">'Pt 3 MLR and Rebate Calculation'!$A$38</definedName>
    <definedName name="REBATE_LIABILITY_PAID">'Pt 3 MLR and Rebate Calculation'!$A$36</definedName>
    <definedName name="REBATE_LIABILITY_TOTAL">'Pt 3 MLR and Rebate Calculation'!$A$35</definedName>
    <definedName name="REBATE_LIABILITY_UNPAID">'Pt 3 MLR and Rebate Calculation'!$A$37</definedName>
    <definedName name="REBATES_PAID" localSheetId="1">'Pt 1 Summary of Data'!$A$18</definedName>
    <definedName name="REG_AUTHORITY_LIC_FEES_1" localSheetId="8">'Pt 6 Expense Allocation'!$A$48</definedName>
    <definedName name="REG_AUTHORITY_LIC_FEES_2" localSheetId="8">'Pt 6 Expense Allocation'!$A$49</definedName>
    <definedName name="REG_AUTHORITY_LIC_FEES_3" localSheetId="8">'Pt 6 Expense Allocation'!$A$50</definedName>
    <definedName name="REG_AUTHORITY_LIC_FEES_4" localSheetId="8">'Pt 6 Expense Allocation'!$A$51</definedName>
    <definedName name="REG_AUTHORITY_LIC_FEES_5" localSheetId="8">'Pt 6 Expense Allocation'!$A$52</definedName>
    <definedName name="REG_AUTHORITY_LIC_FEES_6" localSheetId="8">'Pt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6">'Pt 4 Rebate Disbursement'!$K$3</definedName>
    <definedName name="SHP_INDIVIDUAL_CY" localSheetId="4">'Pt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4">'Pt 3 MLR and Rebate Calculation'!$AJ$3</definedName>
    <definedName name="SHP_INDIVIDUAL_PY2" localSheetId="4">'Pt 3 MLR and Rebate Calculation'!$AI$3</definedName>
    <definedName name="SHP_INDIVIDUAL_Q1" localSheetId="1">'Pt 1 Summary of Data'!$AM$3</definedName>
    <definedName name="SHP_INDIVIDUAL_Q1" localSheetId="2">'Pt 2 Premium and Claims'!$AM$3</definedName>
    <definedName name="SHP_INDIVIDUAL_TOTAL" localSheetId="4">'Pt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8">'Pt 6 Expense Allocation'!$A$34</definedName>
    <definedName name="STATE_INS_PREM_OTH_TAXES_2" localSheetId="8">'Pt 6 Expense Allocation'!$A$35</definedName>
    <definedName name="STATE_INS_PREM_OTH_TAXES_3" localSheetId="8">'Pt 6 Expense Allocation'!$A$36</definedName>
    <definedName name="STATE_INS_PREM_OTH_TAXES_4" localSheetId="8">'Pt 6 Expense Allocation'!$A$37</definedName>
    <definedName name="STATE_INS_PREM_OTH_TAXES_5" localSheetId="8">'Pt 6 Expense Allocation'!$A$38</definedName>
    <definedName name="STATE_INS_PREM_OTH_TAXES_6" localSheetId="8">'Pt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definedName>
    <definedName name="TAX_RATE" localSheetId="7">'Pt 5 Additional Responses'!$C$4</definedName>
    <definedName name="TitleRegion1.A3.B11.9">'Reference Tables'!$A$3</definedName>
    <definedName name="TitleRegion1.B3.AU62.2">'Pt 1 Summary of Data'!$B$3</definedName>
    <definedName name="TitleRegion1.B3.C19.1">'Company Information'!$B$3</definedName>
    <definedName name="TitleRegion2.A16.B20.9">'Reference Tables'!$A$16</definedName>
    <definedName name="TitleRegion2.B3.AU58.3">'Pt 2 Premium and Claims'!$B$3</definedName>
    <definedName name="TitleRegion3.B3.AL49.4">'Pt 3 MLR and Rebate Calculation'!$B$3</definedName>
    <definedName name="TitleRegion3.B3.AN63.6" comment="Line Description" localSheetId="5">Pt3_Formula_Sheet!$B$3</definedName>
    <definedName name="TitleRegion3.D2.R61.9">'Reference Tables'!$D$2</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6">'Pt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4">'Pt 3 MLR and Rebate Calculation'!$A$44</definedName>
    <definedName name="TP_COVERED_LIVES" localSheetId="4">'Pt 3 MLR and Rebate Calculation'!$A$49</definedName>
    <definedName name="TP_FED_STATE_TAXES_LIC_REG_FEE" localSheetId="4">'Pt 3 MLR and Rebate Calculation'!$A$47</definedName>
    <definedName name="TP_LIFE_YEARS" localSheetId="4">'Pt 3 MLR and Rebate Calculation'!$A$48</definedName>
    <definedName name="TP_PREMIUM_EARNED_INCLUD_FSHRP" localSheetId="4">'Pt 3 MLR and Rebate Calculation'!$A$46</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8">'Pt 6 Expense Allocation'!$A$89</definedName>
    <definedName name="WELLNESS_AND_HEALTH_PROM_ACT_10" localSheetId="8">'Pt 6 Expense Allocation'!$A$98</definedName>
    <definedName name="WELLNESS_AND_HEALTH_PROM_ACT_2" localSheetId="8">'Pt 6 Expense Allocation'!$A$90</definedName>
    <definedName name="WELLNESS_AND_HEALTH_PROM_ACT_3" localSheetId="8">'Pt 6 Expense Allocation'!$A$91</definedName>
    <definedName name="WELLNESS_AND_HEALTH_PROM_ACT_4" localSheetId="8">'Pt 6 Expense Allocation'!$A$92</definedName>
    <definedName name="WELLNESS_AND_HEALTH_PROM_ACT_5" localSheetId="8">'Pt 6 Expense Allocation'!$A$93</definedName>
    <definedName name="WELLNESS_AND_HEALTH_PROM_ACT_6" localSheetId="8">'Pt 6 Expense Allocation'!$A$94</definedName>
    <definedName name="WELLNESS_AND_HEALTH_PROM_ACT_7" localSheetId="8">'Pt 6 Expense Allocation'!$A$95</definedName>
    <definedName name="WELLNESS_AND_HEALTH_PROM_ACT_8" localSheetId="8">'Pt 6 Expense Allocation'!$A$96</definedName>
    <definedName name="WELLNESS_AND_HEALTH_PROM_ACT_9" localSheetId="8">'Pt 6 Expense Allocation'!$A$97</definedName>
    <definedName name="WELLNESS_AND_HEALTH_PROM_ACTS" localSheetId="1">'Pt 1 Summary of Data'!$A$40</definedName>
    <definedName name="YEARS_LIST">#REF!</definedName>
    <definedName name="YES_NO_LIST" localSheetId="3">'[1]Reference Tables'!$H$3:$H$4</definedName>
    <definedName name="YES_NO_LIST" localSheetId="5">'[2]Reference Tables'!$V$3:$V$4</definedName>
    <definedName name="YES_NO_LIST">'Reference Tables'!$V$3:$V$4</definedName>
  </definedNames>
  <calcPr calcId="145621"/>
</workbook>
</file>

<file path=xl/calcChain.xml><?xml version="1.0" encoding="utf-8"?>
<calcChain xmlns="http://schemas.openxmlformats.org/spreadsheetml/2006/main">
  <c r="AK49" i="29" l="1"/>
  <c r="U49" i="29"/>
  <c r="Q49" i="29"/>
  <c r="I49" i="29"/>
  <c r="E49" i="29"/>
  <c r="AK48" i="29"/>
  <c r="U48" i="29"/>
  <c r="Q48" i="29"/>
  <c r="I48" i="29"/>
  <c r="E48" i="29"/>
  <c r="AK47" i="29"/>
  <c r="U47" i="29"/>
  <c r="Q47" i="29"/>
  <c r="I47" i="29"/>
  <c r="E47" i="29"/>
  <c r="AK46" i="29"/>
  <c r="U46" i="29"/>
  <c r="Q46" i="29"/>
  <c r="I46" i="29"/>
  <c r="E46" i="29"/>
  <c r="AK45" i="29"/>
  <c r="U45" i="29"/>
  <c r="Q45" i="29"/>
  <c r="I45" i="29"/>
  <c r="E45" i="29"/>
  <c r="AK44" i="29"/>
  <c r="U44" i="29"/>
  <c r="Q44" i="29"/>
  <c r="I44" i="29"/>
  <c r="E44" i="29"/>
  <c r="AK42" i="29"/>
  <c r="AK16" i="29" s="1"/>
  <c r="AJ42" i="29"/>
  <c r="AI42" i="29"/>
  <c r="Y42" i="29"/>
  <c r="X42" i="29"/>
  <c r="W42" i="29"/>
  <c r="U42" i="29"/>
  <c r="U16" i="29" s="1"/>
  <c r="V16" i="29" s="1"/>
  <c r="T42" i="29"/>
  <c r="S42" i="29"/>
  <c r="Q42" i="29"/>
  <c r="Q16" i="29" s="1"/>
  <c r="P42" i="29"/>
  <c r="O42" i="29"/>
  <c r="M42" i="29"/>
  <c r="M16" i="29" s="1"/>
  <c r="L42" i="29"/>
  <c r="K42" i="29"/>
  <c r="I42" i="29"/>
  <c r="H42" i="29"/>
  <c r="G42" i="29"/>
  <c r="E42" i="29"/>
  <c r="D42" i="29"/>
  <c r="C42" i="29"/>
  <c r="AK41" i="29"/>
  <c r="AJ41" i="29"/>
  <c r="AI41" i="29"/>
  <c r="Y41" i="29"/>
  <c r="X41" i="29"/>
  <c r="W41" i="29"/>
  <c r="U41" i="29"/>
  <c r="T41" i="29"/>
  <c r="S41" i="29"/>
  <c r="Q41" i="29"/>
  <c r="P41" i="29"/>
  <c r="O41" i="29"/>
  <c r="M41" i="29"/>
  <c r="L41" i="29"/>
  <c r="K41" i="29"/>
  <c r="I41" i="29"/>
  <c r="H41" i="29"/>
  <c r="G41" i="29"/>
  <c r="E41" i="29"/>
  <c r="D41" i="29"/>
  <c r="C41" i="29"/>
  <c r="AJ36" i="29"/>
  <c r="AI36" i="29"/>
  <c r="X36" i="29"/>
  <c r="W36" i="29"/>
  <c r="T36" i="29"/>
  <c r="S36" i="29"/>
  <c r="P36" i="29"/>
  <c r="O36" i="29"/>
  <c r="L36" i="29"/>
  <c r="K36" i="29"/>
  <c r="H36" i="29"/>
  <c r="G36" i="29"/>
  <c r="D36" i="29"/>
  <c r="C36" i="29"/>
  <c r="AL31" i="29"/>
  <c r="AK31" i="29"/>
  <c r="AJ31" i="29"/>
  <c r="AI31" i="29"/>
  <c r="Z31" i="29"/>
  <c r="Y31" i="29"/>
  <c r="X31" i="29"/>
  <c r="W31" i="29"/>
  <c r="V31" i="29"/>
  <c r="U31" i="29"/>
  <c r="T31" i="29"/>
  <c r="S31" i="29"/>
  <c r="R31" i="29"/>
  <c r="Q31" i="29"/>
  <c r="P31" i="29"/>
  <c r="O31" i="29"/>
  <c r="N31" i="29"/>
  <c r="M31" i="29"/>
  <c r="L31" i="29"/>
  <c r="K31" i="29"/>
  <c r="J31" i="29"/>
  <c r="I31" i="29"/>
  <c r="H31" i="29"/>
  <c r="G31" i="29"/>
  <c r="F31" i="29"/>
  <c r="E31" i="29"/>
  <c r="D31" i="29"/>
  <c r="C31" i="29"/>
  <c r="AL22" i="29"/>
  <c r="J22" i="29"/>
  <c r="AL21" i="29"/>
  <c r="Z21" i="29"/>
  <c r="Z22" i="29" s="1"/>
  <c r="V21" i="29"/>
  <c r="V22" i="29" s="1"/>
  <c r="R21" i="29"/>
  <c r="R22" i="29" s="1"/>
  <c r="N21" i="29"/>
  <c r="N22" i="29" s="1"/>
  <c r="J21" i="29"/>
  <c r="F21" i="29"/>
  <c r="F22" i="29" s="1"/>
  <c r="AK19" i="29"/>
  <c r="AJ19" i="29"/>
  <c r="AI19" i="29"/>
  <c r="AL19" i="29" s="1"/>
  <c r="Y19" i="29"/>
  <c r="X19" i="29"/>
  <c r="W19" i="29"/>
  <c r="T19" i="29"/>
  <c r="S19" i="29"/>
  <c r="P19" i="29"/>
  <c r="O19" i="29"/>
  <c r="M19" i="29"/>
  <c r="L19" i="29"/>
  <c r="K19" i="29"/>
  <c r="H19" i="29"/>
  <c r="G19" i="29"/>
  <c r="D19" i="29"/>
  <c r="C19" i="29"/>
  <c r="AL16" i="29"/>
  <c r="AJ16" i="29"/>
  <c r="AI16" i="29"/>
  <c r="Y16" i="29"/>
  <c r="Z16" i="29" s="1"/>
  <c r="X16" i="29"/>
  <c r="W16" i="29"/>
  <c r="T16" i="29"/>
  <c r="S16" i="29"/>
  <c r="P16" i="29"/>
  <c r="O16" i="29"/>
  <c r="L16" i="29"/>
  <c r="K16" i="29"/>
  <c r="I16" i="29"/>
  <c r="H16" i="29"/>
  <c r="G16" i="29"/>
  <c r="E16" i="29"/>
  <c r="D16" i="29"/>
  <c r="C16" i="29"/>
  <c r="AJ15" i="29"/>
  <c r="AJ17" i="29" s="1"/>
  <c r="AI15" i="29"/>
  <c r="AI17" i="29" s="1"/>
  <c r="X15" i="29"/>
  <c r="X17" i="29" s="1"/>
  <c r="X27" i="29" s="1"/>
  <c r="W15" i="29"/>
  <c r="W17" i="29" s="1"/>
  <c r="T15" i="29"/>
  <c r="S15" i="29"/>
  <c r="P15" i="29"/>
  <c r="O15" i="29"/>
  <c r="L15" i="29"/>
  <c r="L17" i="29" s="1"/>
  <c r="K15" i="29"/>
  <c r="H15" i="29"/>
  <c r="G15" i="29"/>
  <c r="D15" i="29"/>
  <c r="C15" i="29"/>
  <c r="I11" i="29"/>
  <c r="H11" i="29"/>
  <c r="G11" i="29"/>
  <c r="E11" i="29"/>
  <c r="D11" i="29"/>
  <c r="C11" i="29"/>
  <c r="I10" i="29"/>
  <c r="H10" i="29"/>
  <c r="G10" i="29"/>
  <c r="E10" i="29"/>
  <c r="F10" i="29" s="1"/>
  <c r="D10" i="29"/>
  <c r="C10" i="29"/>
  <c r="E9" i="29"/>
  <c r="D9" i="29"/>
  <c r="C9" i="29"/>
  <c r="E8" i="29"/>
  <c r="F8" i="29" s="1"/>
  <c r="D8" i="29"/>
  <c r="C8" i="29"/>
  <c r="AL7" i="29"/>
  <c r="AK7" i="29"/>
  <c r="AJ7" i="29"/>
  <c r="AI7" i="29"/>
  <c r="AI13" i="29" s="1"/>
  <c r="Y7" i="29"/>
  <c r="X7" i="29"/>
  <c r="W7" i="29"/>
  <c r="U7" i="29"/>
  <c r="T7" i="29"/>
  <c r="S7" i="29"/>
  <c r="Q7" i="29"/>
  <c r="R7" i="29" s="1"/>
  <c r="P7" i="29"/>
  <c r="O7" i="29"/>
  <c r="M7" i="29"/>
  <c r="N7" i="29" s="1"/>
  <c r="L7" i="29"/>
  <c r="K7" i="29"/>
  <c r="I7" i="29"/>
  <c r="H7" i="29"/>
  <c r="G7" i="29"/>
  <c r="E7" i="29"/>
  <c r="F7" i="29" s="1"/>
  <c r="D7" i="29"/>
  <c r="C7" i="29"/>
  <c r="AJ6" i="29"/>
  <c r="AJ13" i="29" s="1"/>
  <c r="AI6" i="29"/>
  <c r="X6" i="29"/>
  <c r="X13" i="29" s="1"/>
  <c r="W6" i="29"/>
  <c r="T6" i="29"/>
  <c r="S6" i="29"/>
  <c r="P6" i="29"/>
  <c r="O6" i="29"/>
  <c r="L6" i="29"/>
  <c r="L12" i="29" s="1"/>
  <c r="K6" i="29"/>
  <c r="H6" i="29"/>
  <c r="G6" i="29"/>
  <c r="D6" i="29"/>
  <c r="C6" i="29"/>
  <c r="AJ5" i="29"/>
  <c r="AI5" i="29"/>
  <c r="X5" i="29"/>
  <c r="W5" i="29"/>
  <c r="T5" i="29"/>
  <c r="S5" i="29"/>
  <c r="P5" i="29"/>
  <c r="O5" i="29"/>
  <c r="L5" i="29"/>
  <c r="K5" i="29"/>
  <c r="H5" i="29"/>
  <c r="G5" i="29"/>
  <c r="D5" i="29"/>
  <c r="C5" i="29"/>
  <c r="AS7" i="27"/>
  <c r="AS4" i="27" s="1"/>
  <c r="AR7" i="27"/>
  <c r="AQ7" i="27"/>
  <c r="AQ4" i="27" s="1"/>
  <c r="AP7" i="27"/>
  <c r="AP4" i="27" s="1"/>
  <c r="AO7" i="27"/>
  <c r="AN7" i="27"/>
  <c r="AM7" i="27"/>
  <c r="AL7" i="27"/>
  <c r="AL4" i="27" s="1"/>
  <c r="AA7" i="27"/>
  <c r="AA4" i="27" s="1"/>
  <c r="Z7" i="27"/>
  <c r="Z4" i="27" s="1"/>
  <c r="Y7" i="27"/>
  <c r="X7" i="27"/>
  <c r="X4" i="27" s="1"/>
  <c r="W7" i="27"/>
  <c r="W4" i="27" s="1"/>
  <c r="V7" i="27"/>
  <c r="V4" i="27" s="1"/>
  <c r="U7" i="27"/>
  <c r="T7" i="27"/>
  <c r="T4" i="27" s="1"/>
  <c r="S7" i="27"/>
  <c r="R7" i="27"/>
  <c r="R4" i="27" s="1"/>
  <c r="Q7" i="27"/>
  <c r="Q4" i="27" s="1"/>
  <c r="P7" i="27"/>
  <c r="P4" i="27" s="1"/>
  <c r="O7" i="27"/>
  <c r="N7" i="27"/>
  <c r="M7" i="27"/>
  <c r="L7" i="27"/>
  <c r="L4" i="27" s="1"/>
  <c r="K7" i="27"/>
  <c r="K4" i="27" s="1"/>
  <c r="J7" i="27"/>
  <c r="J4" i="27" s="1"/>
  <c r="I7" i="27"/>
  <c r="I4" i="27" s="1"/>
  <c r="H7" i="27"/>
  <c r="H4" i="27" s="1"/>
  <c r="G7" i="27"/>
  <c r="F7" i="27"/>
  <c r="E7" i="27"/>
  <c r="E4" i="27" s="1"/>
  <c r="D7" i="27"/>
  <c r="D4" i="27" s="1"/>
  <c r="AS6" i="27"/>
  <c r="AS3" i="27" s="1"/>
  <c r="AR6" i="27"/>
  <c r="AR3" i="27" s="1"/>
  <c r="AQ6" i="27"/>
  <c r="AQ3" i="27" s="1"/>
  <c r="AP6" i="27"/>
  <c r="AP3" i="27" s="1"/>
  <c r="AO6" i="27"/>
  <c r="AN6" i="27"/>
  <c r="AM6" i="27"/>
  <c r="AL6" i="27"/>
  <c r="AL3" i="27" s="1"/>
  <c r="AA6" i="27"/>
  <c r="AA3" i="27" s="1"/>
  <c r="Z6" i="27"/>
  <c r="Z3" i="27" s="1"/>
  <c r="Y6" i="27"/>
  <c r="Y3" i="27" s="1"/>
  <c r="X6" i="27"/>
  <c r="X3" i="27" s="1"/>
  <c r="W6" i="27"/>
  <c r="W3" i="27" s="1"/>
  <c r="V6" i="27"/>
  <c r="V3" i="27" s="1"/>
  <c r="U6" i="27"/>
  <c r="U3" i="27" s="1"/>
  <c r="T6" i="27"/>
  <c r="T3" i="27" s="1"/>
  <c r="Q6" i="29" s="1"/>
  <c r="S6" i="27"/>
  <c r="S3" i="27" s="1"/>
  <c r="R6" i="27"/>
  <c r="R3" i="27" s="1"/>
  <c r="Q6" i="27"/>
  <c r="Q3" i="27" s="1"/>
  <c r="P6" i="27"/>
  <c r="P3" i="27" s="1"/>
  <c r="O6" i="27"/>
  <c r="O3" i="27" s="1"/>
  <c r="N6" i="27"/>
  <c r="N3" i="27" s="1"/>
  <c r="M6" i="27"/>
  <c r="M3" i="27" s="1"/>
  <c r="L6" i="27"/>
  <c r="L3" i="27" s="1"/>
  <c r="K6" i="27"/>
  <c r="K3" i="27" s="1"/>
  <c r="J6" i="27"/>
  <c r="J3" i="27" s="1"/>
  <c r="I6" i="27"/>
  <c r="I3" i="27" s="1"/>
  <c r="H6" i="27"/>
  <c r="H3" i="27" s="1"/>
  <c r="G6" i="27"/>
  <c r="G3" i="27" s="1"/>
  <c r="F6" i="27"/>
  <c r="F3" i="27" s="1"/>
  <c r="E6" i="27"/>
  <c r="E3" i="27" s="1"/>
  <c r="D6" i="27"/>
  <c r="D3" i="27" s="1"/>
  <c r="AT5" i="27"/>
  <c r="AS5" i="27"/>
  <c r="AR5" i="27"/>
  <c r="AQ5" i="27"/>
  <c r="AP5" i="27"/>
  <c r="AO5" i="27"/>
  <c r="AN5" i="27"/>
  <c r="AM5" i="27"/>
  <c r="AL5" i="27"/>
  <c r="AA5" i="27"/>
  <c r="Z5" i="27"/>
  <c r="Y5" i="27"/>
  <c r="X5" i="27"/>
  <c r="W5" i="27"/>
  <c r="V5" i="27"/>
  <c r="U5" i="27"/>
  <c r="T5" i="27"/>
  <c r="S5" i="27"/>
  <c r="R5" i="27"/>
  <c r="Q5" i="27"/>
  <c r="P5" i="27"/>
  <c r="O5" i="27"/>
  <c r="N5" i="27"/>
  <c r="M5" i="27"/>
  <c r="L5" i="27"/>
  <c r="K5" i="27"/>
  <c r="J5" i="27"/>
  <c r="I5" i="27"/>
  <c r="H5" i="27"/>
  <c r="G5" i="27"/>
  <c r="F5" i="27"/>
  <c r="E5" i="27"/>
  <c r="D5" i="27"/>
  <c r="AR4" i="27"/>
  <c r="AO4" i="27"/>
  <c r="AN4" i="27"/>
  <c r="AM4" i="27"/>
  <c r="Y4" i="27"/>
  <c r="U4" i="27"/>
  <c r="S4" i="27"/>
  <c r="O4" i="27"/>
  <c r="N4" i="27"/>
  <c r="M4" i="27"/>
  <c r="G4" i="27"/>
  <c r="F4" i="27"/>
  <c r="AO3" i="27"/>
  <c r="AN3" i="27"/>
  <c r="AM3" i="27"/>
  <c r="AS2" i="27"/>
  <c r="AR2" i="27"/>
  <c r="AQ2" i="27"/>
  <c r="AP2" i="27"/>
  <c r="AO2" i="27"/>
  <c r="AN2" i="27"/>
  <c r="AM2" i="27"/>
  <c r="AL2" i="27"/>
  <c r="AA2" i="27"/>
  <c r="Z2" i="27"/>
  <c r="Y2" i="27"/>
  <c r="X2" i="27"/>
  <c r="W2" i="27"/>
  <c r="U15" i="29" s="1"/>
  <c r="V15" i="29" s="1"/>
  <c r="V2" i="27"/>
  <c r="U2" i="27"/>
  <c r="T2" i="27"/>
  <c r="Q15" i="29" s="1"/>
  <c r="S2" i="27"/>
  <c r="R2" i="27"/>
  <c r="Q2" i="27"/>
  <c r="P2" i="27"/>
  <c r="O2" i="27"/>
  <c r="N2" i="27"/>
  <c r="M2" i="27"/>
  <c r="L2" i="27"/>
  <c r="K2" i="27"/>
  <c r="J2" i="27"/>
  <c r="I2" i="27"/>
  <c r="H2" i="27"/>
  <c r="G2" i="27"/>
  <c r="F2" i="27"/>
  <c r="E2" i="27"/>
  <c r="D2" i="27"/>
  <c r="N19" i="29" l="1"/>
  <c r="N23" i="29" s="1"/>
  <c r="R16" i="29"/>
  <c r="J11" i="29"/>
  <c r="F11" i="29"/>
  <c r="J10" i="29"/>
  <c r="F9" i="29"/>
  <c r="W13" i="29"/>
  <c r="Z7" i="29"/>
  <c r="V7" i="29"/>
  <c r="J7" i="29"/>
  <c r="K12" i="29"/>
  <c r="Y6" i="29"/>
  <c r="U6" i="29"/>
  <c r="I6" i="29"/>
  <c r="J6" i="29" s="1"/>
  <c r="E6" i="29"/>
  <c r="F6" i="29" s="1"/>
  <c r="E15" i="29"/>
  <c r="F15" i="29" s="1"/>
  <c r="Y15" i="29"/>
  <c r="Z15" i="29" s="1"/>
  <c r="Z17" i="29" s="1"/>
  <c r="I15" i="29"/>
  <c r="J15" i="29" s="1"/>
  <c r="Z19" i="29"/>
  <c r="Z33" i="29" s="1"/>
  <c r="Y13" i="29"/>
  <c r="N16" i="29"/>
  <c r="R15" i="29"/>
  <c r="AI27" i="29"/>
  <c r="AL33" i="29"/>
  <c r="AL23" i="29"/>
  <c r="Z6" i="29"/>
  <c r="Z13" i="29" s="1"/>
  <c r="K17" i="29"/>
  <c r="R6" i="29"/>
  <c r="F16" i="29"/>
  <c r="J16" i="29"/>
  <c r="M15" i="29"/>
  <c r="M17" i="29" s="1"/>
  <c r="AK15" i="29"/>
  <c r="AK17" i="29" s="1"/>
  <c r="M6" i="29"/>
  <c r="AK6" i="29"/>
  <c r="L26" i="29"/>
  <c r="AJ27" i="29"/>
  <c r="W27" i="29"/>
  <c r="Z23" i="29" l="1"/>
  <c r="Z34" i="29"/>
  <c r="V6" i="29"/>
  <c r="T17" i="29" s="1"/>
  <c r="T27" i="29" s="1"/>
  <c r="T13" i="29"/>
  <c r="P17" i="29"/>
  <c r="P27" i="29" s="1"/>
  <c r="Y17" i="29"/>
  <c r="Y27" i="29" s="1"/>
  <c r="Z20" i="29" s="1"/>
  <c r="N33" i="29"/>
  <c r="J17" i="29"/>
  <c r="Z27" i="29"/>
  <c r="Z28" i="29" s="1"/>
  <c r="I19" i="29"/>
  <c r="J19" i="29" s="1"/>
  <c r="J33" i="29" s="1"/>
  <c r="G17" i="29"/>
  <c r="H17" i="29"/>
  <c r="I12" i="29"/>
  <c r="F17" i="29"/>
  <c r="O17" i="29"/>
  <c r="O13" i="29"/>
  <c r="P13" i="29"/>
  <c r="Q13" i="29"/>
  <c r="Q17" i="29"/>
  <c r="Q27" i="29" s="1"/>
  <c r="R17" i="29"/>
  <c r="E17" i="29"/>
  <c r="AL20" i="29"/>
  <c r="C12" i="29"/>
  <c r="AK13" i="29"/>
  <c r="AL6" i="29"/>
  <c r="AL13" i="29" s="1"/>
  <c r="I17" i="29"/>
  <c r="M12" i="29"/>
  <c r="N12" i="29" s="1"/>
  <c r="N6" i="29"/>
  <c r="G12" i="29"/>
  <c r="Q19" i="29"/>
  <c r="R19" i="29" s="1"/>
  <c r="D17" i="29"/>
  <c r="E12" i="29"/>
  <c r="C17" i="29"/>
  <c r="AK27" i="29"/>
  <c r="D12" i="29"/>
  <c r="E19" i="29"/>
  <c r="F19" i="29" s="1"/>
  <c r="S17" i="29"/>
  <c r="AL15" i="29"/>
  <c r="AL17" i="29" s="1"/>
  <c r="K26" i="29"/>
  <c r="H12" i="29"/>
  <c r="N15" i="29"/>
  <c r="N17" i="29" s="1"/>
  <c r="H26" i="29" l="1"/>
  <c r="G26" i="29"/>
  <c r="V17" i="29"/>
  <c r="U17" i="29"/>
  <c r="U27" i="29" s="1"/>
  <c r="U13" i="29"/>
  <c r="S13" i="29"/>
  <c r="U19" i="29"/>
  <c r="V19" i="29" s="1"/>
  <c r="V34" i="29" s="1"/>
  <c r="R13" i="29"/>
  <c r="M26" i="29"/>
  <c r="Z29" i="29"/>
  <c r="Z32" i="29" s="1"/>
  <c r="J23" i="29"/>
  <c r="O27" i="29"/>
  <c r="R20" i="29" s="1"/>
  <c r="N20" i="29"/>
  <c r="E26" i="29"/>
  <c r="J12" i="29"/>
  <c r="J26" i="29" s="1"/>
  <c r="J28" i="29" s="1"/>
  <c r="G35" i="29" s="1"/>
  <c r="F33" i="29"/>
  <c r="D26" i="29"/>
  <c r="R33" i="29"/>
  <c r="R23" i="29"/>
  <c r="R34" i="29"/>
  <c r="R27" i="29"/>
  <c r="Y35" i="29"/>
  <c r="X35" i="29"/>
  <c r="AL34" i="29"/>
  <c r="AL27" i="29"/>
  <c r="W35" i="29"/>
  <c r="F12" i="29"/>
  <c r="F26" i="29" s="1"/>
  <c r="C26" i="29"/>
  <c r="N26" i="29"/>
  <c r="V13" i="29"/>
  <c r="S27" i="29"/>
  <c r="I26" i="29"/>
  <c r="J20" i="29" s="1"/>
  <c r="V23" i="29" l="1"/>
  <c r="V33" i="29"/>
  <c r="V27" i="29"/>
  <c r="J29" i="29"/>
  <c r="J32" i="29" s="1"/>
  <c r="J34" i="29" s="1"/>
  <c r="V20" i="29"/>
  <c r="F20" i="29"/>
  <c r="F23" i="29" s="1"/>
  <c r="F28" i="29" s="1"/>
  <c r="F29" i="29" s="1"/>
  <c r="F32" i="29" s="1"/>
  <c r="F34" i="29" s="1"/>
  <c r="G37" i="29"/>
  <c r="R29" i="29"/>
  <c r="R32" i="29" s="1"/>
  <c r="R28" i="29"/>
  <c r="I35" i="29"/>
  <c r="W37" i="29"/>
  <c r="W38" i="29"/>
  <c r="Y38" i="29"/>
  <c r="Y37" i="29"/>
  <c r="H35" i="29"/>
  <c r="N28" i="29"/>
  <c r="N29" i="29" s="1"/>
  <c r="N32" i="29" s="1"/>
  <c r="N34" i="29" s="1"/>
  <c r="AL28" i="29"/>
  <c r="AL29" i="29"/>
  <c r="AL32" i="29" s="1"/>
  <c r="X37" i="29"/>
  <c r="X38" i="29"/>
  <c r="G38" i="29" l="1"/>
  <c r="V29" i="29"/>
  <c r="V32" i="29" s="1"/>
  <c r="V28" i="29"/>
  <c r="E35" i="29"/>
  <c r="D35" i="29"/>
  <c r="L35" i="29"/>
  <c r="K35" i="29"/>
  <c r="M35" i="29"/>
  <c r="Z38" i="29"/>
  <c r="O35" i="29"/>
  <c r="P35" i="29"/>
  <c r="Q35" i="29"/>
  <c r="H37" i="29"/>
  <c r="AJ35" i="29"/>
  <c r="AI35" i="29"/>
  <c r="AK35" i="29"/>
  <c r="C35" i="29"/>
  <c r="I37" i="29"/>
  <c r="H38" i="29" l="1"/>
  <c r="T35" i="29"/>
  <c r="U35" i="29"/>
  <c r="S35" i="29"/>
  <c r="I38" i="29"/>
  <c r="J38" i="29" s="1"/>
  <c r="C37" i="29"/>
  <c r="C38" i="29" s="1"/>
  <c r="O37" i="29"/>
  <c r="O38" i="29"/>
  <c r="AK37" i="29"/>
  <c r="AK38" i="29"/>
  <c r="L37" i="29"/>
  <c r="AI37" i="29"/>
  <c r="AI38" i="29"/>
  <c r="Q38" i="29"/>
  <c r="Q37" i="29"/>
  <c r="D37" i="29"/>
  <c r="K37" i="29"/>
  <c r="K38" i="29" s="1"/>
  <c r="AJ37" i="29"/>
  <c r="AJ38" i="29"/>
  <c r="P38" i="29"/>
  <c r="P37" i="29"/>
  <c r="M37" i="29"/>
  <c r="E37" i="29"/>
  <c r="L38" i="29" l="1"/>
  <c r="M38" i="29" s="1"/>
  <c r="N38" i="29" s="1"/>
  <c r="D38" i="29"/>
  <c r="E38" i="29" s="1"/>
  <c r="S37" i="29"/>
  <c r="S38" i="29"/>
  <c r="U38" i="29"/>
  <c r="U37" i="29"/>
  <c r="T38" i="29"/>
  <c r="T37" i="29"/>
  <c r="R38" i="29"/>
  <c r="AL38" i="29"/>
  <c r="F38" i="29" l="1"/>
  <c r="V38" i="29"/>
</calcChain>
</file>

<file path=xl/sharedStrings.xml><?xml version="1.0" encoding="utf-8"?>
<sst xmlns="http://schemas.openxmlformats.org/spreadsheetml/2006/main" count="1107" uniqueCount="864">
  <si>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</si>
  <si>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</si>
  <si>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</si>
  <si>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</si>
  <si>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</si>
  <si>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</si>
  <si>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</si>
  <si>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</si>
  <si>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</si>
  <si>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</si>
  <si>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</si>
  <si>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</si>
  <si>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</si>
  <si>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</si>
  <si>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</si>
  <si>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</si>
  <si>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</si>
  <si>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</si>
  <si>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</si>
  <si>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MLR_V12</t>
  </si>
  <si>
    <t>Cell Keys for Parts 1 - 6:</t>
  </si>
  <si>
    <t>White cells accept input from the issuer</t>
  </si>
  <si>
    <t>Grey cells require no data input – input will result in an upload failure</t>
  </si>
  <si>
    <t>Green cells require a calculation by the issuer</t>
  </si>
  <si>
    <t>PRA Disclosure Statement</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</si>
  <si>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</si>
  <si>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Part 1 Summary of Data</t>
  </si>
  <si>
    <t>SHCE</t>
  </si>
  <si>
    <t>1
Health Insurance
INDIVIDUAL
Total as of 12/31/17</t>
  </si>
  <si>
    <t>2
Health Insurance
INDIVIDUAL
Total as of 3/31/18</t>
  </si>
  <si>
    <t>3
Health Insurance
INDIVIDUAL
Dual Contracts
(Included in Total as of 3/31/18)</t>
  </si>
  <si>
    <t>4
Health Insurance
INDIVIDUAL
Deferred PY1
(Add)</t>
  </si>
  <si>
    <t>5
Health Insurance
INDIVIDUAL
Deferred CY
(Subtract)</t>
  </si>
  <si>
    <t>6
Health Insurance
SMALL GROUP
Total as of 12/31/17</t>
  </si>
  <si>
    <t>7
Health Insurance
SMALL GROUP
Total as of 3/31/18</t>
  </si>
  <si>
    <t>8
Health Insurance
SMALL GROUP
Dual Contracts
(Included in Total as of 3/31/18)</t>
  </si>
  <si>
    <t>9
Health Insurance
SMALL GROUP
Deferred PY1
(Add)</t>
  </si>
  <si>
    <t>10
Health Insurance
SMALL GROUP
Deferred CY
(Subtract)</t>
  </si>
  <si>
    <t>11
Health Insurance
LARGE GROUP
Total as of 12/31/17</t>
  </si>
  <si>
    <t>12
Health Insurance
LARGE GROUP
Total as of 3/31/18</t>
  </si>
  <si>
    <t>13
Health Insurance
LARGE GROUP
Dual Contracts
(Included in Total as of 3/31/18)</t>
  </si>
  <si>
    <t>14
Health Insurance
LARGE GROUP
Deferred PY1
(Add)</t>
  </si>
  <si>
    <t>15
Health Insurance
LARGE GROUP
Deferred CY
(Subtract)</t>
  </si>
  <si>
    <t>16
Mini-Med
INDIVIDUAL
Total as of 12/31/17</t>
  </si>
  <si>
    <t>17
Mini-Med
INDIVIDUAL
Total as of 3/31/18</t>
  </si>
  <si>
    <t>18
Mini-Med
INDIVIDUAL
Dual Contracts
(Included in Total as of 3/31/18)</t>
  </si>
  <si>
    <t>19
Mini-Med
SMALL GROUP
Total as of 12/31/17</t>
  </si>
  <si>
    <t>20
Mini-Med
SMALL GROUP
Total as of 3/31/18</t>
  </si>
  <si>
    <t>21
Mini-Med
SMALL GROUP
Dual Contracts
(Included in Total as of 3/31/18)</t>
  </si>
  <si>
    <t>22
Mini-Med
LARGE GROUP
Total as of 12/31/17</t>
  </si>
  <si>
    <t>23
Mini-Med
LARGE GROUP
Total as of 3/31/18</t>
  </si>
  <si>
    <t>24
Mini-Med
LARGE GROUP
Dual Contracts
(Included in Total as of 3/31/18)</t>
  </si>
  <si>
    <t>25
Expat
SMALL GROUP
Total as of 12/31/17</t>
  </si>
  <si>
    <t>26
Expat
SMALL GROUP
Total as of 3/31/18</t>
  </si>
  <si>
    <t>27
Expat
SMALL GROUP
Dual Contracts
(Included in Total as of 3/31/18)</t>
  </si>
  <si>
    <t>28
Expat
SMALL GROUP
Deferred PY1
(Add)</t>
  </si>
  <si>
    <t>29
Expat
SMALL GROUP
Deferred CY
(Subtract)</t>
  </si>
  <si>
    <t>30
Expat
LARGE GROUP
Total as of 12/31/17</t>
  </si>
  <si>
    <t>31
Expat
LARGE GROUP
Total as of 3/31/18</t>
  </si>
  <si>
    <t>32
Expat
LARGE GROUP
Dual Contracts
(Included in Total as of 3/31/18)</t>
  </si>
  <si>
    <t>33
Expat
LARGE GROUP
Deferred PY1
(Add)</t>
  </si>
  <si>
    <t>34
Expat
LARGE GROUP
Deferred CY
(Subtract)</t>
  </si>
  <si>
    <t>35
Student Health
INDIVIDUAL
Total as of 12/31/17</t>
  </si>
  <si>
    <t>36
Student Health
INDIVIDUAL
Total as of 3/31/18</t>
  </si>
  <si>
    <t>37
Student Health
INDIVIDUAL
Dual Contracts
(Included in Total as of 3/31/18)</t>
  </si>
  <si>
    <t>38
Student Health
INDIVIDUAL
Deferred PY1
(Add)</t>
  </si>
  <si>
    <t>39
Student Health
INDIVIDUAL
Deferred CY
(Subtract)</t>
  </si>
  <si>
    <t>40
Government Program Plans 
Total as of 12/31/17</t>
  </si>
  <si>
    <t>41
Other Health Business 
Total as of 12/31/17</t>
  </si>
  <si>
    <t>42
Medicare MLR Business
Total as of 12/31/17</t>
  </si>
  <si>
    <t>43
Uninsured Plans
Total as of 12/31/17</t>
  </si>
  <si>
    <t>44
Grand Total
Total as of 12/31/17</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</si>
  <si>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</si>
  <si>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</si>
  <si>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</si>
  <si>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</si>
  <si>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</si>
  <si>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</si>
  <si>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</si>
  <si>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</si>
  <si>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</si>
  <si>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</si>
  <si>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</si>
  <si>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</si>
  <si>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</si>
  <si>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</si>
  <si>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</si>
  <si>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</si>
  <si>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</si>
  <si>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</si>
  <si>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</si>
  <si>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</si>
  <si>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2.16)</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</si>
  <si>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</si>
  <si>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</si>
  <si>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</si>
  <si>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</si>
  <si>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</si>
  <si>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</si>
  <si>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</si>
  <si>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</si>
  <si>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</si>
  <si>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</si>
  <si>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</si>
  <si>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</si>
  <si>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</si>
  <si>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</si>
  <si>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</si>
  <si>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</si>
  <si>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</si>
  <si>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</si>
  <si>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</si>
  <si>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</si>
  <si>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</si>
  <si>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</si>
  <si>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</si>
  <si>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</si>
  <si>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</si>
  <si>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</si>
  <si>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</si>
  <si>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</si>
  <si>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2.17)</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</si>
  <si>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</si>
  <si>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</si>
  <si>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</si>
  <si>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</si>
  <si>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</si>
  <si>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</si>
  <si>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</si>
  <si>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</si>
  <si>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</si>
  <si>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</si>
  <si>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</si>
  <si>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</si>
  <si>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</si>
  <si>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</si>
  <si>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</si>
  <si>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</si>
  <si>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</si>
  <si>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</si>
  <si>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</si>
  <si>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</si>
  <si>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</si>
  <si>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</si>
  <si>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</si>
  <si>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</si>
  <si>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</si>
  <si>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</si>
  <si>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</si>
  <si>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</si>
  <si>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</si>
  <si>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</si>
  <si>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</si>
  <si>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</si>
  <si>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</si>
  <si>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</si>
  <si>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</si>
  <si>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</si>
  <si>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</si>
  <si>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</si>
  <si>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</si>
  <si>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</si>
  <si>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</si>
  <si>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</si>
  <si>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</si>
  <si>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</si>
  <si>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</si>
  <si>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</si>
  <si>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</si>
  <si>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</si>
  <si>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</si>
  <si>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</si>
  <si>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</si>
  <si>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</si>
  <si>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</si>
  <si>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</si>
  <si>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</si>
  <si>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</si>
  <si>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</si>
  <si>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</si>
  <si>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</si>
  <si>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</si>
  <si>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</si>
  <si>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</si>
  <si>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</si>
  <si>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</si>
  <si>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</si>
  <si>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</si>
  <si>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</si>
  <si>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</si>
  <si>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</si>
  <si>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</si>
  <si>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</si>
  <si>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</si>
  <si>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</si>
  <si>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</si>
  <si>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</si>
  <si>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</si>
  <si>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</si>
  <si>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</si>
  <si>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</si>
  <si>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</si>
  <si>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</si>
  <si>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</si>
  <si>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</si>
  <si>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</si>
  <si>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</si>
  <si>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</si>
  <si>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</si>
  <si>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</si>
  <si>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</si>
  <si>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</si>
  <si>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</si>
  <si>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</si>
  <si>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</si>
  <si>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</si>
  <si>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</si>
  <si>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</si>
  <si>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</si>
  <si>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</si>
  <si>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</si>
  <si>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</si>
  <si>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</si>
  <si>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</si>
  <si>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</si>
  <si>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</si>
  <si>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</si>
  <si>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</si>
  <si>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</si>
  <si>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</si>
  <si>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</si>
  <si>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</si>
  <si>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</si>
  <si>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</si>
  <si>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</si>
  <si>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</si>
  <si>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</si>
  <si>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</si>
  <si>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</si>
  <si>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</si>
  <si>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</si>
  <si>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</si>
  <si>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</si>
  <si>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</si>
  <si>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 - Deferred PY1 column only</t>
  </si>
  <si>
    <t>FED_RISK_ADJ_NET_PAYMENTS</t>
  </si>
  <si>
    <t>1.10 Federal Risk Adjustment Program net payments expected from HHS / (charges payable to HHS) (as indicated by HHS as of 6/30)</t>
  </si>
  <si>
    <t>FED_RISK_CORR_NET_PAYMENTS</t>
  </si>
  <si>
    <t>1.11 Federal Risk Corridors Program net payments / (charges) - Deferred PY1 column only</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</si>
  <si>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</si>
  <si>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</si>
  <si>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</si>
  <si>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</si>
  <si>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</si>
  <si>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</si>
  <si>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</si>
  <si>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</si>
  <si>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</si>
  <si>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</si>
  <si>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</si>
  <si>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</si>
  <si>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</si>
  <si>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</si>
  <si>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</si>
  <si>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</si>
  <si>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</si>
  <si>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</si>
  <si>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</si>
  <si>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</si>
  <si>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</si>
  <si>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</si>
  <si>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</si>
  <si>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</si>
  <si>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</si>
  <si>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</si>
  <si>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</si>
  <si>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</si>
  <si>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</si>
  <si>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</si>
  <si>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</si>
  <si>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</si>
  <si>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</si>
  <si>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</si>
  <si>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</si>
  <si>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</si>
  <si>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</si>
  <si>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</si>
  <si>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</si>
  <si>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</si>
  <si>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</si>
  <si>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</si>
  <si>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</si>
  <si>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</si>
  <si>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</si>
  <si>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</si>
  <si>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</si>
  <si>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</si>
  <si>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</si>
  <si>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</si>
  <si>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</si>
  <si>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</si>
  <si>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</si>
  <si>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</si>
  <si>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</si>
  <si>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</si>
  <si>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</si>
  <si>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</si>
  <si>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</si>
  <si>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</si>
  <si>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</si>
  <si>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</si>
  <si>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</si>
  <si>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</si>
  <si>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</si>
  <si>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</si>
  <si>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</si>
  <si>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</si>
  <si>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</si>
  <si>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</si>
  <si>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</si>
  <si>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</si>
  <si>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</si>
  <si>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</si>
  <si>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</si>
  <si>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</si>
  <si>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</si>
  <si>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</si>
  <si>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TOTAL_INCURRED_CLAIMS_PT2</t>
  </si>
  <si>
    <t xml:space="preserve">2.16 Total incurred claims </t>
  </si>
  <si>
    <t>Pt 2, Ln 2.15</t>
  </si>
  <si>
    <t>ALLOWABLE_FRAUD_REDUCTION_EXP</t>
  </si>
  <si>
    <t>2.17 Allowable claims recovered through fraud reduction efforts (the smaller of Lines 2.17a or 2.17b)</t>
  </si>
  <si>
    <t>TOTAL_FRAUD_REDUCTION_EXPENSE</t>
  </si>
  <si>
    <t>2.17a  Total fraud reduction expense</t>
  </si>
  <si>
    <t>Pt 3, Col 7, Ln 1.11/2.11/3.11/5.11/6.11</t>
  </si>
  <si>
    <t>TOTAL_FRAUD_REC_RED_PAID_CLAIMS</t>
  </si>
  <si>
    <t>2.17b  Total fraud recoveries that reduced paid claims in Line 2.1</t>
  </si>
  <si>
    <t>Pt 2, Ln 3</t>
  </si>
  <si>
    <t>CSR</t>
  </si>
  <si>
    <t>2.18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</si>
  <si>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</si>
  <si>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</si>
  <si>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</si>
  <si>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</si>
  <si>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</si>
  <si>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</si>
  <si>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</si>
  <si>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</si>
  <si>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</si>
  <si>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</si>
  <si>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</si>
  <si>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</si>
  <si>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</si>
  <si>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</si>
  <si>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</si>
  <si>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</si>
  <si>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</si>
  <si>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</si>
  <si>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</si>
  <si>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</si>
  <si>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</si>
  <si>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</si>
  <si>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</si>
  <si>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</si>
  <si>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</si>
  <si>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</si>
  <si>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</si>
  <si>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</si>
  <si>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</si>
  <si>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</si>
  <si>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</si>
  <si>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</si>
  <si>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</si>
  <si>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</si>
  <si>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</si>
  <si>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</si>
  <si>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</si>
  <si>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</si>
  <si>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</si>
  <si>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</si>
  <si>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</si>
  <si>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</si>
  <si>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</si>
  <si>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</si>
  <si>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</si>
  <si>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</si>
  <si>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</si>
  <si>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expected from HHS (as indicated by HHS as of 6/30)</t>
  </si>
  <si>
    <t>FED_RISK_ADJ_NET_PAYMENTS_HHS</t>
  </si>
  <si>
    <t>1.6 Federal Risk Adjustment Program net payments expected from HHS / (charges payable to HHS) (as indicated by HHS as of 6/30)</t>
  </si>
  <si>
    <t>FED_RISK_CORR_NET_PAYMENTS_HHS</t>
  </si>
  <si>
    <t>1.7 Federal Risk Corridors Program net payments / (charges)</t>
  </si>
  <si>
    <t>MLR_NUMERATOR</t>
  </si>
  <si>
    <t xml:space="preserve">1.8 MLR numerator </t>
  </si>
  <si>
    <t>MLR_NUMERATOR_MINI_MED_EXPAT</t>
  </si>
  <si>
    <t>1.9 MLR numerator Mini-Med and Student Health</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</si>
  <si>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</si>
  <si>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</si>
  <si>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</si>
  <si>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</si>
  <si>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</si>
  <si>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</si>
  <si>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</si>
  <si>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</si>
  <si>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</si>
  <si>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</si>
  <si>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</si>
  <si>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</si>
  <si>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</si>
  <si>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</si>
  <si>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</si>
  <si>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</si>
  <si>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</si>
  <si>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</si>
  <si>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</si>
  <si>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4.1 Preliminary MLR</t>
  </si>
  <si>
    <t>PRELIMINARY_MLR</t>
  </si>
  <si>
    <t>4.1a  Preliminary MLR (Lines 1.8 / 2.3)</t>
  </si>
  <si>
    <t>PRELIMINARY_MLR_MINI_MED_EXPAT</t>
  </si>
  <si>
    <t>4.1b  Preliminary MLR: Mini-Med and Student Health  (Lines 1.9 / 2.3)</t>
  </si>
  <si>
    <t>CREDIBILITY_ADJ_FACTOR_LN3_5</t>
  </si>
  <si>
    <t>4.2 Credibility adjustment (Line 3.5, if applicable)</t>
  </si>
  <si>
    <t>CREDIBILITY_ADJUSTED_MLR</t>
  </si>
  <si>
    <t>4.3 Credibility-adjusted MLR (Lines 4.1a or 4.1b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</si>
  <si>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</si>
  <si>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</si>
  <si>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</si>
  <si>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</si>
  <si>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</si>
  <si>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</si>
  <si>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</si>
  <si>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</si>
  <si>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</si>
  <si>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</si>
  <si>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4.1a or 4.1b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</si>
  <si>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</si>
  <si>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</si>
  <si>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</si>
  <si>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</si>
  <si>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</si>
  <si>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</si>
  <si>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</si>
  <si>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only)</t>
  </si>
  <si>
    <t>DEFFERED_PRM_ACA</t>
  </si>
  <si>
    <t>6.1a  Deferred portion of 2017 premium collected for 2018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</si>
  <si>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</si>
  <si>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</si>
  <si>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</si>
  <si>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</si>
  <si>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</si>
  <si>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</si>
  <si>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</si>
  <si>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</si>
  <si>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</si>
  <si>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</si>
  <si>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</si>
  <si>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</si>
  <si>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</si>
  <si>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</si>
  <si>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</si>
  <si>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</si>
  <si>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1.2 Adjusted incurred claims as of 3/31 of the year following the MLR reporting year</t>
  </si>
  <si>
    <t>1.9 MLR numerator Mini-Med and Student Health (using adjustment factor)</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</si>
  <si>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</si>
  <si>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</si>
  <si>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</si>
  <si>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</si>
  <si>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</si>
  <si>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</si>
  <si>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</si>
  <si>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</si>
  <si>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</si>
  <si>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</si>
  <si>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</si>
  <si>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</si>
  <si>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</si>
  <si>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</si>
  <si>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</si>
  <si>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</si>
  <si>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</si>
  <si>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</si>
  <si>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</si>
  <si>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</si>
  <si>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</si>
  <si>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</si>
  <si>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</si>
  <si>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</si>
  <si>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</si>
  <si>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</si>
  <si>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</si>
  <si>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</si>
  <si>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</si>
  <si>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</si>
  <si>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</si>
  <si>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</si>
  <si>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</si>
  <si>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</si>
  <si>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</si>
  <si>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</si>
  <si>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</si>
  <si>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</si>
  <si>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</si>
  <si>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</si>
  <si>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</si>
  <si>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</si>
  <si>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</si>
  <si>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</si>
  <si>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</si>
  <si>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</si>
  <si>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</si>
  <si>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</si>
  <si>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</si>
  <si>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</si>
  <si>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</si>
  <si>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</si>
  <si>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</si>
  <si>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</si>
  <si>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</si>
  <si>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</si>
  <si>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</si>
  <si>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</si>
  <si>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</si>
  <si>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</si>
  <si>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</si>
  <si>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</si>
  <si>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</si>
  <si>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</si>
  <si>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</si>
  <si>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</si>
  <si>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</si>
  <si>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</si>
  <si>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</si>
  <si>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</si>
  <si>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</si>
  <si>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</si>
  <si>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</si>
  <si>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</si>
  <si>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</si>
  <si>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</si>
  <si>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</si>
  <si>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</si>
  <si>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</si>
  <si>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</si>
  <si>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</si>
  <si>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</si>
  <si>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</si>
  <si>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</si>
  <si>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</si>
  <si>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</si>
  <si>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</si>
  <si>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</si>
  <si>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</si>
  <si>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</si>
  <si>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</si>
  <si>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</si>
  <si>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</si>
  <si>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</si>
  <si>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</si>
  <si>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</si>
  <si>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</si>
  <si>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</si>
  <si>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</si>
  <si>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</si>
  <si>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</si>
  <si>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</si>
  <si>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</si>
  <si>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</si>
  <si>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</si>
  <si>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</si>
  <si>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</si>
  <si>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</si>
  <si>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</si>
  <si>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</si>
  <si>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Description of Expense Element (by Type)</t>
  </si>
  <si>
    <t>2
NEW</t>
  </si>
  <si>
    <t>3
Detailed Description of Expense Allocation Methods</t>
  </si>
  <si>
    <t>1.  Incurred Claims</t>
  </si>
  <si>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</si>
  <si>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</si>
  <si>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</si>
  <si>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</si>
  <si>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</si>
  <si>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</si>
  <si>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</si>
  <si>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</si>
  <si>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</si>
  <si>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</si>
  <si>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</si>
  <si>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</si>
  <si>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</si>
  <si>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</si>
  <si>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</si>
  <si>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</si>
  <si>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</si>
  <si>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</si>
  <si>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</si>
  <si>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</si>
  <si>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  Federal and State Taxes and Licensing or Regulatory Fees</t>
  </si>
  <si>
    <t>2.a Federal taxes and assessments</t>
  </si>
  <si>
    <t>FED_TAXES_AND_ASSESSMENTS_1</t>
  </si>
  <si>
    <t>FED_TAXES_AND_ASSESSMENTS_2</t>
  </si>
  <si>
    <t>FED_TAXES_AND_ASSESSMENTS_3</t>
  </si>
  <si>
    <t>FED_TAXES_AND_ASSESSMENTS_4</t>
  </si>
  <si>
    <t>FED_TAXES_AND_ASSESSMENTS_5</t>
  </si>
  <si>
    <t>FED_TAXES_AND_ASSESSMENTS_6</t>
  </si>
  <si>
    <t>2.b State insurance, premium and other taxes</t>
  </si>
  <si>
    <t>STATE_INS_PREM_OTH_TAXES_1</t>
  </si>
  <si>
    <t>STATE_INS_PREM_OTH_TAXES_2</t>
  </si>
  <si>
    <t>STATE_INS_PREM_OTH_TAXES_3</t>
  </si>
  <si>
    <t>STATE_INS_PREM_OTH_TAXES_4</t>
  </si>
  <si>
    <t>STATE_INS_PREM_OTH_TAXES_5</t>
  </si>
  <si>
    <t>STATE_INS_PREM_OTH_TAXES_6</t>
  </si>
  <si>
    <t xml:space="preserve">2.c Community benefit expenditures </t>
  </si>
  <si>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</si>
  <si>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</si>
  <si>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</si>
  <si>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</si>
  <si>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</si>
  <si>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</si>
  <si>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</si>
  <si>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t>REG_AUTHORITY_LIC_FEES_1</t>
  </si>
  <si>
    <t>REG_AUTHORITY_LIC_FEES_2</t>
  </si>
  <si>
    <t>REG_AUTHORITY_LIC_FEES_3</t>
  </si>
  <si>
    <t>REG_AUTHORITY_LIC_FEES_4</t>
  </si>
  <si>
    <t>REG_AUTHORITY_LIC_FEES_5</t>
  </si>
  <si>
    <t>REG_AUTHORITY_LIC_FEES_6</t>
  </si>
  <si>
    <t>3.  Quality Improvement Expenses</t>
  </si>
  <si>
    <t>3.a Improve health outcomes</t>
  </si>
  <si>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</si>
  <si>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</si>
  <si>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</si>
  <si>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</si>
  <si>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</si>
  <si>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</si>
  <si>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</si>
  <si>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</si>
  <si>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</si>
  <si>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</si>
  <si>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</si>
  <si>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</si>
  <si>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</si>
  <si>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</si>
  <si>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</si>
  <si>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</si>
  <si>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</si>
  <si>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</si>
  <si>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</si>
  <si>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</si>
  <si>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</si>
  <si>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</si>
  <si>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</si>
  <si>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</si>
  <si>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</si>
  <si>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</si>
  <si>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</si>
  <si>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</si>
  <si>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</si>
  <si>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</si>
  <si>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</si>
  <si>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</si>
  <si>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</si>
  <si>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</si>
  <si>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</si>
  <si>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</si>
  <si>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</si>
  <si>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</si>
  <si>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</si>
  <si>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</si>
  <si>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</si>
  <si>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</si>
  <si>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</si>
  <si>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</si>
  <si>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</si>
  <si>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</si>
  <si>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</si>
  <si>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</si>
  <si>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</si>
  <si>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</si>
  <si>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</si>
  <si>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</si>
  <si>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</si>
  <si>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</si>
  <si>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  Non-Claims costs</t>
  </si>
  <si>
    <t>4.a Cost containment expenses not included in quality improvement expenses</t>
  </si>
  <si>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</si>
  <si>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</si>
  <si>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</si>
  <si>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</si>
  <si>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</si>
  <si>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</si>
  <si>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</si>
  <si>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</si>
  <si>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</si>
  <si>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</si>
  <si>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</si>
  <si>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</si>
  <si>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</si>
  <si>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</si>
  <si>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</si>
  <si>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</si>
  <si>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</si>
  <si>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</si>
  <si>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</si>
  <si>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</si>
  <si>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</si>
  <si>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</si>
  <si>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</si>
  <si>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</si>
  <si>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</si>
  <si>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</si>
  <si>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</si>
  <si>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</si>
  <si>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</si>
  <si>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</si>
  <si>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</si>
  <si>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</si>
  <si>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</si>
  <si>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</si>
  <si>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</si>
  <si>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</si>
  <si>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</si>
  <si>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</si>
  <si>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</si>
  <si>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</si>
  <si>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</si>
  <si>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</si>
  <si>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</si>
  <si>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</si>
  <si>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</si>
  <si>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</si>
  <si>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</si>
  <si>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</si>
  <si>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</si>
  <si>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</si>
  <si>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</si>
  <si>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</si>
  <si>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</si>
  <si>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</si>
  <si>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</si>
  <si>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</si>
  <si>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</si>
  <si>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</si>
  <si>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</si>
  <si>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</si>
  <si>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</si>
  <si>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</si>
  <si>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</si>
  <si>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</si>
  <si>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</si>
  <si>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</si>
  <si>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</si>
  <si>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</si>
  <si>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</si>
  <si>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</si>
  <si>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</si>
  <si>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</si>
  <si>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</si>
  <si>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</si>
  <si>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</si>
  <si>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</si>
  <si>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</si>
  <si>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</si>
  <si>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</si>
  <si>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</si>
  <si>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</si>
  <si>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</si>
  <si>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3 - State and Territory Names and MLR Standards</t>
  </si>
  <si>
    <t>Table 1 - Base Credibility Adjustment Factors</t>
  </si>
  <si>
    <t>State or Territory Name</t>
  </si>
  <si>
    <t>2017
Individual</t>
  </si>
  <si>
    <t>2017
Small Group</t>
  </si>
  <si>
    <t>2016
Individual</t>
  </si>
  <si>
    <t>2016
Small Group</t>
  </si>
  <si>
    <t>2015
Individual</t>
  </si>
  <si>
    <t>2015
Small Group</t>
  </si>
  <si>
    <t>2014
Individual</t>
  </si>
  <si>
    <t>2014
Small Group</t>
  </si>
  <si>
    <t>2013
Individual</t>
  </si>
  <si>
    <t>2013
Small Group</t>
  </si>
  <si>
    <t>2012
Individual</t>
  </si>
  <si>
    <t>2012
Small Group</t>
  </si>
  <si>
    <t>2011
Individual</t>
  </si>
  <si>
    <t>2011
Small Group</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</si>
  <si>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</si>
  <si>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</si>
  <si>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</si>
  <si>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</si>
  <si>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</si>
  <si>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</si>
  <si>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</si>
  <si>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</si>
  <si>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</si>
  <si>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</si>
  <si>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</si>
  <si>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</si>
  <si>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</si>
  <si>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</si>
  <si>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</si>
  <si>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</si>
  <si>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</si>
  <si>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</si>
  <si>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</si>
  <si>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</si>
  <si>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</si>
  <si>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</si>
  <si>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</si>
  <si>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</si>
  <si>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</si>
  <si>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</si>
  <si>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</si>
  <si>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</si>
  <si>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</si>
  <si>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</si>
  <si>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</si>
  <si>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</si>
  <si>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</si>
  <si>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</si>
  <si>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</si>
  <si>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</si>
  <si>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</si>
  <si>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</si>
  <si>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</si>
  <si>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</si>
  <si>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</si>
  <si>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</si>
  <si>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</si>
  <si>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</si>
  <si>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</si>
  <si>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</si>
  <si>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</si>
  <si>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</si>
  <si>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</si>
  <si>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</si>
  <si>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</si>
  <si>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</si>
  <si>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</si>
  <si>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</si>
  <si>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</si>
  <si>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</si>
  <si>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</si>
  <si>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</si>
  <si>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</si>
  <si>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</si>
  <si>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</si>
  <si>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</si>
  <si>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</si>
  <si>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</si>
  <si>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</si>
  <si>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</si>
  <si>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</si>
  <si>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</si>
  <si>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Last updated: 7/17/18</t>
  </si>
  <si>
    <t>UnitedHealthcare Insurance Company</t>
  </si>
  <si>
    <t>UNITEDHEALTH GRP</t>
  </si>
  <si>
    <t>362739571</t>
  </si>
  <si>
    <t>008290</t>
  </si>
  <si>
    <t>00707</t>
  </si>
  <si>
    <t>79413</t>
  </si>
  <si>
    <t>82011</t>
  </si>
  <si>
    <t>185 Asylum Street Hartford, Connecticut 06103-0450</t>
  </si>
  <si>
    <t>2017</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</si>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</sst>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b/>
      <sz val="10"/>
      <color theme="0"/>
      <name val="Arial"/>
      <family val="2"/>
    </font>
    <font>
      <b/>
      <sz val="13"/>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11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top style="thick">
        <color indexed="22"/>
      </top>
      <bottom/>
      <diagonal/>
    </border>
    <border>
      <left style="medium">
        <color auto="1"/>
      </left>
      <right/>
      <top style="thick">
        <color indexed="22"/>
      </top>
      <bottom/>
      <diagonal/>
    </border>
    <border>
      <left style="thin">
        <color indexed="23"/>
      </left>
      <right/>
      <top style="thick">
        <color indexed="22"/>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bottom style="medium">
        <color auto="1"/>
      </bottom>
      <diagonal/>
    </border>
    <border>
      <left style="thin">
        <color auto="1"/>
      </left>
      <right/>
      <top/>
      <bottom style="medium">
        <color auto="1"/>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medium">
        <color auto="1"/>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right style="thin">
        <color auto="1"/>
      </right>
      <top/>
      <bottom/>
      <diagonal/>
    </border>
    <border>
      <left/>
      <right style="thin">
        <color auto="1"/>
      </right>
      <top style="thin">
        <color auto="1"/>
      </top>
      <bottom style="thick">
        <color indexed="22"/>
      </bottom>
      <diagonal/>
    </border>
    <border>
      <left/>
      <right style="thin">
        <color auto="1"/>
      </right>
      <top/>
      <bottom style="thin">
        <color auto="1"/>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indexed="23"/>
      </left>
      <right/>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indexed="23"/>
      </left>
      <right style="thin">
        <color auto="1"/>
      </right>
      <top/>
      <bottom style="thin">
        <color indexed="23"/>
      </bottom>
      <diagonal/>
    </border>
    <border>
      <left style="medium">
        <color auto="1"/>
      </left>
      <right/>
      <top style="thin">
        <color indexed="23"/>
      </top>
      <bottom/>
      <diagonal/>
    </border>
    <border>
      <left style="thin">
        <color auto="1"/>
      </left>
      <right/>
      <top style="thin">
        <color indexed="23"/>
      </top>
      <bottom/>
      <diagonal/>
    </border>
    <border>
      <left style="medium">
        <color auto="1"/>
      </left>
      <right/>
      <top style="thin">
        <color auto="1"/>
      </top>
      <bottom/>
      <diagonal/>
    </border>
    <border>
      <left style="thin">
        <color theme="1" tint="0.49995422223578601"/>
      </left>
      <right/>
      <top style="thin">
        <color auto="1"/>
      </top>
      <bottom/>
      <diagonal/>
    </border>
    <border>
      <left style="thin">
        <color theme="1" tint="0.49995422223578601"/>
      </left>
      <right style="medium">
        <color auto="1"/>
      </right>
      <top style="thin">
        <color auto="1"/>
      </top>
      <bottom/>
      <diagonal/>
    </border>
    <border>
      <left style="thin">
        <color indexed="23"/>
      </left>
      <right/>
      <top style="thin">
        <color indexed="23"/>
      </top>
      <bottom/>
      <diagonal/>
    </border>
    <border>
      <left style="thin">
        <color indexed="23"/>
      </left>
      <right style="medium">
        <color auto="1"/>
      </right>
      <top style="thin">
        <color indexed="23"/>
      </top>
      <bottom/>
      <diagonal/>
    </border>
    <border>
      <left style="thin">
        <color indexed="23"/>
      </left>
      <right/>
      <top style="thin">
        <color indexed="23"/>
      </top>
      <bottom style="medium">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medium">
        <color auto="1"/>
      </top>
      <bottom style="thick">
        <color indexed="22"/>
      </bottom>
      <diagonal/>
    </border>
    <border>
      <left style="thin">
        <color auto="1"/>
      </left>
      <right/>
      <top style="thin">
        <color auto="1"/>
      </top>
      <bottom/>
      <diagonal/>
    </border>
    <border>
      <left style="thin">
        <color auto="1"/>
      </left>
      <right style="thin">
        <color auto="1"/>
      </right>
      <top style="thin">
        <color auto="1"/>
      </top>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theme="1" tint="0.49995422223578601"/>
      </left>
      <right/>
      <top style="thin">
        <color indexed="23"/>
      </top>
      <bottom/>
      <diagonal/>
    </border>
    <border>
      <left/>
      <right/>
      <top style="thin">
        <color auto="1"/>
      </top>
      <bottom/>
      <diagonal/>
    </border>
    <border>
      <left style="medium">
        <color auto="1"/>
      </left>
      <right style="medium">
        <color auto="1"/>
      </right>
      <top style="thin">
        <color auto="1"/>
      </top>
      <bottom/>
      <diagonal/>
    </border>
    <border>
      <left style="medium">
        <color auto="1"/>
      </left>
      <right/>
      <top style="thin">
        <color auto="1"/>
      </top>
      <bottom style="thin">
        <color auto="1"/>
      </bottom>
      <diagonal/>
    </border>
    <border>
      <left style="thin">
        <color theme="1" tint="0.49995422223578601"/>
      </left>
      <right/>
      <top style="thin">
        <color auto="1"/>
      </top>
      <bottom style="thin">
        <color auto="1"/>
      </bottom>
      <diagonal/>
    </border>
    <border>
      <left style="medium">
        <color auto="1"/>
      </left>
      <right style="medium">
        <color auto="1"/>
      </right>
      <top style="thin">
        <color auto="1"/>
      </top>
      <bottom style="thin">
        <color auto="1"/>
      </bottom>
      <diagonal/>
    </border>
    <border>
      <left/>
      <right/>
      <top style="thin">
        <color indexed="23"/>
      </top>
      <bottom/>
      <diagonal/>
    </border>
    <border>
      <left style="thin">
        <color auto="1"/>
      </left>
      <right style="medium">
        <color auto="1"/>
      </right>
      <top style="thin">
        <color auto="1"/>
      </top>
      <bottom style="thin">
        <color auto="1"/>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auto="1"/>
      </left>
      <right/>
      <top style="thin">
        <color indexed="23"/>
      </top>
      <bottom style="medium">
        <color auto="1"/>
      </bottom>
      <diagonal/>
    </border>
    <border>
      <left style="thin">
        <color indexed="23"/>
      </left>
      <right style="thin">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style="thin">
        <color rgb="FF808080"/>
      </left>
      <right/>
      <top style="thin">
        <color auto="1"/>
      </top>
      <bottom style="thick">
        <color indexed="22"/>
      </bottom>
      <diagonal/>
    </border>
    <border>
      <left style="thin">
        <color indexed="23"/>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797">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3" fillId="7" borderId="1" applyNumberFormat="0" applyAlignment="0" applyProtection="0"/>
    <xf numFmtId="0" fontId="6" fillId="20" borderId="1" applyNumberFormat="0" applyAlignment="0" applyProtection="0"/>
  </cellStyleXfs>
  <cellXfs count="460">
    <xf numFmtId="0" fontId="0" fillId="0" borderId="0" xfId="0"/>
    <xf numFmtId="165" fontId="31" fillId="0" borderId="12" xfId="471" applyNumberFormat="1" applyFont="1" applyFill="1" applyBorder="1" applyAlignment="1" applyProtection="1">
      <alignment vertical="top"/>
      <protection locked="0"/>
    </xf>
    <xf numFmtId="0" fontId="31" fillId="0" borderId="110" xfId="471" applyNumberFormat="1" applyFont="1" applyFill="1" applyBorder="1" applyAlignment="1" applyProtection="1">
      <alignment horizontal="left" vertical="top" wrapText="1"/>
      <protection locked="0"/>
    </xf>
    <xf numFmtId="0" fontId="31" fillId="0" borderId="109" xfId="471" applyNumberFormat="1" applyFont="1" applyFill="1" applyBorder="1" applyAlignment="1" applyProtection="1">
      <alignment horizontal="left" vertical="top" wrapText="1"/>
      <protection locked="0"/>
    </xf>
    <xf numFmtId="0" fontId="31" fillId="0" borderId="30" xfId="471" applyNumberFormat="1" applyFont="1" applyFill="1" applyBorder="1" applyAlignment="1" applyProtection="1">
      <alignment horizontal="left" vertical="top" wrapText="1"/>
      <protection locked="0"/>
    </xf>
    <xf numFmtId="0" fontId="31" fillId="0" borderId="108" xfId="471" applyNumberFormat="1" applyFont="1" applyFill="1" applyBorder="1" applyAlignment="1" applyProtection="1">
      <alignment horizontal="left" vertical="top" wrapText="1"/>
      <protection locked="0"/>
    </xf>
    <xf numFmtId="0" fontId="31" fillId="0" borderId="45" xfId="471" applyNumberFormat="1" applyFont="1" applyFill="1" applyBorder="1" applyAlignment="1" applyProtection="1">
      <alignment horizontal="left" vertical="top" wrapText="1"/>
      <protection locked="0"/>
    </xf>
    <xf numFmtId="0" fontId="31" fillId="0" borderId="44" xfId="471" applyNumberFormat="1" applyFont="1" applyFill="1" applyBorder="1" applyAlignment="1" applyProtection="1">
      <alignment horizontal="left" vertical="top" wrapText="1"/>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1"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1"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11" fillId="24" borderId="0" xfId="109" applyFill="1" applyBorder="1" applyAlignment="1">
      <alignment vertical="top" wrapText="1"/>
    </xf>
    <xf numFmtId="0" fontId="0" fillId="0" borderId="11" xfId="0" applyFont="1" applyBorder="1" applyAlignment="1">
      <alignment vertical="top"/>
    </xf>
    <xf numFmtId="0" fontId="0" fillId="0" borderId="10" xfId="0" applyFont="1" applyBorder="1" applyAlignment="1">
      <alignment vertical="top"/>
    </xf>
    <xf numFmtId="6" fontId="0" fillId="25" borderId="12" xfId="0" applyNumberFormat="1" applyFont="1" applyFill="1" applyBorder="1"/>
    <xf numFmtId="6" fontId="0" fillId="25" borderId="13" xfId="0" applyNumberFormat="1" applyFont="1" applyFill="1" applyBorder="1"/>
    <xf numFmtId="0" fontId="20" fillId="0" borderId="0" xfId="128" applyFont="1"/>
    <xf numFmtId="0" fontId="20" fillId="0" borderId="0" xfId="0" applyFont="1"/>
    <xf numFmtId="0" fontId="27" fillId="24" borderId="14" xfId="107" applyFont="1" applyFill="1" applyBorder="1" applyAlignment="1">
      <alignment vertical="top"/>
    </xf>
    <xf numFmtId="0" fontId="27" fillId="24" borderId="15" xfId="107" applyFont="1" applyFill="1" applyBorder="1" applyAlignment="1">
      <alignment vertical="top" wrapText="1"/>
    </xf>
    <xf numFmtId="0" fontId="31" fillId="0" borderId="0" xfId="129" applyAlignment="1">
      <alignment vertical="top"/>
    </xf>
    <xf numFmtId="0" fontId="27" fillId="24" borderId="16" xfId="107" applyFont="1" applyFill="1" applyBorder="1" applyAlignment="1">
      <alignment vertical="top" wrapText="1"/>
    </xf>
    <xf numFmtId="0" fontId="31" fillId="0" borderId="17" xfId="129" applyBorder="1" applyAlignment="1">
      <alignment vertical="top"/>
    </xf>
    <xf numFmtId="0" fontId="31" fillId="0" borderId="18" xfId="129" applyBorder="1" applyAlignment="1">
      <alignment vertical="top"/>
    </xf>
    <xf numFmtId="0" fontId="10" fillId="26" borderId="19" xfId="107" applyFill="1" applyBorder="1" applyAlignment="1">
      <alignment vertical="center"/>
    </xf>
    <xf numFmtId="0" fontId="10" fillId="26" borderId="20" xfId="107" applyFill="1" applyBorder="1" applyAlignment="1">
      <alignment vertical="center"/>
    </xf>
    <xf numFmtId="0" fontId="10" fillId="24" borderId="16" xfId="190" applyFont="1" applyFill="1" applyBorder="1" applyAlignment="1">
      <alignment horizontal="center"/>
    </xf>
    <xf numFmtId="0" fontId="10" fillId="26" borderId="21" xfId="190" applyFont="1" applyFill="1" applyBorder="1" applyAlignment="1">
      <alignment horizontal="center" vertical="center" wrapText="1"/>
    </xf>
    <xf numFmtId="0" fontId="10" fillId="26" borderId="16" xfId="190" applyFont="1" applyFill="1" applyBorder="1" applyAlignment="1">
      <alignment horizontal="center" vertical="center" wrapText="1"/>
    </xf>
    <xf numFmtId="0" fontId="0" fillId="0" borderId="21" xfId="0" applyFont="1" applyBorder="1" applyAlignment="1">
      <alignment horizontal="left" vertical="top" wrapText="1" indent="1"/>
    </xf>
    <xf numFmtId="0" fontId="31" fillId="0" borderId="0" xfId="129" applyAlignment="1">
      <alignment wrapText="1"/>
    </xf>
    <xf numFmtId="6" fontId="0" fillId="27" borderId="12" xfId="56" applyNumberFormat="1" applyFont="1" applyFill="1" applyBorder="1" applyAlignment="1" applyProtection="1">
      <alignment vertical="top"/>
      <protection locked="0"/>
    </xf>
    <xf numFmtId="6" fontId="0" fillId="27" borderId="13" xfId="56" applyNumberFormat="1" applyFont="1" applyFill="1" applyBorder="1" applyAlignment="1" applyProtection="1">
      <alignment vertical="top"/>
      <protection locked="0"/>
    </xf>
    <xf numFmtId="6" fontId="0" fillId="27" borderId="11" xfId="56" applyNumberFormat="1" applyFont="1" applyFill="1" applyBorder="1" applyAlignment="1" applyProtection="1">
      <alignment vertical="top"/>
      <protection locked="0"/>
    </xf>
    <xf numFmtId="6" fontId="0" fillId="25" borderId="11" xfId="0" applyNumberFormat="1" applyFont="1" applyFill="1" applyBorder="1" applyProtection="1">
      <protection locked="0"/>
    </xf>
    <xf numFmtId="6" fontId="0" fillId="0" borderId="12" xfId="115" applyNumberFormat="1" applyFont="1" applyFill="1" applyBorder="1" applyAlignment="1" applyProtection="1">
      <alignment vertical="top"/>
      <protection locked="0"/>
    </xf>
    <xf numFmtId="6" fontId="0" fillId="0" borderId="13" xfId="115" applyNumberFormat="1" applyFont="1" applyFill="1" applyBorder="1" applyAlignment="1" applyProtection="1">
      <alignment vertical="top"/>
      <protection locked="0"/>
    </xf>
    <xf numFmtId="6" fontId="0" fillId="0" borderId="11" xfId="115" applyNumberFormat="1" applyFont="1" applyFill="1" applyBorder="1" applyAlignment="1" applyProtection="1">
      <alignment vertical="top"/>
      <protection locked="0"/>
    </xf>
    <xf numFmtId="38" fontId="0" fillId="0" borderId="12" xfId="115" applyNumberFormat="1" applyFont="1" applyFill="1" applyBorder="1" applyAlignment="1" applyProtection="1">
      <alignment vertical="top"/>
      <protection locked="0"/>
    </xf>
    <xf numFmtId="38" fontId="0" fillId="0" borderId="13" xfId="115" applyNumberFormat="1" applyFont="1" applyFill="1" applyBorder="1" applyAlignment="1" applyProtection="1">
      <alignment vertical="top"/>
      <protection locked="0"/>
    </xf>
    <xf numFmtId="38" fontId="0" fillId="0" borderId="11" xfId="115" applyNumberFormat="1" applyFont="1" applyFill="1" applyBorder="1" applyAlignment="1" applyProtection="1">
      <alignment vertical="top"/>
      <protection locked="0"/>
    </xf>
    <xf numFmtId="6" fontId="0" fillId="0" borderId="13" xfId="115" applyNumberFormat="1" applyFont="1" applyFill="1" applyBorder="1" applyProtection="1">
      <protection locked="0"/>
    </xf>
    <xf numFmtId="0" fontId="11" fillId="24" borderId="22" xfId="109" applyFill="1" applyBorder="1" applyAlignment="1">
      <alignment vertical="top" wrapText="1"/>
    </xf>
    <xf numFmtId="0" fontId="0" fillId="0" borderId="10" xfId="0" applyFont="1" applyBorder="1"/>
    <xf numFmtId="0" fontId="20" fillId="0" borderId="10" xfId="0" applyFont="1" applyBorder="1" applyAlignment="1">
      <alignment vertical="top"/>
    </xf>
    <xf numFmtId="0" fontId="0" fillId="0" borderId="10" xfId="0" applyFont="1" applyBorder="1" applyAlignment="1">
      <alignment vertical="top" wrapText="1"/>
    </xf>
    <xf numFmtId="0" fontId="20" fillId="0" borderId="0" xfId="129" applyFont="1" applyAlignment="1">
      <alignment vertical="top"/>
    </xf>
    <xf numFmtId="165" fontId="0" fillId="0" borderId="12" xfId="115" applyNumberFormat="1" applyFont="1" applyFill="1" applyBorder="1" applyAlignment="1" applyProtection="1">
      <alignment vertical="top"/>
      <protection locked="0"/>
    </xf>
    <xf numFmtId="165" fontId="0" fillId="0" borderId="13"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0" fillId="25" borderId="23" xfId="0" applyFont="1" applyFill="1" applyBorder="1" applyAlignment="1" applyProtection="1">
      <alignment horizontal="left"/>
      <protection locked="0"/>
    </xf>
    <xf numFmtId="0" fontId="0" fillId="25" borderId="24" xfId="0" applyFont="1" applyFill="1" applyBorder="1" applyAlignment="1" applyProtection="1">
      <alignment horizontal="left"/>
      <protection locked="0"/>
    </xf>
    <xf numFmtId="0" fontId="11" fillId="24" borderId="25" xfId="109" applyFill="1" applyBorder="1" applyAlignment="1">
      <alignment vertical="top" wrapText="1"/>
    </xf>
    <xf numFmtId="0" fontId="0" fillId="0" borderId="12" xfId="0" applyFont="1" applyBorder="1" applyAlignment="1">
      <alignment horizontal="left" vertical="top" wrapText="1" indent="1"/>
    </xf>
    <xf numFmtId="0" fontId="0" fillId="0" borderId="25" xfId="0" applyFont="1" applyBorder="1" applyAlignment="1">
      <alignment horizontal="left" vertical="top" wrapText="1" indent="1"/>
    </xf>
    <xf numFmtId="0" fontId="20" fillId="0" borderId="12" xfId="129" applyFont="1" applyBorder="1" applyAlignment="1">
      <alignment horizontal="left" vertical="top" wrapText="1" indent="1"/>
    </xf>
    <xf numFmtId="0" fontId="31" fillId="0" borderId="25" xfId="129" applyBorder="1" applyAlignment="1">
      <alignment horizontal="left" vertical="top" wrapText="1" indent="1"/>
    </xf>
    <xf numFmtId="0" fontId="20" fillId="0" borderId="25" xfId="129" applyFont="1" applyBorder="1" applyAlignment="1">
      <alignment horizontal="left" vertical="top" wrapText="1" indent="1"/>
    </xf>
    <xf numFmtId="0" fontId="0" fillId="0" borderId="12" xfId="0" applyBorder="1" applyAlignment="1">
      <alignment horizontal="left" vertical="top" wrapText="1" indent="1"/>
    </xf>
    <xf numFmtId="0" fontId="0" fillId="0" borderId="25" xfId="0" applyBorder="1" applyAlignment="1">
      <alignment horizontal="left" vertical="top" wrapText="1" indent="1"/>
    </xf>
    <xf numFmtId="0" fontId="20" fillId="0" borderId="25" xfId="0" applyFont="1" applyBorder="1" applyAlignment="1">
      <alignment horizontal="left" vertical="top" wrapText="1" indent="1"/>
    </xf>
    <xf numFmtId="0" fontId="10" fillId="24" borderId="26" xfId="107" applyFill="1" applyBorder="1" applyAlignment="1">
      <alignment horizontal="center" vertical="center" wrapText="1"/>
    </xf>
    <xf numFmtId="49" fontId="11" fillId="24" borderId="27" xfId="110" applyNumberFormat="1" applyFill="1" applyBorder="1" applyAlignment="1">
      <alignment horizontal="center" vertical="center" wrapText="1"/>
    </xf>
    <xf numFmtId="0" fontId="12" fillId="24" borderId="26" xfId="113" applyFill="1" applyBorder="1" applyAlignment="1">
      <alignment horizontal="center" vertical="center" wrapText="1"/>
    </xf>
    <xf numFmtId="0" fontId="12" fillId="24" borderId="28" xfId="113" applyFill="1" applyBorder="1" applyAlignment="1">
      <alignment horizontal="center" vertical="center" wrapText="1"/>
    </xf>
    <xf numFmtId="0" fontId="12" fillId="24" borderId="27" xfId="113" applyFill="1" applyBorder="1" applyAlignment="1">
      <alignment horizontal="center" vertical="center" wrapText="1"/>
    </xf>
    <xf numFmtId="0" fontId="12" fillId="24" borderId="29" xfId="113" applyFill="1" applyBorder="1" applyAlignment="1">
      <alignment horizontal="center" vertical="center" wrapText="1"/>
    </xf>
    <xf numFmtId="0" fontId="0" fillId="0" borderId="12" xfId="0" applyFont="1" applyBorder="1" applyAlignment="1">
      <alignment horizontal="left" vertical="top" indent="1"/>
    </xf>
    <xf numFmtId="0" fontId="0" fillId="0" borderId="25" xfId="0" applyFont="1" applyBorder="1" applyAlignment="1">
      <alignment horizontal="left" vertical="top" indent="1"/>
    </xf>
    <xf numFmtId="0" fontId="20" fillId="0" borderId="25" xfId="0" applyFont="1" applyBorder="1" applyAlignment="1">
      <alignment horizontal="left" vertical="top" indent="1"/>
    </xf>
    <xf numFmtId="0" fontId="20" fillId="0" borderId="12" xfId="0" applyFont="1" applyBorder="1" applyAlignment="1">
      <alignment horizontal="left" vertical="top" indent="1"/>
    </xf>
    <xf numFmtId="0" fontId="0" fillId="0" borderId="30" xfId="0" applyFont="1" applyBorder="1" applyAlignment="1">
      <alignment horizontal="left" vertical="top" wrapText="1" indent="1"/>
    </xf>
    <xf numFmtId="0" fontId="0" fillId="0" borderId="31" xfId="0" applyFont="1" applyBorder="1" applyAlignment="1">
      <alignment vertical="top"/>
    </xf>
    <xf numFmtId="0" fontId="0" fillId="0" borderId="12" xfId="128" applyFont="1" applyBorder="1" applyAlignment="1">
      <alignment horizontal="left" vertical="top" indent="1"/>
    </xf>
    <xf numFmtId="0" fontId="0" fillId="0" borderId="25" xfId="128" applyFont="1" applyBorder="1" applyAlignment="1">
      <alignment horizontal="left" vertical="top" wrapText="1" indent="1"/>
    </xf>
    <xf numFmtId="0" fontId="20" fillId="0" borderId="25" xfId="128" applyFont="1" applyBorder="1" applyAlignment="1">
      <alignment horizontal="left" vertical="top" wrapText="1" indent="1"/>
    </xf>
    <xf numFmtId="0" fontId="0" fillId="0" borderId="12" xfId="128" applyFont="1" applyBorder="1" applyAlignment="1">
      <alignment horizontal="left" vertical="top" wrapText="1" indent="1"/>
    </xf>
    <xf numFmtId="0" fontId="0" fillId="0" borderId="25" xfId="128" applyFont="1" applyBorder="1" applyAlignment="1">
      <alignment horizontal="left" vertical="top" indent="1"/>
    </xf>
    <xf numFmtId="0" fontId="20" fillId="0" borderId="12" xfId="128" applyFont="1" applyBorder="1" applyAlignment="1">
      <alignment horizontal="left" vertical="top" indent="1"/>
    </xf>
    <xf numFmtId="0" fontId="20" fillId="0" borderId="25" xfId="128" applyFont="1" applyBorder="1" applyAlignment="1">
      <alignment horizontal="left" vertical="top" indent="1"/>
    </xf>
    <xf numFmtId="165" fontId="0" fillId="0" borderId="32" xfId="115" applyNumberFormat="1" applyFont="1" applyFill="1" applyBorder="1" applyAlignment="1" applyProtection="1">
      <alignment vertical="top"/>
      <protection locked="0"/>
    </xf>
    <xf numFmtId="0" fontId="12" fillId="24" borderId="33" xfId="113" applyFill="1" applyBorder="1" applyAlignment="1">
      <alignment horizontal="center" vertical="center" wrapText="1"/>
    </xf>
    <xf numFmtId="0" fontId="31" fillId="0" borderId="30" xfId="129" applyBorder="1" applyAlignment="1">
      <alignment horizontal="left" vertical="top" wrapText="1" indent="1"/>
    </xf>
    <xf numFmtId="0" fontId="12" fillId="24" borderId="34" xfId="113" applyFill="1" applyBorder="1" applyAlignment="1">
      <alignment horizontal="center" vertical="center" wrapText="1"/>
    </xf>
    <xf numFmtId="0" fontId="0" fillId="0" borderId="30" xfId="0" applyFont="1" applyBorder="1" applyAlignment="1">
      <alignment horizontal="left" vertical="top" indent="1"/>
    </xf>
    <xf numFmtId="0" fontId="0" fillId="0" borderId="32" xfId="115" applyFont="1" applyFill="1" applyBorder="1" applyAlignment="1" applyProtection="1">
      <alignment wrapText="1"/>
      <protection locked="0"/>
    </xf>
    <xf numFmtId="0" fontId="0" fillId="0" borderId="35" xfId="115" applyFont="1" applyFill="1" applyBorder="1" applyAlignment="1" applyProtection="1">
      <alignment wrapText="1"/>
      <protection locked="0"/>
    </xf>
    <xf numFmtId="0" fontId="11" fillId="24" borderId="26" xfId="109" applyFill="1" applyBorder="1" applyAlignment="1">
      <alignment horizontal="center" wrapText="1"/>
    </xf>
    <xf numFmtId="0" fontId="11" fillId="24" borderId="36" xfId="109" applyFill="1" applyBorder="1" applyAlignment="1">
      <alignment horizontal="center" wrapText="1"/>
    </xf>
    <xf numFmtId="0" fontId="11" fillId="24" borderId="34" xfId="109" applyFill="1" applyBorder="1" applyAlignment="1">
      <alignment horizontal="center" wrapText="1"/>
    </xf>
    <xf numFmtId="0" fontId="0" fillId="25" borderId="37" xfId="0" applyFont="1" applyFill="1" applyBorder="1" applyAlignment="1" applyProtection="1">
      <alignment horizontal="left"/>
      <protection locked="0"/>
    </xf>
    <xf numFmtId="166" fontId="0" fillId="0" borderId="17" xfId="69" applyNumberFormat="1" applyBorder="1" applyAlignment="1">
      <alignment vertical="top"/>
    </xf>
    <xf numFmtId="165" fontId="0" fillId="0" borderId="38" xfId="174" applyNumberFormat="1" applyBorder="1" applyAlignment="1">
      <alignment horizontal="center" vertical="top"/>
    </xf>
    <xf numFmtId="0" fontId="26" fillId="24" borderId="39" xfId="110" applyFont="1" applyFill="1" applyBorder="1" applyAlignment="1">
      <alignment horizontal="center" vertical="top"/>
    </xf>
    <xf numFmtId="166" fontId="0" fillId="0" borderId="18" xfId="69" applyNumberFormat="1" applyBorder="1" applyAlignment="1">
      <alignment vertical="top"/>
    </xf>
    <xf numFmtId="165" fontId="0" fillId="0" borderId="40" xfId="174" applyNumberFormat="1" applyBorder="1" applyAlignment="1">
      <alignment horizontal="center" vertical="top"/>
    </xf>
    <xf numFmtId="6" fontId="31" fillId="0" borderId="17" xfId="129" applyNumberFormat="1" applyBorder="1" applyAlignment="1">
      <alignment horizontal="right" vertical="top"/>
    </xf>
    <xf numFmtId="0" fontId="31" fillId="0" borderId="38" xfId="129" applyBorder="1" applyAlignment="1">
      <alignment horizontal="center" vertical="top"/>
    </xf>
    <xf numFmtId="6" fontId="31" fillId="0" borderId="18" xfId="129" applyNumberFormat="1" applyBorder="1" applyAlignment="1">
      <alignment horizontal="right" vertical="top"/>
    </xf>
    <xf numFmtId="0" fontId="31" fillId="0" borderId="40" xfId="129" applyBorder="1" applyAlignment="1">
      <alignment horizontal="center" vertical="top"/>
    </xf>
    <xf numFmtId="0" fontId="28" fillId="0" borderId="0" xfId="129" applyFont="1"/>
    <xf numFmtId="6" fontId="24" fillId="25" borderId="28" xfId="109" applyNumberFormat="1" applyFont="1" applyFill="1" applyBorder="1" applyAlignment="1">
      <alignment vertical="top" wrapText="1"/>
    </xf>
    <xf numFmtId="6" fontId="24" fillId="25" borderId="26" xfId="109" applyNumberFormat="1" applyFont="1" applyFill="1" applyBorder="1" applyAlignment="1">
      <alignment vertical="top" wrapText="1"/>
    </xf>
    <xf numFmtId="6" fontId="24" fillId="25" borderId="27" xfId="109" applyNumberFormat="1" applyFont="1" applyFill="1" applyBorder="1" applyAlignment="1">
      <alignment vertical="top" wrapText="1"/>
    </xf>
    <xf numFmtId="6" fontId="24" fillId="25" borderId="29" xfId="109" applyNumberFormat="1" applyFont="1" applyFill="1" applyBorder="1" applyAlignment="1">
      <alignment vertical="top" wrapText="1"/>
    </xf>
    <xf numFmtId="6" fontId="0" fillId="27" borderId="32" xfId="56" applyNumberFormat="1" applyFont="1" applyFill="1" applyBorder="1" applyAlignment="1" applyProtection="1">
      <alignment vertical="top"/>
      <protection locked="0"/>
    </xf>
    <xf numFmtId="38" fontId="0" fillId="27" borderId="13" xfId="56" applyNumberFormat="1" applyFont="1" applyFill="1" applyBorder="1" applyAlignment="1" applyProtection="1">
      <alignment vertical="top"/>
      <protection locked="0"/>
    </xf>
    <xf numFmtId="38" fontId="0" fillId="27" borderId="32" xfId="56" applyNumberFormat="1" applyFont="1" applyFill="1" applyBorder="1" applyAlignment="1" applyProtection="1">
      <alignment vertical="top"/>
      <protection locked="0"/>
    </xf>
    <xf numFmtId="0" fontId="12" fillId="24" borderId="41" xfId="113" applyFill="1" applyBorder="1" applyAlignment="1">
      <alignment horizontal="left" indent="1"/>
    </xf>
    <xf numFmtId="0" fontId="12" fillId="24" borderId="42" xfId="113" applyFill="1" applyBorder="1"/>
    <xf numFmtId="0" fontId="12" fillId="24" borderId="43" xfId="113" applyFill="1" applyBorder="1"/>
    <xf numFmtId="0" fontId="11" fillId="24" borderId="44" xfId="109" applyFill="1" applyBorder="1" applyAlignment="1">
      <alignment horizontal="left" indent="1"/>
    </xf>
    <xf numFmtId="0" fontId="11" fillId="24" borderId="45" xfId="109" applyFill="1" applyBorder="1" applyAlignment="1">
      <alignment horizontal="left" indent="1"/>
    </xf>
    <xf numFmtId="0" fontId="11" fillId="24" borderId="46" xfId="109" applyFill="1" applyBorder="1"/>
    <xf numFmtId="0" fontId="12" fillId="24" borderId="47" xfId="113" applyFill="1" applyBorder="1" applyAlignment="1">
      <alignment horizontal="left" indent="1"/>
    </xf>
    <xf numFmtId="0" fontId="12" fillId="24" borderId="48" xfId="113" applyFill="1" applyBorder="1"/>
    <xf numFmtId="0" fontId="12" fillId="24" borderId="49" xfId="113" applyFill="1" applyBorder="1"/>
    <xf numFmtId="0" fontId="12" fillId="24" borderId="50" xfId="113" applyFill="1" applyBorder="1" applyAlignment="1">
      <alignment horizontal="left" indent="1"/>
    </xf>
    <xf numFmtId="0" fontId="12" fillId="24" borderId="51" xfId="113" applyFill="1" applyBorder="1"/>
    <xf numFmtId="164" fontId="0" fillId="25" borderId="25" xfId="109" applyNumberFormat="1" applyFont="1" applyFill="1" applyBorder="1" applyAlignment="1">
      <alignment vertical="top" wrapText="1"/>
    </xf>
    <xf numFmtId="164" fontId="0" fillId="25" borderId="52"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53" xfId="109" applyNumberFormat="1" applyFont="1" applyFill="1" applyBorder="1" applyAlignment="1">
      <alignment vertical="top" wrapText="1"/>
    </xf>
    <xf numFmtId="6" fontId="0" fillId="25" borderId="54" xfId="0" applyNumberFormat="1" applyFont="1" applyFill="1" applyBorder="1" applyAlignment="1" applyProtection="1">
      <alignment vertical="top"/>
      <protection locked="0"/>
    </xf>
    <xf numFmtId="6" fontId="0" fillId="25" borderId="52" xfId="0" applyNumberFormat="1" applyFont="1" applyFill="1" applyBorder="1" applyAlignment="1" applyProtection="1">
      <alignment vertical="top"/>
      <protection locked="0"/>
    </xf>
    <xf numFmtId="6" fontId="0" fillId="25" borderId="25" xfId="0" applyNumberFormat="1" applyFont="1" applyFill="1" applyBorder="1" applyAlignment="1" applyProtection="1">
      <alignment vertical="top"/>
      <protection locked="0"/>
    </xf>
    <xf numFmtId="6" fontId="0" fillId="25" borderId="55" xfId="0" applyNumberFormat="1" applyFont="1" applyFill="1" applyBorder="1" applyAlignment="1" applyProtection="1">
      <alignment vertical="top"/>
      <protection locked="0"/>
    </xf>
    <xf numFmtId="6" fontId="0" fillId="25" borderId="56" xfId="0" applyNumberFormat="1" applyFont="1" applyFill="1" applyBorder="1" applyAlignment="1" applyProtection="1">
      <alignment vertical="top"/>
      <protection locked="0"/>
    </xf>
    <xf numFmtId="6" fontId="0" fillId="25" borderId="57" xfId="0" applyNumberFormat="1" applyFont="1" applyFill="1" applyBorder="1" applyAlignment="1" applyProtection="1">
      <alignment vertical="top"/>
      <protection locked="0"/>
    </xf>
    <xf numFmtId="6" fontId="0" fillId="25" borderId="13" xfId="0" applyNumberFormat="1" applyFont="1" applyFill="1" applyBorder="1" applyAlignment="1">
      <alignment vertical="top"/>
    </xf>
    <xf numFmtId="6" fontId="0" fillId="25" borderId="32" xfId="0" applyNumberFormat="1" applyFont="1" applyFill="1" applyBorder="1" applyAlignment="1">
      <alignment vertical="top"/>
    </xf>
    <xf numFmtId="6" fontId="0" fillId="25" borderId="52" xfId="0" applyNumberFormat="1" applyFont="1" applyFill="1" applyBorder="1" applyAlignment="1">
      <alignment vertical="top"/>
    </xf>
    <xf numFmtId="38" fontId="0" fillId="25" borderId="58" xfId="0" applyNumberFormat="1" applyFont="1" applyFill="1" applyBorder="1" applyAlignment="1" applyProtection="1">
      <alignment vertical="top"/>
      <protection locked="0"/>
    </xf>
    <xf numFmtId="38" fontId="0" fillId="25" borderId="59" xfId="0" applyNumberFormat="1" applyFont="1" applyFill="1" applyBorder="1" applyAlignment="1" applyProtection="1">
      <alignment vertical="top"/>
      <protection locked="0"/>
    </xf>
    <xf numFmtId="38" fontId="0" fillId="25" borderId="23" xfId="0" applyNumberFormat="1" applyFont="1" applyFill="1" applyBorder="1" applyAlignment="1" applyProtection="1">
      <alignment vertical="top"/>
      <protection locked="0"/>
    </xf>
    <xf numFmtId="38" fontId="0" fillId="25" borderId="60" xfId="0" applyNumberFormat="1" applyFont="1" applyFill="1" applyBorder="1" applyAlignment="1" applyProtection="1">
      <alignment vertical="top"/>
      <protection locked="0"/>
    </xf>
    <xf numFmtId="38" fontId="0" fillId="25" borderId="24" xfId="0" applyNumberFormat="1" applyFont="1" applyFill="1" applyBorder="1" applyAlignment="1" applyProtection="1">
      <alignment vertical="top"/>
      <protection locked="0"/>
    </xf>
    <xf numFmtId="38" fontId="0" fillId="25" borderId="61" xfId="0" applyNumberFormat="1" applyFont="1" applyFill="1" applyBorder="1" applyAlignment="1" applyProtection="1">
      <alignment vertical="top"/>
      <protection locked="0"/>
    </xf>
    <xf numFmtId="164" fontId="0" fillId="25" borderId="30" xfId="109" applyNumberFormat="1" applyFont="1" applyFill="1" applyBorder="1" applyAlignment="1" applyProtection="1">
      <alignment vertical="top"/>
      <protection locked="0"/>
    </xf>
    <xf numFmtId="164" fontId="0" fillId="25" borderId="62" xfId="109" applyNumberFormat="1" applyFont="1" applyFill="1" applyBorder="1" applyAlignment="1" applyProtection="1">
      <alignment vertical="top"/>
      <protection locked="0"/>
    </xf>
    <xf numFmtId="164" fontId="0" fillId="25" borderId="31" xfId="109" applyNumberFormat="1" applyFont="1" applyFill="1" applyBorder="1" applyAlignment="1" applyProtection="1">
      <alignment vertical="top"/>
      <protection locked="0"/>
    </xf>
    <xf numFmtId="0" fontId="0" fillId="25" borderId="63" xfId="0" applyFont="1" applyFill="1" applyBorder="1" applyAlignment="1" applyProtection="1">
      <alignment vertical="top"/>
      <protection locked="0"/>
    </xf>
    <xf numFmtId="0" fontId="0" fillId="25" borderId="53"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11" xfId="0" applyNumberFormat="1" applyFont="1" applyFill="1" applyBorder="1" applyAlignment="1" applyProtection="1">
      <alignment vertical="top"/>
      <protection locked="0"/>
    </xf>
    <xf numFmtId="6" fontId="0" fillId="25" borderId="11" xfId="0" applyNumberFormat="1" applyFont="1" applyFill="1" applyBorder="1" applyAlignment="1">
      <alignment vertical="top"/>
    </xf>
    <xf numFmtId="6" fontId="0" fillId="25" borderId="63" xfId="0" applyNumberFormat="1" applyFont="1" applyFill="1" applyBorder="1" applyAlignment="1" applyProtection="1">
      <alignment vertical="top"/>
      <protection locked="0"/>
    </xf>
    <xf numFmtId="6" fontId="0" fillId="25" borderId="53" xfId="0" applyNumberFormat="1" applyFont="1" applyFill="1" applyBorder="1" applyAlignment="1" applyProtection="1">
      <alignment vertical="top"/>
      <protection locked="0"/>
    </xf>
    <xf numFmtId="6" fontId="0" fillId="25" borderId="53" xfId="0" applyNumberFormat="1" applyFont="1" applyFill="1" applyBorder="1" applyAlignment="1">
      <alignment vertical="top"/>
    </xf>
    <xf numFmtId="6" fontId="0" fillId="25" borderId="63" xfId="0" applyNumberFormat="1" applyFont="1" applyFill="1" applyBorder="1" applyAlignment="1">
      <alignment vertical="top"/>
    </xf>
    <xf numFmtId="6" fontId="0" fillId="25" borderId="12" xfId="0" applyNumberFormat="1" applyFont="1" applyFill="1" applyBorder="1" applyAlignment="1">
      <alignment vertical="top"/>
    </xf>
    <xf numFmtId="6" fontId="0" fillId="25" borderId="64" xfId="0" applyNumberFormat="1" applyFont="1" applyFill="1" applyBorder="1" applyAlignment="1" applyProtection="1">
      <alignment vertical="top"/>
      <protection locked="0"/>
    </xf>
    <xf numFmtId="6" fontId="0" fillId="25" borderId="25" xfId="0" applyNumberFormat="1" applyFont="1" applyFill="1" applyBorder="1" applyAlignment="1">
      <alignment vertical="top"/>
    </xf>
    <xf numFmtId="6" fontId="0" fillId="25" borderId="54"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65" xfId="0" applyNumberFormat="1" applyFont="1" applyFill="1" applyBorder="1" applyAlignment="1" applyProtection="1">
      <alignment vertical="top"/>
      <protection locked="0"/>
    </xf>
    <xf numFmtId="6" fontId="0" fillId="25" borderId="56" xfId="0" applyNumberFormat="1" applyFont="1" applyFill="1" applyBorder="1" applyAlignment="1">
      <alignment vertical="top"/>
    </xf>
    <xf numFmtId="6" fontId="0" fillId="25" borderId="62" xfId="0" applyNumberFormat="1" applyFont="1" applyFill="1" applyBorder="1" applyAlignment="1" applyProtection="1">
      <alignment vertical="top"/>
      <protection locked="0"/>
    </xf>
    <xf numFmtId="6" fontId="0" fillId="25" borderId="66" xfId="0" applyNumberFormat="1" applyFont="1" applyFill="1" applyBorder="1" applyAlignment="1" applyProtection="1">
      <alignment vertical="top"/>
      <protection locked="0"/>
    </xf>
    <xf numFmtId="6" fontId="0" fillId="25" borderId="67" xfId="0" applyNumberFormat="1" applyFont="1" applyFill="1" applyBorder="1" applyAlignment="1" applyProtection="1">
      <alignment vertical="top"/>
      <protection locked="0"/>
    </xf>
    <xf numFmtId="6" fontId="0" fillId="25" borderId="13" xfId="0" applyNumberFormat="1" applyFont="1" applyFill="1" applyBorder="1" applyAlignment="1" applyProtection="1">
      <alignment vertical="top"/>
      <protection locked="0"/>
    </xf>
    <xf numFmtId="6" fontId="0" fillId="25" borderId="12" xfId="0" applyNumberFormat="1" applyFont="1" applyFill="1" applyBorder="1" applyAlignment="1" applyProtection="1">
      <alignment vertical="top"/>
      <protection locked="0"/>
    </xf>
    <xf numFmtId="6" fontId="0" fillId="25" borderId="32" xfId="0" applyNumberFormat="1" applyFont="1" applyFill="1" applyBorder="1" applyAlignment="1" applyProtection="1">
      <alignment vertical="top"/>
      <protection locked="0"/>
    </xf>
    <xf numFmtId="6" fontId="0" fillId="25" borderId="35"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25" xfId="0" applyNumberFormat="1" applyFont="1" applyFill="1" applyBorder="1" applyAlignment="1" applyProtection="1">
      <alignment vertical="top"/>
      <protection locked="0"/>
    </xf>
    <xf numFmtId="165" fontId="0" fillId="25" borderId="54" xfId="0" applyNumberFormat="1" applyFont="1" applyFill="1" applyBorder="1" applyAlignment="1" applyProtection="1">
      <alignment vertical="top"/>
      <protection locked="0"/>
    </xf>
    <xf numFmtId="6" fontId="0" fillId="25" borderId="35" xfId="0" applyNumberFormat="1" applyFont="1" applyFill="1" applyBorder="1" applyAlignment="1">
      <alignment vertical="top"/>
    </xf>
    <xf numFmtId="6" fontId="0" fillId="25" borderId="30" xfId="0" applyNumberFormat="1" applyFont="1" applyFill="1" applyBorder="1" applyAlignment="1" applyProtection="1">
      <alignment vertical="top"/>
      <protection locked="0"/>
    </xf>
    <xf numFmtId="6" fontId="0" fillId="25" borderId="37" xfId="0" applyNumberFormat="1" applyFont="1" applyFill="1" applyBorder="1" applyAlignment="1" applyProtection="1">
      <alignment vertical="top"/>
      <protection locked="0"/>
    </xf>
    <xf numFmtId="6" fontId="0" fillId="25" borderId="31" xfId="0" applyNumberFormat="1" applyFont="1" applyFill="1" applyBorder="1" applyAlignment="1" applyProtection="1">
      <alignment vertical="top"/>
      <protection locked="0"/>
    </xf>
    <xf numFmtId="6" fontId="0" fillId="25" borderId="68" xfId="0" applyNumberFormat="1" applyFont="1" applyFill="1" applyBorder="1" applyAlignment="1" applyProtection="1">
      <alignment vertical="top"/>
      <protection locked="0"/>
    </xf>
    <xf numFmtId="38" fontId="0" fillId="25" borderId="12" xfId="0" applyNumberFormat="1" applyFont="1" applyFill="1" applyBorder="1" applyAlignment="1" applyProtection="1">
      <alignment vertical="top"/>
      <protection locked="0"/>
    </xf>
    <xf numFmtId="38" fontId="0" fillId="25" borderId="11" xfId="0" applyNumberFormat="1" applyFont="1" applyFill="1" applyBorder="1" applyAlignment="1" applyProtection="1">
      <alignment vertical="top"/>
      <protection locked="0"/>
    </xf>
    <xf numFmtId="6" fontId="0" fillId="0" borderId="69" xfId="115" applyNumberFormat="1" applyFont="1" applyFill="1" applyBorder="1" applyAlignment="1" applyProtection="1">
      <alignment vertical="top"/>
      <protection locked="0"/>
    </xf>
    <xf numFmtId="38" fontId="0" fillId="25" borderId="69"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6" fontId="0" fillId="25" borderId="54" xfId="0" applyNumberFormat="1" applyFont="1" applyFill="1" applyBorder="1" applyProtection="1">
      <protection locked="0"/>
    </xf>
    <xf numFmtId="6" fontId="0" fillId="25" borderId="70" xfId="0" applyNumberFormat="1" applyFont="1" applyFill="1" applyBorder="1" applyAlignment="1" applyProtection="1">
      <alignment vertical="top"/>
      <protection locked="0"/>
    </xf>
    <xf numFmtId="6" fontId="0" fillId="27" borderId="12" xfId="115" applyNumberFormat="1" applyFont="1" applyFill="1" applyBorder="1" applyAlignment="1" applyProtection="1">
      <alignment vertical="top"/>
      <protection locked="0"/>
    </xf>
    <xf numFmtId="6" fontId="0" fillId="27" borderId="11" xfId="115" applyNumberFormat="1" applyFont="1" applyFill="1" applyBorder="1" applyAlignment="1" applyProtection="1">
      <alignment vertical="top"/>
      <protection locked="0"/>
    </xf>
    <xf numFmtId="6" fontId="0" fillId="27" borderId="11" xfId="115" applyNumberFormat="1" applyFont="1" applyFill="1" applyBorder="1" applyProtection="1">
      <protection locked="0"/>
    </xf>
    <xf numFmtId="6" fontId="0" fillId="25" borderId="11" xfId="0" applyNumberFormat="1" applyFont="1" applyFill="1" applyBorder="1" applyAlignment="1" applyProtection="1">
      <alignment horizontal="center"/>
      <protection locked="0"/>
    </xf>
    <xf numFmtId="6" fontId="0" fillId="27" borderId="69" xfId="115" applyNumberFormat="1" applyFont="1" applyFill="1" applyBorder="1" applyProtection="1">
      <protection locked="0"/>
    </xf>
    <xf numFmtId="6" fontId="0" fillId="0" borderId="71" xfId="115" applyNumberFormat="1" applyFont="1" applyFill="1" applyBorder="1" applyAlignment="1" applyProtection="1">
      <alignment vertical="top"/>
      <protection locked="0"/>
    </xf>
    <xf numFmtId="6" fontId="0" fillId="0" borderId="72" xfId="115" applyNumberFormat="1" applyFont="1" applyFill="1" applyBorder="1" applyAlignment="1" applyProtection="1">
      <alignment vertical="top"/>
      <protection locked="0"/>
    </xf>
    <xf numFmtId="6" fontId="0" fillId="25" borderId="25" xfId="0" applyNumberFormat="1" applyFont="1" applyFill="1" applyBorder="1" applyProtection="1">
      <protection locked="0"/>
    </xf>
    <xf numFmtId="6" fontId="0" fillId="25" borderId="35" xfId="0" applyNumberFormat="1" applyFont="1" applyFill="1" applyBorder="1" applyProtection="1">
      <protection locked="0"/>
    </xf>
    <xf numFmtId="0" fontId="28" fillId="0" borderId="0" xfId="128" applyFont="1"/>
    <xf numFmtId="0" fontId="29" fillId="0" borderId="0" xfId="128" applyFont="1"/>
    <xf numFmtId="167" fontId="28" fillId="0" borderId="0" xfId="128" applyNumberFormat="1" applyFont="1"/>
    <xf numFmtId="0" fontId="28" fillId="0" borderId="0" xfId="0" applyFont="1"/>
    <xf numFmtId="0" fontId="29" fillId="0" borderId="0" xfId="0" applyFont="1"/>
    <xf numFmtId="0" fontId="29" fillId="0" borderId="0" xfId="129" applyFont="1"/>
    <xf numFmtId="0" fontId="28" fillId="0" borderId="0" xfId="0" applyFont="1" applyAlignment="1">
      <alignment horizontal="center"/>
    </xf>
    <xf numFmtId="0" fontId="1" fillId="0" borderId="0" xfId="469"/>
    <xf numFmtId="0" fontId="31" fillId="0" borderId="12" xfId="129" applyBorder="1" applyAlignment="1">
      <alignment horizontal="left" vertical="top" wrapText="1" indent="1"/>
    </xf>
    <xf numFmtId="0" fontId="31" fillId="0" borderId="11" xfId="129" applyBorder="1" applyAlignment="1">
      <alignment vertical="top"/>
    </xf>
    <xf numFmtId="6" fontId="0" fillId="27" borderId="12" xfId="470" applyNumberFormat="1" applyFont="1" applyFill="1" applyBorder="1" applyAlignment="1" applyProtection="1">
      <alignment vertical="top"/>
      <protection locked="0"/>
    </xf>
    <xf numFmtId="6" fontId="0" fillId="27" borderId="13" xfId="470" applyNumberFormat="1" applyFont="1" applyFill="1" applyBorder="1" applyAlignment="1" applyProtection="1">
      <alignment vertical="top"/>
      <protection locked="0"/>
    </xf>
    <xf numFmtId="6" fontId="31" fillId="25" borderId="56" xfId="129" applyNumberFormat="1" applyFill="1" applyBorder="1" applyAlignment="1" applyProtection="1">
      <alignment vertical="top"/>
      <protection locked="0"/>
    </xf>
    <xf numFmtId="6" fontId="31" fillId="25" borderId="57" xfId="129" applyNumberFormat="1" applyFill="1" applyBorder="1" applyAlignment="1" applyProtection="1">
      <alignment vertical="top"/>
      <protection locked="0"/>
    </xf>
    <xf numFmtId="6" fontId="0" fillId="27" borderId="11" xfId="470" applyNumberFormat="1" applyFont="1" applyFill="1" applyBorder="1" applyAlignment="1" applyProtection="1">
      <alignment vertical="top"/>
      <protection locked="0"/>
    </xf>
    <xf numFmtId="6" fontId="31" fillId="25" borderId="11" xfId="129" applyNumberFormat="1" applyFill="1" applyBorder="1" applyProtection="1">
      <protection locked="0"/>
    </xf>
    <xf numFmtId="6" fontId="31" fillId="25" borderId="63" xfId="129" applyNumberFormat="1" applyFill="1" applyBorder="1" applyAlignment="1" applyProtection="1">
      <alignment vertical="top"/>
      <protection locked="0"/>
    </xf>
    <xf numFmtId="6" fontId="31" fillId="25" borderId="56" xfId="129" applyNumberFormat="1" applyFill="1" applyBorder="1" applyProtection="1">
      <protection locked="0"/>
    </xf>
    <xf numFmtId="6" fontId="31" fillId="25" borderId="57" xfId="129" applyNumberFormat="1" applyFill="1" applyBorder="1" applyProtection="1">
      <protection locked="0"/>
    </xf>
    <xf numFmtId="6" fontId="31" fillId="25" borderId="63" xfId="129" applyNumberFormat="1" applyFill="1" applyBorder="1" applyProtection="1">
      <protection locked="0"/>
    </xf>
    <xf numFmtId="0" fontId="31" fillId="0" borderId="10" xfId="129" applyBorder="1" applyAlignment="1">
      <alignment vertical="top"/>
    </xf>
    <xf numFmtId="6" fontId="0" fillId="27" borderId="71" xfId="470" applyNumberFormat="1" applyFont="1" applyFill="1" applyBorder="1" applyAlignment="1" applyProtection="1">
      <alignment vertical="top"/>
      <protection locked="0"/>
    </xf>
    <xf numFmtId="6" fontId="31" fillId="25" borderId="52" xfId="129" applyNumberFormat="1" applyFill="1" applyBorder="1" applyProtection="1">
      <protection locked="0"/>
    </xf>
    <xf numFmtId="6" fontId="0" fillId="27" borderId="72" xfId="470" applyNumberFormat="1" applyFont="1" applyFill="1" applyBorder="1" applyAlignment="1" applyProtection="1">
      <alignment vertical="top"/>
      <protection locked="0"/>
    </xf>
    <xf numFmtId="6" fontId="31" fillId="25" borderId="10" xfId="129" applyNumberFormat="1" applyFill="1" applyBorder="1" applyProtection="1">
      <protection locked="0"/>
    </xf>
    <xf numFmtId="6" fontId="31" fillId="25" borderId="53" xfId="129" applyNumberFormat="1" applyFill="1" applyBorder="1" applyProtection="1">
      <protection locked="0"/>
    </xf>
    <xf numFmtId="38" fontId="0" fillId="27" borderId="71" xfId="470" applyNumberFormat="1" applyFont="1" applyFill="1" applyBorder="1" applyAlignment="1" applyProtection="1">
      <alignment vertical="top"/>
      <protection locked="0"/>
    </xf>
    <xf numFmtId="38" fontId="31" fillId="25" borderId="24" xfId="129" applyNumberFormat="1" applyFill="1" applyBorder="1" applyProtection="1">
      <protection locked="0"/>
    </xf>
    <xf numFmtId="38" fontId="31" fillId="25" borderId="61" xfId="129" applyNumberFormat="1" applyFill="1" applyBorder="1" applyProtection="1">
      <protection locked="0"/>
    </xf>
    <xf numFmtId="38" fontId="0" fillId="27" borderId="72" xfId="470" applyNumberFormat="1" applyFont="1" applyFill="1" applyBorder="1" applyAlignment="1" applyProtection="1">
      <alignment vertical="top"/>
      <protection locked="0"/>
    </xf>
    <xf numFmtId="0" fontId="31" fillId="25" borderId="53" xfId="129" applyFill="1" applyBorder="1" applyProtection="1">
      <protection locked="0"/>
    </xf>
    <xf numFmtId="0" fontId="20" fillId="0" borderId="10" xfId="129" applyFont="1" applyBorder="1" applyAlignment="1">
      <alignment vertical="top"/>
    </xf>
    <xf numFmtId="6" fontId="31" fillId="25" borderId="54" xfId="129" applyNumberFormat="1" applyFill="1" applyBorder="1" applyAlignment="1" applyProtection="1">
      <alignment vertical="top"/>
      <protection locked="0"/>
    </xf>
    <xf numFmtId="6" fontId="31" fillId="25" borderId="10" xfId="129" applyNumberFormat="1" applyFill="1" applyBorder="1" applyAlignment="1" applyProtection="1">
      <alignment vertical="top"/>
      <protection locked="0"/>
    </xf>
    <xf numFmtId="6" fontId="31" fillId="25" borderId="53" xfId="129" applyNumberFormat="1" applyFill="1" applyBorder="1" applyAlignment="1" applyProtection="1">
      <alignment vertical="top"/>
      <protection locked="0"/>
    </xf>
    <xf numFmtId="0" fontId="31" fillId="0" borderId="10" xfId="129" applyBorder="1" applyAlignment="1">
      <alignment vertical="top" wrapText="1"/>
    </xf>
    <xf numFmtId="0" fontId="31" fillId="0" borderId="0" xfId="129" quotePrefix="1"/>
    <xf numFmtId="0" fontId="11" fillId="24" borderId="73" xfId="109" applyFill="1" applyBorder="1" applyAlignment="1">
      <alignment wrapText="1"/>
    </xf>
    <xf numFmtId="6" fontId="30" fillId="25" borderId="73" xfId="109" applyNumberFormat="1" applyFont="1" applyFill="1" applyBorder="1" applyAlignment="1" applyProtection="1">
      <alignment vertical="top" wrapText="1"/>
      <protection locked="0"/>
    </xf>
    <xf numFmtId="6" fontId="30" fillId="25" borderId="74" xfId="109" applyNumberFormat="1" applyFont="1" applyFill="1" applyBorder="1" applyAlignment="1" applyProtection="1">
      <alignment vertical="top" wrapText="1"/>
      <protection locked="0"/>
    </xf>
    <xf numFmtId="6" fontId="30" fillId="25" borderId="75" xfId="109" applyNumberFormat="1" applyFont="1" applyFill="1" applyBorder="1" applyAlignment="1" applyProtection="1">
      <alignment vertical="top" wrapText="1"/>
      <protection locked="0"/>
    </xf>
    <xf numFmtId="0" fontId="31" fillId="0" borderId="12" xfId="129" applyBorder="1" applyAlignment="1">
      <alignment horizontal="left" vertical="top" indent="1"/>
    </xf>
    <xf numFmtId="6" fontId="31" fillId="25" borderId="13" xfId="129" applyNumberFormat="1" applyFill="1" applyBorder="1" applyProtection="1">
      <protection locked="0"/>
    </xf>
    <xf numFmtId="6" fontId="31" fillId="25" borderId="12" xfId="129" applyNumberFormat="1" applyFill="1" applyBorder="1" applyProtection="1">
      <protection locked="0"/>
    </xf>
    <xf numFmtId="6" fontId="31" fillId="25" borderId="32" xfId="129" applyNumberFormat="1" applyFill="1" applyBorder="1" applyProtection="1">
      <protection locked="0"/>
    </xf>
    <xf numFmtId="6" fontId="0" fillId="0" borderId="71" xfId="471" applyNumberFormat="1" applyFont="1" applyFill="1" applyBorder="1" applyAlignment="1" applyProtection="1">
      <alignment vertical="top"/>
      <protection locked="0"/>
    </xf>
    <xf numFmtId="6" fontId="31" fillId="25" borderId="25" xfId="129" applyNumberFormat="1" applyFill="1" applyBorder="1" applyProtection="1">
      <protection locked="0"/>
    </xf>
    <xf numFmtId="6" fontId="31" fillId="25" borderId="54" xfId="129" applyNumberFormat="1" applyFill="1" applyBorder="1" applyProtection="1">
      <protection locked="0"/>
    </xf>
    <xf numFmtId="6" fontId="31" fillId="25" borderId="35" xfId="129" applyNumberFormat="1" applyFill="1" applyBorder="1" applyProtection="1">
      <protection locked="0"/>
    </xf>
    <xf numFmtId="6" fontId="20" fillId="25" borderId="25" xfId="129" applyNumberFormat="1" applyFont="1" applyFill="1" applyBorder="1" applyProtection="1">
      <protection locked="0"/>
    </xf>
    <xf numFmtId="6" fontId="20" fillId="25" borderId="54" xfId="129" applyNumberFormat="1" applyFont="1" applyFill="1" applyBorder="1" applyProtection="1">
      <protection locked="0"/>
    </xf>
    <xf numFmtId="6" fontId="20" fillId="25" borderId="35" xfId="129" applyNumberFormat="1" applyFont="1" applyFill="1" applyBorder="1" applyProtection="1">
      <protection locked="0"/>
    </xf>
    <xf numFmtId="167" fontId="28" fillId="0" borderId="0" xfId="129" applyNumberFormat="1" applyFont="1"/>
    <xf numFmtId="167" fontId="31" fillId="0" borderId="0" xfId="129" applyNumberFormat="1"/>
    <xf numFmtId="6" fontId="20" fillId="25" borderId="0" xfId="129" applyNumberFormat="1" applyFont="1" applyFill="1" applyProtection="1">
      <protection locked="0"/>
    </xf>
    <xf numFmtId="6" fontId="31" fillId="25" borderId="30" xfId="129" applyNumberFormat="1" applyFill="1" applyBorder="1" applyProtection="1">
      <protection locked="0"/>
    </xf>
    <xf numFmtId="6" fontId="31" fillId="25" borderId="37" xfId="129" applyNumberFormat="1" applyFill="1" applyBorder="1" applyProtection="1">
      <protection locked="0"/>
    </xf>
    <xf numFmtId="6" fontId="31" fillId="25" borderId="68" xfId="129" applyNumberFormat="1" applyFill="1" applyBorder="1" applyProtection="1">
      <protection locked="0"/>
    </xf>
    <xf numFmtId="0" fontId="31" fillId="0" borderId="0" xfId="129" applyAlignment="1">
      <alignment horizontal="left" vertical="top" indent="1"/>
    </xf>
    <xf numFmtId="6" fontId="0" fillId="0" borderId="12" xfId="795" applyNumberFormat="1" applyFont="1" applyFill="1" applyBorder="1" applyAlignment="1" applyProtection="1">
      <alignment vertical="top"/>
      <protection locked="0"/>
    </xf>
    <xf numFmtId="6" fontId="0" fillId="0" borderId="13" xfId="795" applyNumberFormat="1" applyFont="1" applyFill="1" applyBorder="1" applyAlignment="1" applyProtection="1">
      <alignment vertical="top"/>
      <protection locked="0"/>
    </xf>
    <xf numFmtId="6" fontId="0" fillId="0" borderId="76" xfId="795" applyNumberFormat="1" applyFont="1" applyFill="1" applyBorder="1" applyAlignment="1" applyProtection="1">
      <alignment vertical="top"/>
      <protection locked="0"/>
    </xf>
    <xf numFmtId="6" fontId="0" fillId="27" borderId="76" xfId="796" applyNumberFormat="1" applyFont="1" applyFill="1" applyBorder="1" applyAlignment="1" applyProtection="1">
      <alignment vertical="top"/>
      <protection locked="0"/>
    </xf>
    <xf numFmtId="6" fontId="0" fillId="27" borderId="77" xfId="796" applyNumberFormat="1" applyFont="1" applyFill="1" applyBorder="1" applyAlignment="1" applyProtection="1">
      <alignment vertical="top"/>
      <protection locked="0"/>
    </xf>
    <xf numFmtId="6" fontId="31" fillId="25" borderId="76" xfId="129" applyNumberFormat="1" applyFill="1" applyBorder="1" applyProtection="1">
      <protection locked="0"/>
    </xf>
    <xf numFmtId="6" fontId="31" fillId="25" borderId="77" xfId="129" applyNumberFormat="1" applyFill="1" applyBorder="1" applyProtection="1">
      <protection locked="0"/>
    </xf>
    <xf numFmtId="6" fontId="20" fillId="27" borderId="76" xfId="796" applyNumberFormat="1" applyFont="1" applyFill="1" applyBorder="1" applyAlignment="1" applyProtection="1">
      <alignment vertical="top"/>
      <protection locked="0"/>
    </xf>
    <xf numFmtId="6" fontId="20" fillId="25" borderId="76" xfId="129" applyNumberFormat="1" applyFont="1" applyFill="1" applyBorder="1" applyProtection="1">
      <protection locked="0"/>
    </xf>
    <xf numFmtId="6" fontId="20" fillId="27" borderId="77" xfId="796" applyNumberFormat="1" applyFont="1" applyFill="1" applyBorder="1" applyAlignment="1" applyProtection="1">
      <alignment vertical="top"/>
      <protection locked="0"/>
    </xf>
    <xf numFmtId="6" fontId="0" fillId="27" borderId="13" xfId="796" applyNumberFormat="1" applyFont="1" applyFill="1" applyBorder="1" applyAlignment="1" applyProtection="1">
      <alignment vertical="top"/>
      <protection locked="0"/>
    </xf>
    <xf numFmtId="6" fontId="0" fillId="27" borderId="32" xfId="796" applyNumberFormat="1" applyFont="1" applyFill="1" applyBorder="1" applyAlignment="1" applyProtection="1">
      <alignment vertical="top"/>
      <protection locked="0"/>
    </xf>
    <xf numFmtId="38" fontId="0" fillId="0" borderId="12" xfId="795" applyNumberFormat="1" applyFont="1" applyFill="1" applyBorder="1" applyAlignment="1" applyProtection="1">
      <alignment vertical="top"/>
      <protection locked="0"/>
    </xf>
    <xf numFmtId="38" fontId="0" fillId="0" borderId="13" xfId="795" applyNumberFormat="1" applyFont="1" applyFill="1" applyBorder="1" applyAlignment="1" applyProtection="1">
      <alignment vertical="top"/>
      <protection locked="0"/>
    </xf>
    <xf numFmtId="38" fontId="0" fillId="27" borderId="13" xfId="796" applyNumberFormat="1" applyFont="1" applyFill="1" applyBorder="1" applyAlignment="1" applyProtection="1">
      <alignment vertical="top"/>
      <protection locked="0"/>
    </xf>
    <xf numFmtId="38" fontId="0" fillId="27" borderId="32" xfId="796" applyNumberFormat="1" applyFont="1" applyFill="1" applyBorder="1" applyAlignment="1" applyProtection="1">
      <alignment vertical="top"/>
      <protection locked="0"/>
    </xf>
    <xf numFmtId="170" fontId="0" fillId="27" borderId="76" xfId="796" applyNumberFormat="1" applyFont="1" applyFill="1" applyBorder="1" applyAlignment="1" applyProtection="1">
      <alignment vertical="top"/>
      <protection locked="0"/>
    </xf>
    <xf numFmtId="165" fontId="0" fillId="27" borderId="76" xfId="172" applyNumberFormat="1" applyFill="1" applyBorder="1" applyAlignment="1" applyProtection="1">
      <alignment vertical="top"/>
      <protection locked="0"/>
    </xf>
    <xf numFmtId="165" fontId="0" fillId="27" borderId="77" xfId="172" applyNumberFormat="1" applyFill="1" applyBorder="1" applyAlignment="1" applyProtection="1">
      <alignment vertical="top"/>
      <protection locked="0"/>
    </xf>
    <xf numFmtId="0" fontId="31" fillId="0" borderId="25" xfId="129" applyBorder="1" applyAlignment="1">
      <alignment horizontal="left" vertical="top" indent="1"/>
    </xf>
    <xf numFmtId="6" fontId="0" fillId="0" borderId="77" xfId="795" applyNumberFormat="1" applyFont="1" applyFill="1" applyBorder="1" applyAlignment="1" applyProtection="1">
      <alignment vertical="top"/>
      <protection locked="0"/>
    </xf>
    <xf numFmtId="169" fontId="0" fillId="27" borderId="76" xfId="796" applyNumberFormat="1" applyFont="1" applyFill="1" applyBorder="1" applyAlignment="1" applyProtection="1">
      <alignment vertical="top"/>
      <protection locked="0"/>
    </xf>
    <xf numFmtId="169" fontId="0" fillId="27" borderId="77" xfId="796" applyNumberFormat="1" applyFont="1" applyFill="1" applyBorder="1" applyAlignment="1" applyProtection="1">
      <alignment vertical="top"/>
      <protection locked="0"/>
    </xf>
    <xf numFmtId="165" fontId="20" fillId="27" borderId="76" xfId="796" applyNumberFormat="1" applyFont="1" applyFill="1" applyBorder="1" applyAlignment="1" applyProtection="1">
      <alignment vertical="top"/>
      <protection locked="0"/>
    </xf>
    <xf numFmtId="165" fontId="20" fillId="27" borderId="77" xfId="796" applyNumberFormat="1" applyFont="1" applyFill="1" applyBorder="1" applyAlignment="1" applyProtection="1">
      <alignment vertical="top"/>
      <protection locked="0"/>
    </xf>
    <xf numFmtId="0" fontId="20" fillId="0" borderId="12" xfId="129" applyFont="1" applyBorder="1" applyAlignment="1">
      <alignment horizontal="left" vertical="top" indent="1"/>
    </xf>
    <xf numFmtId="0" fontId="20" fillId="0" borderId="25" xfId="129" applyFont="1" applyBorder="1" applyAlignment="1">
      <alignment horizontal="left" vertical="top" indent="1"/>
    </xf>
    <xf numFmtId="165" fontId="0" fillId="0" borderId="12" xfId="795" applyNumberFormat="1" applyFont="1" applyFill="1" applyBorder="1" applyAlignment="1" applyProtection="1">
      <alignment vertical="top"/>
      <protection locked="0"/>
    </xf>
    <xf numFmtId="165" fontId="0" fillId="0" borderId="13" xfId="795" applyNumberFormat="1" applyFont="1" applyFill="1" applyBorder="1" applyAlignment="1" applyProtection="1">
      <alignment vertical="top"/>
      <protection locked="0"/>
    </xf>
    <xf numFmtId="165" fontId="0" fillId="0" borderId="32" xfId="795" applyNumberFormat="1" applyFont="1" applyFill="1" applyBorder="1" applyAlignment="1" applyProtection="1">
      <alignment vertical="top"/>
      <protection locked="0"/>
    </xf>
    <xf numFmtId="165" fontId="0" fillId="27" borderId="76" xfId="796" applyNumberFormat="1" applyFont="1" applyFill="1" applyBorder="1" applyAlignment="1" applyProtection="1">
      <alignment vertical="top"/>
      <protection locked="0"/>
    </xf>
    <xf numFmtId="165" fontId="0" fillId="27" borderId="77" xfId="796" applyNumberFormat="1" applyFont="1" applyFill="1" applyBorder="1" applyAlignment="1" applyProtection="1">
      <alignment vertical="top"/>
      <protection locked="0"/>
    </xf>
    <xf numFmtId="6" fontId="0" fillId="0" borderId="78" xfId="795" applyNumberFormat="1" applyFont="1" applyFill="1" applyBorder="1" applyAlignment="1" applyProtection="1">
      <alignment vertical="top"/>
      <protection locked="0"/>
    </xf>
    <xf numFmtId="0" fontId="27" fillId="24" borderId="79" xfId="107" applyFont="1" applyFill="1" applyBorder="1" applyAlignment="1">
      <alignment vertical="top"/>
    </xf>
    <xf numFmtId="0" fontId="27" fillId="24" borderId="80" xfId="107" applyFont="1" applyFill="1" applyBorder="1" applyAlignment="1">
      <alignment vertical="top"/>
    </xf>
    <xf numFmtId="0" fontId="27" fillId="24" borderId="81" xfId="107" applyFont="1" applyFill="1" applyBorder="1" applyAlignment="1">
      <alignment vertical="top"/>
    </xf>
    <xf numFmtId="0" fontId="26" fillId="24" borderId="10" xfId="107" applyFont="1" applyFill="1" applyBorder="1" applyAlignment="1">
      <alignment vertical="top" wrapText="1"/>
    </xf>
    <xf numFmtId="0" fontId="26" fillId="24" borderId="17" xfId="107" applyFont="1" applyFill="1" applyBorder="1" applyAlignment="1">
      <alignment vertical="top" wrapText="1"/>
    </xf>
    <xf numFmtId="0" fontId="26" fillId="24" borderId="82" xfId="110" applyFont="1" applyFill="1" applyBorder="1" applyAlignment="1">
      <alignment horizontal="center" vertical="top"/>
    </xf>
    <xf numFmtId="0" fontId="3" fillId="0" borderId="83" xfId="256" applyBorder="1" applyAlignment="1">
      <alignment vertical="top" wrapText="1"/>
    </xf>
    <xf numFmtId="9" fontId="3" fillId="0" borderId="83" xfId="172" applyFont="1" applyBorder="1" applyAlignment="1">
      <alignment vertical="top" wrapText="1"/>
    </xf>
    <xf numFmtId="9" fontId="3" fillId="0" borderId="84" xfId="172" applyFont="1" applyBorder="1" applyAlignment="1">
      <alignment vertical="top" wrapText="1"/>
    </xf>
    <xf numFmtId="0" fontId="31" fillId="0" borderId="84" xfId="129" applyBorder="1" applyAlignment="1">
      <alignment vertical="top"/>
    </xf>
    <xf numFmtId="0" fontId="3" fillId="0" borderId="10" xfId="256" applyBorder="1" applyAlignment="1">
      <alignment vertical="top" wrapText="1"/>
    </xf>
    <xf numFmtId="9" fontId="3" fillId="0" borderId="10" xfId="172" applyFont="1" applyBorder="1" applyAlignment="1">
      <alignment vertical="top" wrapText="1"/>
    </xf>
    <xf numFmtId="9" fontId="3" fillId="0" borderId="17" xfId="172" applyFont="1" applyBorder="1" applyAlignment="1">
      <alignment vertical="top" wrapText="1"/>
    </xf>
    <xf numFmtId="0" fontId="3" fillId="0" borderId="79" xfId="256" applyBorder="1" applyAlignment="1">
      <alignment vertical="top" wrapText="1"/>
    </xf>
    <xf numFmtId="9" fontId="3" fillId="0" borderId="79" xfId="172" applyFont="1" applyBorder="1" applyAlignment="1">
      <alignment vertical="top" wrapText="1"/>
    </xf>
    <xf numFmtId="9" fontId="3" fillId="0" borderId="85" xfId="172" applyFont="1" applyBorder="1" applyAlignment="1">
      <alignment vertical="top" wrapText="1"/>
    </xf>
    <xf numFmtId="6" fontId="31" fillId="0" borderId="84" xfId="129" applyNumberFormat="1" applyBorder="1" applyAlignment="1">
      <alignment horizontal="right" vertical="top"/>
    </xf>
    <xf numFmtId="168" fontId="31" fillId="0" borderId="86" xfId="129" applyNumberFormat="1" applyBorder="1" applyAlignment="1">
      <alignment horizontal="center" vertical="top"/>
    </xf>
    <xf numFmtId="0" fontId="3" fillId="0" borderId="87" xfId="256" applyBorder="1" applyAlignment="1">
      <alignment vertical="top" wrapText="1"/>
    </xf>
    <xf numFmtId="9" fontId="3" fillId="0" borderId="87" xfId="172" applyFont="1" applyBorder="1" applyAlignment="1">
      <alignment vertical="top" wrapText="1"/>
    </xf>
    <xf numFmtId="9" fontId="3" fillId="0" borderId="18" xfId="172" applyFont="1" applyBorder="1" applyAlignment="1">
      <alignment vertical="top" wrapText="1"/>
    </xf>
    <xf numFmtId="6" fontId="0" fillId="28" borderId="76" xfId="796" applyNumberFormat="1" applyFont="1" applyFill="1" applyBorder="1" applyAlignment="1" applyProtection="1">
      <alignment vertical="top"/>
      <protection locked="0"/>
    </xf>
    <xf numFmtId="0" fontId="28" fillId="0" borderId="0" xfId="129" applyFont="1" applyAlignment="1">
      <alignment vertical="top"/>
    </xf>
    <xf numFmtId="0" fontId="23" fillId="29" borderId="83" xfId="129" applyFont="1" applyFill="1" applyBorder="1"/>
    <xf numFmtId="0" fontId="22" fillId="0" borderId="84" xfId="116" applyFont="1" applyFill="1" applyBorder="1" applyAlignment="1">
      <alignment horizontal="center"/>
    </xf>
    <xf numFmtId="0" fontId="20" fillId="29" borderId="83" xfId="129" applyFont="1" applyFill="1" applyBorder="1" applyAlignment="1">
      <alignment vertical="top"/>
    </xf>
    <xf numFmtId="0" fontId="0" fillId="0" borderId="84" xfId="116" applyFont="1" applyFill="1" applyBorder="1" applyAlignment="1">
      <alignment vertical="top"/>
    </xf>
    <xf numFmtId="0" fontId="0" fillId="0" borderId="84" xfId="116" applyFont="1" applyFill="1" applyBorder="1" applyAlignment="1" applyProtection="1">
      <alignment vertical="top"/>
      <protection locked="0"/>
    </xf>
    <xf numFmtId="0" fontId="20" fillId="30" borderId="83" xfId="129" applyFont="1" applyFill="1" applyBorder="1" applyAlignment="1">
      <alignment vertical="top" wrapText="1"/>
    </xf>
    <xf numFmtId="0" fontId="0" fillId="0" borderId="85" xfId="116" applyFont="1" applyFill="1" applyBorder="1" applyAlignment="1" applyProtection="1">
      <alignment vertical="top"/>
      <protection locked="0"/>
    </xf>
    <xf numFmtId="0" fontId="20" fillId="29" borderId="79" xfId="129" applyFont="1" applyFill="1" applyBorder="1" applyAlignment="1">
      <alignment vertical="top"/>
    </xf>
    <xf numFmtId="0" fontId="0" fillId="0" borderId="85" xfId="116" applyFont="1" applyFill="1" applyBorder="1" applyAlignment="1">
      <alignment vertical="top"/>
    </xf>
    <xf numFmtId="6" fontId="0" fillId="0" borderId="76" xfId="115" applyNumberFormat="1" applyFont="1" applyFill="1" applyBorder="1" applyAlignment="1" applyProtection="1">
      <alignment vertical="top"/>
      <protection locked="0"/>
    </xf>
    <xf numFmtId="6" fontId="0" fillId="0" borderId="76" xfId="115" applyNumberFormat="1" applyFont="1" applyFill="1" applyBorder="1" applyProtection="1">
      <protection locked="0"/>
    </xf>
    <xf numFmtId="6" fontId="0" fillId="25" borderId="76"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0" fontId="11" fillId="24" borderId="73" xfId="109" applyFill="1" applyBorder="1" applyAlignment="1">
      <alignment vertical="top" wrapText="1"/>
    </xf>
    <xf numFmtId="0" fontId="11" fillId="24" borderId="89" xfId="109" applyFill="1" applyBorder="1" applyAlignment="1">
      <alignment vertical="top" wrapText="1"/>
    </xf>
    <xf numFmtId="6" fontId="24" fillId="25" borderId="73" xfId="109" applyNumberFormat="1" applyFont="1" applyFill="1" applyBorder="1" applyAlignment="1">
      <alignment vertical="top" wrapText="1"/>
    </xf>
    <xf numFmtId="6" fontId="24" fillId="25" borderId="74" xfId="109" applyNumberFormat="1" applyFont="1" applyFill="1" applyBorder="1" applyAlignment="1">
      <alignment vertical="top" wrapText="1"/>
    </xf>
    <xf numFmtId="6" fontId="24" fillId="25" borderId="83" xfId="109" applyNumberFormat="1" applyFont="1" applyFill="1" applyBorder="1" applyAlignment="1">
      <alignment vertical="top" wrapText="1"/>
    </xf>
    <xf numFmtId="6" fontId="24" fillId="25" borderId="90" xfId="109" applyNumberFormat="1" applyFont="1" applyFill="1" applyBorder="1" applyAlignment="1">
      <alignment vertical="top" wrapText="1"/>
    </xf>
    <xf numFmtId="6" fontId="0" fillId="27" borderId="71" xfId="56" applyNumberFormat="1" applyFont="1" applyFill="1" applyBorder="1" applyAlignment="1" applyProtection="1">
      <alignment vertical="top"/>
      <protection locked="0"/>
    </xf>
    <xf numFmtId="6" fontId="0" fillId="27" borderId="76" xfId="56" applyNumberFormat="1" applyFont="1" applyFill="1" applyBorder="1" applyAlignment="1" applyProtection="1">
      <alignment vertical="top"/>
      <protection locked="0"/>
    </xf>
    <xf numFmtId="6" fontId="0" fillId="27" borderId="72" xfId="56" applyNumberFormat="1" applyFont="1" applyFill="1" applyBorder="1" applyAlignment="1" applyProtection="1">
      <alignment vertical="top"/>
      <protection locked="0"/>
    </xf>
    <xf numFmtId="6" fontId="0" fillId="25" borderId="7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76" xfId="0" applyNumberFormat="1" applyFont="1" applyFill="1" applyBorder="1" applyAlignment="1">
      <alignment vertical="top"/>
    </xf>
    <xf numFmtId="6" fontId="0" fillId="25" borderId="71" xfId="0" applyNumberFormat="1" applyFont="1" applyFill="1" applyBorder="1"/>
    <xf numFmtId="6" fontId="0" fillId="25" borderId="76" xfId="0" applyNumberFormat="1" applyFont="1" applyFill="1" applyBorder="1"/>
    <xf numFmtId="6" fontId="0" fillId="25" borderId="72" xfId="0" applyNumberFormat="1" applyFont="1" applyFill="1" applyBorder="1"/>
    <xf numFmtId="6" fontId="0" fillId="25" borderId="72" xfId="0" applyNumberFormat="1" applyFont="1" applyFill="1" applyBorder="1" applyAlignment="1">
      <alignment vertical="top"/>
    </xf>
    <xf numFmtId="0" fontId="0" fillId="24" borderId="89" xfId="109" applyFont="1" applyFill="1" applyBorder="1" applyAlignment="1">
      <alignment vertical="top" wrapText="1"/>
    </xf>
    <xf numFmtId="6" fontId="0" fillId="25" borderId="91"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protection locked="0"/>
    </xf>
    <xf numFmtId="6" fontId="0" fillId="25" borderId="92" xfId="109" applyNumberFormat="1" applyFont="1" applyFill="1" applyBorder="1" applyAlignment="1" applyProtection="1">
      <alignment vertical="top" wrapText="1"/>
      <protection locked="0"/>
    </xf>
    <xf numFmtId="6" fontId="0" fillId="25" borderId="79"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wrapText="1"/>
      <protection locked="0"/>
    </xf>
    <xf numFmtId="6" fontId="0" fillId="25" borderId="93" xfId="109" applyNumberFormat="1" applyFont="1" applyFill="1" applyBorder="1" applyAlignment="1" applyProtection="1">
      <alignment vertical="top"/>
      <protection locked="0"/>
    </xf>
    <xf numFmtId="38" fontId="0" fillId="0" borderId="71" xfId="115" applyNumberFormat="1" applyFont="1" applyFill="1" applyBorder="1" applyAlignment="1" applyProtection="1">
      <alignment vertical="top"/>
      <protection locked="0"/>
    </xf>
    <xf numFmtId="38" fontId="0" fillId="0" borderId="76" xfId="115" applyNumberFormat="1" applyFont="1" applyFill="1" applyBorder="1" applyAlignment="1" applyProtection="1">
      <alignment vertical="top"/>
      <protection locked="0"/>
    </xf>
    <xf numFmtId="38" fontId="0" fillId="0" borderId="72" xfId="115" applyNumberFormat="1" applyFont="1" applyFill="1" applyBorder="1" applyAlignment="1" applyProtection="1">
      <alignment vertical="top"/>
      <protection locked="0"/>
    </xf>
    <xf numFmtId="38" fontId="0" fillId="25" borderId="71" xfId="0" applyNumberFormat="1" applyFont="1" applyFill="1" applyBorder="1" applyAlignment="1" applyProtection="1">
      <alignment vertical="top"/>
      <protection locked="0"/>
    </xf>
    <xf numFmtId="38" fontId="0" fillId="25" borderId="94" xfId="0" applyNumberFormat="1" applyFont="1" applyFill="1" applyBorder="1" applyAlignment="1" applyProtection="1">
      <alignment vertical="top"/>
      <protection locked="0"/>
    </xf>
    <xf numFmtId="38" fontId="0" fillId="27" borderId="71" xfId="56" applyNumberFormat="1" applyFont="1" applyFill="1" applyBorder="1" applyAlignment="1" applyProtection="1">
      <alignment vertical="top"/>
      <protection locked="0"/>
    </xf>
    <xf numFmtId="38" fontId="0" fillId="27" borderId="76" xfId="56" applyNumberFormat="1" applyFont="1" applyFill="1" applyBorder="1" applyAlignment="1" applyProtection="1">
      <alignment vertical="top"/>
      <protection locked="0"/>
    </xf>
    <xf numFmtId="38" fontId="0" fillId="27" borderId="72" xfId="56" applyNumberFormat="1" applyFont="1" applyFill="1" applyBorder="1" applyAlignment="1" applyProtection="1">
      <alignment vertical="top"/>
      <protection locked="0"/>
    </xf>
    <xf numFmtId="164" fontId="0" fillId="25" borderId="91"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164" fontId="0" fillId="25" borderId="79" xfId="109" applyNumberFormat="1" applyFont="1" applyFill="1" applyBorder="1" applyAlignment="1" applyProtection="1">
      <alignment vertical="top"/>
      <protection locked="0"/>
    </xf>
    <xf numFmtId="164" fontId="0" fillId="25" borderId="95" xfId="109" applyNumberFormat="1" applyFont="1" applyFill="1" applyBorder="1" applyAlignment="1" applyProtection="1">
      <alignment vertical="top"/>
      <protection locked="0"/>
    </xf>
    <xf numFmtId="6" fontId="0" fillId="0" borderId="90" xfId="115" applyNumberFormat="1" applyFont="1" applyFill="1" applyBorder="1" applyAlignment="1" applyProtection="1">
      <alignment vertical="top"/>
      <protection locked="0"/>
    </xf>
    <xf numFmtId="0" fontId="11" fillId="24" borderId="96" xfId="109" applyFill="1" applyBorder="1" applyAlignment="1">
      <alignment vertical="top" wrapText="1"/>
    </xf>
    <xf numFmtId="0" fontId="0" fillId="24" borderId="97" xfId="109" applyFont="1" applyFill="1" applyBorder="1" applyAlignment="1">
      <alignment vertical="top" wrapText="1"/>
    </xf>
    <xf numFmtId="6" fontId="0" fillId="0" borderId="98" xfId="115" applyNumberFormat="1" applyFont="1" applyFill="1" applyBorder="1" applyAlignment="1" applyProtection="1">
      <alignment vertical="top"/>
      <protection locked="0"/>
    </xf>
    <xf numFmtId="6" fontId="0" fillId="25" borderId="71" xfId="0" applyNumberFormat="1" applyFont="1" applyFill="1" applyBorder="1" applyAlignment="1" applyProtection="1">
      <alignment vertical="top"/>
      <protection locked="0"/>
    </xf>
    <xf numFmtId="6" fontId="0" fillId="0" borderId="76" xfId="56" applyNumberFormat="1" applyFont="1" applyFill="1" applyBorder="1" applyAlignment="1" applyProtection="1">
      <alignment vertical="top"/>
      <protection locked="0"/>
    </xf>
    <xf numFmtId="6" fontId="0" fillId="25" borderId="88" xfId="0" applyNumberFormat="1" applyFont="1" applyFill="1" applyBorder="1" applyAlignment="1">
      <alignment vertical="top"/>
    </xf>
    <xf numFmtId="6" fontId="0" fillId="0" borderId="99" xfId="115" applyNumberFormat="1" applyFont="1" applyFill="1" applyBorder="1" applyAlignment="1" applyProtection="1">
      <alignment vertical="top"/>
      <protection locked="0"/>
    </xf>
    <xf numFmtId="6" fontId="0" fillId="0" borderId="78" xfId="115" applyNumberFormat="1" applyFont="1" applyFill="1" applyBorder="1" applyAlignment="1" applyProtection="1">
      <alignment vertical="top"/>
      <protection locked="0"/>
    </xf>
    <xf numFmtId="6" fontId="0" fillId="25" borderId="99" xfId="0" applyNumberFormat="1" applyFont="1" applyFill="1" applyBorder="1" applyProtection="1">
      <protection locked="0"/>
    </xf>
    <xf numFmtId="6" fontId="0" fillId="25" borderId="100" xfId="0" applyNumberFormat="1" applyFont="1" applyFill="1" applyBorder="1" applyProtection="1">
      <protection locked="0"/>
    </xf>
    <xf numFmtId="6" fontId="0" fillId="25" borderId="99"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0" fillId="25" borderId="101" xfId="0" applyNumberFormat="1" applyFont="1" applyFill="1" applyBorder="1" applyAlignment="1" applyProtection="1">
      <alignment vertical="top"/>
      <protection locked="0"/>
    </xf>
    <xf numFmtId="6" fontId="0" fillId="27" borderId="76" xfId="470" applyNumberFormat="1" applyFont="1" applyFill="1" applyBorder="1" applyAlignment="1" applyProtection="1">
      <alignment vertical="top"/>
      <protection locked="0"/>
    </xf>
    <xf numFmtId="38" fontId="0" fillId="27" borderId="76" xfId="470" applyNumberFormat="1" applyFont="1" applyFill="1" applyBorder="1" applyAlignment="1" applyProtection="1">
      <alignment vertical="top"/>
      <protection locked="0"/>
    </xf>
    <xf numFmtId="6" fontId="24" fillId="25" borderId="75" xfId="109" applyNumberFormat="1" applyFont="1" applyFill="1" applyBorder="1" applyAlignment="1">
      <alignment vertical="top" wrapText="1"/>
    </xf>
    <xf numFmtId="6" fontId="0" fillId="27" borderId="77" xfId="56" applyNumberFormat="1" applyFont="1" applyFill="1" applyBorder="1" applyAlignment="1" applyProtection="1">
      <alignment vertical="top"/>
      <protection locked="0"/>
    </xf>
    <xf numFmtId="6" fontId="0" fillId="25" borderId="102"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165" fontId="0" fillId="25" borderId="71" xfId="0" applyNumberFormat="1" applyFont="1" applyFill="1" applyBorder="1" applyAlignment="1" applyProtection="1">
      <alignment vertical="top"/>
      <protection locked="0"/>
    </xf>
    <xf numFmtId="165" fontId="0" fillId="25" borderId="76" xfId="0" applyNumberFormat="1" applyFont="1" applyFill="1" applyBorder="1" applyAlignment="1" applyProtection="1">
      <alignment vertical="top"/>
      <protection locked="0"/>
    </xf>
    <xf numFmtId="165" fontId="0" fillId="27" borderId="76" xfId="1" applyNumberFormat="1" applyFont="1" applyFill="1" applyBorder="1" applyAlignment="1" applyProtection="1">
      <alignment vertical="top"/>
      <protection locked="0"/>
    </xf>
    <xf numFmtId="165" fontId="0" fillId="27" borderId="77" xfId="1" applyNumberFormat="1" applyFont="1" applyFill="1" applyBorder="1" applyAlignment="1" applyProtection="1">
      <alignment vertical="top"/>
      <protection locked="0"/>
    </xf>
    <xf numFmtId="6" fontId="0" fillId="0" borderId="77" xfId="115" applyNumberFormat="1" applyFont="1" applyFill="1" applyBorder="1" applyAlignment="1" applyProtection="1">
      <alignment vertical="top"/>
      <protection locked="0"/>
    </xf>
    <xf numFmtId="2" fontId="0" fillId="27" borderId="76" xfId="56" applyNumberFormat="1" applyFont="1" applyFill="1" applyBorder="1" applyAlignment="1" applyProtection="1">
      <alignment vertical="top"/>
      <protection locked="0"/>
    </xf>
    <xf numFmtId="2" fontId="0" fillId="27" borderId="77" xfId="56" applyNumberFormat="1" applyFont="1" applyFill="1" applyBorder="1" applyAlignment="1" applyProtection="1">
      <alignment vertical="top"/>
      <protection locked="0"/>
    </xf>
    <xf numFmtId="165" fontId="0" fillId="27" borderId="76" xfId="56" applyNumberFormat="1" applyFont="1" applyFill="1" applyBorder="1" applyAlignment="1" applyProtection="1">
      <alignment vertical="top"/>
      <protection locked="0"/>
    </xf>
    <xf numFmtId="165" fontId="0" fillId="27" borderId="77" xfId="56" applyNumberFormat="1" applyFont="1" applyFill="1" applyBorder="1" applyAlignment="1" applyProtection="1">
      <alignment vertical="top"/>
      <protection locked="0"/>
    </xf>
    <xf numFmtId="165" fontId="0" fillId="27" borderId="71" xfId="56" applyNumberFormat="1" applyFont="1" applyFill="1" applyBorder="1" applyAlignment="1" applyProtection="1">
      <alignment vertical="top"/>
      <protection locked="0"/>
    </xf>
    <xf numFmtId="6" fontId="0" fillId="0" borderId="76" xfId="471" applyNumberFormat="1" applyFont="1" applyFill="1" applyBorder="1" applyAlignment="1" applyProtection="1">
      <alignment vertical="top"/>
      <protection locked="0"/>
    </xf>
    <xf numFmtId="6" fontId="0" fillId="27" borderId="77" xfId="470" applyNumberFormat="1" applyFont="1" applyFill="1" applyBorder="1" applyAlignment="1" applyProtection="1">
      <alignment vertical="top"/>
      <protection locked="0"/>
    </xf>
    <xf numFmtId="6" fontId="0" fillId="0" borderId="71" xfId="795" applyNumberFormat="1" applyFont="1" applyFill="1" applyBorder="1" applyAlignment="1" applyProtection="1">
      <alignment vertical="top"/>
      <protection locked="0"/>
    </xf>
    <xf numFmtId="6" fontId="31" fillId="25" borderId="71" xfId="129" applyNumberFormat="1" applyFill="1" applyBorder="1" applyProtection="1">
      <protection locked="0"/>
    </xf>
    <xf numFmtId="6" fontId="20" fillId="27" borderId="71" xfId="796" applyNumberFormat="1" applyFont="1" applyFill="1" applyBorder="1" applyAlignment="1" applyProtection="1">
      <alignment vertical="top"/>
      <protection locked="0"/>
    </xf>
    <xf numFmtId="6" fontId="20" fillId="25" borderId="71" xfId="129" applyNumberFormat="1" applyFont="1" applyFill="1" applyBorder="1" applyProtection="1">
      <protection locked="0"/>
    </xf>
    <xf numFmtId="165" fontId="20" fillId="27" borderId="71" xfId="796" applyNumberFormat="1" applyFont="1" applyFill="1" applyBorder="1" applyAlignment="1" applyProtection="1">
      <alignment vertical="top"/>
      <protection locked="0"/>
    </xf>
    <xf numFmtId="6" fontId="0" fillId="27" borderId="71" xfId="796" applyNumberFormat="1" applyFont="1" applyFill="1" applyBorder="1" applyAlignment="1" applyProtection="1">
      <alignment vertical="top"/>
      <protection locked="0"/>
    </xf>
    <xf numFmtId="6" fontId="0" fillId="28" borderId="71" xfId="796" applyNumberFormat="1" applyFont="1" applyFill="1" applyBorder="1" applyAlignment="1" applyProtection="1">
      <alignment vertical="top"/>
      <protection locked="0"/>
    </xf>
    <xf numFmtId="38" fontId="0" fillId="27" borderId="73" xfId="115" applyNumberFormat="1" applyFont="1" applyFill="1" applyBorder="1" applyAlignment="1" applyProtection="1">
      <alignment vertical="top"/>
      <protection locked="0"/>
    </xf>
    <xf numFmtId="38" fontId="0" fillId="27" borderId="83" xfId="115" applyNumberFormat="1" applyFont="1" applyFill="1" applyBorder="1" applyAlignment="1" applyProtection="1">
      <alignment vertical="top"/>
      <protection locked="0"/>
    </xf>
    <xf numFmtId="38" fontId="0" fillId="25" borderId="83" xfId="0" applyNumberFormat="1" applyFont="1" applyFill="1" applyBorder="1" applyProtection="1">
      <protection locked="0"/>
    </xf>
    <xf numFmtId="38" fontId="0" fillId="27" borderId="103" xfId="115" applyNumberFormat="1" applyFont="1" applyFill="1" applyBorder="1" applyAlignment="1" applyProtection="1">
      <alignment vertical="top"/>
      <protection locked="0"/>
    </xf>
    <xf numFmtId="38" fontId="24" fillId="25" borderId="73" xfId="109" applyNumberFormat="1" applyFont="1" applyFill="1" applyBorder="1" applyAlignment="1">
      <alignment vertical="top" wrapText="1"/>
    </xf>
    <xf numFmtId="38" fontId="24" fillId="25" borderId="83" xfId="109" applyNumberFormat="1" applyFont="1" applyFill="1" applyBorder="1" applyAlignment="1">
      <alignment vertical="top" wrapText="1"/>
    </xf>
    <xf numFmtId="38" fontId="24" fillId="25" borderId="103" xfId="109" applyNumberFormat="1" applyFont="1" applyFill="1" applyBorder="1" applyAlignment="1">
      <alignment vertical="top" wrapText="1"/>
    </xf>
    <xf numFmtId="38" fontId="0" fillId="0" borderId="104" xfId="115" applyNumberFormat="1" applyFont="1" applyFill="1" applyBorder="1" applyAlignment="1" applyProtection="1">
      <alignment vertical="top"/>
      <protection locked="0"/>
    </xf>
    <xf numFmtId="38" fontId="0" fillId="25" borderId="73" xfId="0" applyNumberFormat="1" applyFont="1" applyFill="1" applyBorder="1" applyAlignment="1" applyProtection="1">
      <alignment vertical="top"/>
      <protection locked="0"/>
    </xf>
    <xf numFmtId="38" fontId="0" fillId="25" borderId="83" xfId="0" applyNumberFormat="1" applyFont="1" applyFill="1" applyBorder="1" applyAlignment="1" applyProtection="1">
      <alignment vertical="top"/>
      <protection locked="0"/>
    </xf>
    <xf numFmtId="38" fontId="0" fillId="25" borderId="103" xfId="0" applyNumberFormat="1" applyFont="1" applyFill="1" applyBorder="1" applyAlignment="1" applyProtection="1">
      <alignment vertical="top"/>
      <protection locked="0"/>
    </xf>
    <xf numFmtId="6" fontId="24" fillId="25" borderId="103" xfId="109" applyNumberFormat="1" applyFont="1" applyFill="1" applyBorder="1" applyAlignment="1">
      <alignment vertical="top" wrapText="1"/>
    </xf>
    <xf numFmtId="6" fontId="0" fillId="0" borderId="104" xfId="115" applyNumberFormat="1" applyFont="1" applyFill="1" applyBorder="1" applyAlignment="1" applyProtection="1">
      <alignment vertical="top"/>
      <protection locked="0"/>
    </xf>
    <xf numFmtId="165" fontId="0" fillId="0" borderId="71" xfId="115" applyNumberFormat="1" applyFont="1" applyFill="1" applyBorder="1" applyAlignment="1" applyProtection="1">
      <alignment vertical="top"/>
      <protection locked="0"/>
    </xf>
    <xf numFmtId="165" fontId="0" fillId="0" borderId="72" xfId="115" applyNumberFormat="1" applyFont="1" applyFill="1" applyBorder="1" applyAlignment="1" applyProtection="1">
      <alignment vertical="top"/>
      <protection locked="0"/>
    </xf>
    <xf numFmtId="165" fontId="0" fillId="0" borderId="104" xfId="115" applyNumberFormat="1" applyFont="1" applyFill="1" applyBorder="1" applyAlignment="1" applyProtection="1">
      <alignment vertical="top"/>
      <protection locked="0"/>
    </xf>
    <xf numFmtId="165" fontId="0" fillId="25" borderId="72" xfId="0" applyNumberFormat="1" applyFont="1" applyFill="1" applyBorder="1" applyAlignment="1" applyProtection="1">
      <alignment vertical="top"/>
      <protection locked="0"/>
    </xf>
    <xf numFmtId="165" fontId="0" fillId="25" borderId="104" xfId="0" applyNumberFormat="1" applyFont="1" applyFill="1" applyBorder="1" applyAlignment="1" applyProtection="1">
      <alignment vertical="top"/>
      <protection locked="0"/>
    </xf>
    <xf numFmtId="6" fontId="0" fillId="0" borderId="101" xfId="115" applyNumberFormat="1" applyFont="1" applyFill="1" applyBorder="1" applyAlignment="1" applyProtection="1">
      <alignment vertical="top"/>
      <protection locked="0"/>
    </xf>
    <xf numFmtId="6" fontId="0" fillId="0" borderId="105" xfId="115" applyNumberFormat="1" applyFont="1" applyFill="1" applyBorder="1" applyAlignment="1" applyProtection="1">
      <alignment vertical="top"/>
      <protection locked="0"/>
    </xf>
    <xf numFmtId="0" fontId="0" fillId="0" borderId="98" xfId="0" applyFont="1" applyBorder="1" applyAlignment="1">
      <alignment horizontal="left" vertical="top" wrapText="1" indent="1"/>
    </xf>
    <xf numFmtId="0" fontId="25" fillId="24" borderId="85" xfId="107" applyFont="1" applyFill="1" applyBorder="1" applyAlignment="1">
      <alignment horizontal="center" vertical="center" wrapText="1"/>
    </xf>
    <xf numFmtId="0" fontId="20" fillId="24" borderId="81" xfId="0" applyFont="1" applyFill="1" applyBorder="1" applyAlignment="1">
      <alignment horizontal="center" wrapText="1"/>
    </xf>
    <xf numFmtId="0" fontId="20" fillId="0" borderId="85" xfId="0" applyFont="1" applyBorder="1" applyAlignment="1">
      <alignment horizontal="center" wrapText="1"/>
    </xf>
    <xf numFmtId="10" fontId="0" fillId="0" borderId="85" xfId="0" applyNumberFormat="1" applyFont="1" applyBorder="1" applyAlignment="1" applyProtection="1">
      <alignment wrapText="1"/>
      <protection locked="0"/>
    </xf>
    <xf numFmtId="0" fontId="20" fillId="0" borderId="85" xfId="0" applyFont="1" applyBorder="1" applyAlignment="1">
      <alignment wrapText="1"/>
    </xf>
    <xf numFmtId="0" fontId="0" fillId="0" borderId="85" xfId="0" applyFont="1" applyBorder="1"/>
    <xf numFmtId="0" fontId="0" fillId="0" borderId="85" xfId="0" applyFont="1" applyBorder="1" applyAlignment="1" applyProtection="1">
      <alignment vertical="top" wrapText="1"/>
      <protection locked="0"/>
    </xf>
    <xf numFmtId="0" fontId="20" fillId="28" borderId="79" xfId="0" applyFont="1" applyFill="1" applyBorder="1" applyAlignment="1">
      <alignment vertical="center" wrapText="1"/>
    </xf>
    <xf numFmtId="0" fontId="20" fillId="28" borderId="81" xfId="0" applyFont="1" applyFill="1" applyBorder="1" applyAlignment="1">
      <alignment vertical="center" wrapText="1"/>
    </xf>
    <xf numFmtId="0" fontId="0" fillId="0" borderId="83" xfId="0" applyFont="1" applyBorder="1"/>
    <xf numFmtId="0" fontId="0" fillId="0" borderId="84" xfId="0" applyFont="1" applyBorder="1"/>
    <xf numFmtId="0" fontId="0" fillId="0" borderId="83" xfId="0" applyFont="1" applyBorder="1" applyAlignment="1" applyProtection="1">
      <alignment wrapText="1"/>
      <protection locked="0"/>
    </xf>
    <xf numFmtId="0" fontId="0" fillId="0" borderId="84" xfId="0" applyFont="1" applyBorder="1" applyAlignment="1" applyProtection="1">
      <alignment wrapText="1"/>
      <protection locked="0"/>
    </xf>
    <xf numFmtId="0" fontId="0" fillId="0" borderId="79" xfId="0" applyFont="1" applyBorder="1" applyAlignment="1" applyProtection="1">
      <alignment wrapText="1"/>
      <protection locked="0"/>
    </xf>
    <xf numFmtId="0" fontId="0" fillId="0" borderId="85" xfId="0" applyFont="1" applyBorder="1" applyAlignment="1" applyProtection="1">
      <alignment wrapText="1"/>
      <protection locked="0"/>
    </xf>
    <xf numFmtId="0" fontId="20" fillId="28" borderId="79" xfId="0" applyFont="1" applyFill="1" applyBorder="1" applyAlignment="1">
      <alignment wrapText="1"/>
    </xf>
    <xf numFmtId="0" fontId="20" fillId="28" borderId="81" xfId="0" applyFont="1" applyFill="1" applyBorder="1" applyAlignment="1">
      <alignment wrapText="1"/>
    </xf>
    <xf numFmtId="0" fontId="20" fillId="0" borderId="85" xfId="0" applyFont="1" applyBorder="1" applyAlignment="1">
      <alignment vertical="center" wrapText="1"/>
    </xf>
    <xf numFmtId="0" fontId="0" fillId="0" borderId="71" xfId="115" applyFont="1" applyFill="1" applyBorder="1" applyAlignment="1" applyProtection="1">
      <alignment horizontal="left" wrapText="1" indent="3"/>
      <protection locked="0"/>
    </xf>
    <xf numFmtId="0" fontId="0" fillId="0" borderId="77" xfId="115" applyFont="1" applyFill="1" applyBorder="1" applyAlignment="1" applyProtection="1">
      <alignment wrapText="1"/>
      <protection locked="0"/>
    </xf>
    <xf numFmtId="0" fontId="12" fillId="24" borderId="106" xfId="113" applyFill="1" applyBorder="1"/>
    <xf numFmtId="0" fontId="0" fillId="0" borderId="76" xfId="115" applyFont="1" applyFill="1" applyBorder="1" applyAlignment="1" applyProtection="1">
      <alignment horizontal="left"/>
      <protection locked="0"/>
    </xf>
    <xf numFmtId="0" fontId="0" fillId="0" borderId="99" xfId="115" applyFont="1" applyFill="1" applyBorder="1" applyAlignment="1" applyProtection="1">
      <alignment horizontal="left" wrapText="1" indent="3"/>
      <protection locked="0"/>
    </xf>
    <xf numFmtId="0" fontId="0" fillId="0" borderId="107" xfId="115" applyFont="1" applyFill="1" applyBorder="1" applyAlignment="1" applyProtection="1">
      <alignment wrapText="1"/>
      <protection locked="0"/>
    </xf>
  </cellXfs>
  <cellStyles count="797">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470"/>
    <cellStyle name="Calculation 11" xfId="796"/>
    <cellStyle name="Calculation 2" xfId="57"/>
    <cellStyle name="Calculation 2 2" xfId="472"/>
    <cellStyle name="Calculation 3" xfId="58"/>
    <cellStyle name="Calculation 3 2" xfId="473"/>
    <cellStyle name="Calculation 4" xfId="59"/>
    <cellStyle name="Calculation 4 2" xfId="474"/>
    <cellStyle name="Calculation 5" xfId="60"/>
    <cellStyle name="Calculation 5 2" xfId="475"/>
    <cellStyle name="Calculation 6" xfId="61"/>
    <cellStyle name="Calculation 6 2" xfId="476"/>
    <cellStyle name="Calculation 7" xfId="62"/>
    <cellStyle name="Calculation 7 2" xfId="477"/>
    <cellStyle name="Calculation 8" xfId="63"/>
    <cellStyle name="Calculation 8 2" xfId="478"/>
    <cellStyle name="Calculation 9" xfId="64"/>
    <cellStyle name="Calculation 9 2" xfId="479"/>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471"/>
    <cellStyle name="Input 11" xfId="795"/>
    <cellStyle name="Input 2" xfId="116"/>
    <cellStyle name="Input 2 2" xfId="480"/>
    <cellStyle name="Input 3" xfId="117"/>
    <cellStyle name="Input 3 2" xfId="481"/>
    <cellStyle name="Input 4" xfId="118"/>
    <cellStyle name="Input 4 2" xfId="482"/>
    <cellStyle name="Input 5" xfId="119"/>
    <cellStyle name="Input 5 2" xfId="483"/>
    <cellStyle name="Input 6" xfId="120"/>
    <cellStyle name="Input 6 2" xfId="484"/>
    <cellStyle name="Input 7" xfId="121"/>
    <cellStyle name="Input 7 2" xfId="485"/>
    <cellStyle name="Input 8" xfId="122"/>
    <cellStyle name="Input 8 2" xfId="486"/>
    <cellStyle name="Input 9" xfId="123"/>
    <cellStyle name="Input 9 2" xfId="487"/>
    <cellStyle name="Linked Cell" xfId="124"/>
    <cellStyle name="Linked Cell 2" xfId="125"/>
    <cellStyle name="Neutral" xfId="126"/>
    <cellStyle name="Neutral 2" xfId="127"/>
    <cellStyle name="Normal" xfId="0" builtinId="0"/>
    <cellStyle name="Normal 17" xfId="469"/>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6"/>
    <cellStyle name="Normal 3 10 2 2 3" xfId="585"/>
    <cellStyle name="Normal 3 10 2 3" xfId="259"/>
    <cellStyle name="Normal 3 10 2 3 2" xfId="587"/>
    <cellStyle name="Normal 3 10 2 4" xfId="566"/>
    <cellStyle name="Normal 3 10 3" xfId="260"/>
    <cellStyle name="Normal 3 10 3 2" xfId="261"/>
    <cellStyle name="Normal 3 10 3 2 2" xfId="589"/>
    <cellStyle name="Normal 3 10 3 3" xfId="588"/>
    <cellStyle name="Normal 3 10 4" xfId="262"/>
    <cellStyle name="Normal 3 10 4 2" xfId="590"/>
    <cellStyle name="Normal 3 10 5" xfId="532"/>
    <cellStyle name="Normal 3 11" xfId="254"/>
    <cellStyle name="Normal 3 11 2" xfId="263"/>
    <cellStyle name="Normal 3 11 2 2" xfId="264"/>
    <cellStyle name="Normal 3 11 2 2 2" xfId="592"/>
    <cellStyle name="Normal 3 11 2 3" xfId="591"/>
    <cellStyle name="Normal 3 11 3" xfId="265"/>
    <cellStyle name="Normal 3 11 3 2" xfId="593"/>
    <cellStyle name="Normal 3 11 4" xfId="583"/>
    <cellStyle name="Normal 3 12" xfId="220"/>
    <cellStyle name="Normal 3 12 2" xfId="266"/>
    <cellStyle name="Normal 3 12 2 2" xfId="267"/>
    <cellStyle name="Normal 3 12 2 2 2" xfId="595"/>
    <cellStyle name="Normal 3 12 2 3" xfId="594"/>
    <cellStyle name="Normal 3 12 3" xfId="268"/>
    <cellStyle name="Normal 3 12 3 2" xfId="596"/>
    <cellStyle name="Normal 3 12 4" xfId="549"/>
    <cellStyle name="Normal 3 13" xfId="269"/>
    <cellStyle name="Normal 3 13 2" xfId="270"/>
    <cellStyle name="Normal 3 13 2 2" xfId="598"/>
    <cellStyle name="Normal 3 13 3" xfId="597"/>
    <cellStyle name="Normal 3 14" xfId="271"/>
    <cellStyle name="Normal 3 14 2" xfId="599"/>
    <cellStyle name="Normal 3 15" xfId="488"/>
    <cellStyle name="Normal 3 2" xfId="137"/>
    <cellStyle name="Normal 3 2 10" xfId="255"/>
    <cellStyle name="Normal 3 2 10 2" xfId="272"/>
    <cellStyle name="Normal 3 2 10 2 2" xfId="273"/>
    <cellStyle name="Normal 3 2 10 2 2 2" xfId="601"/>
    <cellStyle name="Normal 3 2 10 2 3" xfId="600"/>
    <cellStyle name="Normal 3 2 10 3" xfId="274"/>
    <cellStyle name="Normal 3 2 10 3 2" xfId="602"/>
    <cellStyle name="Normal 3 2 10 4" xfId="584"/>
    <cellStyle name="Normal 3 2 11" xfId="221"/>
    <cellStyle name="Normal 3 2 11 2" xfId="275"/>
    <cellStyle name="Normal 3 2 11 2 2" xfId="276"/>
    <cellStyle name="Normal 3 2 11 2 2 2" xfId="604"/>
    <cellStyle name="Normal 3 2 11 2 3" xfId="603"/>
    <cellStyle name="Normal 3 2 11 3" xfId="277"/>
    <cellStyle name="Normal 3 2 11 3 2" xfId="605"/>
    <cellStyle name="Normal 3 2 11 4" xfId="550"/>
    <cellStyle name="Normal 3 2 12" xfId="278"/>
    <cellStyle name="Normal 3 2 12 2" xfId="279"/>
    <cellStyle name="Normal 3 2 12 2 2" xfId="607"/>
    <cellStyle name="Normal 3 2 12 3" xfId="606"/>
    <cellStyle name="Normal 3 2 13" xfId="280"/>
    <cellStyle name="Normal 3 2 13 2" xfId="608"/>
    <cellStyle name="Normal 3 2 14" xfId="489"/>
    <cellStyle name="Normal 3 2 2" xfId="138"/>
    <cellStyle name="Normal 3 2 2 2" xfId="205"/>
    <cellStyle name="Normal 3 2 2 2 2" xfId="239"/>
    <cellStyle name="Normal 3 2 2 2 2 2" xfId="281"/>
    <cellStyle name="Normal 3 2 2 2 2 2 2" xfId="282"/>
    <cellStyle name="Normal 3 2 2 2 2 2 2 2" xfId="610"/>
    <cellStyle name="Normal 3 2 2 2 2 2 3" xfId="609"/>
    <cellStyle name="Normal 3 2 2 2 2 3" xfId="283"/>
    <cellStyle name="Normal 3 2 2 2 2 3 2" xfId="611"/>
    <cellStyle name="Normal 3 2 2 2 2 4" xfId="568"/>
    <cellStyle name="Normal 3 2 2 2 3" xfId="284"/>
    <cellStyle name="Normal 3 2 2 2 3 2" xfId="285"/>
    <cellStyle name="Normal 3 2 2 2 3 2 2" xfId="613"/>
    <cellStyle name="Normal 3 2 2 2 3 3" xfId="612"/>
    <cellStyle name="Normal 3 2 2 2 4" xfId="286"/>
    <cellStyle name="Normal 3 2 2 2 4 2" xfId="614"/>
    <cellStyle name="Normal 3 2 2 2 5" xfId="534"/>
    <cellStyle name="Normal 3 2 2 3" xfId="222"/>
    <cellStyle name="Normal 3 2 2 3 2" xfId="287"/>
    <cellStyle name="Normal 3 2 2 3 2 2" xfId="288"/>
    <cellStyle name="Normal 3 2 2 3 2 2 2" xfId="616"/>
    <cellStyle name="Normal 3 2 2 3 2 3" xfId="615"/>
    <cellStyle name="Normal 3 2 2 3 3" xfId="289"/>
    <cellStyle name="Normal 3 2 2 3 3 2" xfId="617"/>
    <cellStyle name="Normal 3 2 2 3 4" xfId="551"/>
    <cellStyle name="Normal 3 2 2 4" xfId="290"/>
    <cellStyle name="Normal 3 2 2 4 2" xfId="291"/>
    <cellStyle name="Normal 3 2 2 4 2 2" xfId="619"/>
    <cellStyle name="Normal 3 2 2 4 3" xfId="618"/>
    <cellStyle name="Normal 3 2 2 5" xfId="292"/>
    <cellStyle name="Normal 3 2 2 5 2" xfId="620"/>
    <cellStyle name="Normal 3 2 2 6" xfId="490"/>
    <cellStyle name="Normal 3 2 3" xfId="139"/>
    <cellStyle name="Normal 3 2 3 2" xfId="206"/>
    <cellStyle name="Normal 3 2 3 2 2" xfId="240"/>
    <cellStyle name="Normal 3 2 3 2 2 2" xfId="293"/>
    <cellStyle name="Normal 3 2 3 2 2 2 2" xfId="294"/>
    <cellStyle name="Normal 3 2 3 2 2 2 2 2" xfId="622"/>
    <cellStyle name="Normal 3 2 3 2 2 2 3" xfId="621"/>
    <cellStyle name="Normal 3 2 3 2 2 3" xfId="295"/>
    <cellStyle name="Normal 3 2 3 2 2 3 2" xfId="623"/>
    <cellStyle name="Normal 3 2 3 2 2 4" xfId="569"/>
    <cellStyle name="Normal 3 2 3 2 3" xfId="296"/>
    <cellStyle name="Normal 3 2 3 2 3 2" xfId="297"/>
    <cellStyle name="Normal 3 2 3 2 3 2 2" xfId="625"/>
    <cellStyle name="Normal 3 2 3 2 3 3" xfId="624"/>
    <cellStyle name="Normal 3 2 3 2 4" xfId="298"/>
    <cellStyle name="Normal 3 2 3 2 4 2" xfId="626"/>
    <cellStyle name="Normal 3 2 3 2 5" xfId="535"/>
    <cellStyle name="Normal 3 2 3 3" xfId="223"/>
    <cellStyle name="Normal 3 2 3 3 2" xfId="299"/>
    <cellStyle name="Normal 3 2 3 3 2 2" xfId="300"/>
    <cellStyle name="Normal 3 2 3 3 2 2 2" xfId="628"/>
    <cellStyle name="Normal 3 2 3 3 2 3" xfId="627"/>
    <cellStyle name="Normal 3 2 3 3 3" xfId="301"/>
    <cellStyle name="Normal 3 2 3 3 3 2" xfId="629"/>
    <cellStyle name="Normal 3 2 3 3 4" xfId="552"/>
    <cellStyle name="Normal 3 2 3 4" xfId="302"/>
    <cellStyle name="Normal 3 2 3 4 2" xfId="303"/>
    <cellStyle name="Normal 3 2 3 4 2 2" xfId="631"/>
    <cellStyle name="Normal 3 2 3 4 3" xfId="630"/>
    <cellStyle name="Normal 3 2 3 5" xfId="304"/>
    <cellStyle name="Normal 3 2 3 5 2" xfId="632"/>
    <cellStyle name="Normal 3 2 3 6" xfId="491"/>
    <cellStyle name="Normal 3 2 4" xfId="140"/>
    <cellStyle name="Normal 3 2 4 2" xfId="207"/>
    <cellStyle name="Normal 3 2 4 2 2" xfId="241"/>
    <cellStyle name="Normal 3 2 4 2 2 2" xfId="305"/>
    <cellStyle name="Normal 3 2 4 2 2 2 2" xfId="306"/>
    <cellStyle name="Normal 3 2 4 2 2 2 2 2" xfId="634"/>
    <cellStyle name="Normal 3 2 4 2 2 2 3" xfId="633"/>
    <cellStyle name="Normal 3 2 4 2 2 3" xfId="307"/>
    <cellStyle name="Normal 3 2 4 2 2 3 2" xfId="635"/>
    <cellStyle name="Normal 3 2 4 2 2 4" xfId="570"/>
    <cellStyle name="Normal 3 2 4 2 3" xfId="308"/>
    <cellStyle name="Normal 3 2 4 2 3 2" xfId="309"/>
    <cellStyle name="Normal 3 2 4 2 3 2 2" xfId="637"/>
    <cellStyle name="Normal 3 2 4 2 3 3" xfId="636"/>
    <cellStyle name="Normal 3 2 4 2 4" xfId="310"/>
    <cellStyle name="Normal 3 2 4 2 4 2" xfId="638"/>
    <cellStyle name="Normal 3 2 4 2 5" xfId="536"/>
    <cellStyle name="Normal 3 2 4 3" xfId="224"/>
    <cellStyle name="Normal 3 2 4 3 2" xfId="311"/>
    <cellStyle name="Normal 3 2 4 3 2 2" xfId="312"/>
    <cellStyle name="Normal 3 2 4 3 2 2 2" xfId="640"/>
    <cellStyle name="Normal 3 2 4 3 2 3" xfId="639"/>
    <cellStyle name="Normal 3 2 4 3 3" xfId="313"/>
    <cellStyle name="Normal 3 2 4 3 3 2" xfId="641"/>
    <cellStyle name="Normal 3 2 4 3 4" xfId="553"/>
    <cellStyle name="Normal 3 2 4 4" xfId="314"/>
    <cellStyle name="Normal 3 2 4 4 2" xfId="315"/>
    <cellStyle name="Normal 3 2 4 4 2 2" xfId="643"/>
    <cellStyle name="Normal 3 2 4 4 3" xfId="642"/>
    <cellStyle name="Normal 3 2 4 5" xfId="316"/>
    <cellStyle name="Normal 3 2 4 5 2" xfId="644"/>
    <cellStyle name="Normal 3 2 4 6" xfId="492"/>
    <cellStyle name="Normal 3 2 5" xfId="141"/>
    <cellStyle name="Normal 3 2 5 2" xfId="208"/>
    <cellStyle name="Normal 3 2 5 2 2" xfId="242"/>
    <cellStyle name="Normal 3 2 5 2 2 2" xfId="317"/>
    <cellStyle name="Normal 3 2 5 2 2 2 2" xfId="318"/>
    <cellStyle name="Normal 3 2 5 2 2 2 2 2" xfId="646"/>
    <cellStyle name="Normal 3 2 5 2 2 2 3" xfId="645"/>
    <cellStyle name="Normal 3 2 5 2 2 3" xfId="319"/>
    <cellStyle name="Normal 3 2 5 2 2 3 2" xfId="647"/>
    <cellStyle name="Normal 3 2 5 2 2 4" xfId="571"/>
    <cellStyle name="Normal 3 2 5 2 3" xfId="320"/>
    <cellStyle name="Normal 3 2 5 2 3 2" xfId="321"/>
    <cellStyle name="Normal 3 2 5 2 3 2 2" xfId="649"/>
    <cellStyle name="Normal 3 2 5 2 3 3" xfId="648"/>
    <cellStyle name="Normal 3 2 5 2 4" xfId="322"/>
    <cellStyle name="Normal 3 2 5 2 4 2" xfId="650"/>
    <cellStyle name="Normal 3 2 5 2 5" xfId="537"/>
    <cellStyle name="Normal 3 2 5 3" xfId="225"/>
    <cellStyle name="Normal 3 2 5 3 2" xfId="323"/>
    <cellStyle name="Normal 3 2 5 3 2 2" xfId="324"/>
    <cellStyle name="Normal 3 2 5 3 2 2 2" xfId="652"/>
    <cellStyle name="Normal 3 2 5 3 2 3" xfId="651"/>
    <cellStyle name="Normal 3 2 5 3 3" xfId="325"/>
    <cellStyle name="Normal 3 2 5 3 3 2" xfId="653"/>
    <cellStyle name="Normal 3 2 5 3 4" xfId="554"/>
    <cellStyle name="Normal 3 2 5 4" xfId="326"/>
    <cellStyle name="Normal 3 2 5 4 2" xfId="327"/>
    <cellStyle name="Normal 3 2 5 4 2 2" xfId="655"/>
    <cellStyle name="Normal 3 2 5 4 3" xfId="654"/>
    <cellStyle name="Normal 3 2 5 5" xfId="328"/>
    <cellStyle name="Normal 3 2 5 5 2" xfId="656"/>
    <cellStyle name="Normal 3 2 5 6" xfId="493"/>
    <cellStyle name="Normal 3 2 6" xfId="142"/>
    <cellStyle name="Normal 3 2 6 2" xfId="209"/>
    <cellStyle name="Normal 3 2 6 2 2" xfId="243"/>
    <cellStyle name="Normal 3 2 6 2 2 2" xfId="329"/>
    <cellStyle name="Normal 3 2 6 2 2 2 2" xfId="330"/>
    <cellStyle name="Normal 3 2 6 2 2 2 2 2" xfId="658"/>
    <cellStyle name="Normal 3 2 6 2 2 2 3" xfId="657"/>
    <cellStyle name="Normal 3 2 6 2 2 3" xfId="331"/>
    <cellStyle name="Normal 3 2 6 2 2 3 2" xfId="659"/>
    <cellStyle name="Normal 3 2 6 2 2 4" xfId="572"/>
    <cellStyle name="Normal 3 2 6 2 3" xfId="332"/>
    <cellStyle name="Normal 3 2 6 2 3 2" xfId="333"/>
    <cellStyle name="Normal 3 2 6 2 3 2 2" xfId="661"/>
    <cellStyle name="Normal 3 2 6 2 3 3" xfId="660"/>
    <cellStyle name="Normal 3 2 6 2 4" xfId="334"/>
    <cellStyle name="Normal 3 2 6 2 4 2" xfId="662"/>
    <cellStyle name="Normal 3 2 6 2 5" xfId="538"/>
    <cellStyle name="Normal 3 2 6 3" xfId="226"/>
    <cellStyle name="Normal 3 2 6 3 2" xfId="335"/>
    <cellStyle name="Normal 3 2 6 3 2 2" xfId="336"/>
    <cellStyle name="Normal 3 2 6 3 2 2 2" xfId="664"/>
    <cellStyle name="Normal 3 2 6 3 2 3" xfId="663"/>
    <cellStyle name="Normal 3 2 6 3 3" xfId="337"/>
    <cellStyle name="Normal 3 2 6 3 3 2" xfId="665"/>
    <cellStyle name="Normal 3 2 6 3 4" xfId="555"/>
    <cellStyle name="Normal 3 2 6 4" xfId="338"/>
    <cellStyle name="Normal 3 2 6 4 2" xfId="339"/>
    <cellStyle name="Normal 3 2 6 4 2 2" xfId="667"/>
    <cellStyle name="Normal 3 2 6 4 3" xfId="666"/>
    <cellStyle name="Normal 3 2 6 5" xfId="340"/>
    <cellStyle name="Normal 3 2 6 5 2" xfId="668"/>
    <cellStyle name="Normal 3 2 6 6" xfId="494"/>
    <cellStyle name="Normal 3 2 7" xfId="143"/>
    <cellStyle name="Normal 3 2 7 2" xfId="210"/>
    <cellStyle name="Normal 3 2 7 2 2" xfId="244"/>
    <cellStyle name="Normal 3 2 7 2 2 2" xfId="341"/>
    <cellStyle name="Normal 3 2 7 2 2 2 2" xfId="342"/>
    <cellStyle name="Normal 3 2 7 2 2 2 2 2" xfId="670"/>
    <cellStyle name="Normal 3 2 7 2 2 2 3" xfId="669"/>
    <cellStyle name="Normal 3 2 7 2 2 3" xfId="343"/>
    <cellStyle name="Normal 3 2 7 2 2 3 2" xfId="671"/>
    <cellStyle name="Normal 3 2 7 2 2 4" xfId="573"/>
    <cellStyle name="Normal 3 2 7 2 3" xfId="344"/>
    <cellStyle name="Normal 3 2 7 2 3 2" xfId="345"/>
    <cellStyle name="Normal 3 2 7 2 3 2 2" xfId="673"/>
    <cellStyle name="Normal 3 2 7 2 3 3" xfId="672"/>
    <cellStyle name="Normal 3 2 7 2 4" xfId="346"/>
    <cellStyle name="Normal 3 2 7 2 4 2" xfId="674"/>
    <cellStyle name="Normal 3 2 7 2 5" xfId="539"/>
    <cellStyle name="Normal 3 2 7 3" xfId="227"/>
    <cellStyle name="Normal 3 2 7 3 2" xfId="347"/>
    <cellStyle name="Normal 3 2 7 3 2 2" xfId="348"/>
    <cellStyle name="Normal 3 2 7 3 2 2 2" xfId="676"/>
    <cellStyle name="Normal 3 2 7 3 2 3" xfId="675"/>
    <cellStyle name="Normal 3 2 7 3 3" xfId="349"/>
    <cellStyle name="Normal 3 2 7 3 3 2" xfId="677"/>
    <cellStyle name="Normal 3 2 7 3 4" xfId="556"/>
    <cellStyle name="Normal 3 2 7 4" xfId="350"/>
    <cellStyle name="Normal 3 2 7 4 2" xfId="351"/>
    <cellStyle name="Normal 3 2 7 4 2 2" xfId="679"/>
    <cellStyle name="Normal 3 2 7 4 3" xfId="678"/>
    <cellStyle name="Normal 3 2 7 5" xfId="352"/>
    <cellStyle name="Normal 3 2 7 5 2" xfId="680"/>
    <cellStyle name="Normal 3 2 7 6" xfId="495"/>
    <cellStyle name="Normal 3 2 8" xfId="144"/>
    <cellStyle name="Normal 3 2 8 2" xfId="211"/>
    <cellStyle name="Normal 3 2 8 2 2" xfId="245"/>
    <cellStyle name="Normal 3 2 8 2 2 2" xfId="353"/>
    <cellStyle name="Normal 3 2 8 2 2 2 2" xfId="354"/>
    <cellStyle name="Normal 3 2 8 2 2 2 2 2" xfId="682"/>
    <cellStyle name="Normal 3 2 8 2 2 2 3" xfId="681"/>
    <cellStyle name="Normal 3 2 8 2 2 3" xfId="355"/>
    <cellStyle name="Normal 3 2 8 2 2 3 2" xfId="683"/>
    <cellStyle name="Normal 3 2 8 2 2 4" xfId="574"/>
    <cellStyle name="Normal 3 2 8 2 3" xfId="356"/>
    <cellStyle name="Normal 3 2 8 2 3 2" xfId="357"/>
    <cellStyle name="Normal 3 2 8 2 3 2 2" xfId="685"/>
    <cellStyle name="Normal 3 2 8 2 3 3" xfId="684"/>
    <cellStyle name="Normal 3 2 8 2 4" xfId="358"/>
    <cellStyle name="Normal 3 2 8 2 4 2" xfId="686"/>
    <cellStyle name="Normal 3 2 8 2 5" xfId="540"/>
    <cellStyle name="Normal 3 2 8 3" xfId="228"/>
    <cellStyle name="Normal 3 2 8 3 2" xfId="359"/>
    <cellStyle name="Normal 3 2 8 3 2 2" xfId="360"/>
    <cellStyle name="Normal 3 2 8 3 2 2 2" xfId="688"/>
    <cellStyle name="Normal 3 2 8 3 2 3" xfId="687"/>
    <cellStyle name="Normal 3 2 8 3 3" xfId="361"/>
    <cellStyle name="Normal 3 2 8 3 3 2" xfId="689"/>
    <cellStyle name="Normal 3 2 8 3 4" xfId="557"/>
    <cellStyle name="Normal 3 2 8 4" xfId="362"/>
    <cellStyle name="Normal 3 2 8 4 2" xfId="363"/>
    <cellStyle name="Normal 3 2 8 4 2 2" xfId="691"/>
    <cellStyle name="Normal 3 2 8 4 3" xfId="690"/>
    <cellStyle name="Normal 3 2 8 5" xfId="364"/>
    <cellStyle name="Normal 3 2 8 5 2" xfId="692"/>
    <cellStyle name="Normal 3 2 8 6" xfId="496"/>
    <cellStyle name="Normal 3 2 9" xfId="204"/>
    <cellStyle name="Normal 3 2 9 2" xfId="238"/>
    <cellStyle name="Normal 3 2 9 2 2" xfId="365"/>
    <cellStyle name="Normal 3 2 9 2 2 2" xfId="366"/>
    <cellStyle name="Normal 3 2 9 2 2 2 2" xfId="694"/>
    <cellStyle name="Normal 3 2 9 2 2 3" xfId="693"/>
    <cellStyle name="Normal 3 2 9 2 3" xfId="367"/>
    <cellStyle name="Normal 3 2 9 2 3 2" xfId="695"/>
    <cellStyle name="Normal 3 2 9 2 4" xfId="567"/>
    <cellStyle name="Normal 3 2 9 3" xfId="368"/>
    <cellStyle name="Normal 3 2 9 3 2" xfId="369"/>
    <cellStyle name="Normal 3 2 9 3 2 2" xfId="697"/>
    <cellStyle name="Normal 3 2 9 3 3" xfId="696"/>
    <cellStyle name="Normal 3 2 9 4" xfId="370"/>
    <cellStyle name="Normal 3 2 9 4 2" xfId="698"/>
    <cellStyle name="Normal 3 2 9 5" xfId="533"/>
    <cellStyle name="Normal 3 3" xfId="145"/>
    <cellStyle name="Normal 3 3 2" xfId="212"/>
    <cellStyle name="Normal 3 3 2 2" xfId="246"/>
    <cellStyle name="Normal 3 3 2 2 2" xfId="371"/>
    <cellStyle name="Normal 3 3 2 2 2 2" xfId="372"/>
    <cellStyle name="Normal 3 3 2 2 2 2 2" xfId="700"/>
    <cellStyle name="Normal 3 3 2 2 2 3" xfId="699"/>
    <cellStyle name="Normal 3 3 2 2 3" xfId="373"/>
    <cellStyle name="Normal 3 3 2 2 3 2" xfId="701"/>
    <cellStyle name="Normal 3 3 2 2 4" xfId="575"/>
    <cellStyle name="Normal 3 3 2 3" xfId="374"/>
    <cellStyle name="Normal 3 3 2 3 2" xfId="375"/>
    <cellStyle name="Normal 3 3 2 3 2 2" xfId="703"/>
    <cellStyle name="Normal 3 3 2 3 3" xfId="702"/>
    <cellStyle name="Normal 3 3 2 4" xfId="376"/>
    <cellStyle name="Normal 3 3 2 4 2" xfId="704"/>
    <cellStyle name="Normal 3 3 2 5" xfId="541"/>
    <cellStyle name="Normal 3 3 3" xfId="229"/>
    <cellStyle name="Normal 3 3 3 2" xfId="377"/>
    <cellStyle name="Normal 3 3 3 2 2" xfId="378"/>
    <cellStyle name="Normal 3 3 3 2 2 2" xfId="706"/>
    <cellStyle name="Normal 3 3 3 2 3" xfId="705"/>
    <cellStyle name="Normal 3 3 3 3" xfId="379"/>
    <cellStyle name="Normal 3 3 3 3 2" xfId="707"/>
    <cellStyle name="Normal 3 3 3 4" xfId="558"/>
    <cellStyle name="Normal 3 3 4" xfId="380"/>
    <cellStyle name="Normal 3 3 4 2" xfId="381"/>
    <cellStyle name="Normal 3 3 4 2 2" xfId="709"/>
    <cellStyle name="Normal 3 3 4 3" xfId="708"/>
    <cellStyle name="Normal 3 3 5" xfId="382"/>
    <cellStyle name="Normal 3 3 5 2" xfId="710"/>
    <cellStyle name="Normal 3 3 6" xfId="497"/>
    <cellStyle name="Normal 3 4" xfId="146"/>
    <cellStyle name="Normal 3 4 2" xfId="213"/>
    <cellStyle name="Normal 3 4 2 2" xfId="247"/>
    <cellStyle name="Normal 3 4 2 2 2" xfId="383"/>
    <cellStyle name="Normal 3 4 2 2 2 2" xfId="384"/>
    <cellStyle name="Normal 3 4 2 2 2 2 2" xfId="712"/>
    <cellStyle name="Normal 3 4 2 2 2 3" xfId="711"/>
    <cellStyle name="Normal 3 4 2 2 3" xfId="385"/>
    <cellStyle name="Normal 3 4 2 2 3 2" xfId="713"/>
    <cellStyle name="Normal 3 4 2 2 4" xfId="576"/>
    <cellStyle name="Normal 3 4 2 3" xfId="386"/>
    <cellStyle name="Normal 3 4 2 3 2" xfId="387"/>
    <cellStyle name="Normal 3 4 2 3 2 2" xfId="715"/>
    <cellStyle name="Normal 3 4 2 3 3" xfId="714"/>
    <cellStyle name="Normal 3 4 2 4" xfId="388"/>
    <cellStyle name="Normal 3 4 2 4 2" xfId="716"/>
    <cellStyle name="Normal 3 4 2 5" xfId="542"/>
    <cellStyle name="Normal 3 4 3" xfId="230"/>
    <cellStyle name="Normal 3 4 3 2" xfId="389"/>
    <cellStyle name="Normal 3 4 3 2 2" xfId="390"/>
    <cellStyle name="Normal 3 4 3 2 2 2" xfId="718"/>
    <cellStyle name="Normal 3 4 3 2 3" xfId="717"/>
    <cellStyle name="Normal 3 4 3 3" xfId="391"/>
    <cellStyle name="Normal 3 4 3 3 2" xfId="719"/>
    <cellStyle name="Normal 3 4 3 4" xfId="559"/>
    <cellStyle name="Normal 3 4 4" xfId="392"/>
    <cellStyle name="Normal 3 4 4 2" xfId="393"/>
    <cellStyle name="Normal 3 4 4 2 2" xfId="721"/>
    <cellStyle name="Normal 3 4 4 3" xfId="720"/>
    <cellStyle name="Normal 3 4 5" xfId="394"/>
    <cellStyle name="Normal 3 4 5 2" xfId="722"/>
    <cellStyle name="Normal 3 4 6" xfId="498"/>
    <cellStyle name="Normal 3 5" xfId="147"/>
    <cellStyle name="Normal 3 5 2" xfId="214"/>
    <cellStyle name="Normal 3 5 2 2" xfId="248"/>
    <cellStyle name="Normal 3 5 2 2 2" xfId="395"/>
    <cellStyle name="Normal 3 5 2 2 2 2" xfId="396"/>
    <cellStyle name="Normal 3 5 2 2 2 2 2" xfId="724"/>
    <cellStyle name="Normal 3 5 2 2 2 3" xfId="723"/>
    <cellStyle name="Normal 3 5 2 2 3" xfId="397"/>
    <cellStyle name="Normal 3 5 2 2 3 2" xfId="725"/>
    <cellStyle name="Normal 3 5 2 2 4" xfId="577"/>
    <cellStyle name="Normal 3 5 2 3" xfId="398"/>
    <cellStyle name="Normal 3 5 2 3 2" xfId="399"/>
    <cellStyle name="Normal 3 5 2 3 2 2" xfId="727"/>
    <cellStyle name="Normal 3 5 2 3 3" xfId="726"/>
    <cellStyle name="Normal 3 5 2 4" xfId="400"/>
    <cellStyle name="Normal 3 5 2 4 2" xfId="728"/>
    <cellStyle name="Normal 3 5 2 5" xfId="543"/>
    <cellStyle name="Normal 3 5 3" xfId="231"/>
    <cellStyle name="Normal 3 5 3 2" xfId="401"/>
    <cellStyle name="Normal 3 5 3 2 2" xfId="402"/>
    <cellStyle name="Normal 3 5 3 2 2 2" xfId="730"/>
    <cellStyle name="Normal 3 5 3 2 3" xfId="729"/>
    <cellStyle name="Normal 3 5 3 3" xfId="403"/>
    <cellStyle name="Normal 3 5 3 3 2" xfId="731"/>
    <cellStyle name="Normal 3 5 3 4" xfId="560"/>
    <cellStyle name="Normal 3 5 4" xfId="404"/>
    <cellStyle name="Normal 3 5 4 2" xfId="405"/>
    <cellStyle name="Normal 3 5 4 2 2" xfId="733"/>
    <cellStyle name="Normal 3 5 4 3" xfId="732"/>
    <cellStyle name="Normal 3 5 5" xfId="406"/>
    <cellStyle name="Normal 3 5 5 2" xfId="734"/>
    <cellStyle name="Normal 3 5 6" xfId="499"/>
    <cellStyle name="Normal 3 6" xfId="148"/>
    <cellStyle name="Normal 3 6 2" xfId="215"/>
    <cellStyle name="Normal 3 6 2 2" xfId="249"/>
    <cellStyle name="Normal 3 6 2 2 2" xfId="407"/>
    <cellStyle name="Normal 3 6 2 2 2 2" xfId="408"/>
    <cellStyle name="Normal 3 6 2 2 2 2 2" xfId="736"/>
    <cellStyle name="Normal 3 6 2 2 2 3" xfId="735"/>
    <cellStyle name="Normal 3 6 2 2 3" xfId="409"/>
    <cellStyle name="Normal 3 6 2 2 3 2" xfId="737"/>
    <cellStyle name="Normal 3 6 2 2 4" xfId="578"/>
    <cellStyle name="Normal 3 6 2 3" xfId="410"/>
    <cellStyle name="Normal 3 6 2 3 2" xfId="411"/>
    <cellStyle name="Normal 3 6 2 3 2 2" xfId="739"/>
    <cellStyle name="Normal 3 6 2 3 3" xfId="738"/>
    <cellStyle name="Normal 3 6 2 4" xfId="412"/>
    <cellStyle name="Normal 3 6 2 4 2" xfId="740"/>
    <cellStyle name="Normal 3 6 2 5" xfId="544"/>
    <cellStyle name="Normal 3 6 3" xfId="232"/>
    <cellStyle name="Normal 3 6 3 2" xfId="413"/>
    <cellStyle name="Normal 3 6 3 2 2" xfId="414"/>
    <cellStyle name="Normal 3 6 3 2 2 2" xfId="742"/>
    <cellStyle name="Normal 3 6 3 2 3" xfId="741"/>
    <cellStyle name="Normal 3 6 3 3" xfId="415"/>
    <cellStyle name="Normal 3 6 3 3 2" xfId="743"/>
    <cellStyle name="Normal 3 6 3 4" xfId="561"/>
    <cellStyle name="Normal 3 6 4" xfId="416"/>
    <cellStyle name="Normal 3 6 4 2" xfId="417"/>
    <cellStyle name="Normal 3 6 4 2 2" xfId="745"/>
    <cellStyle name="Normal 3 6 4 3" xfId="744"/>
    <cellStyle name="Normal 3 6 5" xfId="418"/>
    <cellStyle name="Normal 3 6 5 2" xfId="746"/>
    <cellStyle name="Normal 3 6 6" xfId="500"/>
    <cellStyle name="Normal 3 7" xfId="149"/>
    <cellStyle name="Normal 3 7 2" xfId="216"/>
    <cellStyle name="Normal 3 7 2 2" xfId="250"/>
    <cellStyle name="Normal 3 7 2 2 2" xfId="419"/>
    <cellStyle name="Normal 3 7 2 2 2 2" xfId="420"/>
    <cellStyle name="Normal 3 7 2 2 2 2 2" xfId="748"/>
    <cellStyle name="Normal 3 7 2 2 2 3" xfId="747"/>
    <cellStyle name="Normal 3 7 2 2 3" xfId="421"/>
    <cellStyle name="Normal 3 7 2 2 3 2" xfId="749"/>
    <cellStyle name="Normal 3 7 2 2 4" xfId="579"/>
    <cellStyle name="Normal 3 7 2 3" xfId="422"/>
    <cellStyle name="Normal 3 7 2 3 2" xfId="423"/>
    <cellStyle name="Normal 3 7 2 3 2 2" xfId="751"/>
    <cellStyle name="Normal 3 7 2 3 3" xfId="750"/>
    <cellStyle name="Normal 3 7 2 4" xfId="424"/>
    <cellStyle name="Normal 3 7 2 4 2" xfId="752"/>
    <cellStyle name="Normal 3 7 2 5" xfId="545"/>
    <cellStyle name="Normal 3 7 3" xfId="233"/>
    <cellStyle name="Normal 3 7 3 2" xfId="425"/>
    <cellStyle name="Normal 3 7 3 2 2" xfId="426"/>
    <cellStyle name="Normal 3 7 3 2 2 2" xfId="754"/>
    <cellStyle name="Normal 3 7 3 2 3" xfId="753"/>
    <cellStyle name="Normal 3 7 3 3" xfId="427"/>
    <cellStyle name="Normal 3 7 3 3 2" xfId="755"/>
    <cellStyle name="Normal 3 7 3 4" xfId="562"/>
    <cellStyle name="Normal 3 7 4" xfId="428"/>
    <cellStyle name="Normal 3 7 4 2" xfId="429"/>
    <cellStyle name="Normal 3 7 4 2 2" xfId="757"/>
    <cellStyle name="Normal 3 7 4 3" xfId="756"/>
    <cellStyle name="Normal 3 7 5" xfId="430"/>
    <cellStyle name="Normal 3 7 5 2" xfId="758"/>
    <cellStyle name="Normal 3 7 6" xfId="501"/>
    <cellStyle name="Normal 3 8" xfId="150"/>
    <cellStyle name="Normal 3 8 2" xfId="217"/>
    <cellStyle name="Normal 3 8 2 2" xfId="251"/>
    <cellStyle name="Normal 3 8 2 2 2" xfId="431"/>
    <cellStyle name="Normal 3 8 2 2 2 2" xfId="432"/>
    <cellStyle name="Normal 3 8 2 2 2 2 2" xfId="760"/>
    <cellStyle name="Normal 3 8 2 2 2 3" xfId="759"/>
    <cellStyle name="Normal 3 8 2 2 3" xfId="433"/>
    <cellStyle name="Normal 3 8 2 2 3 2" xfId="761"/>
    <cellStyle name="Normal 3 8 2 2 4" xfId="580"/>
    <cellStyle name="Normal 3 8 2 3" xfId="434"/>
    <cellStyle name="Normal 3 8 2 3 2" xfId="435"/>
    <cellStyle name="Normal 3 8 2 3 2 2" xfId="763"/>
    <cellStyle name="Normal 3 8 2 3 3" xfId="762"/>
    <cellStyle name="Normal 3 8 2 4" xfId="436"/>
    <cellStyle name="Normal 3 8 2 4 2" xfId="764"/>
    <cellStyle name="Normal 3 8 2 5" xfId="546"/>
    <cellStyle name="Normal 3 8 3" xfId="234"/>
    <cellStyle name="Normal 3 8 3 2" xfId="437"/>
    <cellStyle name="Normal 3 8 3 2 2" xfId="438"/>
    <cellStyle name="Normal 3 8 3 2 2 2" xfId="766"/>
    <cellStyle name="Normal 3 8 3 2 3" xfId="765"/>
    <cellStyle name="Normal 3 8 3 3" xfId="439"/>
    <cellStyle name="Normal 3 8 3 3 2" xfId="767"/>
    <cellStyle name="Normal 3 8 3 4" xfId="563"/>
    <cellStyle name="Normal 3 8 4" xfId="440"/>
    <cellStyle name="Normal 3 8 4 2" xfId="441"/>
    <cellStyle name="Normal 3 8 4 2 2" xfId="769"/>
    <cellStyle name="Normal 3 8 4 3" xfId="768"/>
    <cellStyle name="Normal 3 8 5" xfId="442"/>
    <cellStyle name="Normal 3 8 5 2" xfId="770"/>
    <cellStyle name="Normal 3 8 6" xfId="502"/>
    <cellStyle name="Normal 3 9" xfId="151"/>
    <cellStyle name="Normal 3 9 2" xfId="218"/>
    <cellStyle name="Normal 3 9 2 2" xfId="252"/>
    <cellStyle name="Normal 3 9 2 2 2" xfId="443"/>
    <cellStyle name="Normal 3 9 2 2 2 2" xfId="444"/>
    <cellStyle name="Normal 3 9 2 2 2 2 2" xfId="772"/>
    <cellStyle name="Normal 3 9 2 2 2 3" xfId="771"/>
    <cellStyle name="Normal 3 9 2 2 3" xfId="445"/>
    <cellStyle name="Normal 3 9 2 2 3 2" xfId="773"/>
    <cellStyle name="Normal 3 9 2 2 4" xfId="581"/>
    <cellStyle name="Normal 3 9 2 3" xfId="446"/>
    <cellStyle name="Normal 3 9 2 3 2" xfId="447"/>
    <cellStyle name="Normal 3 9 2 3 2 2" xfId="775"/>
    <cellStyle name="Normal 3 9 2 3 3" xfId="774"/>
    <cellStyle name="Normal 3 9 2 4" xfId="448"/>
    <cellStyle name="Normal 3 9 2 4 2" xfId="776"/>
    <cellStyle name="Normal 3 9 2 5" xfId="547"/>
    <cellStyle name="Normal 3 9 3" xfId="235"/>
    <cellStyle name="Normal 3 9 3 2" xfId="449"/>
    <cellStyle name="Normal 3 9 3 2 2" xfId="450"/>
    <cellStyle name="Normal 3 9 3 2 2 2" xfId="778"/>
    <cellStyle name="Normal 3 9 3 2 3" xfId="777"/>
    <cellStyle name="Normal 3 9 3 3" xfId="451"/>
    <cellStyle name="Normal 3 9 3 3 2" xfId="779"/>
    <cellStyle name="Normal 3 9 3 4" xfId="564"/>
    <cellStyle name="Normal 3 9 4" xfId="452"/>
    <cellStyle name="Normal 3 9 4 2" xfId="453"/>
    <cellStyle name="Normal 3 9 4 2 2" xfId="781"/>
    <cellStyle name="Normal 3 9 4 3" xfId="780"/>
    <cellStyle name="Normal 3 9 5" xfId="454"/>
    <cellStyle name="Normal 3 9 5 2" xfId="782"/>
    <cellStyle name="Normal 3 9 6" xfId="503"/>
    <cellStyle name="Normal 4" xfId="152"/>
    <cellStyle name="Normal 4 2" xfId="219"/>
    <cellStyle name="Normal 4 2 2" xfId="253"/>
    <cellStyle name="Normal 4 2 2 2" xfId="455"/>
    <cellStyle name="Normal 4 2 2 2 2" xfId="456"/>
    <cellStyle name="Normal 4 2 2 2 2 2" xfId="784"/>
    <cellStyle name="Normal 4 2 2 2 3" xfId="783"/>
    <cellStyle name="Normal 4 2 2 3" xfId="457"/>
    <cellStyle name="Normal 4 2 2 3 2" xfId="785"/>
    <cellStyle name="Normal 4 2 2 4" xfId="582"/>
    <cellStyle name="Normal 4 2 3" xfId="458"/>
    <cellStyle name="Normal 4 2 3 2" xfId="459"/>
    <cellStyle name="Normal 4 2 3 2 2" xfId="787"/>
    <cellStyle name="Normal 4 2 3 3" xfId="786"/>
    <cellStyle name="Normal 4 2 4" xfId="460"/>
    <cellStyle name="Normal 4 2 4 2" xfId="788"/>
    <cellStyle name="Normal 4 2 5" xfId="548"/>
    <cellStyle name="Normal 4 3" xfId="236"/>
    <cellStyle name="Normal 4 3 2" xfId="461"/>
    <cellStyle name="Normal 4 3 2 2" xfId="462"/>
    <cellStyle name="Normal 4 3 2 2 2" xfId="790"/>
    <cellStyle name="Normal 4 3 2 3" xfId="789"/>
    <cellStyle name="Normal 4 3 3" xfId="463"/>
    <cellStyle name="Normal 4 3 3 2" xfId="791"/>
    <cellStyle name="Normal 4 3 4" xfId="565"/>
    <cellStyle name="Normal 4 4" xfId="464"/>
    <cellStyle name="Normal 4 4 2" xfId="465"/>
    <cellStyle name="Normal 4 4 2 2" xfId="793"/>
    <cellStyle name="Normal 4 4 3" xfId="792"/>
    <cellStyle name="Normal 4 5" xfId="466"/>
    <cellStyle name="Normal 4 5 2" xfId="794"/>
    <cellStyle name="Normal 4 6" xfId="504"/>
    <cellStyle name="Normal 5" xfId="153"/>
    <cellStyle name="Normal 6" xfId="467"/>
    <cellStyle name="Normal 6 2" xfId="468"/>
    <cellStyle name="Normal_Tables" xfId="256"/>
    <cellStyle name="Note" xfId="154"/>
    <cellStyle name="Note 10" xfId="505"/>
    <cellStyle name="Note 2" xfId="155"/>
    <cellStyle name="Note 2 2" xfId="506"/>
    <cellStyle name="Note 3" xfId="156"/>
    <cellStyle name="Note 3 2" xfId="507"/>
    <cellStyle name="Note 4" xfId="157"/>
    <cellStyle name="Note 4 2" xfId="508"/>
    <cellStyle name="Note 5" xfId="158"/>
    <cellStyle name="Note 5 2" xfId="509"/>
    <cellStyle name="Note 6" xfId="159"/>
    <cellStyle name="Note 6 2" xfId="510"/>
    <cellStyle name="Note 7" xfId="160"/>
    <cellStyle name="Note 7 2" xfId="511"/>
    <cellStyle name="Note 8" xfId="161"/>
    <cellStyle name="Note 8 2" xfId="512"/>
    <cellStyle name="Note 9" xfId="162"/>
    <cellStyle name="Note 9 2" xfId="513"/>
    <cellStyle name="Output" xfId="163"/>
    <cellStyle name="Output 10" xfId="514"/>
    <cellStyle name="Output 2" xfId="164"/>
    <cellStyle name="Output 2 2" xfId="515"/>
    <cellStyle name="Output 3" xfId="165"/>
    <cellStyle name="Output 3 2" xfId="516"/>
    <cellStyle name="Output 4" xfId="166"/>
    <cellStyle name="Output 4 2" xfId="517"/>
    <cellStyle name="Output 5" xfId="167"/>
    <cellStyle name="Output 5 2" xfId="518"/>
    <cellStyle name="Output 6" xfId="168"/>
    <cellStyle name="Output 6 2" xfId="519"/>
    <cellStyle name="Output 7" xfId="169"/>
    <cellStyle name="Output 7 2" xfId="520"/>
    <cellStyle name="Output 8" xfId="170"/>
    <cellStyle name="Output 8 2" xfId="521"/>
    <cellStyle name="Output 9" xfId="171"/>
    <cellStyle name="Output 9 2" xfId="522"/>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3"/>
    <cellStyle name="Total 2" xfId="193"/>
    <cellStyle name="Total 2 2" xfId="524"/>
    <cellStyle name="Total 3" xfId="194"/>
    <cellStyle name="Total 3 2" xfId="525"/>
    <cellStyle name="Total 4" xfId="195"/>
    <cellStyle name="Total 4 2" xfId="526"/>
    <cellStyle name="Total 5" xfId="196"/>
    <cellStyle name="Total 5 2" xfId="527"/>
    <cellStyle name="Total 6" xfId="197"/>
    <cellStyle name="Total 6 2" xfId="528"/>
    <cellStyle name="Total 7" xfId="198"/>
    <cellStyle name="Total 7 2" xfId="529"/>
    <cellStyle name="Total 8" xfId="199"/>
    <cellStyle name="Total 8 2" xfId="530"/>
    <cellStyle name="Total 9" xfId="200"/>
    <cellStyle name="Total 9 2" xfId="531"/>
    <cellStyle name="Warning Text" xfId="201"/>
    <cellStyle name="Warning Text 2" xfId="202"/>
  </cellStyles>
  <dxfs count="646">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645"/>
      <tableStyleElement type="secondRowStripe" dxfId="644"/>
      <tableStyleElement type="firstColumnStripe" dxfId="643"/>
      <tableStyleElement type="secondColumnStripe" dxfId="64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damany.hinds/Downloads/MLRAnnualFormTemplate_2016%20(1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2017-MLR-Calculator-04252018.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mpany Information"/>
      <sheetName val="Pt 1 Summary of Data"/>
      <sheetName val="Pt 2 Premium and Claims"/>
      <sheetName val="Pt1_2 Formula Sheet"/>
      <sheetName val="Pt 3 MLR and Rebate Calculation"/>
      <sheetName val="Pt3_Formula_sheet"/>
      <sheetName val="Pt 4 Rebate Disbursement"/>
      <sheetName val="Pt 5 Additional Responses"/>
      <sheetName val="Pt 6 Expense Allocation"/>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H3" t="str">
            <v>Yes</v>
          </cell>
        </row>
        <row r="4">
          <cell r="H4" t="str">
            <v>No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tart Here"/>
      <sheetName val="Formula Reference"/>
      <sheetName val="Company Information"/>
      <sheetName val="Pt 1 Summary of Data"/>
      <sheetName val="Pt 2 Premium and Claims"/>
      <sheetName val="Pt 3 MLR and Rebate Calculation"/>
      <sheetName val="Pt 4 Rebate Disbursement"/>
      <sheetName val="Pt 5 Additional Responses"/>
      <sheetName val="PY Rebate Liability"/>
      <sheetName val="Attestation"/>
      <sheetName val="Reference Tables"/>
    </sheetNames>
    <sheetDataSet>
      <sheetData sheetId="0"/>
      <sheetData sheetId="1"/>
      <sheetData sheetId="2"/>
      <sheetData sheetId="3"/>
      <sheetData sheetId="4"/>
      <sheetData sheetId="5"/>
      <sheetData sheetId="6"/>
      <sheetData sheetId="7"/>
      <sheetData sheetId="8"/>
      <sheetData sheetId="9"/>
      <sheetData sheetId="10">
        <row r="3">
          <cell r="V3" t="str">
            <v>Yes</v>
          </cell>
        </row>
        <row r="4">
          <cell r="V4" t="str">
            <v>No</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9"/>
  <sheetViews>
    <sheetView topLeftCell="B1" zoomScale="80" zoomScaleNormal="80" workbookViewId="0">
      <selection activeCell="B1" sqref="B1"/>
    </sheetView>
  </sheetViews>
  <sheetFormatPr defaultColWidth="0" defaultRowHeight="13.2" zeroHeight="1" x14ac:dyDescent="0.25"/>
  <cols>
    <col min="1" max="1" width="6.5546875" style="17" hidden="1" customWidth="1"/>
    <col min="2" max="2" width="28.44140625" style="17" customWidth="1"/>
    <col min="3" max="3" width="60.6640625" style="17" customWidth="1"/>
    <col min="4" max="4" width="9" style="17" customWidth="1"/>
    <col min="5" max="6" width="0" style="17" hidden="1" customWidth="1"/>
    <col min="7" max="7" width="9" style="17" hidden="1" customWidth="1"/>
    <col min="8" max="16384" width="9" style="17" hidden="1"/>
  </cols>
  <sheetData>
    <row r="1" spans="2:3" ht="19.2" x14ac:dyDescent="0.25">
      <c r="B1" s="48" t="s">
        <v>0</v>
      </c>
      <c r="C1" s="49"/>
    </row>
    <row r="2" spans="2:3" x14ac:dyDescent="0.25"/>
    <row r="3" spans="2:3" x14ac:dyDescent="0.25">
      <c r="B3" s="328" t="s">
        <v>1</v>
      </c>
      <c r="C3" s="329" t="s">
        <v>2</v>
      </c>
    </row>
    <row r="4" spans="2:3" x14ac:dyDescent="0.25">
      <c r="B4" s="330" t="s">
        <v>3</v>
      </c>
      <c r="C4" s="331" t="s">
        <v>852</v>
      </c>
    </row>
    <row r="5" spans="2:3" x14ac:dyDescent="0.25">
      <c r="B5" s="330" t="s">
        <v>4</v>
      </c>
      <c r="C5" s="331" t="s">
        <v>853</v>
      </c>
    </row>
    <row r="6" spans="2:3" x14ac:dyDescent="0.25">
      <c r="B6" s="330" t="s">
        <v>5</v>
      </c>
      <c r="C6" s="331" t="s">
        <v>854</v>
      </c>
    </row>
    <row r="7" spans="2:3" x14ac:dyDescent="0.25">
      <c r="B7" s="330" t="s">
        <v>6</v>
      </c>
      <c r="C7" s="331" t="s">
        <v>855</v>
      </c>
    </row>
    <row r="8" spans="2:3" x14ac:dyDescent="0.25">
      <c r="B8" s="330" t="s">
        <v>7</v>
      </c>
      <c r="C8" s="331" t="s">
        <v>856</v>
      </c>
    </row>
    <row r="9" spans="2:3" x14ac:dyDescent="0.25">
      <c r="B9" s="330" t="s">
        <v>8</v>
      </c>
      <c r="C9" s="331" t="s">
        <v>857</v>
      </c>
    </row>
    <row r="10" spans="2:3" x14ac:dyDescent="0.25">
      <c r="B10" s="330" t="s">
        <v>9</v>
      </c>
      <c r="C10" s="331" t="s">
        <v>852</v>
      </c>
    </row>
    <row r="11" spans="2:3" x14ac:dyDescent="0.25">
      <c r="B11" s="330" t="s">
        <v>10</v>
      </c>
      <c r="C11" s="331" t="s">
        <v>858</v>
      </c>
    </row>
    <row r="12" spans="2:3" x14ac:dyDescent="0.25">
      <c r="B12" s="330" t="s">
        <v>11</v>
      </c>
      <c r="C12" s="331" t="s">
        <v>793</v>
      </c>
    </row>
    <row r="13" spans="2:3" x14ac:dyDescent="0.25">
      <c r="B13" s="330" t="s">
        <v>12</v>
      </c>
      <c r="C13" s="331" t="s">
        <v>797</v>
      </c>
    </row>
    <row r="14" spans="2:3" x14ac:dyDescent="0.25">
      <c r="B14" s="330" t="s">
        <v>13</v>
      </c>
      <c r="C14" s="331" t="s">
        <v>859</v>
      </c>
    </row>
    <row r="15" spans="2:3" x14ac:dyDescent="0.25">
      <c r="B15" s="330" t="s">
        <v>14</v>
      </c>
      <c r="C15" s="332" t="s">
        <v>790</v>
      </c>
    </row>
    <row r="16" spans="2:3" x14ac:dyDescent="0.25">
      <c r="B16" s="330" t="s">
        <v>15</v>
      </c>
      <c r="C16" s="332"/>
    </row>
    <row r="17" spans="1:3" x14ac:dyDescent="0.25">
      <c r="B17" s="333" t="s">
        <v>16</v>
      </c>
      <c r="C17" s="334" t="s">
        <v>790</v>
      </c>
    </row>
    <row r="18" spans="1:3" x14ac:dyDescent="0.25">
      <c r="B18" s="330" t="s">
        <v>17</v>
      </c>
      <c r="C18" s="331" t="s">
        <v>790</v>
      </c>
    </row>
    <row r="19" spans="1:3" x14ac:dyDescent="0.25">
      <c r="A19" s="125"/>
      <c r="B19" s="335" t="s">
        <v>18</v>
      </c>
      <c r="C19" s="336" t="s">
        <v>860</v>
      </c>
    </row>
    <row r="20" spans="1:3" x14ac:dyDescent="0.25">
      <c r="A20" s="125" t="s">
        <v>19</v>
      </c>
      <c r="B20" s="22"/>
    </row>
    <row r="21" spans="1:3" x14ac:dyDescent="0.25">
      <c r="B21" s="22"/>
    </row>
    <row r="22" spans="1:3" x14ac:dyDescent="0.25">
      <c r="B22" s="22" t="s">
        <v>20</v>
      </c>
    </row>
    <row r="23" spans="1:3" x14ac:dyDescent="0.25">
      <c r="B23" s="44" t="s">
        <v>21</v>
      </c>
    </row>
    <row r="24" spans="1:3" x14ac:dyDescent="0.25">
      <c r="B24" s="17" t="s">
        <v>22</v>
      </c>
    </row>
    <row r="25" spans="1:3" x14ac:dyDescent="0.25">
      <c r="B25" s="44" t="s">
        <v>23</v>
      </c>
    </row>
    <row r="26" spans="1:3" x14ac:dyDescent="0.25">
      <c r="B26" s="44"/>
    </row>
    <row r="27" spans="1:3" ht="158.4" x14ac:dyDescent="0.25">
      <c r="B27" s="327" t="s">
        <v>24</v>
      </c>
      <c r="C27" s="54" t="s">
        <v>25</v>
      </c>
    </row>
    <row r="28" spans="1:3" hidden="1" x14ac:dyDescent="0.25"/>
    <row r="29" spans="1:3" x14ac:dyDescent="0.25">
      <c r="B29" s="125" t="s">
        <v>851</v>
      </c>
    </row>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8" customWidth="1"/>
    <col min="2" max="2" width="9.109375" style="8" customWidth="1"/>
    <col min="3" max="3" width="45.6640625" style="8" hidden="1" customWidth="1"/>
    <col min="4" max="4" width="7" style="8" hidden="1" customWidth="1"/>
    <col min="5" max="5" width="10.88671875" style="8" hidden="1" customWidth="1"/>
    <col min="6" max="6" width="11.6640625" style="8" hidden="1" customWidth="1"/>
    <col min="7" max="7" width="9.109375" style="8" hidden="1" customWidth="1"/>
    <col min="8" max="8" width="14" style="8" hidden="1" customWidth="1"/>
    <col min="9" max="9" width="13.88671875" style="8" hidden="1" customWidth="1"/>
    <col min="10" max="10" width="9.109375" style="8" hidden="1" customWidth="1"/>
    <col min="11" max="11" width="12.33203125" style="8" hidden="1" customWidth="1"/>
    <col min="12" max="12" width="12" style="8" hidden="1" customWidth="1"/>
    <col min="13" max="14" width="0" style="8" hidden="1" customWidth="1"/>
    <col min="15" max="15" width="9.109375" style="8" hidden="1" customWidth="1"/>
    <col min="16" max="16384" width="9.109375" style="8" hidden="1"/>
  </cols>
  <sheetData>
    <row r="1" spans="1:14" x14ac:dyDescent="0.25">
      <c r="A1" s="41" t="s">
        <v>760</v>
      </c>
    </row>
    <row r="2" spans="1:14" ht="14.4" x14ac:dyDescent="0.25">
      <c r="H2" s="24"/>
      <c r="I2" s="24"/>
    </row>
    <row r="3" spans="1:14" s="27" customFormat="1" ht="112.2" customHeight="1" x14ac:dyDescent="0.25">
      <c r="A3" s="30" t="s">
        <v>761</v>
      </c>
      <c r="B3" s="29"/>
      <c r="C3" s="29"/>
      <c r="D3" s="29"/>
      <c r="E3" s="29"/>
      <c r="F3" s="29"/>
      <c r="G3" s="29"/>
      <c r="H3" s="29"/>
      <c r="I3" s="29"/>
      <c r="J3" s="29"/>
      <c r="K3" s="29"/>
      <c r="L3" s="29"/>
      <c r="M3" s="29"/>
      <c r="N3" s="29"/>
    </row>
    <row r="4" spans="1:14" s="27" customFormat="1" ht="16.5" customHeight="1" x14ac:dyDescent="0.25">
      <c r="A4" s="31"/>
      <c r="B4" s="24"/>
      <c r="C4" s="24"/>
      <c r="D4" s="24"/>
      <c r="E4" s="24"/>
      <c r="F4" s="24"/>
      <c r="G4" s="24"/>
      <c r="H4" s="8"/>
      <c r="I4" s="8"/>
      <c r="J4" s="24"/>
      <c r="K4" s="24"/>
      <c r="L4" s="24"/>
      <c r="M4" s="24"/>
      <c r="N4" s="24"/>
    </row>
    <row r="5" spans="1:14" ht="14.4" x14ac:dyDescent="0.25">
      <c r="A5" s="8" t="s">
        <v>762</v>
      </c>
      <c r="E5" s="24"/>
      <c r="F5" s="24"/>
      <c r="G5" s="24"/>
      <c r="J5" s="24"/>
    </row>
    <row r="6" spans="1:14" ht="14.4" x14ac:dyDescent="0.25">
      <c r="A6" s="8" t="s">
        <v>763</v>
      </c>
      <c r="E6" s="24"/>
      <c r="F6" s="24"/>
      <c r="G6" s="24"/>
      <c r="J6" s="24"/>
    </row>
    <row r="7" spans="1:14" x14ac:dyDescent="0.25"/>
    <row r="8" spans="1:14" x14ac:dyDescent="0.25">
      <c r="A8" s="8" t="s">
        <v>764</v>
      </c>
    </row>
    <row r="9" spans="1:14" x14ac:dyDescent="0.25">
      <c r="A9" s="8" t="s">
        <v>765</v>
      </c>
    </row>
    <row r="10" spans="1:14" x14ac:dyDescent="0.25"/>
  </sheetData>
  <sheetProtection sheet="1" objects="1" scenarios="1"/>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AI65"/>
  <sheetViews>
    <sheetView zoomScale="80" zoomScaleNormal="80" workbookViewId="0">
      <pane ySplit="2" topLeftCell="A3" activePane="bottomLeft" state="frozen"/>
      <selection pane="bottomLeft"/>
    </sheetView>
  </sheetViews>
  <sheetFormatPr defaultColWidth="0" defaultRowHeight="13.2" zeroHeight="1" x14ac:dyDescent="0.25"/>
  <cols>
    <col min="1" max="1" width="29.44140625" style="17" customWidth="1"/>
    <col min="2" max="2" width="21.44140625" style="17" customWidth="1"/>
    <col min="3" max="3" width="9.109375" style="17" customWidth="1"/>
    <col min="4" max="4" width="19.88671875" style="17" customWidth="1"/>
    <col min="5" max="18" width="12.109375" style="17" customWidth="1"/>
    <col min="19" max="19" width="9.109375" style="17" customWidth="1"/>
    <col min="20" max="20" width="19.5546875" style="17" customWidth="1"/>
    <col min="21" max="21" width="9.109375" style="17" customWidth="1"/>
    <col min="22" max="22" width="12" style="17" customWidth="1"/>
    <col min="23" max="23" width="9.109375" style="17" customWidth="1"/>
    <col min="24" max="35" width="0" style="17" hidden="1" customWidth="1"/>
    <col min="36" max="36" width="9.109375" style="17" hidden="1" customWidth="1"/>
    <col min="37" max="16384" width="9.109375" style="17" hidden="1"/>
  </cols>
  <sheetData>
    <row r="1" spans="1:22" ht="15.6" x14ac:dyDescent="0.25">
      <c r="D1" s="305" t="s">
        <v>766</v>
      </c>
      <c r="E1" s="306"/>
      <c r="F1" s="306"/>
      <c r="G1" s="306"/>
      <c r="H1" s="306"/>
      <c r="I1" s="306"/>
      <c r="J1" s="306"/>
      <c r="K1" s="306"/>
      <c r="L1" s="306"/>
      <c r="M1" s="306"/>
      <c r="N1" s="306"/>
      <c r="O1" s="306"/>
      <c r="P1" s="306"/>
      <c r="Q1" s="306"/>
      <c r="R1" s="307"/>
    </row>
    <row r="2" spans="1:22" ht="31.2" x14ac:dyDescent="0.25">
      <c r="A2" s="42" t="s">
        <v>767</v>
      </c>
      <c r="B2" s="43"/>
      <c r="C2" s="44"/>
      <c r="D2" s="308" t="s">
        <v>768</v>
      </c>
      <c r="E2" s="308" t="s">
        <v>769</v>
      </c>
      <c r="F2" s="308" t="s">
        <v>770</v>
      </c>
      <c r="G2" s="308" t="s">
        <v>771</v>
      </c>
      <c r="H2" s="308" t="s">
        <v>772</v>
      </c>
      <c r="I2" s="308" t="s">
        <v>773</v>
      </c>
      <c r="J2" s="309" t="s">
        <v>774</v>
      </c>
      <c r="K2" s="308" t="s">
        <v>775</v>
      </c>
      <c r="L2" s="309" t="s">
        <v>776</v>
      </c>
      <c r="M2" s="308" t="s">
        <v>777</v>
      </c>
      <c r="N2" s="308" t="s">
        <v>778</v>
      </c>
      <c r="O2" s="308" t="s">
        <v>779</v>
      </c>
      <c r="P2" s="309" t="s">
        <v>780</v>
      </c>
      <c r="Q2" s="308" t="s">
        <v>781</v>
      </c>
      <c r="R2" s="309" t="s">
        <v>782</v>
      </c>
      <c r="S2" s="44"/>
      <c r="T2" s="45" t="s">
        <v>783</v>
      </c>
      <c r="U2" s="44"/>
      <c r="V2" s="45" t="s">
        <v>784</v>
      </c>
    </row>
    <row r="3" spans="1:22" x14ac:dyDescent="0.25">
      <c r="A3" s="310" t="s">
        <v>785</v>
      </c>
      <c r="B3" s="118" t="s">
        <v>786</v>
      </c>
      <c r="C3" s="44"/>
      <c r="D3" s="311" t="s">
        <v>787</v>
      </c>
      <c r="E3" s="312">
        <v>0.8</v>
      </c>
      <c r="F3" s="313">
        <v>0.8</v>
      </c>
      <c r="G3" s="312">
        <v>0.8</v>
      </c>
      <c r="H3" s="313">
        <v>0.8</v>
      </c>
      <c r="I3" s="312">
        <v>0.8</v>
      </c>
      <c r="J3" s="313">
        <v>0.8</v>
      </c>
      <c r="K3" s="312">
        <v>0.8</v>
      </c>
      <c r="L3" s="313">
        <v>0.8</v>
      </c>
      <c r="M3" s="312">
        <v>0.8</v>
      </c>
      <c r="N3" s="312">
        <v>0.8</v>
      </c>
      <c r="O3" s="312">
        <v>0.8</v>
      </c>
      <c r="P3" s="313">
        <v>0.8</v>
      </c>
      <c r="Q3" s="312">
        <v>0.8</v>
      </c>
      <c r="R3" s="313">
        <v>0.8</v>
      </c>
      <c r="S3" s="44"/>
      <c r="T3" s="314">
        <v>2011</v>
      </c>
      <c r="U3" s="44"/>
      <c r="V3" s="314" t="s">
        <v>788</v>
      </c>
    </row>
    <row r="4" spans="1:22" x14ac:dyDescent="0.25">
      <c r="A4" s="116">
        <v>0</v>
      </c>
      <c r="B4" s="117">
        <v>0</v>
      </c>
      <c r="C4" s="44"/>
      <c r="D4" s="315" t="s">
        <v>789</v>
      </c>
      <c r="E4" s="316">
        <v>0.8</v>
      </c>
      <c r="F4" s="317">
        <v>0.8</v>
      </c>
      <c r="G4" s="316">
        <v>0.8</v>
      </c>
      <c r="H4" s="317">
        <v>0.8</v>
      </c>
      <c r="I4" s="316">
        <v>0.8</v>
      </c>
      <c r="J4" s="317">
        <v>0.8</v>
      </c>
      <c r="K4" s="316">
        <v>0.8</v>
      </c>
      <c r="L4" s="317">
        <v>0.8</v>
      </c>
      <c r="M4" s="316">
        <v>0.8</v>
      </c>
      <c r="N4" s="316">
        <v>0.8</v>
      </c>
      <c r="O4" s="316">
        <v>0.8</v>
      </c>
      <c r="P4" s="317">
        <v>0.8</v>
      </c>
      <c r="Q4" s="316">
        <v>0.8</v>
      </c>
      <c r="R4" s="317">
        <v>0.8</v>
      </c>
      <c r="S4" s="44"/>
      <c r="T4" s="46">
        <v>2012</v>
      </c>
      <c r="U4" s="44"/>
      <c r="V4" s="47" t="s">
        <v>790</v>
      </c>
    </row>
    <row r="5" spans="1:22" x14ac:dyDescent="0.25">
      <c r="A5" s="116">
        <v>1000</v>
      </c>
      <c r="B5" s="117">
        <v>8.3000000000000004E-2</v>
      </c>
      <c r="C5" s="44"/>
      <c r="D5" s="315" t="s">
        <v>791</v>
      </c>
      <c r="E5" s="316">
        <v>0.8</v>
      </c>
      <c r="F5" s="317">
        <v>0.8</v>
      </c>
      <c r="G5" s="316">
        <v>0.8</v>
      </c>
      <c r="H5" s="317">
        <v>0.8</v>
      </c>
      <c r="I5" s="316">
        <v>0.8</v>
      </c>
      <c r="J5" s="317">
        <v>0.8</v>
      </c>
      <c r="K5" s="316">
        <v>0.8</v>
      </c>
      <c r="L5" s="317">
        <v>0.8</v>
      </c>
      <c r="M5" s="316">
        <v>0.8</v>
      </c>
      <c r="N5" s="316">
        <v>0.8</v>
      </c>
      <c r="O5" s="316">
        <v>0.8</v>
      </c>
      <c r="P5" s="317">
        <v>0.8</v>
      </c>
      <c r="Q5" s="316">
        <v>0.8</v>
      </c>
      <c r="R5" s="317">
        <v>0.8</v>
      </c>
      <c r="S5" s="44"/>
      <c r="T5" s="46">
        <v>2013</v>
      </c>
      <c r="U5" s="44"/>
      <c r="V5" s="44"/>
    </row>
    <row r="6" spans="1:22" x14ac:dyDescent="0.25">
      <c r="A6" s="116">
        <v>2500</v>
      </c>
      <c r="B6" s="117">
        <v>5.1999999999999998E-2</v>
      </c>
      <c r="C6" s="44"/>
      <c r="D6" s="315" t="s">
        <v>792</v>
      </c>
      <c r="E6" s="316"/>
      <c r="F6" s="317"/>
      <c r="G6" s="316"/>
      <c r="H6" s="317"/>
      <c r="I6" s="316"/>
      <c r="J6" s="317"/>
      <c r="K6" s="316"/>
      <c r="L6" s="317"/>
      <c r="M6" s="316">
        <v>0.8</v>
      </c>
      <c r="N6" s="316">
        <v>0.8</v>
      </c>
      <c r="O6" s="316">
        <v>0.8</v>
      </c>
      <c r="P6" s="317">
        <v>0.8</v>
      </c>
      <c r="Q6" s="316">
        <v>0.8</v>
      </c>
      <c r="R6" s="317">
        <v>0.8</v>
      </c>
      <c r="S6" s="44"/>
      <c r="T6" s="46">
        <v>2014</v>
      </c>
      <c r="U6" s="44"/>
      <c r="V6" s="44"/>
    </row>
    <row r="7" spans="1:22" x14ac:dyDescent="0.25">
      <c r="A7" s="116">
        <v>5000</v>
      </c>
      <c r="B7" s="117">
        <v>3.6999999999999998E-2</v>
      </c>
      <c r="C7" s="44"/>
      <c r="D7" s="315" t="s">
        <v>793</v>
      </c>
      <c r="E7" s="316">
        <v>0.8</v>
      </c>
      <c r="F7" s="317">
        <v>0.8</v>
      </c>
      <c r="G7" s="316">
        <v>0.8</v>
      </c>
      <c r="H7" s="317">
        <v>0.8</v>
      </c>
      <c r="I7" s="316">
        <v>0.8</v>
      </c>
      <c r="J7" s="317">
        <v>0.8</v>
      </c>
      <c r="K7" s="316">
        <v>0.8</v>
      </c>
      <c r="L7" s="317">
        <v>0.8</v>
      </c>
      <c r="M7" s="316">
        <v>0.8</v>
      </c>
      <c r="N7" s="316">
        <v>0.8</v>
      </c>
      <c r="O7" s="316">
        <v>0.8</v>
      </c>
      <c r="P7" s="317">
        <v>0.8</v>
      </c>
      <c r="Q7" s="316">
        <v>0.8</v>
      </c>
      <c r="R7" s="317">
        <v>0.8</v>
      </c>
      <c r="S7" s="44"/>
      <c r="T7" s="46">
        <v>2015</v>
      </c>
      <c r="U7" s="44"/>
      <c r="V7" s="44"/>
    </row>
    <row r="8" spans="1:22" x14ac:dyDescent="0.25">
      <c r="A8" s="116">
        <v>10000</v>
      </c>
      <c r="B8" s="117">
        <v>2.5999999999999999E-2</v>
      </c>
      <c r="C8" s="44"/>
      <c r="D8" s="315" t="s">
        <v>794</v>
      </c>
      <c r="E8" s="316">
        <v>0.8</v>
      </c>
      <c r="F8" s="317">
        <v>0.8</v>
      </c>
      <c r="G8" s="316">
        <v>0.8</v>
      </c>
      <c r="H8" s="317">
        <v>0.8</v>
      </c>
      <c r="I8" s="316">
        <v>0.8</v>
      </c>
      <c r="J8" s="317">
        <v>0.8</v>
      </c>
      <c r="K8" s="316">
        <v>0.8</v>
      </c>
      <c r="L8" s="317">
        <v>0.8</v>
      </c>
      <c r="M8" s="316">
        <v>0.8</v>
      </c>
      <c r="N8" s="316">
        <v>0.8</v>
      </c>
      <c r="O8" s="316">
        <v>0.8</v>
      </c>
      <c r="P8" s="317">
        <v>0.8</v>
      </c>
      <c r="Q8" s="316">
        <v>0.8</v>
      </c>
      <c r="R8" s="317">
        <v>0.8</v>
      </c>
      <c r="S8" s="44"/>
      <c r="T8" s="46">
        <v>2016</v>
      </c>
      <c r="U8" s="44"/>
      <c r="V8" s="44"/>
    </row>
    <row r="9" spans="1:22" x14ac:dyDescent="0.25">
      <c r="A9" s="116">
        <v>25000</v>
      </c>
      <c r="B9" s="117">
        <v>1.6E-2</v>
      </c>
      <c r="C9" s="44"/>
      <c r="D9" s="315" t="s">
        <v>795</v>
      </c>
      <c r="E9" s="316"/>
      <c r="F9" s="317"/>
      <c r="G9" s="316"/>
      <c r="H9" s="317"/>
      <c r="I9" s="316"/>
      <c r="J9" s="317"/>
      <c r="K9" s="316"/>
      <c r="L9" s="317"/>
      <c r="M9" s="316"/>
      <c r="N9" s="316"/>
      <c r="O9" s="316"/>
      <c r="P9" s="317"/>
      <c r="Q9" s="316"/>
      <c r="R9" s="317"/>
      <c r="S9" s="44"/>
      <c r="T9" s="46">
        <v>2017</v>
      </c>
      <c r="U9" s="44"/>
      <c r="V9" s="44"/>
    </row>
    <row r="10" spans="1:22" x14ac:dyDescent="0.25">
      <c r="A10" s="116">
        <v>50000</v>
      </c>
      <c r="B10" s="117">
        <v>1.2E-2</v>
      </c>
      <c r="C10" s="44"/>
      <c r="D10" s="315" t="s">
        <v>796</v>
      </c>
      <c r="E10" s="316">
        <v>0.8</v>
      </c>
      <c r="F10" s="317">
        <v>0.8</v>
      </c>
      <c r="G10" s="316">
        <v>0.8</v>
      </c>
      <c r="H10" s="317">
        <v>0.8</v>
      </c>
      <c r="I10" s="316">
        <v>0.8</v>
      </c>
      <c r="J10" s="317">
        <v>0.8</v>
      </c>
      <c r="K10" s="316">
        <v>0.8</v>
      </c>
      <c r="L10" s="317">
        <v>0.8</v>
      </c>
      <c r="M10" s="316">
        <v>0.8</v>
      </c>
      <c r="N10" s="316">
        <v>0.8</v>
      </c>
      <c r="O10" s="316">
        <v>0.8</v>
      </c>
      <c r="P10" s="317">
        <v>0.8</v>
      </c>
      <c r="Q10" s="316">
        <v>0.8</v>
      </c>
      <c r="R10" s="317">
        <v>0.8</v>
      </c>
      <c r="S10" s="44"/>
      <c r="T10" s="46">
        <v>2018</v>
      </c>
      <c r="U10" s="44"/>
      <c r="V10" s="44"/>
    </row>
    <row r="11" spans="1:22" x14ac:dyDescent="0.25">
      <c r="A11" s="119">
        <v>75000</v>
      </c>
      <c r="B11" s="120">
        <v>0</v>
      </c>
      <c r="C11" s="44"/>
      <c r="D11" s="315" t="s">
        <v>797</v>
      </c>
      <c r="E11" s="316">
        <v>0.8</v>
      </c>
      <c r="F11" s="317">
        <v>0.8</v>
      </c>
      <c r="G11" s="316">
        <v>0.8</v>
      </c>
      <c r="H11" s="317">
        <v>0.8</v>
      </c>
      <c r="I11" s="316">
        <v>0.8</v>
      </c>
      <c r="J11" s="317">
        <v>0.8</v>
      </c>
      <c r="K11" s="316">
        <v>0.8</v>
      </c>
      <c r="L11" s="317">
        <v>0.8</v>
      </c>
      <c r="M11" s="316">
        <v>0.8</v>
      </c>
      <c r="N11" s="316">
        <v>0.8</v>
      </c>
      <c r="O11" s="316">
        <v>0.8</v>
      </c>
      <c r="P11" s="317">
        <v>0.8</v>
      </c>
      <c r="Q11" s="316">
        <v>0.8</v>
      </c>
      <c r="R11" s="317">
        <v>0.8</v>
      </c>
      <c r="S11" s="44"/>
      <c r="T11" s="46">
        <v>2019</v>
      </c>
      <c r="U11" s="44"/>
      <c r="V11" s="44"/>
    </row>
    <row r="12" spans="1:22" x14ac:dyDescent="0.25">
      <c r="A12" s="44"/>
      <c r="B12" s="44"/>
      <c r="C12" s="44"/>
      <c r="D12" s="315" t="s">
        <v>798</v>
      </c>
      <c r="E12" s="316">
        <v>0.8</v>
      </c>
      <c r="F12" s="317">
        <v>0.8</v>
      </c>
      <c r="G12" s="316">
        <v>0.8</v>
      </c>
      <c r="H12" s="317">
        <v>0.8</v>
      </c>
      <c r="I12" s="316">
        <v>0.8</v>
      </c>
      <c r="J12" s="317">
        <v>0.8</v>
      </c>
      <c r="K12" s="316">
        <v>0.8</v>
      </c>
      <c r="L12" s="317">
        <v>0.8</v>
      </c>
      <c r="M12" s="316">
        <v>0.8</v>
      </c>
      <c r="N12" s="316">
        <v>0.8</v>
      </c>
      <c r="O12" s="316">
        <v>0.8</v>
      </c>
      <c r="P12" s="317">
        <v>0.8</v>
      </c>
      <c r="Q12" s="316">
        <v>0.8</v>
      </c>
      <c r="R12" s="317">
        <v>0.8</v>
      </c>
      <c r="S12" s="44"/>
      <c r="T12" s="46">
        <v>2020</v>
      </c>
      <c r="U12" s="44"/>
      <c r="V12" s="44"/>
    </row>
    <row r="13" spans="1:22" x14ac:dyDescent="0.25">
      <c r="A13" s="44"/>
      <c r="B13" s="44"/>
      <c r="C13" s="44"/>
      <c r="D13" s="315" t="s">
        <v>799</v>
      </c>
      <c r="E13" s="316">
        <v>0.8</v>
      </c>
      <c r="F13" s="317">
        <v>0.8</v>
      </c>
      <c r="G13" s="316">
        <v>0.8</v>
      </c>
      <c r="H13" s="317">
        <v>0.8</v>
      </c>
      <c r="I13" s="316">
        <v>0.8</v>
      </c>
      <c r="J13" s="317">
        <v>0.8</v>
      </c>
      <c r="K13" s="316">
        <v>0.8</v>
      </c>
      <c r="L13" s="317">
        <v>0.8</v>
      </c>
      <c r="M13" s="316">
        <v>0.8</v>
      </c>
      <c r="N13" s="316">
        <v>0.8</v>
      </c>
      <c r="O13" s="316">
        <v>0.8</v>
      </c>
      <c r="P13" s="317">
        <v>0.8</v>
      </c>
      <c r="Q13" s="316">
        <v>0.8</v>
      </c>
      <c r="R13" s="317">
        <v>0.8</v>
      </c>
      <c r="S13" s="44"/>
      <c r="T13" s="46">
        <v>2021</v>
      </c>
      <c r="U13" s="44"/>
      <c r="V13" s="44"/>
    </row>
    <row r="14" spans="1:22" x14ac:dyDescent="0.25">
      <c r="A14" s="44"/>
      <c r="B14" s="44"/>
      <c r="C14" s="44"/>
      <c r="D14" s="315" t="s">
        <v>800</v>
      </c>
      <c r="E14" s="316">
        <v>0.8</v>
      </c>
      <c r="F14" s="317">
        <v>0.8</v>
      </c>
      <c r="G14" s="316">
        <v>0.8</v>
      </c>
      <c r="H14" s="317">
        <v>0.8</v>
      </c>
      <c r="I14" s="316">
        <v>0.8</v>
      </c>
      <c r="J14" s="317">
        <v>0.8</v>
      </c>
      <c r="K14" s="316">
        <v>0.8</v>
      </c>
      <c r="L14" s="317">
        <v>0.8</v>
      </c>
      <c r="M14" s="316">
        <v>0.8</v>
      </c>
      <c r="N14" s="316">
        <v>0.8</v>
      </c>
      <c r="O14" s="316">
        <v>0.8</v>
      </c>
      <c r="P14" s="317">
        <v>0.8</v>
      </c>
      <c r="Q14" s="316">
        <v>0.8</v>
      </c>
      <c r="R14" s="317">
        <v>0.8</v>
      </c>
      <c r="S14" s="44"/>
      <c r="T14" s="46">
        <v>2022</v>
      </c>
      <c r="U14" s="44"/>
      <c r="V14" s="44"/>
    </row>
    <row r="15" spans="1:22" ht="15.6" x14ac:dyDescent="0.25">
      <c r="A15" s="42" t="s">
        <v>801</v>
      </c>
      <c r="B15" s="43"/>
      <c r="C15" s="44"/>
      <c r="D15" s="315" t="s">
        <v>802</v>
      </c>
      <c r="E15" s="316">
        <v>0.8</v>
      </c>
      <c r="F15" s="317">
        <v>0.8</v>
      </c>
      <c r="G15" s="316">
        <v>0.8</v>
      </c>
      <c r="H15" s="317">
        <v>0.8</v>
      </c>
      <c r="I15" s="316">
        <v>0.8</v>
      </c>
      <c r="J15" s="317">
        <v>0.8</v>
      </c>
      <c r="K15" s="316">
        <v>0.8</v>
      </c>
      <c r="L15" s="317">
        <v>0.8</v>
      </c>
      <c r="M15" s="316">
        <v>0.8</v>
      </c>
      <c r="N15" s="316">
        <v>0.8</v>
      </c>
      <c r="O15" s="316">
        <v>0.75</v>
      </c>
      <c r="P15" s="317">
        <v>0.8</v>
      </c>
      <c r="Q15" s="316">
        <v>0.7</v>
      </c>
      <c r="R15" s="317">
        <v>0.8</v>
      </c>
      <c r="S15" s="44"/>
      <c r="T15" s="46">
        <v>2023</v>
      </c>
      <c r="U15" s="44"/>
      <c r="V15" s="44"/>
    </row>
    <row r="16" spans="1:22" x14ac:dyDescent="0.25">
      <c r="A16" s="310" t="s">
        <v>803</v>
      </c>
      <c r="B16" s="118" t="s">
        <v>804</v>
      </c>
      <c r="C16" s="44"/>
      <c r="D16" s="318" t="s">
        <v>805</v>
      </c>
      <c r="E16" s="319">
        <v>0.8</v>
      </c>
      <c r="F16" s="320">
        <v>0.8</v>
      </c>
      <c r="G16" s="319">
        <v>0.8</v>
      </c>
      <c r="H16" s="320">
        <v>0.8</v>
      </c>
      <c r="I16" s="319">
        <v>0.8</v>
      </c>
      <c r="J16" s="320">
        <v>0.8</v>
      </c>
      <c r="K16" s="319">
        <v>0.8</v>
      </c>
      <c r="L16" s="320">
        <v>0.8</v>
      </c>
      <c r="M16" s="319">
        <v>0.8</v>
      </c>
      <c r="N16" s="319">
        <v>0.8</v>
      </c>
      <c r="O16" s="319">
        <v>0.8</v>
      </c>
      <c r="P16" s="320">
        <v>0.8</v>
      </c>
      <c r="Q16" s="319">
        <v>0.8</v>
      </c>
      <c r="R16" s="320">
        <v>0.8</v>
      </c>
      <c r="S16" s="44"/>
      <c r="T16" s="46">
        <v>2024</v>
      </c>
      <c r="U16" s="44"/>
      <c r="V16" s="44"/>
    </row>
    <row r="17" spans="1:22" x14ac:dyDescent="0.25">
      <c r="A17" s="321">
        <v>0</v>
      </c>
      <c r="B17" s="322">
        <v>1</v>
      </c>
      <c r="C17" s="44"/>
      <c r="D17" s="315" t="s">
        <v>806</v>
      </c>
      <c r="E17" s="316"/>
      <c r="F17" s="317"/>
      <c r="G17" s="316"/>
      <c r="H17" s="317"/>
      <c r="I17" s="316"/>
      <c r="J17" s="317"/>
      <c r="K17" s="316"/>
      <c r="L17" s="317"/>
      <c r="M17" s="316">
        <v>0.8</v>
      </c>
      <c r="N17" s="316">
        <v>0.8</v>
      </c>
      <c r="O17" s="316">
        <v>0.8</v>
      </c>
      <c r="P17" s="317">
        <v>0.8</v>
      </c>
      <c r="Q17" s="316">
        <v>0.8</v>
      </c>
      <c r="R17" s="317">
        <v>0.8</v>
      </c>
      <c r="S17" s="44"/>
      <c r="T17" s="46">
        <v>2025</v>
      </c>
      <c r="U17" s="44"/>
      <c r="V17" s="44"/>
    </row>
    <row r="18" spans="1:22" x14ac:dyDescent="0.25">
      <c r="A18" s="121">
        <v>2500</v>
      </c>
      <c r="B18" s="122">
        <v>1.1639999999999999</v>
      </c>
      <c r="C18" s="44"/>
      <c r="D18" s="315" t="s">
        <v>807</v>
      </c>
      <c r="E18" s="316">
        <v>0.8</v>
      </c>
      <c r="F18" s="317">
        <v>0.8</v>
      </c>
      <c r="G18" s="316">
        <v>0.8</v>
      </c>
      <c r="H18" s="317">
        <v>0.8</v>
      </c>
      <c r="I18" s="316">
        <v>0.8</v>
      </c>
      <c r="J18" s="317">
        <v>0.8</v>
      </c>
      <c r="K18" s="316">
        <v>0.8</v>
      </c>
      <c r="L18" s="317">
        <v>0.8</v>
      </c>
      <c r="M18" s="316">
        <v>0.8</v>
      </c>
      <c r="N18" s="316">
        <v>0.8</v>
      </c>
      <c r="O18" s="316">
        <v>0.8</v>
      </c>
      <c r="P18" s="317">
        <v>0.8</v>
      </c>
      <c r="Q18" s="316">
        <v>0.8</v>
      </c>
      <c r="R18" s="317">
        <v>0.8</v>
      </c>
      <c r="S18" s="44"/>
      <c r="T18" s="46">
        <v>2026</v>
      </c>
      <c r="U18" s="44"/>
      <c r="V18" s="44"/>
    </row>
    <row r="19" spans="1:22" x14ac:dyDescent="0.25">
      <c r="A19" s="121">
        <v>5000</v>
      </c>
      <c r="B19" s="122">
        <v>1.4019999999999999</v>
      </c>
      <c r="C19" s="44"/>
      <c r="D19" s="315" t="s">
        <v>808</v>
      </c>
      <c r="E19" s="316">
        <v>0.8</v>
      </c>
      <c r="F19" s="317">
        <v>0.8</v>
      </c>
      <c r="G19" s="316">
        <v>0.8</v>
      </c>
      <c r="H19" s="317">
        <v>0.8</v>
      </c>
      <c r="I19" s="316">
        <v>0.8</v>
      </c>
      <c r="J19" s="317">
        <v>0.8</v>
      </c>
      <c r="K19" s="316">
        <v>0.8</v>
      </c>
      <c r="L19" s="317">
        <v>0.8</v>
      </c>
      <c r="M19" s="316">
        <v>0.8</v>
      </c>
      <c r="N19" s="316">
        <v>0.8</v>
      </c>
      <c r="O19" s="316">
        <v>0.75</v>
      </c>
      <c r="P19" s="317">
        <v>0.8</v>
      </c>
      <c r="Q19" s="316">
        <v>0.67</v>
      </c>
      <c r="R19" s="317">
        <v>0.8</v>
      </c>
      <c r="S19" s="44"/>
      <c r="T19" s="46">
        <v>2027</v>
      </c>
      <c r="U19" s="44"/>
      <c r="V19" s="44"/>
    </row>
    <row r="20" spans="1:22" x14ac:dyDescent="0.25">
      <c r="A20" s="123">
        <v>10000</v>
      </c>
      <c r="B20" s="124">
        <v>1.736</v>
      </c>
      <c r="C20" s="44"/>
      <c r="D20" s="315" t="s">
        <v>809</v>
      </c>
      <c r="E20" s="316">
        <v>0.8</v>
      </c>
      <c r="F20" s="317">
        <v>0.8</v>
      </c>
      <c r="G20" s="316">
        <v>0.8</v>
      </c>
      <c r="H20" s="317">
        <v>0.8</v>
      </c>
      <c r="I20" s="316">
        <v>0.8</v>
      </c>
      <c r="J20" s="317">
        <v>0.8</v>
      </c>
      <c r="K20" s="316">
        <v>0.8</v>
      </c>
      <c r="L20" s="317">
        <v>0.8</v>
      </c>
      <c r="M20" s="316">
        <v>0.8</v>
      </c>
      <c r="N20" s="316">
        <v>0.8</v>
      </c>
      <c r="O20" s="316">
        <v>0.8</v>
      </c>
      <c r="P20" s="317">
        <v>0.8</v>
      </c>
      <c r="Q20" s="316">
        <v>0.8</v>
      </c>
      <c r="R20" s="317">
        <v>0.8</v>
      </c>
      <c r="S20" s="44"/>
      <c r="T20" s="46">
        <v>2028</v>
      </c>
      <c r="U20" s="44"/>
      <c r="V20" s="44"/>
    </row>
    <row r="21" spans="1:22" x14ac:dyDescent="0.25">
      <c r="A21" s="44"/>
      <c r="B21" s="44"/>
      <c r="C21" s="44"/>
      <c r="D21" s="315" t="s">
        <v>810</v>
      </c>
      <c r="E21" s="316">
        <v>0.8</v>
      </c>
      <c r="F21" s="317">
        <v>0.8</v>
      </c>
      <c r="G21" s="316">
        <v>0.8</v>
      </c>
      <c r="H21" s="317">
        <v>0.8</v>
      </c>
      <c r="I21" s="316">
        <v>0.8</v>
      </c>
      <c r="J21" s="317">
        <v>0.8</v>
      </c>
      <c r="K21" s="316">
        <v>0.8</v>
      </c>
      <c r="L21" s="317">
        <v>0.8</v>
      </c>
      <c r="M21" s="316">
        <v>0.8</v>
      </c>
      <c r="N21" s="316">
        <v>0.8</v>
      </c>
      <c r="O21" s="316">
        <v>0.8</v>
      </c>
      <c r="P21" s="317">
        <v>0.8</v>
      </c>
      <c r="Q21" s="316">
        <v>0.8</v>
      </c>
      <c r="R21" s="317">
        <v>0.8</v>
      </c>
      <c r="S21" s="44"/>
      <c r="T21" s="46">
        <v>2029</v>
      </c>
      <c r="U21" s="44"/>
      <c r="V21" s="44"/>
    </row>
    <row r="22" spans="1:22" x14ac:dyDescent="0.25">
      <c r="A22" s="44"/>
      <c r="B22" s="44"/>
      <c r="C22" s="44"/>
      <c r="D22" s="315" t="s">
        <v>811</v>
      </c>
      <c r="E22" s="316">
        <v>0.8</v>
      </c>
      <c r="F22" s="317">
        <v>0.8</v>
      </c>
      <c r="G22" s="316">
        <v>0.8</v>
      </c>
      <c r="H22" s="317">
        <v>0.8</v>
      </c>
      <c r="I22" s="316">
        <v>0.8</v>
      </c>
      <c r="J22" s="317">
        <v>0.8</v>
      </c>
      <c r="K22" s="316">
        <v>0.8</v>
      </c>
      <c r="L22" s="317">
        <v>0.8</v>
      </c>
      <c r="M22" s="316">
        <v>0.8</v>
      </c>
      <c r="N22" s="316">
        <v>0.8</v>
      </c>
      <c r="O22" s="316">
        <v>0.8</v>
      </c>
      <c r="P22" s="317">
        <v>0.8</v>
      </c>
      <c r="Q22" s="316">
        <v>0.8</v>
      </c>
      <c r="R22" s="317">
        <v>0.8</v>
      </c>
      <c r="S22" s="44"/>
      <c r="T22" s="46">
        <v>2030</v>
      </c>
      <c r="U22" s="44"/>
      <c r="V22" s="44"/>
    </row>
    <row r="23" spans="1:22" x14ac:dyDescent="0.25">
      <c r="A23" s="44"/>
      <c r="B23" s="44"/>
      <c r="C23" s="44"/>
      <c r="D23" s="315" t="s">
        <v>812</v>
      </c>
      <c r="E23" s="316">
        <v>0.8</v>
      </c>
      <c r="F23" s="317">
        <v>0.8</v>
      </c>
      <c r="G23" s="316">
        <v>0.8</v>
      </c>
      <c r="H23" s="317">
        <v>0.8</v>
      </c>
      <c r="I23" s="316">
        <v>0.8</v>
      </c>
      <c r="J23" s="317">
        <v>0.8</v>
      </c>
      <c r="K23" s="316">
        <v>0.8</v>
      </c>
      <c r="L23" s="317">
        <v>0.8</v>
      </c>
      <c r="M23" s="316">
        <v>0.8</v>
      </c>
      <c r="N23" s="316">
        <v>0.8</v>
      </c>
      <c r="O23" s="316">
        <v>0.8</v>
      </c>
      <c r="P23" s="317">
        <v>0.8</v>
      </c>
      <c r="Q23" s="316">
        <v>0.8</v>
      </c>
      <c r="R23" s="317">
        <v>0.8</v>
      </c>
      <c r="S23" s="44"/>
      <c r="T23" s="46">
        <v>2031</v>
      </c>
      <c r="U23" s="44"/>
      <c r="V23" s="44"/>
    </row>
    <row r="24" spans="1:22" x14ac:dyDescent="0.25">
      <c r="A24" s="44"/>
      <c r="B24" s="44"/>
      <c r="C24" s="44"/>
      <c r="D24" s="315" t="s">
        <v>813</v>
      </c>
      <c r="E24" s="316">
        <v>0.8</v>
      </c>
      <c r="F24" s="317">
        <v>0.8</v>
      </c>
      <c r="G24" s="316">
        <v>0.8</v>
      </c>
      <c r="H24" s="317">
        <v>0.8</v>
      </c>
      <c r="I24" s="316">
        <v>0.8</v>
      </c>
      <c r="J24" s="317">
        <v>0.8</v>
      </c>
      <c r="K24" s="316">
        <v>0.8</v>
      </c>
      <c r="L24" s="317">
        <v>0.8</v>
      </c>
      <c r="M24" s="316">
        <v>0.8</v>
      </c>
      <c r="N24" s="316">
        <v>0.8</v>
      </c>
      <c r="O24" s="316">
        <v>0.8</v>
      </c>
      <c r="P24" s="317">
        <v>0.8</v>
      </c>
      <c r="Q24" s="316">
        <v>0.75</v>
      </c>
      <c r="R24" s="317">
        <v>0.8</v>
      </c>
      <c r="S24" s="44"/>
      <c r="T24" s="46">
        <v>2032</v>
      </c>
      <c r="U24" s="44"/>
      <c r="V24" s="44"/>
    </row>
    <row r="25" spans="1:22" x14ac:dyDescent="0.25">
      <c r="A25" s="44"/>
      <c r="B25" s="44"/>
      <c r="C25" s="44"/>
      <c r="D25" s="315" t="s">
        <v>814</v>
      </c>
      <c r="E25" s="316">
        <v>0.8</v>
      </c>
      <c r="F25" s="317">
        <v>0.8</v>
      </c>
      <c r="G25" s="316">
        <v>0.8</v>
      </c>
      <c r="H25" s="317">
        <v>0.8</v>
      </c>
      <c r="I25" s="316">
        <v>0.8</v>
      </c>
      <c r="J25" s="317">
        <v>0.8</v>
      </c>
      <c r="K25" s="316">
        <v>0.8</v>
      </c>
      <c r="L25" s="317">
        <v>0.8</v>
      </c>
      <c r="M25" s="316">
        <v>0.8</v>
      </c>
      <c r="N25" s="316">
        <v>0.8</v>
      </c>
      <c r="O25" s="316">
        <v>0.8</v>
      </c>
      <c r="P25" s="317">
        <v>0.8</v>
      </c>
      <c r="Q25" s="316">
        <v>0.8</v>
      </c>
      <c r="R25" s="317">
        <v>0.8</v>
      </c>
      <c r="S25" s="44"/>
      <c r="T25" s="46">
        <v>2033</v>
      </c>
      <c r="U25" s="44"/>
      <c r="V25" s="44"/>
    </row>
    <row r="26" spans="1:22" x14ac:dyDescent="0.25">
      <c r="A26" s="44"/>
      <c r="B26" s="44"/>
      <c r="C26" s="44"/>
      <c r="D26" s="315" t="s">
        <v>815</v>
      </c>
      <c r="E26" s="316">
        <v>0.88</v>
      </c>
      <c r="F26" s="317">
        <v>0.88</v>
      </c>
      <c r="G26" s="316">
        <v>0.88</v>
      </c>
      <c r="H26" s="317">
        <v>0.88</v>
      </c>
      <c r="I26" s="316">
        <v>0.88</v>
      </c>
      <c r="J26" s="317">
        <v>0.88</v>
      </c>
      <c r="K26" s="316">
        <v>0.89</v>
      </c>
      <c r="L26" s="317">
        <v>0.89</v>
      </c>
      <c r="M26" s="316">
        <v>0.9</v>
      </c>
      <c r="N26" s="316">
        <v>0.9</v>
      </c>
      <c r="O26" s="316">
        <v>0.9</v>
      </c>
      <c r="P26" s="317">
        <v>0.9</v>
      </c>
      <c r="Q26" s="316">
        <v>0.9</v>
      </c>
      <c r="R26" s="317">
        <v>0.9</v>
      </c>
      <c r="S26" s="44"/>
      <c r="T26" s="46">
        <v>2034</v>
      </c>
      <c r="U26" s="44"/>
      <c r="V26" s="44"/>
    </row>
    <row r="27" spans="1:22" x14ac:dyDescent="0.25">
      <c r="A27" s="44"/>
      <c r="B27" s="44"/>
      <c r="C27" s="44"/>
      <c r="D27" s="315" t="s">
        <v>816</v>
      </c>
      <c r="E27" s="316">
        <v>0.8</v>
      </c>
      <c r="F27" s="317">
        <v>0.8</v>
      </c>
      <c r="G27" s="316">
        <v>0.8</v>
      </c>
      <c r="H27" s="317">
        <v>0.8</v>
      </c>
      <c r="I27" s="316">
        <v>0.8</v>
      </c>
      <c r="J27" s="317">
        <v>0.8</v>
      </c>
      <c r="K27" s="316">
        <v>0.8</v>
      </c>
      <c r="L27" s="317">
        <v>0.8</v>
      </c>
      <c r="M27" s="316">
        <v>0.8</v>
      </c>
      <c r="N27" s="316">
        <v>0.8</v>
      </c>
      <c r="O27" s="316">
        <v>0.8</v>
      </c>
      <c r="P27" s="317">
        <v>0.8</v>
      </c>
      <c r="Q27" s="316">
        <v>0.8</v>
      </c>
      <c r="R27" s="317">
        <v>0.8</v>
      </c>
      <c r="S27" s="44"/>
      <c r="T27" s="46">
        <v>2035</v>
      </c>
      <c r="U27" s="44"/>
      <c r="V27" s="44"/>
    </row>
    <row r="28" spans="1:22" x14ac:dyDescent="0.25">
      <c r="A28" s="44"/>
      <c r="B28" s="44"/>
      <c r="C28" s="44"/>
      <c r="D28" s="315" t="s">
        <v>817</v>
      </c>
      <c r="E28" s="316">
        <v>0.8</v>
      </c>
      <c r="F28" s="317">
        <v>0.8</v>
      </c>
      <c r="G28" s="316">
        <v>0.8</v>
      </c>
      <c r="H28" s="317">
        <v>0.8</v>
      </c>
      <c r="I28" s="316">
        <v>0.8</v>
      </c>
      <c r="J28" s="317">
        <v>0.8</v>
      </c>
      <c r="K28" s="316">
        <v>0.8</v>
      </c>
      <c r="L28" s="317">
        <v>0.8</v>
      </c>
      <c r="M28" s="316">
        <v>0.8</v>
      </c>
      <c r="N28" s="316">
        <v>0.8</v>
      </c>
      <c r="O28" s="316">
        <v>0.65</v>
      </c>
      <c r="P28" s="317">
        <v>0.8</v>
      </c>
      <c r="Q28" s="316">
        <v>0.65</v>
      </c>
      <c r="R28" s="317">
        <v>0.8</v>
      </c>
      <c r="S28" s="44"/>
      <c r="T28" s="46">
        <v>2036</v>
      </c>
      <c r="U28" s="44"/>
      <c r="V28" s="44"/>
    </row>
    <row r="29" spans="1:22" x14ac:dyDescent="0.25">
      <c r="A29" s="44"/>
      <c r="B29" s="44"/>
      <c r="C29" s="44"/>
      <c r="D29" s="315" t="s">
        <v>818</v>
      </c>
      <c r="E29" s="316">
        <v>0.8</v>
      </c>
      <c r="F29" s="317">
        <v>0.8</v>
      </c>
      <c r="G29" s="316">
        <v>0.8</v>
      </c>
      <c r="H29" s="317">
        <v>0.8</v>
      </c>
      <c r="I29" s="316">
        <v>0.8</v>
      </c>
      <c r="J29" s="317">
        <v>0.8</v>
      </c>
      <c r="K29" s="316">
        <v>0.8</v>
      </c>
      <c r="L29" s="317">
        <v>0.8</v>
      </c>
      <c r="M29" s="316">
        <v>0.8</v>
      </c>
      <c r="N29" s="316">
        <v>0.8</v>
      </c>
      <c r="O29" s="316">
        <v>0.8</v>
      </c>
      <c r="P29" s="317">
        <v>0.8</v>
      </c>
      <c r="Q29" s="316">
        <v>0.8</v>
      </c>
      <c r="R29" s="317">
        <v>0.8</v>
      </c>
      <c r="S29" s="44"/>
      <c r="T29" s="46">
        <v>2037</v>
      </c>
      <c r="U29" s="44"/>
      <c r="V29" s="44"/>
    </row>
    <row r="30" spans="1:22" x14ac:dyDescent="0.25">
      <c r="A30" s="44"/>
      <c r="B30" s="44"/>
      <c r="C30" s="44"/>
      <c r="D30" s="315" t="s">
        <v>819</v>
      </c>
      <c r="E30" s="316">
        <v>0.8</v>
      </c>
      <c r="F30" s="317">
        <v>0.8</v>
      </c>
      <c r="G30" s="316">
        <v>0.8</v>
      </c>
      <c r="H30" s="317">
        <v>0.8</v>
      </c>
      <c r="I30" s="316">
        <v>0.8</v>
      </c>
      <c r="J30" s="317">
        <v>0.8</v>
      </c>
      <c r="K30" s="316">
        <v>0.8</v>
      </c>
      <c r="L30" s="317">
        <v>0.8</v>
      </c>
      <c r="M30" s="316">
        <v>0.8</v>
      </c>
      <c r="N30" s="316">
        <v>0.8</v>
      </c>
      <c r="O30" s="316">
        <v>0.8</v>
      </c>
      <c r="P30" s="317">
        <v>0.8</v>
      </c>
      <c r="Q30" s="316">
        <v>0.8</v>
      </c>
      <c r="R30" s="317">
        <v>0.8</v>
      </c>
      <c r="S30" s="44"/>
      <c r="T30" s="46">
        <v>2038</v>
      </c>
      <c r="U30" s="44"/>
      <c r="V30" s="44"/>
    </row>
    <row r="31" spans="1:22" x14ac:dyDescent="0.25">
      <c r="A31" s="44"/>
      <c r="B31" s="44"/>
      <c r="C31" s="44"/>
      <c r="D31" s="315" t="s">
        <v>820</v>
      </c>
      <c r="E31" s="316">
        <v>0.8</v>
      </c>
      <c r="F31" s="317">
        <v>0.8</v>
      </c>
      <c r="G31" s="316">
        <v>0.8</v>
      </c>
      <c r="H31" s="317">
        <v>0.8</v>
      </c>
      <c r="I31" s="316">
        <v>0.8</v>
      </c>
      <c r="J31" s="317">
        <v>0.8</v>
      </c>
      <c r="K31" s="316">
        <v>0.8</v>
      </c>
      <c r="L31" s="317">
        <v>0.8</v>
      </c>
      <c r="M31" s="316">
        <v>0.8</v>
      </c>
      <c r="N31" s="316">
        <v>0.8</v>
      </c>
      <c r="O31" s="316">
        <v>0.8</v>
      </c>
      <c r="P31" s="317">
        <v>0.8</v>
      </c>
      <c r="Q31" s="316">
        <v>0.8</v>
      </c>
      <c r="R31" s="317">
        <v>0.8</v>
      </c>
      <c r="S31" s="44"/>
      <c r="T31" s="46">
        <v>2039</v>
      </c>
      <c r="U31" s="44"/>
      <c r="V31" s="44"/>
    </row>
    <row r="32" spans="1:22" ht="13.95" customHeight="1" x14ac:dyDescent="0.25">
      <c r="A32" s="44"/>
      <c r="B32" s="44"/>
      <c r="C32" s="44"/>
      <c r="D32" s="315" t="s">
        <v>821</v>
      </c>
      <c r="E32" s="316"/>
      <c r="F32" s="317"/>
      <c r="G32" s="316"/>
      <c r="H32" s="317"/>
      <c r="I32" s="316"/>
      <c r="J32" s="317"/>
      <c r="K32" s="316"/>
      <c r="L32" s="317"/>
      <c r="M32" s="316">
        <v>0.8</v>
      </c>
      <c r="N32" s="316">
        <v>0.8</v>
      </c>
      <c r="O32" s="316">
        <v>0.8</v>
      </c>
      <c r="P32" s="317">
        <v>0.8</v>
      </c>
      <c r="Q32" s="316">
        <v>0.8</v>
      </c>
      <c r="R32" s="317">
        <v>0.8</v>
      </c>
      <c r="S32" s="44"/>
      <c r="T32" s="46">
        <v>2040</v>
      </c>
      <c r="U32" s="44"/>
      <c r="V32" s="44"/>
    </row>
    <row r="33" spans="1:22" x14ac:dyDescent="0.25">
      <c r="A33" s="44"/>
      <c r="B33" s="44"/>
      <c r="C33" s="44"/>
      <c r="D33" s="315" t="s">
        <v>822</v>
      </c>
      <c r="E33" s="316">
        <v>0.8</v>
      </c>
      <c r="F33" s="317">
        <v>0.8</v>
      </c>
      <c r="G33" s="316">
        <v>0.8</v>
      </c>
      <c r="H33" s="317">
        <v>0.8</v>
      </c>
      <c r="I33" s="316">
        <v>0.8</v>
      </c>
      <c r="J33" s="317">
        <v>0.8</v>
      </c>
      <c r="K33" s="316">
        <v>0.8</v>
      </c>
      <c r="L33" s="317">
        <v>0.8</v>
      </c>
      <c r="M33" s="316">
        <v>0.8</v>
      </c>
      <c r="N33" s="316">
        <v>0.8</v>
      </c>
      <c r="O33" s="316">
        <v>0.8</v>
      </c>
      <c r="P33" s="317">
        <v>0.8</v>
      </c>
      <c r="Q33" s="316">
        <v>0.8</v>
      </c>
      <c r="R33" s="317">
        <v>0.8</v>
      </c>
      <c r="S33" s="44"/>
      <c r="T33" s="46">
        <v>2041</v>
      </c>
      <c r="U33" s="44"/>
      <c r="V33" s="44"/>
    </row>
    <row r="34" spans="1:22" x14ac:dyDescent="0.25">
      <c r="A34" s="44"/>
      <c r="B34" s="44"/>
      <c r="C34" s="44"/>
      <c r="D34" s="315" t="s">
        <v>823</v>
      </c>
      <c r="E34" s="316">
        <v>0.8</v>
      </c>
      <c r="F34" s="317">
        <v>0.8</v>
      </c>
      <c r="G34" s="316">
        <v>0.8</v>
      </c>
      <c r="H34" s="317">
        <v>0.8</v>
      </c>
      <c r="I34" s="316">
        <v>0.8</v>
      </c>
      <c r="J34" s="317">
        <v>0.8</v>
      </c>
      <c r="K34" s="316">
        <v>0.8</v>
      </c>
      <c r="L34" s="317">
        <v>0.8</v>
      </c>
      <c r="M34" s="316">
        <v>0.8</v>
      </c>
      <c r="N34" s="316">
        <v>0.8</v>
      </c>
      <c r="O34" s="316">
        <v>0.8</v>
      </c>
      <c r="P34" s="317">
        <v>0.8</v>
      </c>
      <c r="Q34" s="316">
        <v>0.8</v>
      </c>
      <c r="R34" s="317">
        <v>0.8</v>
      </c>
      <c r="S34" s="44"/>
      <c r="T34" s="46">
        <v>2042</v>
      </c>
      <c r="U34" s="44"/>
      <c r="V34" s="44"/>
    </row>
    <row r="35" spans="1:22" x14ac:dyDescent="0.25">
      <c r="A35" s="44"/>
      <c r="B35" s="44"/>
      <c r="C35" s="44"/>
      <c r="D35" s="315" t="s">
        <v>824</v>
      </c>
      <c r="E35" s="316">
        <v>0.8</v>
      </c>
      <c r="F35" s="317">
        <v>0.8</v>
      </c>
      <c r="G35" s="316">
        <v>0.8</v>
      </c>
      <c r="H35" s="317">
        <v>0.8</v>
      </c>
      <c r="I35" s="316">
        <v>0.8</v>
      </c>
      <c r="J35" s="317">
        <v>0.8</v>
      </c>
      <c r="K35" s="316">
        <v>0.8</v>
      </c>
      <c r="L35" s="317">
        <v>0.8</v>
      </c>
      <c r="M35" s="316">
        <v>0.8</v>
      </c>
      <c r="N35" s="316">
        <v>0.8</v>
      </c>
      <c r="O35" s="316">
        <v>0.8</v>
      </c>
      <c r="P35" s="317">
        <v>0.8</v>
      </c>
      <c r="Q35" s="316">
        <v>0.75</v>
      </c>
      <c r="R35" s="317">
        <v>0.8</v>
      </c>
      <c r="S35" s="44"/>
      <c r="T35" s="46">
        <v>2043</v>
      </c>
      <c r="U35" s="44"/>
      <c r="V35" s="44"/>
    </row>
    <row r="36" spans="1:22" x14ac:dyDescent="0.25">
      <c r="A36" s="44"/>
      <c r="B36" s="44"/>
      <c r="C36" s="44"/>
      <c r="D36" s="315" t="s">
        <v>825</v>
      </c>
      <c r="E36" s="316">
        <v>0.8</v>
      </c>
      <c r="F36" s="317">
        <v>0.8</v>
      </c>
      <c r="G36" s="316">
        <v>0.8</v>
      </c>
      <c r="H36" s="317">
        <v>0.8</v>
      </c>
      <c r="I36" s="316">
        <v>0.8</v>
      </c>
      <c r="J36" s="317">
        <v>0.8</v>
      </c>
      <c r="K36" s="316">
        <v>0.8</v>
      </c>
      <c r="L36" s="317">
        <v>0.8</v>
      </c>
      <c r="M36" s="316">
        <v>0.8</v>
      </c>
      <c r="N36" s="316">
        <v>0.8</v>
      </c>
      <c r="O36" s="316">
        <v>0.8</v>
      </c>
      <c r="P36" s="317">
        <v>0.8</v>
      </c>
      <c r="Q36" s="316">
        <v>0.8</v>
      </c>
      <c r="R36" s="317">
        <v>0.8</v>
      </c>
      <c r="S36" s="44"/>
      <c r="T36" s="46">
        <v>2044</v>
      </c>
      <c r="U36" s="44"/>
      <c r="V36" s="44"/>
    </row>
    <row r="37" spans="1:22" x14ac:dyDescent="0.25">
      <c r="A37" s="44"/>
      <c r="B37" s="44"/>
      <c r="C37" s="44"/>
      <c r="D37" s="315" t="s">
        <v>826</v>
      </c>
      <c r="E37" s="316">
        <v>0.8</v>
      </c>
      <c r="F37" s="317">
        <v>0.8</v>
      </c>
      <c r="G37" s="316">
        <v>0.8</v>
      </c>
      <c r="H37" s="317">
        <v>0.8</v>
      </c>
      <c r="I37" s="316">
        <v>0.8</v>
      </c>
      <c r="J37" s="317">
        <v>0.8</v>
      </c>
      <c r="K37" s="316">
        <v>0.8</v>
      </c>
      <c r="L37" s="317">
        <v>0.8</v>
      </c>
      <c r="M37" s="316">
        <v>0.8</v>
      </c>
      <c r="N37" s="316">
        <v>0.8</v>
      </c>
      <c r="O37" s="316">
        <v>0.8</v>
      </c>
      <c r="P37" s="317">
        <v>0.8</v>
      </c>
      <c r="Q37" s="316">
        <v>0.8</v>
      </c>
      <c r="R37" s="317">
        <v>0.8</v>
      </c>
      <c r="S37" s="44"/>
      <c r="T37" s="46">
        <v>2045</v>
      </c>
      <c r="U37" s="44"/>
      <c r="V37" s="44"/>
    </row>
    <row r="38" spans="1:22" x14ac:dyDescent="0.25">
      <c r="A38" s="44"/>
      <c r="B38" s="44"/>
      <c r="C38" s="44"/>
      <c r="D38" s="315" t="s">
        <v>827</v>
      </c>
      <c r="E38" s="316">
        <v>0.8</v>
      </c>
      <c r="F38" s="317">
        <v>0.8</v>
      </c>
      <c r="G38" s="316">
        <v>0.8</v>
      </c>
      <c r="H38" s="317">
        <v>0.8</v>
      </c>
      <c r="I38" s="316">
        <v>0.8</v>
      </c>
      <c r="J38" s="317">
        <v>0.8</v>
      </c>
      <c r="K38" s="316">
        <v>0.8</v>
      </c>
      <c r="L38" s="317">
        <v>0.8</v>
      </c>
      <c r="M38" s="316">
        <v>0.8</v>
      </c>
      <c r="N38" s="316">
        <v>0.8</v>
      </c>
      <c r="O38" s="316">
        <v>0.75</v>
      </c>
      <c r="P38" s="317">
        <v>0.8</v>
      </c>
      <c r="Q38" s="316">
        <v>0.72</v>
      </c>
      <c r="R38" s="317">
        <v>0.8</v>
      </c>
      <c r="S38" s="44"/>
      <c r="T38" s="46">
        <v>2046</v>
      </c>
      <c r="U38" s="44"/>
      <c r="V38" s="44"/>
    </row>
    <row r="39" spans="1:22" x14ac:dyDescent="0.25">
      <c r="A39" s="44"/>
      <c r="B39" s="44"/>
      <c r="C39" s="44"/>
      <c r="D39" s="315" t="s">
        <v>828</v>
      </c>
      <c r="E39" s="316">
        <v>0.8</v>
      </c>
      <c r="F39" s="317">
        <v>0.8</v>
      </c>
      <c r="G39" s="316">
        <v>0.8</v>
      </c>
      <c r="H39" s="317">
        <v>0.8</v>
      </c>
      <c r="I39" s="316">
        <v>0.8</v>
      </c>
      <c r="J39" s="317">
        <v>0.8</v>
      </c>
      <c r="K39" s="316">
        <v>0.8</v>
      </c>
      <c r="L39" s="317">
        <v>0.8</v>
      </c>
      <c r="M39" s="316">
        <v>0.8</v>
      </c>
      <c r="N39" s="316">
        <v>0.8</v>
      </c>
      <c r="O39" s="316">
        <v>0.8</v>
      </c>
      <c r="P39" s="317">
        <v>0.8</v>
      </c>
      <c r="Q39" s="316">
        <v>0.8</v>
      </c>
      <c r="R39" s="317">
        <v>0.8</v>
      </c>
      <c r="S39" s="44"/>
      <c r="T39" s="46">
        <v>2047</v>
      </c>
      <c r="U39" s="44"/>
      <c r="V39" s="44"/>
    </row>
    <row r="40" spans="1:22" x14ac:dyDescent="0.25">
      <c r="A40" s="44"/>
      <c r="B40" s="44"/>
      <c r="C40" s="44"/>
      <c r="D40" s="315" t="s">
        <v>829</v>
      </c>
      <c r="E40" s="316">
        <v>0.8</v>
      </c>
      <c r="F40" s="317">
        <v>0.85</v>
      </c>
      <c r="G40" s="316">
        <v>0.8</v>
      </c>
      <c r="H40" s="317">
        <v>0.85</v>
      </c>
      <c r="I40" s="316">
        <v>0.8</v>
      </c>
      <c r="J40" s="317">
        <v>0.85</v>
      </c>
      <c r="K40" s="316">
        <v>0.8</v>
      </c>
      <c r="L40" s="317">
        <v>0.8</v>
      </c>
      <c r="M40" s="316">
        <v>0.8</v>
      </c>
      <c r="N40" s="316">
        <v>0.8</v>
      </c>
      <c r="O40" s="316">
        <v>0.8</v>
      </c>
      <c r="P40" s="317">
        <v>0.8</v>
      </c>
      <c r="Q40" s="316">
        <v>0.8</v>
      </c>
      <c r="R40" s="317">
        <v>0.8</v>
      </c>
      <c r="S40" s="44"/>
      <c r="T40" s="46">
        <v>2048</v>
      </c>
      <c r="U40" s="44"/>
      <c r="V40" s="44"/>
    </row>
    <row r="41" spans="1:22" x14ac:dyDescent="0.25">
      <c r="A41" s="44"/>
      <c r="B41" s="44"/>
      <c r="C41" s="44"/>
      <c r="D41" s="315" t="s">
        <v>830</v>
      </c>
      <c r="E41" s="316">
        <v>0.8</v>
      </c>
      <c r="F41" s="317">
        <v>0.8</v>
      </c>
      <c r="G41" s="316">
        <v>0.8</v>
      </c>
      <c r="H41" s="317">
        <v>0.8</v>
      </c>
      <c r="I41" s="316">
        <v>0.8</v>
      </c>
      <c r="J41" s="317">
        <v>0.8</v>
      </c>
      <c r="K41" s="316">
        <v>0.8</v>
      </c>
      <c r="L41" s="317">
        <v>0.8</v>
      </c>
      <c r="M41" s="316">
        <v>0.8</v>
      </c>
      <c r="N41" s="316">
        <v>0.8</v>
      </c>
      <c r="O41" s="316">
        <v>0.8</v>
      </c>
      <c r="P41" s="317">
        <v>0.8</v>
      </c>
      <c r="Q41" s="316">
        <v>0.75</v>
      </c>
      <c r="R41" s="317">
        <v>0.8</v>
      </c>
      <c r="S41" s="44"/>
      <c r="T41" s="46">
        <v>2049</v>
      </c>
      <c r="U41" s="44"/>
      <c r="V41" s="44"/>
    </row>
    <row r="42" spans="1:22" x14ac:dyDescent="0.25">
      <c r="A42" s="44"/>
      <c r="B42" s="44"/>
      <c r="C42" s="44"/>
      <c r="D42" s="315" t="s">
        <v>831</v>
      </c>
      <c r="E42" s="316">
        <v>0.82</v>
      </c>
      <c r="F42" s="317">
        <v>0.82</v>
      </c>
      <c r="G42" s="316">
        <v>0.82</v>
      </c>
      <c r="H42" s="317">
        <v>0.82</v>
      </c>
      <c r="I42" s="316">
        <v>0.82</v>
      </c>
      <c r="J42" s="317">
        <v>0.82</v>
      </c>
      <c r="K42" s="316">
        <v>0.82</v>
      </c>
      <c r="L42" s="317">
        <v>0.82</v>
      </c>
      <c r="M42" s="316">
        <v>0.82</v>
      </c>
      <c r="N42" s="316">
        <v>0.82</v>
      </c>
      <c r="O42" s="316">
        <v>0.82</v>
      </c>
      <c r="P42" s="317">
        <v>0.82</v>
      </c>
      <c r="Q42" s="316">
        <v>0.82</v>
      </c>
      <c r="R42" s="317">
        <v>0.82</v>
      </c>
      <c r="S42" s="44"/>
      <c r="T42" s="46">
        <v>2050</v>
      </c>
      <c r="U42" s="44"/>
      <c r="V42" s="44"/>
    </row>
    <row r="43" spans="1:22" x14ac:dyDescent="0.25">
      <c r="A43" s="44"/>
      <c r="B43" s="44"/>
      <c r="C43" s="44"/>
      <c r="D43" s="315" t="s">
        <v>832</v>
      </c>
      <c r="E43" s="316">
        <v>0.8</v>
      </c>
      <c r="F43" s="317">
        <v>0.8</v>
      </c>
      <c r="G43" s="316">
        <v>0.8</v>
      </c>
      <c r="H43" s="317">
        <v>0.8</v>
      </c>
      <c r="I43" s="316">
        <v>0.8</v>
      </c>
      <c r="J43" s="317">
        <v>0.8</v>
      </c>
      <c r="K43" s="316">
        <v>0.8</v>
      </c>
      <c r="L43" s="317">
        <v>0.8</v>
      </c>
      <c r="M43" s="316">
        <v>0.8</v>
      </c>
      <c r="N43" s="316">
        <v>0.8</v>
      </c>
      <c r="O43" s="316">
        <v>0.8</v>
      </c>
      <c r="P43" s="317">
        <v>0.8</v>
      </c>
      <c r="Q43" s="316">
        <v>0.8</v>
      </c>
      <c r="R43" s="317">
        <v>0.8</v>
      </c>
      <c r="S43" s="44"/>
      <c r="T43" s="46">
        <v>2051</v>
      </c>
      <c r="U43" s="44"/>
      <c r="V43" s="44"/>
    </row>
    <row r="44" spans="1:22" x14ac:dyDescent="0.25">
      <c r="A44" s="44"/>
      <c r="B44" s="44"/>
      <c r="C44" s="44"/>
      <c r="D44" s="315" t="s">
        <v>833</v>
      </c>
      <c r="E44" s="316">
        <v>0.8</v>
      </c>
      <c r="F44" s="317">
        <v>0.8</v>
      </c>
      <c r="G44" s="316">
        <v>0.8</v>
      </c>
      <c r="H44" s="317">
        <v>0.8</v>
      </c>
      <c r="I44" s="316">
        <v>0.8</v>
      </c>
      <c r="J44" s="317">
        <v>0.8</v>
      </c>
      <c r="K44" s="316">
        <v>0.8</v>
      </c>
      <c r="L44" s="317">
        <v>0.8</v>
      </c>
      <c r="M44" s="316">
        <v>0.8</v>
      </c>
      <c r="N44" s="316">
        <v>0.8</v>
      </c>
      <c r="O44" s="316">
        <v>0.8</v>
      </c>
      <c r="P44" s="317">
        <v>0.8</v>
      </c>
      <c r="Q44" s="316">
        <v>0.8</v>
      </c>
      <c r="R44" s="317">
        <v>0.8</v>
      </c>
      <c r="S44" s="44"/>
      <c r="T44" s="46">
        <v>2052</v>
      </c>
      <c r="U44" s="44"/>
      <c r="V44" s="44"/>
    </row>
    <row r="45" spans="1:22" x14ac:dyDescent="0.25">
      <c r="A45" s="44"/>
      <c r="B45" s="44"/>
      <c r="C45" s="44"/>
      <c r="D45" s="315" t="s">
        <v>834</v>
      </c>
      <c r="E45" s="316">
        <v>0.8</v>
      </c>
      <c r="F45" s="317">
        <v>0.8</v>
      </c>
      <c r="G45" s="316">
        <v>0.8</v>
      </c>
      <c r="H45" s="317">
        <v>0.8</v>
      </c>
      <c r="I45" s="316">
        <v>0.8</v>
      </c>
      <c r="J45" s="317">
        <v>0.8</v>
      </c>
      <c r="K45" s="316">
        <v>0.8</v>
      </c>
      <c r="L45" s="317">
        <v>0.8</v>
      </c>
      <c r="M45" s="316">
        <v>0.8</v>
      </c>
      <c r="N45" s="316">
        <v>0.8</v>
      </c>
      <c r="O45" s="316">
        <v>0.8</v>
      </c>
      <c r="P45" s="317">
        <v>0.8</v>
      </c>
      <c r="Q45" s="316">
        <v>0.8</v>
      </c>
      <c r="R45" s="317">
        <v>0.8</v>
      </c>
      <c r="S45" s="44"/>
      <c r="T45" s="46">
        <v>2053</v>
      </c>
      <c r="U45" s="44"/>
      <c r="V45" s="44"/>
    </row>
    <row r="46" spans="1:22" x14ac:dyDescent="0.25">
      <c r="A46" s="44"/>
      <c r="B46" s="44"/>
      <c r="C46" s="44"/>
      <c r="D46" s="315" t="s">
        <v>835</v>
      </c>
      <c r="E46" s="316"/>
      <c r="F46" s="317"/>
      <c r="G46" s="316"/>
      <c r="H46" s="317"/>
      <c r="I46" s="316"/>
      <c r="J46" s="317"/>
      <c r="K46" s="316"/>
      <c r="L46" s="317"/>
      <c r="M46" s="316"/>
      <c r="N46" s="316"/>
      <c r="O46" s="316"/>
      <c r="P46" s="317"/>
      <c r="Q46" s="316"/>
      <c r="R46" s="317"/>
      <c r="S46" s="44"/>
      <c r="T46" s="46">
        <v>2054</v>
      </c>
      <c r="U46" s="44"/>
      <c r="V46" s="44"/>
    </row>
    <row r="47" spans="1:22" x14ac:dyDescent="0.25">
      <c r="A47" s="44"/>
      <c r="B47" s="44"/>
      <c r="C47" s="44"/>
      <c r="D47" s="315" t="s">
        <v>836</v>
      </c>
      <c r="E47" s="316">
        <v>0.8</v>
      </c>
      <c r="F47" s="317">
        <v>0.8</v>
      </c>
      <c r="G47" s="316">
        <v>0.8</v>
      </c>
      <c r="H47" s="317">
        <v>0.8</v>
      </c>
      <c r="I47" s="316">
        <v>0.8</v>
      </c>
      <c r="J47" s="317">
        <v>0.8</v>
      </c>
      <c r="K47" s="316">
        <v>0.8</v>
      </c>
      <c r="L47" s="317">
        <v>0.8</v>
      </c>
      <c r="M47" s="316">
        <v>0.8</v>
      </c>
      <c r="N47" s="316">
        <v>0.8</v>
      </c>
      <c r="O47" s="316">
        <v>0.8</v>
      </c>
      <c r="P47" s="317">
        <v>0.8</v>
      </c>
      <c r="Q47" s="316">
        <v>0.8</v>
      </c>
      <c r="R47" s="317">
        <v>0.8</v>
      </c>
      <c r="S47" s="44"/>
      <c r="T47" s="46">
        <v>2055</v>
      </c>
      <c r="U47" s="44"/>
      <c r="V47" s="44"/>
    </row>
    <row r="48" spans="1:22" x14ac:dyDescent="0.25">
      <c r="A48" s="44"/>
      <c r="B48" s="44"/>
      <c r="C48" s="44"/>
      <c r="D48" s="315" t="s">
        <v>837</v>
      </c>
      <c r="E48" s="316"/>
      <c r="F48" s="317"/>
      <c r="G48" s="316"/>
      <c r="H48" s="317"/>
      <c r="I48" s="316"/>
      <c r="J48" s="317"/>
      <c r="K48" s="316"/>
      <c r="L48" s="317"/>
      <c r="M48" s="316">
        <v>0.8</v>
      </c>
      <c r="N48" s="316">
        <v>0.8</v>
      </c>
      <c r="O48" s="316">
        <v>0.8</v>
      </c>
      <c r="P48" s="317">
        <v>0.8</v>
      </c>
      <c r="Q48" s="316">
        <v>0.8</v>
      </c>
      <c r="R48" s="317">
        <v>0.8</v>
      </c>
      <c r="S48" s="44"/>
      <c r="T48" s="46">
        <v>2056</v>
      </c>
      <c r="U48" s="44"/>
      <c r="V48" s="44"/>
    </row>
    <row r="49" spans="1:22" x14ac:dyDescent="0.25">
      <c r="A49" s="44"/>
      <c r="B49" s="44"/>
      <c r="C49" s="44"/>
      <c r="D49" s="315" t="s">
        <v>838</v>
      </c>
      <c r="E49" s="316">
        <v>0.8</v>
      </c>
      <c r="F49" s="317">
        <v>0.8</v>
      </c>
      <c r="G49" s="316">
        <v>0.8</v>
      </c>
      <c r="H49" s="317">
        <v>0.8</v>
      </c>
      <c r="I49" s="316">
        <v>0.8</v>
      </c>
      <c r="J49" s="317">
        <v>0.8</v>
      </c>
      <c r="K49" s="316">
        <v>0.8</v>
      </c>
      <c r="L49" s="317">
        <v>0.8</v>
      </c>
      <c r="M49" s="316">
        <v>0.8</v>
      </c>
      <c r="N49" s="316">
        <v>0.8</v>
      </c>
      <c r="O49" s="316">
        <v>0.8</v>
      </c>
      <c r="P49" s="317">
        <v>0.8</v>
      </c>
      <c r="Q49" s="316">
        <v>0.8</v>
      </c>
      <c r="R49" s="317">
        <v>0.8</v>
      </c>
      <c r="S49" s="44"/>
      <c r="T49" s="46">
        <v>2057</v>
      </c>
      <c r="U49" s="44"/>
      <c r="V49" s="44"/>
    </row>
    <row r="50" spans="1:22" x14ac:dyDescent="0.25">
      <c r="A50" s="44"/>
      <c r="B50" s="44"/>
      <c r="C50" s="44"/>
      <c r="D50" s="315" t="s">
        <v>839</v>
      </c>
      <c r="E50" s="316">
        <v>0.8</v>
      </c>
      <c r="F50" s="317">
        <v>0.8</v>
      </c>
      <c r="G50" s="316">
        <v>0.8</v>
      </c>
      <c r="H50" s="317">
        <v>0.8</v>
      </c>
      <c r="I50" s="316">
        <v>0.8</v>
      </c>
      <c r="J50" s="317">
        <v>0.8</v>
      </c>
      <c r="K50" s="316">
        <v>0.8</v>
      </c>
      <c r="L50" s="317">
        <v>0.8</v>
      </c>
      <c r="M50" s="316">
        <v>0.8</v>
      </c>
      <c r="N50" s="316">
        <v>0.8</v>
      </c>
      <c r="O50" s="316">
        <v>0.8</v>
      </c>
      <c r="P50" s="317">
        <v>0.8</v>
      </c>
      <c r="Q50" s="316">
        <v>0.8</v>
      </c>
      <c r="R50" s="317">
        <v>0.8</v>
      </c>
      <c r="S50" s="44"/>
      <c r="T50" s="46">
        <v>2058</v>
      </c>
      <c r="U50" s="44"/>
      <c r="V50" s="44"/>
    </row>
    <row r="51" spans="1:22" x14ac:dyDescent="0.25">
      <c r="A51" s="44"/>
      <c r="B51" s="44"/>
      <c r="C51" s="44"/>
      <c r="D51" s="315" t="s">
        <v>840</v>
      </c>
      <c r="E51" s="316">
        <v>0.8</v>
      </c>
      <c r="F51" s="317">
        <v>0.8</v>
      </c>
      <c r="G51" s="316">
        <v>0.8</v>
      </c>
      <c r="H51" s="317">
        <v>0.8</v>
      </c>
      <c r="I51" s="316">
        <v>0.8</v>
      </c>
      <c r="J51" s="317">
        <v>0.8</v>
      </c>
      <c r="K51" s="316">
        <v>0.8</v>
      </c>
      <c r="L51" s="317">
        <v>0.8</v>
      </c>
      <c r="M51" s="316">
        <v>0.8</v>
      </c>
      <c r="N51" s="316">
        <v>0.8</v>
      </c>
      <c r="O51" s="316">
        <v>0.8</v>
      </c>
      <c r="P51" s="317">
        <v>0.8</v>
      </c>
      <c r="Q51" s="316">
        <v>0.8</v>
      </c>
      <c r="R51" s="317">
        <v>0.8</v>
      </c>
      <c r="S51" s="44"/>
      <c r="T51" s="46">
        <v>2059</v>
      </c>
      <c r="U51" s="44"/>
      <c r="V51" s="44"/>
    </row>
    <row r="52" spans="1:22" x14ac:dyDescent="0.25">
      <c r="A52" s="44"/>
      <c r="B52" s="44"/>
      <c r="C52" s="44"/>
      <c r="D52" s="315" t="s">
        <v>841</v>
      </c>
      <c r="E52" s="316">
        <v>0.8</v>
      </c>
      <c r="F52" s="317">
        <v>0.8</v>
      </c>
      <c r="G52" s="316">
        <v>0.8</v>
      </c>
      <c r="H52" s="317">
        <v>0.8</v>
      </c>
      <c r="I52" s="316">
        <v>0.8</v>
      </c>
      <c r="J52" s="317">
        <v>0.8</v>
      </c>
      <c r="K52" s="316">
        <v>0.8</v>
      </c>
      <c r="L52" s="317">
        <v>0.8</v>
      </c>
      <c r="M52" s="316">
        <v>0.8</v>
      </c>
      <c r="N52" s="316">
        <v>0.8</v>
      </c>
      <c r="O52" s="316">
        <v>0.8</v>
      </c>
      <c r="P52" s="317">
        <v>0.8</v>
      </c>
      <c r="Q52" s="316">
        <v>0.8</v>
      </c>
      <c r="R52" s="317">
        <v>0.8</v>
      </c>
      <c r="S52" s="44"/>
      <c r="T52" s="47">
        <v>2060</v>
      </c>
      <c r="U52" s="44"/>
      <c r="V52" s="44"/>
    </row>
    <row r="53" spans="1:22" x14ac:dyDescent="0.25">
      <c r="A53" s="44"/>
      <c r="B53" s="44"/>
      <c r="C53" s="44"/>
      <c r="D53" s="315" t="s">
        <v>842</v>
      </c>
      <c r="E53" s="316">
        <v>0.8</v>
      </c>
      <c r="F53" s="317">
        <v>0.8</v>
      </c>
      <c r="G53" s="316">
        <v>0.8</v>
      </c>
      <c r="H53" s="317">
        <v>0.8</v>
      </c>
      <c r="I53" s="316">
        <v>0.8</v>
      </c>
      <c r="J53" s="317">
        <v>0.8</v>
      </c>
      <c r="K53" s="316">
        <v>0.8</v>
      </c>
      <c r="L53" s="317">
        <v>0.8</v>
      </c>
      <c r="M53" s="316">
        <v>0.8</v>
      </c>
      <c r="N53" s="316">
        <v>0.8</v>
      </c>
      <c r="O53" s="316">
        <v>0.8</v>
      </c>
      <c r="P53" s="317">
        <v>0.8</v>
      </c>
      <c r="Q53" s="316">
        <v>0.8</v>
      </c>
      <c r="R53" s="317">
        <v>0.8</v>
      </c>
      <c r="S53" s="44"/>
      <c r="T53" s="44"/>
      <c r="U53" s="44"/>
      <c r="V53" s="44"/>
    </row>
    <row r="54" spans="1:22" x14ac:dyDescent="0.25">
      <c r="A54" s="44"/>
      <c r="B54" s="44"/>
      <c r="C54" s="44"/>
      <c r="D54" s="315" t="s">
        <v>843</v>
      </c>
      <c r="E54" s="316">
        <v>0.8</v>
      </c>
      <c r="F54" s="317">
        <v>0.8</v>
      </c>
      <c r="G54" s="316">
        <v>0.8</v>
      </c>
      <c r="H54" s="317">
        <v>0.8</v>
      </c>
      <c r="I54" s="316">
        <v>0.8</v>
      </c>
      <c r="J54" s="317">
        <v>0.8</v>
      </c>
      <c r="K54" s="316">
        <v>0.8</v>
      </c>
      <c r="L54" s="317">
        <v>0.8</v>
      </c>
      <c r="M54" s="316">
        <v>0.8</v>
      </c>
      <c r="N54" s="316">
        <v>0.8</v>
      </c>
      <c r="O54" s="316">
        <v>0.8</v>
      </c>
      <c r="P54" s="317">
        <v>0.8</v>
      </c>
      <c r="Q54" s="316">
        <v>0.8</v>
      </c>
      <c r="R54" s="317">
        <v>0.8</v>
      </c>
      <c r="S54" s="44"/>
      <c r="T54" s="44"/>
      <c r="U54" s="44"/>
      <c r="V54" s="44"/>
    </row>
    <row r="55" spans="1:22" x14ac:dyDescent="0.25">
      <c r="A55" s="44"/>
      <c r="B55" s="44"/>
      <c r="C55" s="44"/>
      <c r="D55" s="315" t="s">
        <v>844</v>
      </c>
      <c r="E55" s="316">
        <v>0.8</v>
      </c>
      <c r="F55" s="317">
        <v>0.8</v>
      </c>
      <c r="G55" s="316">
        <v>0.8</v>
      </c>
      <c r="H55" s="317">
        <v>0.8</v>
      </c>
      <c r="I55" s="316">
        <v>0.8</v>
      </c>
      <c r="J55" s="317">
        <v>0.8</v>
      </c>
      <c r="K55" s="316">
        <v>0.8</v>
      </c>
      <c r="L55" s="317">
        <v>0.8</v>
      </c>
      <c r="M55" s="316">
        <v>0.8</v>
      </c>
      <c r="N55" s="316">
        <v>0.8</v>
      </c>
      <c r="O55" s="316">
        <v>0.8</v>
      </c>
      <c r="P55" s="317">
        <v>0.8</v>
      </c>
      <c r="Q55" s="316">
        <v>0.8</v>
      </c>
      <c r="R55" s="317">
        <v>0.8</v>
      </c>
      <c r="S55" s="44"/>
      <c r="T55" s="44"/>
      <c r="U55" s="44"/>
      <c r="V55" s="44"/>
    </row>
    <row r="56" spans="1:22" x14ac:dyDescent="0.25">
      <c r="A56" s="44"/>
      <c r="B56" s="44"/>
      <c r="C56" s="44"/>
      <c r="D56" s="315" t="s">
        <v>845</v>
      </c>
      <c r="E56" s="316"/>
      <c r="F56" s="317"/>
      <c r="G56" s="316"/>
      <c r="H56" s="317"/>
      <c r="I56" s="316"/>
      <c r="J56" s="317"/>
      <c r="K56" s="316"/>
      <c r="L56" s="317"/>
      <c r="M56" s="316">
        <v>0.8</v>
      </c>
      <c r="N56" s="316">
        <v>0.8</v>
      </c>
      <c r="O56" s="316">
        <v>0.8</v>
      </c>
      <c r="P56" s="317">
        <v>0.8</v>
      </c>
      <c r="Q56" s="316">
        <v>0.8</v>
      </c>
      <c r="R56" s="317">
        <v>0.8</v>
      </c>
      <c r="S56" s="44"/>
      <c r="T56" s="44"/>
      <c r="U56" s="44"/>
      <c r="V56" s="44"/>
    </row>
    <row r="57" spans="1:22" x14ac:dyDescent="0.25">
      <c r="A57" s="44"/>
      <c r="B57" s="44"/>
      <c r="C57" s="44"/>
      <c r="D57" s="315" t="s">
        <v>846</v>
      </c>
      <c r="E57" s="316">
        <v>0.8</v>
      </c>
      <c r="F57" s="317">
        <v>0.8</v>
      </c>
      <c r="G57" s="316">
        <v>0.8</v>
      </c>
      <c r="H57" s="317">
        <v>0.8</v>
      </c>
      <c r="I57" s="316">
        <v>0.8</v>
      </c>
      <c r="J57" s="317">
        <v>0.8</v>
      </c>
      <c r="K57" s="316">
        <v>0.8</v>
      </c>
      <c r="L57" s="317">
        <v>0.8</v>
      </c>
      <c r="M57" s="316">
        <v>0.8</v>
      </c>
      <c r="N57" s="316">
        <v>0.8</v>
      </c>
      <c r="O57" s="316">
        <v>0.8</v>
      </c>
      <c r="P57" s="317">
        <v>0.8</v>
      </c>
      <c r="Q57" s="316">
        <v>0.8</v>
      </c>
      <c r="R57" s="317">
        <v>0.8</v>
      </c>
      <c r="S57" s="44"/>
      <c r="T57" s="44"/>
      <c r="U57" s="44"/>
      <c r="V57" s="44"/>
    </row>
    <row r="58" spans="1:22" x14ac:dyDescent="0.25">
      <c r="A58" s="44"/>
      <c r="B58" s="44"/>
      <c r="C58" s="44"/>
      <c r="D58" s="315" t="s">
        <v>847</v>
      </c>
      <c r="E58" s="316">
        <v>0.8</v>
      </c>
      <c r="F58" s="317">
        <v>0.8</v>
      </c>
      <c r="G58" s="316">
        <v>0.8</v>
      </c>
      <c r="H58" s="317">
        <v>0.8</v>
      </c>
      <c r="I58" s="316">
        <v>0.8</v>
      </c>
      <c r="J58" s="317">
        <v>0.8</v>
      </c>
      <c r="K58" s="316">
        <v>0.8</v>
      </c>
      <c r="L58" s="317">
        <v>0.8</v>
      </c>
      <c r="M58" s="316">
        <v>0.8</v>
      </c>
      <c r="N58" s="316">
        <v>0.8</v>
      </c>
      <c r="O58" s="316">
        <v>0.8</v>
      </c>
      <c r="P58" s="317">
        <v>0.8</v>
      </c>
      <c r="Q58" s="316">
        <v>0.8</v>
      </c>
      <c r="R58" s="317">
        <v>0.8</v>
      </c>
      <c r="S58" s="44"/>
      <c r="T58" s="44"/>
      <c r="U58" s="44"/>
      <c r="V58" s="44"/>
    </row>
    <row r="59" spans="1:22" x14ac:dyDescent="0.25">
      <c r="A59" s="44"/>
      <c r="B59" s="44"/>
      <c r="C59" s="44"/>
      <c r="D59" s="315" t="s">
        <v>848</v>
      </c>
      <c r="E59" s="316">
        <v>0.8</v>
      </c>
      <c r="F59" s="317">
        <v>0.8</v>
      </c>
      <c r="G59" s="316">
        <v>0.8</v>
      </c>
      <c r="H59" s="317">
        <v>0.8</v>
      </c>
      <c r="I59" s="316">
        <v>0.8</v>
      </c>
      <c r="J59" s="317">
        <v>0.8</v>
      </c>
      <c r="K59" s="316">
        <v>0.8</v>
      </c>
      <c r="L59" s="317">
        <v>0.8</v>
      </c>
      <c r="M59" s="316">
        <v>0.8</v>
      </c>
      <c r="N59" s="316">
        <v>0.8</v>
      </c>
      <c r="O59" s="316">
        <v>0.8</v>
      </c>
      <c r="P59" s="317">
        <v>0.8</v>
      </c>
      <c r="Q59" s="316">
        <v>0.8</v>
      </c>
      <c r="R59" s="317">
        <v>0.8</v>
      </c>
      <c r="S59" s="44"/>
      <c r="T59" s="44"/>
      <c r="U59" s="44"/>
      <c r="V59" s="44"/>
    </row>
    <row r="60" spans="1:22" x14ac:dyDescent="0.25">
      <c r="A60" s="44"/>
      <c r="B60" s="44"/>
      <c r="C60" s="44"/>
      <c r="D60" s="315" t="s">
        <v>849</v>
      </c>
      <c r="E60" s="316">
        <v>0.8</v>
      </c>
      <c r="F60" s="317">
        <v>0.8</v>
      </c>
      <c r="G60" s="316">
        <v>0.8</v>
      </c>
      <c r="H60" s="317">
        <v>0.8</v>
      </c>
      <c r="I60" s="316">
        <v>0.8</v>
      </c>
      <c r="J60" s="317">
        <v>0.8</v>
      </c>
      <c r="K60" s="316">
        <v>0.8</v>
      </c>
      <c r="L60" s="317">
        <v>0.8</v>
      </c>
      <c r="M60" s="316">
        <v>0.8</v>
      </c>
      <c r="N60" s="316">
        <v>0.8</v>
      </c>
      <c r="O60" s="316">
        <v>0.8</v>
      </c>
      <c r="P60" s="317">
        <v>0.8</v>
      </c>
      <c r="Q60" s="316">
        <v>0.8</v>
      </c>
      <c r="R60" s="317">
        <v>0.8</v>
      </c>
      <c r="S60" s="44"/>
      <c r="T60" s="44"/>
      <c r="U60" s="44"/>
      <c r="V60" s="44"/>
    </row>
    <row r="61" spans="1:22" x14ac:dyDescent="0.25">
      <c r="A61" s="44"/>
      <c r="B61" s="44"/>
      <c r="C61" s="44"/>
      <c r="D61" s="323" t="s">
        <v>850</v>
      </c>
      <c r="E61" s="324">
        <v>0.8</v>
      </c>
      <c r="F61" s="325">
        <v>0.8</v>
      </c>
      <c r="G61" s="324">
        <v>0.8</v>
      </c>
      <c r="H61" s="325">
        <v>0.8</v>
      </c>
      <c r="I61" s="324">
        <v>0.8</v>
      </c>
      <c r="J61" s="325">
        <v>0.8</v>
      </c>
      <c r="K61" s="324">
        <v>0.8</v>
      </c>
      <c r="L61" s="325">
        <v>0.8</v>
      </c>
      <c r="M61" s="324">
        <v>0.8</v>
      </c>
      <c r="N61" s="324">
        <v>0.8</v>
      </c>
      <c r="O61" s="324">
        <v>0.8</v>
      </c>
      <c r="P61" s="325">
        <v>0.8</v>
      </c>
      <c r="Q61" s="324">
        <v>0.8</v>
      </c>
      <c r="R61" s="325">
        <v>0.8</v>
      </c>
      <c r="S61" s="44"/>
      <c r="T61" s="44"/>
      <c r="U61" s="44"/>
      <c r="V61" s="44"/>
    </row>
    <row r="62" spans="1:22" x14ac:dyDescent="0.25"/>
    <row r="63" spans="1:22" x14ac:dyDescent="0.25"/>
    <row r="64" spans="1:22" x14ac:dyDescent="0.25"/>
    <row r="65" hidden="1" x14ac:dyDescent="0.25"/>
  </sheetData>
  <sheetProtection sheet="1" objects="1" scenarios="1"/>
  <pageMargins left="0.75" right="0.75" top="1" bottom="1" header="0.5" footer="0.5"/>
  <pageSetup scale="7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V187"/>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0" defaultRowHeight="13.2" zeroHeight="1" x14ac:dyDescent="0.25"/>
  <cols>
    <col min="1" max="1" width="15.109375" style="216" hidden="1" customWidth="1"/>
    <col min="2" max="2" width="69.44140625" style="8" customWidth="1"/>
    <col min="3" max="3" width="15" style="8" customWidth="1"/>
    <col min="4" max="18" width="20.44140625" style="8" customWidth="1"/>
    <col min="19" max="27" width="20.6640625" style="8" customWidth="1"/>
    <col min="28" max="47" width="20.44140625" style="8" customWidth="1"/>
    <col min="48" max="48" width="9.33203125" style="8" customWidth="1"/>
    <col min="49" max="49" width="9.33203125" style="8" hidden="1" customWidth="1"/>
    <col min="50" max="16384" width="9.33203125" style="8" hidden="1"/>
  </cols>
  <sheetData>
    <row r="1" spans="1:47" ht="19.2" x14ac:dyDescent="0.25">
      <c r="B1" s="52" t="s">
        <v>26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35"/>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73</v>
      </c>
      <c r="B5" s="78" t="s">
        <v>74</v>
      </c>
      <c r="C5" s="36"/>
      <c r="D5" s="55">
        <v>4358345.2300000004</v>
      </c>
      <c r="E5" s="56">
        <v>4289928.75</v>
      </c>
      <c r="F5" s="56">
        <v>0</v>
      </c>
      <c r="G5" s="56">
        <v>0</v>
      </c>
      <c r="H5" s="56">
        <v>0</v>
      </c>
      <c r="I5" s="55">
        <v>356096193.75999999</v>
      </c>
      <c r="J5" s="56">
        <v>358640892.32999998</v>
      </c>
      <c r="K5" s="56">
        <v>0</v>
      </c>
      <c r="L5" s="56">
        <v>0</v>
      </c>
      <c r="M5" s="56">
        <v>0</v>
      </c>
      <c r="N5" s="55">
        <v>549307535.83000004</v>
      </c>
      <c r="O5" s="56">
        <v>547805788.97000003</v>
      </c>
      <c r="P5" s="56">
        <v>0</v>
      </c>
      <c r="Q5" s="56">
        <v>0</v>
      </c>
      <c r="R5" s="56">
        <v>0</v>
      </c>
      <c r="S5" s="55">
        <v>0</v>
      </c>
      <c r="T5" s="56">
        <v>0</v>
      </c>
      <c r="U5" s="56">
        <v>0</v>
      </c>
      <c r="V5" s="55">
        <v>0</v>
      </c>
      <c r="W5" s="56">
        <v>0</v>
      </c>
      <c r="X5" s="56">
        <v>0</v>
      </c>
      <c r="Y5" s="55">
        <v>0</v>
      </c>
      <c r="Z5" s="56">
        <v>0</v>
      </c>
      <c r="AA5" s="56">
        <v>0</v>
      </c>
      <c r="AB5" s="55"/>
      <c r="AC5" s="152"/>
      <c r="AD5" s="152"/>
      <c r="AE5" s="152"/>
      <c r="AF5" s="153"/>
      <c r="AG5" s="55"/>
      <c r="AH5" s="152"/>
      <c r="AI5" s="152"/>
      <c r="AJ5" s="152"/>
      <c r="AK5" s="153"/>
      <c r="AL5" s="55"/>
      <c r="AM5" s="56"/>
      <c r="AN5" s="56"/>
      <c r="AO5" s="56"/>
      <c r="AP5" s="56"/>
      <c r="AQ5" s="55">
        <v>0</v>
      </c>
      <c r="AR5" s="57">
        <v>426536312.22000003</v>
      </c>
      <c r="AS5" s="57">
        <v>155076075.28</v>
      </c>
      <c r="AT5" s="58"/>
      <c r="AU5" s="171"/>
    </row>
    <row r="6" spans="1:47" x14ac:dyDescent="0.25">
      <c r="A6" s="216" t="s">
        <v>75</v>
      </c>
      <c r="B6" s="79" t="s">
        <v>76</v>
      </c>
      <c r="C6" s="37" t="s">
        <v>77</v>
      </c>
      <c r="D6" s="209">
        <v>0</v>
      </c>
      <c r="E6" s="337">
        <v>0</v>
      </c>
      <c r="F6" s="337">
        <v>0</v>
      </c>
      <c r="G6" s="338">
        <v>0</v>
      </c>
      <c r="H6" s="338">
        <v>0</v>
      </c>
      <c r="I6" s="209">
        <v>0</v>
      </c>
      <c r="J6" s="337">
        <v>0</v>
      </c>
      <c r="K6" s="337">
        <v>0</v>
      </c>
      <c r="L6" s="338">
        <v>0</v>
      </c>
      <c r="M6" s="338">
        <v>0</v>
      </c>
      <c r="N6" s="209">
        <v>0</v>
      </c>
      <c r="O6" s="337">
        <v>0</v>
      </c>
      <c r="P6" s="337">
        <v>0</v>
      </c>
      <c r="Q6" s="338">
        <v>0</v>
      </c>
      <c r="R6" s="338">
        <v>0</v>
      </c>
      <c r="S6" s="209">
        <v>0</v>
      </c>
      <c r="T6" s="337">
        <v>0</v>
      </c>
      <c r="U6" s="337">
        <v>0</v>
      </c>
      <c r="V6" s="209">
        <v>0</v>
      </c>
      <c r="W6" s="337">
        <v>0</v>
      </c>
      <c r="X6" s="337">
        <v>0</v>
      </c>
      <c r="Y6" s="209">
        <v>0</v>
      </c>
      <c r="Z6" s="337">
        <v>0</v>
      </c>
      <c r="AA6" s="337">
        <v>0</v>
      </c>
      <c r="AB6" s="209"/>
      <c r="AC6" s="149"/>
      <c r="AD6" s="149"/>
      <c r="AE6" s="149"/>
      <c r="AF6" s="149"/>
      <c r="AG6" s="209"/>
      <c r="AH6" s="149"/>
      <c r="AI6" s="149"/>
      <c r="AJ6" s="149"/>
      <c r="AK6" s="149"/>
      <c r="AL6" s="209"/>
      <c r="AM6" s="337"/>
      <c r="AN6" s="337"/>
      <c r="AO6" s="338"/>
      <c r="AP6" s="338"/>
      <c r="AQ6" s="209">
        <v>0</v>
      </c>
      <c r="AR6" s="210">
        <v>0</v>
      </c>
      <c r="AS6" s="210">
        <v>0</v>
      </c>
      <c r="AT6" s="168"/>
      <c r="AU6" s="172"/>
    </row>
    <row r="7" spans="1:47" x14ac:dyDescent="0.25">
      <c r="A7" s="216" t="s">
        <v>78</v>
      </c>
      <c r="B7" s="79" t="s">
        <v>79</v>
      </c>
      <c r="C7" s="37" t="s">
        <v>80</v>
      </c>
      <c r="D7" s="209">
        <v>-2633.52</v>
      </c>
      <c r="E7" s="337">
        <v>-2627.21</v>
      </c>
      <c r="F7" s="337">
        <v>0</v>
      </c>
      <c r="G7" s="337">
        <v>0</v>
      </c>
      <c r="H7" s="337">
        <v>0</v>
      </c>
      <c r="I7" s="209">
        <v>-22293.66</v>
      </c>
      <c r="J7" s="337">
        <v>-22279.97</v>
      </c>
      <c r="K7" s="337">
        <v>0</v>
      </c>
      <c r="L7" s="337">
        <v>0</v>
      </c>
      <c r="M7" s="337">
        <v>0</v>
      </c>
      <c r="N7" s="209">
        <v>-120789.3</v>
      </c>
      <c r="O7" s="337">
        <v>-120860.3</v>
      </c>
      <c r="P7" s="337">
        <v>0</v>
      </c>
      <c r="Q7" s="337">
        <v>0</v>
      </c>
      <c r="R7" s="337">
        <v>0</v>
      </c>
      <c r="S7" s="209">
        <v>0</v>
      </c>
      <c r="T7" s="337">
        <v>0</v>
      </c>
      <c r="U7" s="337">
        <v>0</v>
      </c>
      <c r="V7" s="209">
        <v>0</v>
      </c>
      <c r="W7" s="337">
        <v>0</v>
      </c>
      <c r="X7" s="337">
        <v>0</v>
      </c>
      <c r="Y7" s="209">
        <v>0</v>
      </c>
      <c r="Z7" s="337">
        <v>0</v>
      </c>
      <c r="AA7" s="337">
        <v>0</v>
      </c>
      <c r="AB7" s="209"/>
      <c r="AC7" s="149"/>
      <c r="AD7" s="149"/>
      <c r="AE7" s="149"/>
      <c r="AF7" s="149"/>
      <c r="AG7" s="209"/>
      <c r="AH7" s="149"/>
      <c r="AI7" s="149"/>
      <c r="AJ7" s="149"/>
      <c r="AK7" s="149"/>
      <c r="AL7" s="209"/>
      <c r="AM7" s="337"/>
      <c r="AN7" s="337"/>
      <c r="AO7" s="337"/>
      <c r="AP7" s="337"/>
      <c r="AQ7" s="209">
        <v>0</v>
      </c>
      <c r="AR7" s="210">
        <v>-298346.53999999998</v>
      </c>
      <c r="AS7" s="210">
        <v>0</v>
      </c>
      <c r="AT7" s="168"/>
      <c r="AU7" s="172"/>
    </row>
    <row r="8" spans="1:47" ht="26.4" x14ac:dyDescent="0.25">
      <c r="A8" s="216" t="s">
        <v>81</v>
      </c>
      <c r="B8" s="79" t="s">
        <v>82</v>
      </c>
      <c r="C8" s="37" t="s">
        <v>83</v>
      </c>
      <c r="D8" s="209">
        <v>79.08</v>
      </c>
      <c r="E8" s="339"/>
      <c r="F8" s="340"/>
      <c r="G8" s="340"/>
      <c r="H8" s="340"/>
      <c r="I8" s="209">
        <v>15625.54</v>
      </c>
      <c r="J8" s="339"/>
      <c r="K8" s="340"/>
      <c r="L8" s="340"/>
      <c r="M8" s="340"/>
      <c r="N8" s="209">
        <v>-58824257.380000003</v>
      </c>
      <c r="O8" s="339"/>
      <c r="P8" s="340"/>
      <c r="Q8" s="340"/>
      <c r="R8" s="340"/>
      <c r="S8" s="209">
        <v>0</v>
      </c>
      <c r="T8" s="340"/>
      <c r="U8" s="340"/>
      <c r="V8" s="209">
        <v>0</v>
      </c>
      <c r="W8" s="340"/>
      <c r="X8" s="340"/>
      <c r="Y8" s="209">
        <v>0</v>
      </c>
      <c r="Z8" s="340"/>
      <c r="AA8" s="340"/>
      <c r="AB8" s="209"/>
      <c r="AC8" s="149"/>
      <c r="AD8" s="149"/>
      <c r="AE8" s="149"/>
      <c r="AF8" s="151"/>
      <c r="AG8" s="209"/>
      <c r="AH8" s="149"/>
      <c r="AI8" s="149"/>
      <c r="AJ8" s="149"/>
      <c r="AK8" s="151"/>
      <c r="AL8" s="209"/>
      <c r="AM8" s="339"/>
      <c r="AN8" s="340"/>
      <c r="AO8" s="340"/>
      <c r="AP8" s="340"/>
      <c r="AQ8" s="209">
        <v>0</v>
      </c>
      <c r="AR8" s="210">
        <v>-416844.76</v>
      </c>
      <c r="AS8" s="210">
        <v>2109987.8399999999</v>
      </c>
      <c r="AT8" s="168"/>
      <c r="AU8" s="172"/>
    </row>
    <row r="9" spans="1:47" x14ac:dyDescent="0.25">
      <c r="A9" s="216" t="s">
        <v>84</v>
      </c>
      <c r="B9" s="79" t="s">
        <v>85</v>
      </c>
      <c r="C9" s="37" t="s">
        <v>86</v>
      </c>
      <c r="D9" s="209">
        <v>0</v>
      </c>
      <c r="E9" s="148"/>
      <c r="F9" s="149"/>
      <c r="G9" s="149"/>
      <c r="H9" s="149"/>
      <c r="I9" s="209">
        <v>45940.800000000003</v>
      </c>
      <c r="J9" s="148"/>
      <c r="K9" s="149"/>
      <c r="L9" s="149"/>
      <c r="M9" s="149"/>
      <c r="N9" s="209">
        <v>6.51</v>
      </c>
      <c r="O9" s="148"/>
      <c r="P9" s="149"/>
      <c r="Q9" s="149"/>
      <c r="R9" s="149"/>
      <c r="S9" s="209">
        <v>0</v>
      </c>
      <c r="T9" s="149"/>
      <c r="U9" s="149"/>
      <c r="V9" s="209">
        <v>0</v>
      </c>
      <c r="W9" s="149"/>
      <c r="X9" s="149"/>
      <c r="Y9" s="209">
        <v>0</v>
      </c>
      <c r="Z9" s="149"/>
      <c r="AA9" s="149"/>
      <c r="AB9" s="209"/>
      <c r="AC9" s="149"/>
      <c r="AD9" s="149"/>
      <c r="AE9" s="149"/>
      <c r="AF9" s="151"/>
      <c r="AG9" s="209"/>
      <c r="AH9" s="149"/>
      <c r="AI9" s="149"/>
      <c r="AJ9" s="149"/>
      <c r="AK9" s="151"/>
      <c r="AL9" s="209"/>
      <c r="AM9" s="148"/>
      <c r="AN9" s="149"/>
      <c r="AO9" s="149"/>
      <c r="AP9" s="149"/>
      <c r="AQ9" s="209">
        <v>0</v>
      </c>
      <c r="AR9" s="210">
        <v>713.93</v>
      </c>
      <c r="AS9" s="210">
        <v>495997.03</v>
      </c>
      <c r="AT9" s="168"/>
      <c r="AU9" s="172"/>
    </row>
    <row r="10" spans="1:47" x14ac:dyDescent="0.25">
      <c r="A10" s="216" t="s">
        <v>87</v>
      </c>
      <c r="B10" s="79" t="s">
        <v>88</v>
      </c>
      <c r="C10" s="37" t="s">
        <v>89</v>
      </c>
      <c r="D10" s="209">
        <v>0</v>
      </c>
      <c r="E10" s="148"/>
      <c r="F10" s="149"/>
      <c r="G10" s="149"/>
      <c r="H10" s="149"/>
      <c r="I10" s="209">
        <v>0</v>
      </c>
      <c r="J10" s="148"/>
      <c r="K10" s="149"/>
      <c r="L10" s="149"/>
      <c r="M10" s="149"/>
      <c r="N10" s="209">
        <v>0</v>
      </c>
      <c r="O10" s="148"/>
      <c r="P10" s="149"/>
      <c r="Q10" s="149"/>
      <c r="R10" s="149"/>
      <c r="S10" s="209">
        <v>0</v>
      </c>
      <c r="T10" s="149"/>
      <c r="U10" s="149"/>
      <c r="V10" s="209">
        <v>0</v>
      </c>
      <c r="W10" s="149"/>
      <c r="X10" s="149"/>
      <c r="Y10" s="209">
        <v>0</v>
      </c>
      <c r="Z10" s="149"/>
      <c r="AA10" s="149"/>
      <c r="AB10" s="209"/>
      <c r="AC10" s="149"/>
      <c r="AD10" s="149"/>
      <c r="AE10" s="149"/>
      <c r="AF10" s="149"/>
      <c r="AG10" s="209"/>
      <c r="AH10" s="149"/>
      <c r="AI10" s="149"/>
      <c r="AJ10" s="149"/>
      <c r="AK10" s="149"/>
      <c r="AL10" s="209"/>
      <c r="AM10" s="148"/>
      <c r="AN10" s="149"/>
      <c r="AO10" s="149"/>
      <c r="AP10" s="149"/>
      <c r="AQ10" s="209">
        <v>0</v>
      </c>
      <c r="AR10" s="210">
        <v>0</v>
      </c>
      <c r="AS10" s="210">
        <v>0</v>
      </c>
      <c r="AT10" s="168"/>
      <c r="AU10" s="172"/>
    </row>
    <row r="11" spans="1:47" ht="16.8" x14ac:dyDescent="0.25">
      <c r="B11" s="341" t="s">
        <v>90</v>
      </c>
      <c r="C11" s="342"/>
      <c r="D11" s="343"/>
      <c r="E11" s="344"/>
      <c r="F11" s="344"/>
      <c r="G11" s="344"/>
      <c r="H11" s="344"/>
      <c r="I11" s="343"/>
      <c r="J11" s="344"/>
      <c r="K11" s="344"/>
      <c r="L11" s="344"/>
      <c r="M11" s="344"/>
      <c r="N11" s="343"/>
      <c r="O11" s="344"/>
      <c r="P11" s="344"/>
      <c r="Q11" s="344"/>
      <c r="R11" s="344"/>
      <c r="S11" s="343"/>
      <c r="T11" s="344"/>
      <c r="U11" s="344"/>
      <c r="V11" s="343"/>
      <c r="W11" s="344"/>
      <c r="X11" s="344"/>
      <c r="Y11" s="343"/>
      <c r="Z11" s="344"/>
      <c r="AA11" s="344"/>
      <c r="AB11" s="343"/>
      <c r="AC11" s="344"/>
      <c r="AD11" s="344"/>
      <c r="AE11" s="344"/>
      <c r="AF11" s="344"/>
      <c r="AG11" s="343"/>
      <c r="AH11" s="344"/>
      <c r="AI11" s="344"/>
      <c r="AJ11" s="344"/>
      <c r="AK11" s="344"/>
      <c r="AL11" s="343"/>
      <c r="AM11" s="344"/>
      <c r="AN11" s="344"/>
      <c r="AO11" s="344"/>
      <c r="AP11" s="344"/>
      <c r="AQ11" s="343"/>
      <c r="AR11" s="345"/>
      <c r="AS11" s="345"/>
      <c r="AT11" s="345"/>
      <c r="AU11" s="346"/>
    </row>
    <row r="12" spans="1:47" x14ac:dyDescent="0.25">
      <c r="A12" s="216" t="s">
        <v>91</v>
      </c>
      <c r="B12" s="78" t="s">
        <v>92</v>
      </c>
      <c r="C12" s="36"/>
      <c r="D12" s="55">
        <v>4675373.04</v>
      </c>
      <c r="E12" s="56">
        <v>4913195.57</v>
      </c>
      <c r="F12" s="56">
        <v>0</v>
      </c>
      <c r="G12" s="56">
        <v>0</v>
      </c>
      <c r="H12" s="56">
        <v>0</v>
      </c>
      <c r="I12" s="55">
        <v>284530521.67000002</v>
      </c>
      <c r="J12" s="56">
        <v>285594188.33999997</v>
      </c>
      <c r="K12" s="56">
        <v>0</v>
      </c>
      <c r="L12" s="56">
        <v>0</v>
      </c>
      <c r="M12" s="56">
        <v>0</v>
      </c>
      <c r="N12" s="55">
        <v>462934239.06</v>
      </c>
      <c r="O12" s="56">
        <v>463069359.25</v>
      </c>
      <c r="P12" s="56">
        <v>0</v>
      </c>
      <c r="Q12" s="56">
        <v>0</v>
      </c>
      <c r="R12" s="56">
        <v>0</v>
      </c>
      <c r="S12" s="55">
        <v>0</v>
      </c>
      <c r="T12" s="56">
        <v>0</v>
      </c>
      <c r="U12" s="56">
        <v>0</v>
      </c>
      <c r="V12" s="55">
        <v>0</v>
      </c>
      <c r="W12" s="56">
        <v>0</v>
      </c>
      <c r="X12" s="56">
        <v>0</v>
      </c>
      <c r="Y12" s="55">
        <v>0</v>
      </c>
      <c r="Z12" s="56">
        <v>0</v>
      </c>
      <c r="AA12" s="56">
        <v>0</v>
      </c>
      <c r="AB12" s="55"/>
      <c r="AC12" s="152"/>
      <c r="AD12" s="152"/>
      <c r="AE12" s="152"/>
      <c r="AF12" s="153"/>
      <c r="AG12" s="55"/>
      <c r="AH12" s="152"/>
      <c r="AI12" s="152"/>
      <c r="AJ12" s="152"/>
      <c r="AK12" s="153"/>
      <c r="AL12" s="55"/>
      <c r="AM12" s="56"/>
      <c r="AN12" s="56"/>
      <c r="AO12" s="56"/>
      <c r="AP12" s="56"/>
      <c r="AQ12" s="55">
        <v>-101998.23</v>
      </c>
      <c r="AR12" s="57">
        <v>337511449.02999997</v>
      </c>
      <c r="AS12" s="57">
        <v>133282801.87</v>
      </c>
      <c r="AT12" s="169"/>
      <c r="AU12" s="171"/>
    </row>
    <row r="13" spans="1:47" ht="26.4" x14ac:dyDescent="0.25">
      <c r="A13" s="216" t="s">
        <v>93</v>
      </c>
      <c r="B13" s="79" t="s">
        <v>94</v>
      </c>
      <c r="C13" s="37" t="s">
        <v>95</v>
      </c>
      <c r="D13" s="209">
        <v>1037799.8</v>
      </c>
      <c r="E13" s="337">
        <v>1011874.41</v>
      </c>
      <c r="F13" s="337">
        <v>0</v>
      </c>
      <c r="G13" s="339"/>
      <c r="H13" s="340"/>
      <c r="I13" s="209">
        <v>56864439.700000003</v>
      </c>
      <c r="J13" s="337">
        <v>56800855.869999997</v>
      </c>
      <c r="K13" s="337">
        <v>0</v>
      </c>
      <c r="L13" s="339"/>
      <c r="M13" s="340"/>
      <c r="N13" s="209">
        <v>89743380.349999994</v>
      </c>
      <c r="O13" s="337">
        <v>89898945.269999996</v>
      </c>
      <c r="P13" s="337">
        <v>0</v>
      </c>
      <c r="Q13" s="339"/>
      <c r="R13" s="340"/>
      <c r="S13" s="209">
        <v>0</v>
      </c>
      <c r="T13" s="337">
        <v>0</v>
      </c>
      <c r="U13" s="337">
        <v>0</v>
      </c>
      <c r="V13" s="209">
        <v>0</v>
      </c>
      <c r="W13" s="337">
        <v>0</v>
      </c>
      <c r="X13" s="337">
        <v>0</v>
      </c>
      <c r="Y13" s="209">
        <v>0</v>
      </c>
      <c r="Z13" s="337">
        <v>0</v>
      </c>
      <c r="AA13" s="337">
        <v>0</v>
      </c>
      <c r="AB13" s="209"/>
      <c r="AC13" s="149"/>
      <c r="AD13" s="149"/>
      <c r="AE13" s="149"/>
      <c r="AF13" s="149"/>
      <c r="AG13" s="209"/>
      <c r="AH13" s="149"/>
      <c r="AI13" s="149"/>
      <c r="AJ13" s="149"/>
      <c r="AK13" s="149"/>
      <c r="AL13" s="209"/>
      <c r="AM13" s="337"/>
      <c r="AN13" s="337"/>
      <c r="AO13" s="339"/>
      <c r="AP13" s="340"/>
      <c r="AQ13" s="209">
        <v>0</v>
      </c>
      <c r="AR13" s="210">
        <v>39716432.700000003</v>
      </c>
      <c r="AS13" s="210">
        <v>173754054.25</v>
      </c>
      <c r="AT13" s="168"/>
      <c r="AU13" s="172"/>
    </row>
    <row r="14" spans="1:47" ht="26.4" x14ac:dyDescent="0.25">
      <c r="A14" s="216" t="s">
        <v>96</v>
      </c>
      <c r="B14" s="79" t="s">
        <v>97</v>
      </c>
      <c r="C14" s="37" t="s">
        <v>98</v>
      </c>
      <c r="D14" s="209">
        <v>123193.38</v>
      </c>
      <c r="E14" s="337">
        <v>123880.41</v>
      </c>
      <c r="F14" s="337">
        <v>0</v>
      </c>
      <c r="G14" s="148"/>
      <c r="H14" s="149"/>
      <c r="I14" s="209">
        <v>17132065.260000002</v>
      </c>
      <c r="J14" s="337">
        <v>17098338.32</v>
      </c>
      <c r="K14" s="337">
        <v>0</v>
      </c>
      <c r="L14" s="148"/>
      <c r="M14" s="149"/>
      <c r="N14" s="209">
        <v>26453481.82</v>
      </c>
      <c r="O14" s="337">
        <v>26761183.059999999</v>
      </c>
      <c r="P14" s="337">
        <v>0</v>
      </c>
      <c r="Q14" s="148"/>
      <c r="R14" s="149"/>
      <c r="S14" s="209">
        <v>0</v>
      </c>
      <c r="T14" s="337">
        <v>0</v>
      </c>
      <c r="U14" s="337">
        <v>0</v>
      </c>
      <c r="V14" s="209">
        <v>0</v>
      </c>
      <c r="W14" s="337">
        <v>0</v>
      </c>
      <c r="X14" s="337">
        <v>0</v>
      </c>
      <c r="Y14" s="209">
        <v>0</v>
      </c>
      <c r="Z14" s="337">
        <v>0</v>
      </c>
      <c r="AA14" s="337">
        <v>0</v>
      </c>
      <c r="AB14" s="209"/>
      <c r="AC14" s="149"/>
      <c r="AD14" s="149"/>
      <c r="AE14" s="149"/>
      <c r="AF14" s="149"/>
      <c r="AG14" s="209"/>
      <c r="AH14" s="149"/>
      <c r="AI14" s="149"/>
      <c r="AJ14" s="149"/>
      <c r="AK14" s="149"/>
      <c r="AL14" s="209"/>
      <c r="AM14" s="337"/>
      <c r="AN14" s="337"/>
      <c r="AO14" s="148"/>
      <c r="AP14" s="149"/>
      <c r="AQ14" s="209">
        <v>0</v>
      </c>
      <c r="AR14" s="210">
        <v>172380.18</v>
      </c>
      <c r="AS14" s="210">
        <v>90908028.969999999</v>
      </c>
      <c r="AT14" s="168"/>
      <c r="AU14" s="172"/>
    </row>
    <row r="15" spans="1:47" ht="26.4" x14ac:dyDescent="0.25">
      <c r="A15" s="216" t="s">
        <v>99</v>
      </c>
      <c r="B15" s="79" t="s">
        <v>100</v>
      </c>
      <c r="C15" s="37" t="s">
        <v>101</v>
      </c>
      <c r="D15" s="209">
        <v>93078.75</v>
      </c>
      <c r="E15" s="337">
        <v>93093.65</v>
      </c>
      <c r="F15" s="337">
        <v>0</v>
      </c>
      <c r="G15" s="148"/>
      <c r="H15" s="151"/>
      <c r="I15" s="209">
        <v>97151.79</v>
      </c>
      <c r="J15" s="337">
        <v>167552.92000000001</v>
      </c>
      <c r="K15" s="337">
        <v>0</v>
      </c>
      <c r="L15" s="148"/>
      <c r="M15" s="151"/>
      <c r="N15" s="209">
        <v>239551.76</v>
      </c>
      <c r="O15" s="337">
        <v>240733.89</v>
      </c>
      <c r="P15" s="337">
        <v>0</v>
      </c>
      <c r="Q15" s="148"/>
      <c r="R15" s="151"/>
      <c r="S15" s="209">
        <v>0</v>
      </c>
      <c r="T15" s="337">
        <v>0</v>
      </c>
      <c r="U15" s="337">
        <v>0</v>
      </c>
      <c r="V15" s="209">
        <v>0</v>
      </c>
      <c r="W15" s="337">
        <v>0</v>
      </c>
      <c r="X15" s="337">
        <v>0</v>
      </c>
      <c r="Y15" s="209">
        <v>0</v>
      </c>
      <c r="Z15" s="337">
        <v>0</v>
      </c>
      <c r="AA15" s="337">
        <v>0</v>
      </c>
      <c r="AB15" s="209"/>
      <c r="AC15" s="149"/>
      <c r="AD15" s="149"/>
      <c r="AE15" s="149"/>
      <c r="AF15" s="151"/>
      <c r="AG15" s="209"/>
      <c r="AH15" s="149"/>
      <c r="AI15" s="149"/>
      <c r="AJ15" s="149"/>
      <c r="AK15" s="151"/>
      <c r="AL15" s="209"/>
      <c r="AM15" s="337"/>
      <c r="AN15" s="337"/>
      <c r="AO15" s="148"/>
      <c r="AP15" s="151"/>
      <c r="AQ15" s="209">
        <v>0</v>
      </c>
      <c r="AR15" s="210">
        <v>17793.82</v>
      </c>
      <c r="AS15" s="210">
        <v>0</v>
      </c>
      <c r="AT15" s="168"/>
      <c r="AU15" s="172"/>
    </row>
    <row r="16" spans="1:47" ht="26.4" x14ac:dyDescent="0.25">
      <c r="A16" s="216" t="s">
        <v>102</v>
      </c>
      <c r="B16" s="79" t="s">
        <v>103</v>
      </c>
      <c r="C16" s="37" t="s">
        <v>104</v>
      </c>
      <c r="D16" s="209">
        <v>0.02</v>
      </c>
      <c r="E16" s="339"/>
      <c r="F16" s="340"/>
      <c r="G16" s="149"/>
      <c r="H16" s="149"/>
      <c r="I16" s="209">
        <v>0</v>
      </c>
      <c r="J16" s="339"/>
      <c r="K16" s="340"/>
      <c r="L16" s="149"/>
      <c r="M16" s="149"/>
      <c r="N16" s="209">
        <v>-50047409.899999999</v>
      </c>
      <c r="O16" s="339"/>
      <c r="P16" s="340"/>
      <c r="Q16" s="149"/>
      <c r="R16" s="149"/>
      <c r="S16" s="209">
        <v>0</v>
      </c>
      <c r="T16" s="339"/>
      <c r="U16" s="340"/>
      <c r="V16" s="209">
        <v>0</v>
      </c>
      <c r="W16" s="339"/>
      <c r="X16" s="340"/>
      <c r="Y16" s="209">
        <v>0</v>
      </c>
      <c r="Z16" s="339"/>
      <c r="AA16" s="340"/>
      <c r="AB16" s="209"/>
      <c r="AC16" s="149"/>
      <c r="AD16" s="149"/>
      <c r="AE16" s="149"/>
      <c r="AF16" s="149"/>
      <c r="AG16" s="209"/>
      <c r="AH16" s="149"/>
      <c r="AI16" s="149"/>
      <c r="AJ16" s="149"/>
      <c r="AK16" s="149"/>
      <c r="AL16" s="209"/>
      <c r="AM16" s="339"/>
      <c r="AN16" s="340"/>
      <c r="AO16" s="149"/>
      <c r="AP16" s="149"/>
      <c r="AQ16" s="209">
        <v>0</v>
      </c>
      <c r="AR16" s="210">
        <v>-354155.62</v>
      </c>
      <c r="AS16" s="210">
        <v>0</v>
      </c>
      <c r="AT16" s="168"/>
      <c r="AU16" s="172"/>
    </row>
    <row r="17" spans="1:47" x14ac:dyDescent="0.25">
      <c r="A17" s="216" t="s">
        <v>105</v>
      </c>
      <c r="B17" s="79" t="s">
        <v>106</v>
      </c>
      <c r="C17" s="37" t="s">
        <v>107</v>
      </c>
      <c r="D17" s="209">
        <v>0</v>
      </c>
      <c r="E17" s="148"/>
      <c r="F17" s="149"/>
      <c r="G17" s="149"/>
      <c r="H17" s="149"/>
      <c r="I17" s="209">
        <v>0</v>
      </c>
      <c r="J17" s="148"/>
      <c r="K17" s="149"/>
      <c r="L17" s="149"/>
      <c r="M17" s="149"/>
      <c r="N17" s="209">
        <v>0</v>
      </c>
      <c r="O17" s="148"/>
      <c r="P17" s="149"/>
      <c r="Q17" s="149"/>
      <c r="R17" s="149"/>
      <c r="S17" s="209">
        <v>0</v>
      </c>
      <c r="T17" s="148"/>
      <c r="U17" s="149"/>
      <c r="V17" s="209">
        <v>0</v>
      </c>
      <c r="W17" s="148"/>
      <c r="X17" s="149"/>
      <c r="Y17" s="209">
        <v>0</v>
      </c>
      <c r="Z17" s="148"/>
      <c r="AA17" s="149"/>
      <c r="AB17" s="209"/>
      <c r="AC17" s="149"/>
      <c r="AD17" s="149"/>
      <c r="AE17" s="149"/>
      <c r="AF17" s="149"/>
      <c r="AG17" s="209"/>
      <c r="AH17" s="149"/>
      <c r="AI17" s="149"/>
      <c r="AJ17" s="149"/>
      <c r="AK17" s="149"/>
      <c r="AL17" s="209"/>
      <c r="AM17" s="148"/>
      <c r="AN17" s="149"/>
      <c r="AO17" s="149"/>
      <c r="AP17" s="149"/>
      <c r="AQ17" s="209">
        <v>0</v>
      </c>
      <c r="AR17" s="210">
        <v>0</v>
      </c>
      <c r="AS17" s="210">
        <v>0</v>
      </c>
      <c r="AT17" s="168"/>
      <c r="AU17" s="172"/>
    </row>
    <row r="18" spans="1:47" x14ac:dyDescent="0.25">
      <c r="A18" s="216" t="s">
        <v>108</v>
      </c>
      <c r="B18" s="79" t="s">
        <v>109</v>
      </c>
      <c r="C18" s="37" t="s">
        <v>110</v>
      </c>
      <c r="D18" s="209">
        <v>0</v>
      </c>
      <c r="E18" s="148"/>
      <c r="F18" s="149"/>
      <c r="G18" s="149"/>
      <c r="H18" s="151"/>
      <c r="I18" s="209">
        <v>0</v>
      </c>
      <c r="J18" s="148"/>
      <c r="K18" s="149"/>
      <c r="L18" s="149"/>
      <c r="M18" s="151"/>
      <c r="N18" s="209">
        <v>0</v>
      </c>
      <c r="O18" s="148"/>
      <c r="P18" s="149"/>
      <c r="Q18" s="149"/>
      <c r="R18" s="151"/>
      <c r="S18" s="209">
        <v>0</v>
      </c>
      <c r="T18" s="176"/>
      <c r="U18" s="149"/>
      <c r="V18" s="209">
        <v>0</v>
      </c>
      <c r="W18" s="176"/>
      <c r="X18" s="149"/>
      <c r="Y18" s="209">
        <v>0</v>
      </c>
      <c r="Z18" s="176"/>
      <c r="AA18" s="149"/>
      <c r="AB18" s="209"/>
      <c r="AC18" s="149"/>
      <c r="AD18" s="149"/>
      <c r="AE18" s="149"/>
      <c r="AF18" s="151"/>
      <c r="AG18" s="209"/>
      <c r="AH18" s="149"/>
      <c r="AI18" s="149"/>
      <c r="AJ18" s="149"/>
      <c r="AK18" s="151"/>
      <c r="AL18" s="209"/>
      <c r="AM18" s="148"/>
      <c r="AN18" s="149"/>
      <c r="AO18" s="149"/>
      <c r="AP18" s="151"/>
      <c r="AQ18" s="209">
        <v>0</v>
      </c>
      <c r="AR18" s="210">
        <v>0</v>
      </c>
      <c r="AS18" s="210">
        <v>0</v>
      </c>
      <c r="AT18" s="168"/>
      <c r="AU18" s="172"/>
    </row>
    <row r="19" spans="1:47" x14ac:dyDescent="0.25">
      <c r="A19" s="216" t="s">
        <v>111</v>
      </c>
      <c r="B19" s="79" t="s">
        <v>112</v>
      </c>
      <c r="C19" s="37" t="s">
        <v>113</v>
      </c>
      <c r="D19" s="209">
        <v>0</v>
      </c>
      <c r="E19" s="148"/>
      <c r="F19" s="149"/>
      <c r="G19" s="149"/>
      <c r="H19" s="149"/>
      <c r="I19" s="209">
        <v>0</v>
      </c>
      <c r="J19" s="148"/>
      <c r="K19" s="149"/>
      <c r="L19" s="149"/>
      <c r="M19" s="149"/>
      <c r="N19" s="209">
        <v>0</v>
      </c>
      <c r="O19" s="148"/>
      <c r="P19" s="149"/>
      <c r="Q19" s="149"/>
      <c r="R19" s="149"/>
      <c r="S19" s="209">
        <v>0</v>
      </c>
      <c r="T19" s="148"/>
      <c r="U19" s="149"/>
      <c r="V19" s="209">
        <v>0</v>
      </c>
      <c r="W19" s="148"/>
      <c r="X19" s="149"/>
      <c r="Y19" s="209">
        <v>0</v>
      </c>
      <c r="Z19" s="148"/>
      <c r="AA19" s="149"/>
      <c r="AB19" s="209"/>
      <c r="AC19" s="149"/>
      <c r="AD19" s="149"/>
      <c r="AE19" s="149"/>
      <c r="AF19" s="149"/>
      <c r="AG19" s="209"/>
      <c r="AH19" s="149"/>
      <c r="AI19" s="149"/>
      <c r="AJ19" s="149"/>
      <c r="AK19" s="149"/>
      <c r="AL19" s="209"/>
      <c r="AM19" s="148"/>
      <c r="AN19" s="149"/>
      <c r="AO19" s="149"/>
      <c r="AP19" s="149"/>
      <c r="AQ19" s="209">
        <v>0</v>
      </c>
      <c r="AR19" s="210">
        <v>0</v>
      </c>
      <c r="AS19" s="210">
        <v>0</v>
      </c>
      <c r="AT19" s="168"/>
      <c r="AU19" s="172"/>
    </row>
    <row r="20" spans="1:47" x14ac:dyDescent="0.25">
      <c r="A20" s="216" t="s">
        <v>114</v>
      </c>
      <c r="B20" s="79" t="s">
        <v>115</v>
      </c>
      <c r="C20" s="37" t="s">
        <v>116</v>
      </c>
      <c r="D20" s="209">
        <v>0</v>
      </c>
      <c r="E20" s="148"/>
      <c r="F20" s="149"/>
      <c r="G20" s="149"/>
      <c r="H20" s="149"/>
      <c r="I20" s="209">
        <v>0</v>
      </c>
      <c r="J20" s="148"/>
      <c r="K20" s="149"/>
      <c r="L20" s="149"/>
      <c r="M20" s="149"/>
      <c r="N20" s="209">
        <v>0</v>
      </c>
      <c r="O20" s="148"/>
      <c r="P20" s="149"/>
      <c r="Q20" s="149"/>
      <c r="R20" s="149"/>
      <c r="S20" s="209">
        <v>0</v>
      </c>
      <c r="T20" s="148"/>
      <c r="U20" s="149"/>
      <c r="V20" s="209">
        <v>0</v>
      </c>
      <c r="W20" s="148"/>
      <c r="X20" s="149"/>
      <c r="Y20" s="209">
        <v>0</v>
      </c>
      <c r="Z20" s="148"/>
      <c r="AA20" s="149"/>
      <c r="AB20" s="209"/>
      <c r="AC20" s="149"/>
      <c r="AD20" s="149"/>
      <c r="AE20" s="149"/>
      <c r="AF20" s="149"/>
      <c r="AG20" s="209"/>
      <c r="AH20" s="149"/>
      <c r="AI20" s="149"/>
      <c r="AJ20" s="149"/>
      <c r="AK20" s="149"/>
      <c r="AL20" s="209"/>
      <c r="AM20" s="148"/>
      <c r="AN20" s="149"/>
      <c r="AO20" s="149"/>
      <c r="AP20" s="149"/>
      <c r="AQ20" s="209">
        <v>0</v>
      </c>
      <c r="AR20" s="210">
        <v>0</v>
      </c>
      <c r="AS20" s="210">
        <v>0</v>
      </c>
      <c r="AT20" s="168"/>
      <c r="AU20" s="172"/>
    </row>
    <row r="21" spans="1:47" x14ac:dyDescent="0.25">
      <c r="A21" s="216" t="s">
        <v>117</v>
      </c>
      <c r="B21" s="79" t="s">
        <v>118</v>
      </c>
      <c r="C21" s="37" t="s">
        <v>119</v>
      </c>
      <c r="D21" s="209">
        <v>0</v>
      </c>
      <c r="E21" s="148"/>
      <c r="F21" s="149"/>
      <c r="G21" s="149"/>
      <c r="H21" s="149"/>
      <c r="I21" s="209">
        <v>0</v>
      </c>
      <c r="J21" s="148"/>
      <c r="K21" s="149"/>
      <c r="L21" s="149"/>
      <c r="M21" s="149"/>
      <c r="N21" s="209">
        <v>0</v>
      </c>
      <c r="O21" s="148"/>
      <c r="P21" s="149"/>
      <c r="Q21" s="149"/>
      <c r="R21" s="149"/>
      <c r="S21" s="209">
        <v>0</v>
      </c>
      <c r="T21" s="148"/>
      <c r="U21" s="149"/>
      <c r="V21" s="209">
        <v>0</v>
      </c>
      <c r="W21" s="148"/>
      <c r="X21" s="149"/>
      <c r="Y21" s="209">
        <v>0</v>
      </c>
      <c r="Z21" s="148"/>
      <c r="AA21" s="149"/>
      <c r="AB21" s="209"/>
      <c r="AC21" s="149"/>
      <c r="AD21" s="149"/>
      <c r="AE21" s="149"/>
      <c r="AF21" s="149"/>
      <c r="AG21" s="209"/>
      <c r="AH21" s="149"/>
      <c r="AI21" s="149"/>
      <c r="AJ21" s="149"/>
      <c r="AK21" s="149"/>
      <c r="AL21" s="209"/>
      <c r="AM21" s="148"/>
      <c r="AN21" s="149"/>
      <c r="AO21" s="149"/>
      <c r="AP21" s="149"/>
      <c r="AQ21" s="209">
        <v>0</v>
      </c>
      <c r="AR21" s="210">
        <v>0</v>
      </c>
      <c r="AS21" s="210">
        <v>0</v>
      </c>
      <c r="AT21" s="168"/>
      <c r="AU21" s="172"/>
    </row>
    <row r="22" spans="1:47" ht="26.4" x14ac:dyDescent="0.25">
      <c r="A22" s="216" t="s">
        <v>120</v>
      </c>
      <c r="B22" s="79" t="s">
        <v>121</v>
      </c>
      <c r="C22" s="37" t="s">
        <v>122</v>
      </c>
      <c r="D22" s="347">
        <v>16.510000000000002</v>
      </c>
      <c r="E22" s="348">
        <v>16.510000000000002</v>
      </c>
      <c r="F22" s="348">
        <v>0</v>
      </c>
      <c r="G22" s="348">
        <v>0</v>
      </c>
      <c r="H22" s="348">
        <v>0</v>
      </c>
      <c r="I22" s="347">
        <v>16057.53</v>
      </c>
      <c r="J22" s="348">
        <v>16057.53</v>
      </c>
      <c r="K22" s="348">
        <v>0</v>
      </c>
      <c r="L22" s="348">
        <v>0</v>
      </c>
      <c r="M22" s="348">
        <v>0</v>
      </c>
      <c r="N22" s="347">
        <v>45186.75</v>
      </c>
      <c r="O22" s="348">
        <v>45186.75</v>
      </c>
      <c r="P22" s="348">
        <v>0</v>
      </c>
      <c r="Q22" s="348">
        <v>0</v>
      </c>
      <c r="R22" s="348">
        <v>0</v>
      </c>
      <c r="S22" s="347">
        <v>0</v>
      </c>
      <c r="T22" s="348">
        <v>0</v>
      </c>
      <c r="U22" s="348">
        <v>0</v>
      </c>
      <c r="V22" s="347">
        <v>0</v>
      </c>
      <c r="W22" s="348">
        <v>0</v>
      </c>
      <c r="X22" s="348">
        <v>0</v>
      </c>
      <c r="Y22" s="347">
        <v>0</v>
      </c>
      <c r="Z22" s="348">
        <v>0</v>
      </c>
      <c r="AA22" s="348">
        <v>0</v>
      </c>
      <c r="AB22" s="347"/>
      <c r="AC22" s="149"/>
      <c r="AD22" s="149"/>
      <c r="AE22" s="149"/>
      <c r="AF22" s="149"/>
      <c r="AG22" s="347"/>
      <c r="AH22" s="149"/>
      <c r="AI22" s="149"/>
      <c r="AJ22" s="149"/>
      <c r="AK22" s="149"/>
      <c r="AL22" s="347"/>
      <c r="AM22" s="348"/>
      <c r="AN22" s="348"/>
      <c r="AO22" s="348"/>
      <c r="AP22" s="348"/>
      <c r="AQ22" s="347">
        <v>0</v>
      </c>
      <c r="AR22" s="349">
        <v>189.61</v>
      </c>
      <c r="AS22" s="349">
        <v>5508.35</v>
      </c>
      <c r="AT22" s="168"/>
      <c r="AU22" s="172"/>
    </row>
    <row r="23" spans="1:47" ht="33.6" x14ac:dyDescent="0.25">
      <c r="B23" s="341" t="s">
        <v>123</v>
      </c>
      <c r="C23" s="342"/>
      <c r="D23" s="343"/>
      <c r="E23" s="344"/>
      <c r="F23" s="344"/>
      <c r="G23" s="344"/>
      <c r="H23" s="344"/>
      <c r="I23" s="343"/>
      <c r="J23" s="344"/>
      <c r="K23" s="344"/>
      <c r="L23" s="344"/>
      <c r="M23" s="344"/>
      <c r="N23" s="343"/>
      <c r="O23" s="344"/>
      <c r="P23" s="344"/>
      <c r="Q23" s="344"/>
      <c r="R23" s="344"/>
      <c r="S23" s="343"/>
      <c r="T23" s="344"/>
      <c r="U23" s="344"/>
      <c r="V23" s="343"/>
      <c r="W23" s="344"/>
      <c r="X23" s="344"/>
      <c r="Y23" s="343"/>
      <c r="Z23" s="344"/>
      <c r="AA23" s="344"/>
      <c r="AB23" s="343"/>
      <c r="AC23" s="344"/>
      <c r="AD23" s="344"/>
      <c r="AE23" s="344"/>
      <c r="AF23" s="344"/>
      <c r="AG23" s="343"/>
      <c r="AH23" s="344"/>
      <c r="AI23" s="344"/>
      <c r="AJ23" s="344"/>
      <c r="AK23" s="344"/>
      <c r="AL23" s="343"/>
      <c r="AM23" s="344"/>
      <c r="AN23" s="344"/>
      <c r="AO23" s="344"/>
      <c r="AP23" s="344"/>
      <c r="AQ23" s="343"/>
      <c r="AR23" s="345"/>
      <c r="AS23" s="345"/>
      <c r="AT23" s="345"/>
      <c r="AU23" s="346"/>
    </row>
    <row r="24" spans="1:47" ht="26.4" x14ac:dyDescent="0.25">
      <c r="B24" s="80" t="s">
        <v>124</v>
      </c>
      <c r="C24" s="36" t="s">
        <v>125</v>
      </c>
      <c r="D24" s="175"/>
      <c r="E24" s="154"/>
      <c r="F24" s="154"/>
      <c r="G24" s="154"/>
      <c r="H24" s="154"/>
      <c r="I24" s="175"/>
      <c r="J24" s="154"/>
      <c r="K24" s="154"/>
      <c r="L24" s="154"/>
      <c r="M24" s="154"/>
      <c r="N24" s="175"/>
      <c r="O24" s="154"/>
      <c r="P24" s="154"/>
      <c r="Q24" s="154"/>
      <c r="R24" s="154"/>
      <c r="S24" s="175"/>
      <c r="T24" s="154"/>
      <c r="U24" s="154"/>
      <c r="V24" s="175"/>
      <c r="W24" s="154"/>
      <c r="X24" s="154"/>
      <c r="Y24" s="175"/>
      <c r="Z24" s="154"/>
      <c r="AA24" s="154"/>
      <c r="AB24" s="175"/>
      <c r="AC24" s="154"/>
      <c r="AD24" s="154"/>
      <c r="AE24" s="154"/>
      <c r="AF24" s="155"/>
      <c r="AG24" s="175"/>
      <c r="AH24" s="154"/>
      <c r="AI24" s="154"/>
      <c r="AJ24" s="154"/>
      <c r="AK24" s="155"/>
      <c r="AL24" s="175"/>
      <c r="AM24" s="154"/>
      <c r="AN24" s="154"/>
      <c r="AO24" s="154"/>
      <c r="AP24" s="154"/>
      <c r="AQ24" s="175"/>
      <c r="AR24" s="170"/>
      <c r="AS24" s="170"/>
      <c r="AT24" s="170"/>
      <c r="AU24" s="174"/>
    </row>
    <row r="25" spans="1:47" x14ac:dyDescent="0.25">
      <c r="A25" s="216" t="s">
        <v>126</v>
      </c>
      <c r="B25" s="81" t="s">
        <v>127</v>
      </c>
      <c r="C25" s="37"/>
      <c r="D25" s="209">
        <v>-379846.64</v>
      </c>
      <c r="E25" s="337">
        <v>-379846.64</v>
      </c>
      <c r="F25" s="337">
        <v>0</v>
      </c>
      <c r="G25" s="337">
        <v>0</v>
      </c>
      <c r="H25" s="337">
        <v>0</v>
      </c>
      <c r="I25" s="209">
        <v>2920374.22</v>
      </c>
      <c r="J25" s="337">
        <v>2920374.22</v>
      </c>
      <c r="K25" s="337">
        <v>0</v>
      </c>
      <c r="L25" s="337">
        <v>0</v>
      </c>
      <c r="M25" s="337">
        <v>0</v>
      </c>
      <c r="N25" s="209">
        <v>881541.15</v>
      </c>
      <c r="O25" s="337">
        <v>881541.15</v>
      </c>
      <c r="P25" s="337">
        <v>0</v>
      </c>
      <c r="Q25" s="337">
        <v>0</v>
      </c>
      <c r="R25" s="337">
        <v>0</v>
      </c>
      <c r="S25" s="209">
        <v>0</v>
      </c>
      <c r="T25" s="337">
        <v>0</v>
      </c>
      <c r="U25" s="337">
        <v>0</v>
      </c>
      <c r="V25" s="209">
        <v>0</v>
      </c>
      <c r="W25" s="337">
        <v>0</v>
      </c>
      <c r="X25" s="337">
        <v>0</v>
      </c>
      <c r="Y25" s="209">
        <v>0</v>
      </c>
      <c r="Z25" s="337">
        <v>0</v>
      </c>
      <c r="AA25" s="337">
        <v>0</v>
      </c>
      <c r="AB25" s="209"/>
      <c r="AC25" s="149"/>
      <c r="AD25" s="149"/>
      <c r="AE25" s="149"/>
      <c r="AF25" s="151"/>
      <c r="AG25" s="209"/>
      <c r="AH25" s="149"/>
      <c r="AI25" s="149"/>
      <c r="AJ25" s="149"/>
      <c r="AK25" s="151"/>
      <c r="AL25" s="209"/>
      <c r="AM25" s="337"/>
      <c r="AN25" s="337"/>
      <c r="AO25" s="337"/>
      <c r="AP25" s="337"/>
      <c r="AQ25" s="209">
        <v>34634.01</v>
      </c>
      <c r="AR25" s="210">
        <v>5784957.2999999998</v>
      </c>
      <c r="AS25" s="210">
        <v>461600.01</v>
      </c>
      <c r="AT25" s="210">
        <v>5.5</v>
      </c>
      <c r="AU25" s="172"/>
    </row>
    <row r="26" spans="1:47" x14ac:dyDescent="0.25">
      <c r="A26" s="216" t="s">
        <v>128</v>
      </c>
      <c r="B26" s="81" t="s">
        <v>129</v>
      </c>
      <c r="C26" s="37"/>
      <c r="D26" s="209">
        <v>1055.02</v>
      </c>
      <c r="E26" s="337">
        <v>1055.02</v>
      </c>
      <c r="F26" s="337">
        <v>0</v>
      </c>
      <c r="G26" s="337">
        <v>0</v>
      </c>
      <c r="H26" s="337">
        <v>0</v>
      </c>
      <c r="I26" s="209">
        <v>188466.33</v>
      </c>
      <c r="J26" s="337">
        <v>188466.33</v>
      </c>
      <c r="K26" s="337">
        <v>0</v>
      </c>
      <c r="L26" s="337">
        <v>0</v>
      </c>
      <c r="M26" s="337">
        <v>0</v>
      </c>
      <c r="N26" s="209">
        <v>477947.01</v>
      </c>
      <c r="O26" s="337">
        <v>477947.01</v>
      </c>
      <c r="P26" s="337">
        <v>0</v>
      </c>
      <c r="Q26" s="337">
        <v>0</v>
      </c>
      <c r="R26" s="337">
        <v>0</v>
      </c>
      <c r="S26" s="209">
        <v>0</v>
      </c>
      <c r="T26" s="337">
        <v>0</v>
      </c>
      <c r="U26" s="337">
        <v>0</v>
      </c>
      <c r="V26" s="209">
        <v>0</v>
      </c>
      <c r="W26" s="337">
        <v>0</v>
      </c>
      <c r="X26" s="337">
        <v>0</v>
      </c>
      <c r="Y26" s="209">
        <v>0</v>
      </c>
      <c r="Z26" s="337">
        <v>0</v>
      </c>
      <c r="AA26" s="337">
        <v>0</v>
      </c>
      <c r="AB26" s="209"/>
      <c r="AC26" s="149"/>
      <c r="AD26" s="149"/>
      <c r="AE26" s="149"/>
      <c r="AF26" s="149"/>
      <c r="AG26" s="209"/>
      <c r="AH26" s="149"/>
      <c r="AI26" s="149"/>
      <c r="AJ26" s="149"/>
      <c r="AK26" s="149"/>
      <c r="AL26" s="209"/>
      <c r="AM26" s="337"/>
      <c r="AN26" s="337"/>
      <c r="AO26" s="337"/>
      <c r="AP26" s="337"/>
      <c r="AQ26" s="209">
        <v>0</v>
      </c>
      <c r="AR26" s="210">
        <v>129614.69</v>
      </c>
      <c r="AS26" s="210">
        <v>0</v>
      </c>
      <c r="AT26" s="210">
        <v>0</v>
      </c>
      <c r="AU26" s="172"/>
    </row>
    <row r="27" spans="1:47" x14ac:dyDescent="0.25">
      <c r="A27" s="216" t="s">
        <v>130</v>
      </c>
      <c r="B27" s="81" t="s">
        <v>131</v>
      </c>
      <c r="C27" s="37"/>
      <c r="D27" s="209">
        <v>0</v>
      </c>
      <c r="E27" s="337">
        <v>0</v>
      </c>
      <c r="F27" s="337">
        <v>0</v>
      </c>
      <c r="G27" s="337">
        <v>0</v>
      </c>
      <c r="H27" s="337">
        <v>0</v>
      </c>
      <c r="I27" s="209">
        <v>0</v>
      </c>
      <c r="J27" s="337">
        <v>0</v>
      </c>
      <c r="K27" s="337">
        <v>0</v>
      </c>
      <c r="L27" s="337">
        <v>0</v>
      </c>
      <c r="M27" s="337">
        <v>0</v>
      </c>
      <c r="N27" s="209">
        <v>0</v>
      </c>
      <c r="O27" s="337">
        <v>0</v>
      </c>
      <c r="P27" s="337">
        <v>0</v>
      </c>
      <c r="Q27" s="337">
        <v>0</v>
      </c>
      <c r="R27" s="337">
        <v>0</v>
      </c>
      <c r="S27" s="209">
        <v>0</v>
      </c>
      <c r="T27" s="337">
        <v>0</v>
      </c>
      <c r="U27" s="337">
        <v>0</v>
      </c>
      <c r="V27" s="209">
        <v>0</v>
      </c>
      <c r="W27" s="337">
        <v>0</v>
      </c>
      <c r="X27" s="337">
        <v>0</v>
      </c>
      <c r="Y27" s="209">
        <v>0</v>
      </c>
      <c r="Z27" s="337">
        <v>0</v>
      </c>
      <c r="AA27" s="337">
        <v>0</v>
      </c>
      <c r="AB27" s="209"/>
      <c r="AC27" s="149"/>
      <c r="AD27" s="149"/>
      <c r="AE27" s="149"/>
      <c r="AF27" s="149"/>
      <c r="AG27" s="209"/>
      <c r="AH27" s="149"/>
      <c r="AI27" s="149"/>
      <c r="AJ27" s="149"/>
      <c r="AK27" s="149"/>
      <c r="AL27" s="209"/>
      <c r="AM27" s="337"/>
      <c r="AN27" s="337"/>
      <c r="AO27" s="337"/>
      <c r="AP27" s="337"/>
      <c r="AQ27" s="209">
        <v>0</v>
      </c>
      <c r="AR27" s="210">
        <v>0</v>
      </c>
      <c r="AS27" s="210">
        <v>0</v>
      </c>
      <c r="AT27" s="350"/>
      <c r="AU27" s="172"/>
    </row>
    <row r="28" spans="1:47" x14ac:dyDescent="0.25">
      <c r="A28" s="216" t="s">
        <v>132</v>
      </c>
      <c r="B28" s="81" t="s">
        <v>133</v>
      </c>
      <c r="C28" s="37"/>
      <c r="D28" s="209">
        <v>1369.62</v>
      </c>
      <c r="E28" s="337">
        <v>1369.62</v>
      </c>
      <c r="F28" s="337">
        <v>0</v>
      </c>
      <c r="G28" s="337">
        <v>0</v>
      </c>
      <c r="H28" s="337">
        <v>0</v>
      </c>
      <c r="I28" s="209">
        <v>79427.47</v>
      </c>
      <c r="J28" s="337">
        <v>79427.47</v>
      </c>
      <c r="K28" s="337">
        <v>0</v>
      </c>
      <c r="L28" s="337">
        <v>0</v>
      </c>
      <c r="M28" s="337">
        <v>0</v>
      </c>
      <c r="N28" s="209">
        <v>11517.75</v>
      </c>
      <c r="O28" s="337">
        <v>11517.75</v>
      </c>
      <c r="P28" s="337">
        <v>0</v>
      </c>
      <c r="Q28" s="337">
        <v>0</v>
      </c>
      <c r="R28" s="337">
        <v>0</v>
      </c>
      <c r="S28" s="209">
        <v>0</v>
      </c>
      <c r="T28" s="337">
        <v>0</v>
      </c>
      <c r="U28" s="337">
        <v>0</v>
      </c>
      <c r="V28" s="209">
        <v>0</v>
      </c>
      <c r="W28" s="337">
        <v>0</v>
      </c>
      <c r="X28" s="337">
        <v>0</v>
      </c>
      <c r="Y28" s="209">
        <v>0</v>
      </c>
      <c r="Z28" s="337">
        <v>0</v>
      </c>
      <c r="AA28" s="337">
        <v>0</v>
      </c>
      <c r="AB28" s="209"/>
      <c r="AC28" s="149"/>
      <c r="AD28" s="149"/>
      <c r="AE28" s="149"/>
      <c r="AF28" s="149"/>
      <c r="AG28" s="209"/>
      <c r="AH28" s="149"/>
      <c r="AI28" s="149"/>
      <c r="AJ28" s="149"/>
      <c r="AK28" s="149"/>
      <c r="AL28" s="209"/>
      <c r="AM28" s="337"/>
      <c r="AN28" s="337"/>
      <c r="AO28" s="337"/>
      <c r="AP28" s="337"/>
      <c r="AQ28" s="209">
        <v>0</v>
      </c>
      <c r="AR28" s="210">
        <v>0</v>
      </c>
      <c r="AS28" s="210">
        <v>70142.679999999993</v>
      </c>
      <c r="AT28" s="210">
        <v>0</v>
      </c>
      <c r="AU28" s="172"/>
    </row>
    <row r="29" spans="1:47" ht="39.6" x14ac:dyDescent="0.25">
      <c r="B29" s="82" t="s">
        <v>134</v>
      </c>
      <c r="C29" s="37" t="s">
        <v>135</v>
      </c>
      <c r="D29" s="351"/>
      <c r="E29" s="352"/>
      <c r="F29" s="352"/>
      <c r="G29" s="352"/>
      <c r="H29" s="352"/>
      <c r="I29" s="351"/>
      <c r="J29" s="352"/>
      <c r="K29" s="352"/>
      <c r="L29" s="352"/>
      <c r="M29" s="352"/>
      <c r="N29" s="353"/>
      <c r="O29" s="354"/>
      <c r="P29" s="354"/>
      <c r="Q29" s="354"/>
      <c r="R29" s="354"/>
      <c r="S29" s="353"/>
      <c r="T29" s="354"/>
      <c r="U29" s="354"/>
      <c r="V29" s="353"/>
      <c r="W29" s="354"/>
      <c r="X29" s="354"/>
      <c r="Y29" s="353"/>
      <c r="Z29" s="354"/>
      <c r="AA29" s="354"/>
      <c r="AB29" s="353"/>
      <c r="AC29" s="156"/>
      <c r="AD29" s="156"/>
      <c r="AE29" s="156"/>
      <c r="AF29" s="156"/>
      <c r="AG29" s="353"/>
      <c r="AH29" s="156"/>
      <c r="AI29" s="156"/>
      <c r="AJ29" s="156"/>
      <c r="AK29" s="156"/>
      <c r="AL29" s="353"/>
      <c r="AM29" s="354"/>
      <c r="AN29" s="354"/>
      <c r="AO29" s="354"/>
      <c r="AP29" s="354"/>
      <c r="AQ29" s="353"/>
      <c r="AR29" s="355"/>
      <c r="AS29" s="355"/>
      <c r="AT29" s="356"/>
      <c r="AU29" s="173"/>
    </row>
    <row r="30" spans="1:47" x14ac:dyDescent="0.25">
      <c r="A30" s="216" t="s">
        <v>136</v>
      </c>
      <c r="B30" s="81" t="s">
        <v>137</v>
      </c>
      <c r="C30" s="37"/>
      <c r="D30" s="209">
        <v>-146492.76</v>
      </c>
      <c r="E30" s="337">
        <v>-146492.76</v>
      </c>
      <c r="F30" s="337">
        <v>0</v>
      </c>
      <c r="G30" s="337">
        <v>0</v>
      </c>
      <c r="H30" s="337">
        <v>0</v>
      </c>
      <c r="I30" s="209">
        <v>-95808.31</v>
      </c>
      <c r="J30" s="337">
        <v>-95808.31</v>
      </c>
      <c r="K30" s="337">
        <v>0</v>
      </c>
      <c r="L30" s="337">
        <v>0</v>
      </c>
      <c r="M30" s="337">
        <v>0</v>
      </c>
      <c r="N30" s="209">
        <v>-369971.41</v>
      </c>
      <c r="O30" s="337">
        <v>-369971.41</v>
      </c>
      <c r="P30" s="337">
        <v>0</v>
      </c>
      <c r="Q30" s="337">
        <v>0</v>
      </c>
      <c r="R30" s="337">
        <v>0</v>
      </c>
      <c r="S30" s="209">
        <v>0</v>
      </c>
      <c r="T30" s="337">
        <v>0</v>
      </c>
      <c r="U30" s="337">
        <v>0</v>
      </c>
      <c r="V30" s="209">
        <v>0</v>
      </c>
      <c r="W30" s="337">
        <v>0</v>
      </c>
      <c r="X30" s="337">
        <v>0</v>
      </c>
      <c r="Y30" s="209">
        <v>0</v>
      </c>
      <c r="Z30" s="337">
        <v>0</v>
      </c>
      <c r="AA30" s="337">
        <v>0</v>
      </c>
      <c r="AB30" s="209"/>
      <c r="AC30" s="149"/>
      <c r="AD30" s="149"/>
      <c r="AE30" s="149"/>
      <c r="AF30" s="149"/>
      <c r="AG30" s="209"/>
      <c r="AH30" s="149"/>
      <c r="AI30" s="149"/>
      <c r="AJ30" s="149"/>
      <c r="AK30" s="149"/>
      <c r="AL30" s="209"/>
      <c r="AM30" s="337"/>
      <c r="AN30" s="337"/>
      <c r="AO30" s="337"/>
      <c r="AP30" s="337"/>
      <c r="AQ30" s="209">
        <v>0</v>
      </c>
      <c r="AR30" s="210">
        <v>-4842069.6100000003</v>
      </c>
      <c r="AS30" s="210">
        <v>23227</v>
      </c>
      <c r="AT30" s="210">
        <v>0</v>
      </c>
      <c r="AU30" s="172"/>
    </row>
    <row r="31" spans="1:47" x14ac:dyDescent="0.25">
      <c r="A31" s="216" t="s">
        <v>138</v>
      </c>
      <c r="B31" s="81" t="s">
        <v>139</v>
      </c>
      <c r="C31" s="37"/>
      <c r="D31" s="209">
        <v>237733.19</v>
      </c>
      <c r="E31" s="337">
        <v>237733.19</v>
      </c>
      <c r="F31" s="337">
        <v>0</v>
      </c>
      <c r="G31" s="337">
        <v>0</v>
      </c>
      <c r="H31" s="337">
        <v>0</v>
      </c>
      <c r="I31" s="209">
        <v>7041338.9800000004</v>
      </c>
      <c r="J31" s="337">
        <v>7041338.9800000004</v>
      </c>
      <c r="K31" s="337">
        <v>0</v>
      </c>
      <c r="L31" s="337">
        <v>0</v>
      </c>
      <c r="M31" s="337">
        <v>0</v>
      </c>
      <c r="N31" s="209">
        <v>14102035.4</v>
      </c>
      <c r="O31" s="337">
        <v>14102035.4</v>
      </c>
      <c r="P31" s="337">
        <v>0</v>
      </c>
      <c r="Q31" s="337">
        <v>0</v>
      </c>
      <c r="R31" s="337">
        <v>0</v>
      </c>
      <c r="S31" s="209">
        <v>0</v>
      </c>
      <c r="T31" s="337">
        <v>0</v>
      </c>
      <c r="U31" s="337">
        <v>0</v>
      </c>
      <c r="V31" s="209">
        <v>0</v>
      </c>
      <c r="W31" s="337">
        <v>0</v>
      </c>
      <c r="X31" s="337">
        <v>0</v>
      </c>
      <c r="Y31" s="209">
        <v>0</v>
      </c>
      <c r="Z31" s="337">
        <v>0</v>
      </c>
      <c r="AA31" s="337">
        <v>0</v>
      </c>
      <c r="AB31" s="209"/>
      <c r="AC31" s="149"/>
      <c r="AD31" s="149"/>
      <c r="AE31" s="149"/>
      <c r="AF31" s="149"/>
      <c r="AG31" s="209"/>
      <c r="AH31" s="149"/>
      <c r="AI31" s="149"/>
      <c r="AJ31" s="149"/>
      <c r="AK31" s="149"/>
      <c r="AL31" s="209"/>
      <c r="AM31" s="337"/>
      <c r="AN31" s="337"/>
      <c r="AO31" s="337"/>
      <c r="AP31" s="337"/>
      <c r="AQ31" s="209">
        <v>0</v>
      </c>
      <c r="AR31" s="210">
        <v>10082772.43</v>
      </c>
      <c r="AS31" s="210">
        <v>114831.69</v>
      </c>
      <c r="AT31" s="210">
        <v>0</v>
      </c>
      <c r="AU31" s="172"/>
    </row>
    <row r="32" spans="1:47" ht="13.95" customHeight="1" x14ac:dyDescent="0.25">
      <c r="A32" s="216" t="s">
        <v>140</v>
      </c>
      <c r="B32" s="81" t="s">
        <v>141</v>
      </c>
      <c r="C32" s="37" t="s">
        <v>142</v>
      </c>
      <c r="D32" s="209">
        <v>0</v>
      </c>
      <c r="E32" s="337">
        <v>0</v>
      </c>
      <c r="F32" s="337">
        <v>0</v>
      </c>
      <c r="G32" s="337">
        <v>0</v>
      </c>
      <c r="H32" s="337">
        <v>0</v>
      </c>
      <c r="I32" s="209">
        <v>0</v>
      </c>
      <c r="J32" s="337">
        <v>0</v>
      </c>
      <c r="K32" s="337">
        <v>0</v>
      </c>
      <c r="L32" s="337">
        <v>0</v>
      </c>
      <c r="M32" s="337">
        <v>0</v>
      </c>
      <c r="N32" s="209">
        <v>0</v>
      </c>
      <c r="O32" s="337">
        <v>0</v>
      </c>
      <c r="P32" s="337">
        <v>0</v>
      </c>
      <c r="Q32" s="337">
        <v>0</v>
      </c>
      <c r="R32" s="337">
        <v>0</v>
      </c>
      <c r="S32" s="209">
        <v>0</v>
      </c>
      <c r="T32" s="337">
        <v>0</v>
      </c>
      <c r="U32" s="337">
        <v>0</v>
      </c>
      <c r="V32" s="209">
        <v>0</v>
      </c>
      <c r="W32" s="337">
        <v>0</v>
      </c>
      <c r="X32" s="337">
        <v>0</v>
      </c>
      <c r="Y32" s="209">
        <v>0</v>
      </c>
      <c r="Z32" s="337">
        <v>0</v>
      </c>
      <c r="AA32" s="337">
        <v>0</v>
      </c>
      <c r="AB32" s="209"/>
      <c r="AC32" s="149"/>
      <c r="AD32" s="149"/>
      <c r="AE32" s="149"/>
      <c r="AF32" s="149"/>
      <c r="AG32" s="209"/>
      <c r="AH32" s="149"/>
      <c r="AI32" s="149"/>
      <c r="AJ32" s="149"/>
      <c r="AK32" s="149"/>
      <c r="AL32" s="209"/>
      <c r="AM32" s="337"/>
      <c r="AN32" s="337"/>
      <c r="AO32" s="337"/>
      <c r="AP32" s="337"/>
      <c r="AQ32" s="209">
        <v>0</v>
      </c>
      <c r="AR32" s="210">
        <v>0</v>
      </c>
      <c r="AS32" s="210">
        <v>0</v>
      </c>
      <c r="AT32" s="210">
        <v>0</v>
      </c>
      <c r="AU32" s="172"/>
    </row>
    <row r="33" spans="1:47" x14ac:dyDescent="0.25">
      <c r="B33" s="82" t="s">
        <v>143</v>
      </c>
      <c r="C33" s="37" t="s">
        <v>144</v>
      </c>
      <c r="D33" s="351"/>
      <c r="E33" s="352"/>
      <c r="F33" s="352"/>
      <c r="G33" s="352"/>
      <c r="H33" s="352"/>
      <c r="I33" s="353"/>
      <c r="J33" s="354"/>
      <c r="K33" s="354"/>
      <c r="L33" s="354"/>
      <c r="M33" s="354"/>
      <c r="N33" s="353"/>
      <c r="O33" s="354"/>
      <c r="P33" s="354"/>
      <c r="Q33" s="354"/>
      <c r="R33" s="354"/>
      <c r="S33" s="353"/>
      <c r="T33" s="354"/>
      <c r="U33" s="354"/>
      <c r="V33" s="353"/>
      <c r="W33" s="354"/>
      <c r="X33" s="354"/>
      <c r="Y33" s="353"/>
      <c r="Z33" s="354"/>
      <c r="AA33" s="354"/>
      <c r="AB33" s="353"/>
      <c r="AC33" s="156"/>
      <c r="AD33" s="156"/>
      <c r="AE33" s="156"/>
      <c r="AF33" s="156"/>
      <c r="AG33" s="353"/>
      <c r="AH33" s="156"/>
      <c r="AI33" s="156"/>
      <c r="AJ33" s="156"/>
      <c r="AK33" s="156"/>
      <c r="AL33" s="353"/>
      <c r="AM33" s="354"/>
      <c r="AN33" s="354"/>
      <c r="AO33" s="354"/>
      <c r="AP33" s="354"/>
      <c r="AQ33" s="353"/>
      <c r="AR33" s="355"/>
      <c r="AS33" s="355"/>
      <c r="AT33" s="356"/>
      <c r="AU33" s="173"/>
    </row>
    <row r="34" spans="1:47" x14ac:dyDescent="0.25">
      <c r="A34" s="216" t="s">
        <v>145</v>
      </c>
      <c r="B34" s="81" t="s">
        <v>146</v>
      </c>
      <c r="C34" s="37"/>
      <c r="D34" s="209">
        <v>0</v>
      </c>
      <c r="E34" s="337">
        <v>0</v>
      </c>
      <c r="F34" s="337">
        <v>0</v>
      </c>
      <c r="G34" s="337">
        <v>0</v>
      </c>
      <c r="H34" s="337">
        <v>0</v>
      </c>
      <c r="I34" s="209">
        <v>0</v>
      </c>
      <c r="J34" s="337">
        <v>0</v>
      </c>
      <c r="K34" s="337">
        <v>0</v>
      </c>
      <c r="L34" s="337">
        <v>0</v>
      </c>
      <c r="M34" s="337">
        <v>0</v>
      </c>
      <c r="N34" s="209">
        <v>0</v>
      </c>
      <c r="O34" s="337">
        <v>0</v>
      </c>
      <c r="P34" s="337">
        <v>0</v>
      </c>
      <c r="Q34" s="337">
        <v>0</v>
      </c>
      <c r="R34" s="337">
        <v>0</v>
      </c>
      <c r="S34" s="209">
        <v>0</v>
      </c>
      <c r="T34" s="337">
        <v>0</v>
      </c>
      <c r="U34" s="337">
        <v>0</v>
      </c>
      <c r="V34" s="209">
        <v>0</v>
      </c>
      <c r="W34" s="337">
        <v>0</v>
      </c>
      <c r="X34" s="337">
        <v>0</v>
      </c>
      <c r="Y34" s="209">
        <v>0</v>
      </c>
      <c r="Z34" s="337">
        <v>0</v>
      </c>
      <c r="AA34" s="337">
        <v>0</v>
      </c>
      <c r="AB34" s="209"/>
      <c r="AC34" s="149"/>
      <c r="AD34" s="149"/>
      <c r="AE34" s="149"/>
      <c r="AF34" s="149"/>
      <c r="AG34" s="209"/>
      <c r="AH34" s="149"/>
      <c r="AI34" s="149"/>
      <c r="AJ34" s="149"/>
      <c r="AK34" s="149"/>
      <c r="AL34" s="209"/>
      <c r="AM34" s="337"/>
      <c r="AN34" s="337"/>
      <c r="AO34" s="337"/>
      <c r="AP34" s="337"/>
      <c r="AQ34" s="150"/>
      <c r="AR34" s="210">
        <v>0</v>
      </c>
      <c r="AS34" s="210">
        <v>0</v>
      </c>
      <c r="AT34" s="210">
        <v>0</v>
      </c>
      <c r="AU34" s="172"/>
    </row>
    <row r="35" spans="1:47" x14ac:dyDescent="0.25">
      <c r="A35" s="216" t="s">
        <v>147</v>
      </c>
      <c r="B35" s="81" t="s">
        <v>148</v>
      </c>
      <c r="C35" s="37"/>
      <c r="D35" s="209">
        <v>1100.56</v>
      </c>
      <c r="E35" s="337">
        <v>1100.56</v>
      </c>
      <c r="F35" s="337">
        <v>0</v>
      </c>
      <c r="G35" s="337">
        <v>0</v>
      </c>
      <c r="H35" s="337">
        <v>0</v>
      </c>
      <c r="I35" s="209">
        <v>7294.1</v>
      </c>
      <c r="J35" s="337">
        <v>7294.1</v>
      </c>
      <c r="K35" s="337">
        <v>0</v>
      </c>
      <c r="L35" s="337">
        <v>0</v>
      </c>
      <c r="M35" s="337">
        <v>0</v>
      </c>
      <c r="N35" s="209">
        <v>39109.410000000003</v>
      </c>
      <c r="O35" s="337">
        <v>39109.410000000003</v>
      </c>
      <c r="P35" s="337">
        <v>0</v>
      </c>
      <c r="Q35" s="337">
        <v>0</v>
      </c>
      <c r="R35" s="337">
        <v>0</v>
      </c>
      <c r="S35" s="209">
        <v>0</v>
      </c>
      <c r="T35" s="337">
        <v>0</v>
      </c>
      <c r="U35" s="337">
        <v>0</v>
      </c>
      <c r="V35" s="209">
        <v>0</v>
      </c>
      <c r="W35" s="337">
        <v>0</v>
      </c>
      <c r="X35" s="337">
        <v>0</v>
      </c>
      <c r="Y35" s="209">
        <v>0</v>
      </c>
      <c r="Z35" s="337">
        <v>0</v>
      </c>
      <c r="AA35" s="337">
        <v>0</v>
      </c>
      <c r="AB35" s="209"/>
      <c r="AC35" s="149"/>
      <c r="AD35" s="149"/>
      <c r="AE35" s="149"/>
      <c r="AF35" s="149"/>
      <c r="AG35" s="209"/>
      <c r="AH35" s="149"/>
      <c r="AI35" s="149"/>
      <c r="AJ35" s="149"/>
      <c r="AK35" s="149"/>
      <c r="AL35" s="209"/>
      <c r="AM35" s="337"/>
      <c r="AN35" s="337"/>
      <c r="AO35" s="337"/>
      <c r="AP35" s="337"/>
      <c r="AQ35" s="209">
        <v>0</v>
      </c>
      <c r="AR35" s="210">
        <v>130883.91</v>
      </c>
      <c r="AS35" s="210">
        <v>12.38</v>
      </c>
      <c r="AT35" s="210">
        <v>0</v>
      </c>
      <c r="AU35" s="172"/>
    </row>
    <row r="36" spans="1:47" ht="16.8" x14ac:dyDescent="0.25">
      <c r="B36" s="341" t="s">
        <v>149</v>
      </c>
      <c r="C36" s="342"/>
      <c r="D36" s="343"/>
      <c r="E36" s="344"/>
      <c r="F36" s="344"/>
      <c r="G36" s="344"/>
      <c r="H36" s="344"/>
      <c r="I36" s="343"/>
      <c r="J36" s="344"/>
      <c r="K36" s="344"/>
      <c r="L36" s="344"/>
      <c r="M36" s="344"/>
      <c r="N36" s="343"/>
      <c r="O36" s="344"/>
      <c r="P36" s="344"/>
      <c r="Q36" s="344"/>
      <c r="R36" s="344"/>
      <c r="S36" s="343"/>
      <c r="T36" s="344"/>
      <c r="U36" s="344"/>
      <c r="V36" s="343"/>
      <c r="W36" s="344"/>
      <c r="X36" s="344"/>
      <c r="Y36" s="343"/>
      <c r="Z36" s="344"/>
      <c r="AA36" s="344"/>
      <c r="AB36" s="343"/>
      <c r="AC36" s="344"/>
      <c r="AD36" s="344"/>
      <c r="AE36" s="344"/>
      <c r="AF36" s="344"/>
      <c r="AG36" s="343"/>
      <c r="AH36" s="344"/>
      <c r="AI36" s="344"/>
      <c r="AJ36" s="344"/>
      <c r="AK36" s="344"/>
      <c r="AL36" s="343"/>
      <c r="AM36" s="344"/>
      <c r="AN36" s="344"/>
      <c r="AO36" s="344"/>
      <c r="AP36" s="344"/>
      <c r="AQ36" s="343"/>
      <c r="AR36" s="345"/>
      <c r="AS36" s="345"/>
      <c r="AT36" s="345"/>
      <c r="AU36" s="346"/>
    </row>
    <row r="37" spans="1:47" x14ac:dyDescent="0.25">
      <c r="A37" s="216" t="s">
        <v>150</v>
      </c>
      <c r="B37" s="83" t="s">
        <v>151</v>
      </c>
      <c r="C37" s="36" t="s">
        <v>152</v>
      </c>
      <c r="D37" s="59">
        <v>12622.39</v>
      </c>
      <c r="E37" s="60">
        <v>12403.79</v>
      </c>
      <c r="F37" s="60">
        <v>0</v>
      </c>
      <c r="G37" s="60">
        <v>0</v>
      </c>
      <c r="H37" s="60">
        <v>0</v>
      </c>
      <c r="I37" s="59">
        <v>1514609.04</v>
      </c>
      <c r="J37" s="60">
        <v>1567123.22</v>
      </c>
      <c r="K37" s="60">
        <v>0</v>
      </c>
      <c r="L37" s="60">
        <v>0</v>
      </c>
      <c r="M37" s="60">
        <v>0</v>
      </c>
      <c r="N37" s="59">
        <v>2649537.58</v>
      </c>
      <c r="O37" s="60">
        <v>2688324.04</v>
      </c>
      <c r="P37" s="60">
        <v>0</v>
      </c>
      <c r="Q37" s="60">
        <v>0</v>
      </c>
      <c r="R37" s="60">
        <v>0</v>
      </c>
      <c r="S37" s="59">
        <v>0</v>
      </c>
      <c r="T37" s="60">
        <v>0</v>
      </c>
      <c r="U37" s="60">
        <v>0</v>
      </c>
      <c r="V37" s="59">
        <v>0</v>
      </c>
      <c r="W37" s="60">
        <v>0</v>
      </c>
      <c r="X37" s="60">
        <v>0</v>
      </c>
      <c r="Y37" s="59">
        <v>0</v>
      </c>
      <c r="Z37" s="60">
        <v>0</v>
      </c>
      <c r="AA37" s="60">
        <v>0</v>
      </c>
      <c r="AB37" s="59"/>
      <c r="AC37" s="152"/>
      <c r="AD37" s="152"/>
      <c r="AE37" s="152"/>
      <c r="AF37" s="153"/>
      <c r="AG37" s="59"/>
      <c r="AH37" s="152"/>
      <c r="AI37" s="152"/>
      <c r="AJ37" s="152"/>
      <c r="AK37" s="153"/>
      <c r="AL37" s="59"/>
      <c r="AM37" s="60"/>
      <c r="AN37" s="60"/>
      <c r="AO37" s="60"/>
      <c r="AP37" s="60"/>
      <c r="AQ37" s="59">
        <v>0</v>
      </c>
      <c r="AR37" s="61">
        <v>1125549.9099999999</v>
      </c>
      <c r="AS37" s="61">
        <v>481668.06</v>
      </c>
      <c r="AT37" s="61">
        <v>0</v>
      </c>
      <c r="AU37" s="171"/>
    </row>
    <row r="38" spans="1:47" x14ac:dyDescent="0.25">
      <c r="A38" s="216" t="s">
        <v>153</v>
      </c>
      <c r="B38" s="79" t="s">
        <v>154</v>
      </c>
      <c r="C38" s="37" t="s">
        <v>155</v>
      </c>
      <c r="D38" s="209">
        <v>6982.8</v>
      </c>
      <c r="E38" s="337">
        <v>6838.03</v>
      </c>
      <c r="F38" s="337">
        <v>0</v>
      </c>
      <c r="G38" s="337">
        <v>0</v>
      </c>
      <c r="H38" s="337">
        <v>0</v>
      </c>
      <c r="I38" s="209">
        <v>781878.27</v>
      </c>
      <c r="J38" s="337">
        <v>790884.4</v>
      </c>
      <c r="K38" s="337">
        <v>0</v>
      </c>
      <c r="L38" s="337">
        <v>0</v>
      </c>
      <c r="M38" s="337">
        <v>0</v>
      </c>
      <c r="N38" s="209">
        <v>1172955.82</v>
      </c>
      <c r="O38" s="337">
        <v>1185749.03</v>
      </c>
      <c r="P38" s="337">
        <v>0</v>
      </c>
      <c r="Q38" s="337">
        <v>0</v>
      </c>
      <c r="R38" s="337">
        <v>0</v>
      </c>
      <c r="S38" s="209">
        <v>0</v>
      </c>
      <c r="T38" s="337">
        <v>0</v>
      </c>
      <c r="U38" s="337">
        <v>0</v>
      </c>
      <c r="V38" s="209">
        <v>0</v>
      </c>
      <c r="W38" s="337">
        <v>0</v>
      </c>
      <c r="X38" s="337">
        <v>0</v>
      </c>
      <c r="Y38" s="209">
        <v>0</v>
      </c>
      <c r="Z38" s="337">
        <v>0</v>
      </c>
      <c r="AA38" s="337">
        <v>0</v>
      </c>
      <c r="AB38" s="209"/>
      <c r="AC38" s="149"/>
      <c r="AD38" s="149"/>
      <c r="AE38" s="149"/>
      <c r="AF38" s="149"/>
      <c r="AG38" s="209"/>
      <c r="AH38" s="149"/>
      <c r="AI38" s="149"/>
      <c r="AJ38" s="149"/>
      <c r="AK38" s="149"/>
      <c r="AL38" s="209"/>
      <c r="AM38" s="337"/>
      <c r="AN38" s="337"/>
      <c r="AO38" s="337"/>
      <c r="AP38" s="337"/>
      <c r="AQ38" s="209">
        <v>0</v>
      </c>
      <c r="AR38" s="210">
        <v>475492.63</v>
      </c>
      <c r="AS38" s="210">
        <v>131401.35</v>
      </c>
      <c r="AT38" s="210">
        <v>0</v>
      </c>
      <c r="AU38" s="172"/>
    </row>
    <row r="39" spans="1:47" x14ac:dyDescent="0.25">
      <c r="A39" s="216" t="s">
        <v>156</v>
      </c>
      <c r="B39" s="81" t="s">
        <v>157</v>
      </c>
      <c r="C39" s="37" t="s">
        <v>158</v>
      </c>
      <c r="D39" s="209">
        <v>5226.21</v>
      </c>
      <c r="E39" s="337">
        <v>5115.41</v>
      </c>
      <c r="F39" s="337">
        <v>0</v>
      </c>
      <c r="G39" s="337">
        <v>0</v>
      </c>
      <c r="H39" s="337">
        <v>0</v>
      </c>
      <c r="I39" s="209">
        <v>785676.62</v>
      </c>
      <c r="J39" s="337">
        <v>820867.89</v>
      </c>
      <c r="K39" s="337">
        <v>0</v>
      </c>
      <c r="L39" s="337">
        <v>0</v>
      </c>
      <c r="M39" s="337">
        <v>0</v>
      </c>
      <c r="N39" s="209">
        <v>1128485.21</v>
      </c>
      <c r="O39" s="337">
        <v>1215804.31</v>
      </c>
      <c r="P39" s="337">
        <v>0</v>
      </c>
      <c r="Q39" s="337">
        <v>0</v>
      </c>
      <c r="R39" s="337">
        <v>0</v>
      </c>
      <c r="S39" s="209">
        <v>0</v>
      </c>
      <c r="T39" s="337">
        <v>0</v>
      </c>
      <c r="U39" s="337">
        <v>0</v>
      </c>
      <c r="V39" s="209">
        <v>0</v>
      </c>
      <c r="W39" s="337">
        <v>0</v>
      </c>
      <c r="X39" s="337">
        <v>0</v>
      </c>
      <c r="Y39" s="209">
        <v>0</v>
      </c>
      <c r="Z39" s="337">
        <v>0</v>
      </c>
      <c r="AA39" s="337">
        <v>0</v>
      </c>
      <c r="AB39" s="209"/>
      <c r="AC39" s="149"/>
      <c r="AD39" s="149"/>
      <c r="AE39" s="149"/>
      <c r="AF39" s="149"/>
      <c r="AG39" s="209"/>
      <c r="AH39" s="149"/>
      <c r="AI39" s="149"/>
      <c r="AJ39" s="149"/>
      <c r="AK39" s="149"/>
      <c r="AL39" s="209"/>
      <c r="AM39" s="337"/>
      <c r="AN39" s="337"/>
      <c r="AO39" s="337"/>
      <c r="AP39" s="337"/>
      <c r="AQ39" s="209">
        <v>0</v>
      </c>
      <c r="AR39" s="210">
        <v>362022.56</v>
      </c>
      <c r="AS39" s="210">
        <v>476740.73</v>
      </c>
      <c r="AT39" s="210">
        <v>0</v>
      </c>
      <c r="AU39" s="172"/>
    </row>
    <row r="40" spans="1:47" x14ac:dyDescent="0.25">
      <c r="A40" s="216" t="s">
        <v>159</v>
      </c>
      <c r="B40" s="81" t="s">
        <v>160</v>
      </c>
      <c r="C40" s="37" t="s">
        <v>161</v>
      </c>
      <c r="D40" s="209">
        <v>5481.9</v>
      </c>
      <c r="E40" s="337">
        <v>5397.68</v>
      </c>
      <c r="F40" s="337">
        <v>0</v>
      </c>
      <c r="G40" s="337">
        <v>0</v>
      </c>
      <c r="H40" s="337">
        <v>0</v>
      </c>
      <c r="I40" s="209">
        <v>1049711.05</v>
      </c>
      <c r="J40" s="337">
        <v>840909.25</v>
      </c>
      <c r="K40" s="337">
        <v>0</v>
      </c>
      <c r="L40" s="337">
        <v>0</v>
      </c>
      <c r="M40" s="337">
        <v>0</v>
      </c>
      <c r="N40" s="209">
        <v>2841789.31</v>
      </c>
      <c r="O40" s="337">
        <v>2614569.5499999998</v>
      </c>
      <c r="P40" s="337">
        <v>0</v>
      </c>
      <c r="Q40" s="337">
        <v>0</v>
      </c>
      <c r="R40" s="337">
        <v>0</v>
      </c>
      <c r="S40" s="209">
        <v>0</v>
      </c>
      <c r="T40" s="337">
        <v>0</v>
      </c>
      <c r="U40" s="337">
        <v>0</v>
      </c>
      <c r="V40" s="209">
        <v>0</v>
      </c>
      <c r="W40" s="337">
        <v>0</v>
      </c>
      <c r="X40" s="337">
        <v>0</v>
      </c>
      <c r="Y40" s="209">
        <v>0</v>
      </c>
      <c r="Z40" s="337">
        <v>0</v>
      </c>
      <c r="AA40" s="337">
        <v>0</v>
      </c>
      <c r="AB40" s="209"/>
      <c r="AC40" s="149"/>
      <c r="AD40" s="149"/>
      <c r="AE40" s="149"/>
      <c r="AF40" s="149"/>
      <c r="AG40" s="209"/>
      <c r="AH40" s="149"/>
      <c r="AI40" s="149"/>
      <c r="AJ40" s="149"/>
      <c r="AK40" s="149"/>
      <c r="AL40" s="209"/>
      <c r="AM40" s="337"/>
      <c r="AN40" s="337"/>
      <c r="AO40" s="337"/>
      <c r="AP40" s="337"/>
      <c r="AQ40" s="209">
        <v>0</v>
      </c>
      <c r="AR40" s="210">
        <v>4174534.54</v>
      </c>
      <c r="AS40" s="210">
        <v>154542.34</v>
      </c>
      <c r="AT40" s="210">
        <v>0</v>
      </c>
      <c r="AU40" s="172"/>
    </row>
    <row r="41" spans="1:47" ht="13.95" customHeight="1" x14ac:dyDescent="0.25">
      <c r="A41" s="216" t="s">
        <v>162</v>
      </c>
      <c r="B41" s="81" t="s">
        <v>163</v>
      </c>
      <c r="C41" s="37" t="s">
        <v>164</v>
      </c>
      <c r="D41" s="209">
        <v>5326.58</v>
      </c>
      <c r="E41" s="337">
        <v>3775.41</v>
      </c>
      <c r="F41" s="337">
        <v>0</v>
      </c>
      <c r="G41" s="337">
        <v>0</v>
      </c>
      <c r="H41" s="337">
        <v>0</v>
      </c>
      <c r="I41" s="209">
        <v>710825.64</v>
      </c>
      <c r="J41" s="337">
        <v>442825.66</v>
      </c>
      <c r="K41" s="337">
        <v>0</v>
      </c>
      <c r="L41" s="337">
        <v>0</v>
      </c>
      <c r="M41" s="337">
        <v>0</v>
      </c>
      <c r="N41" s="209">
        <v>1155096.24</v>
      </c>
      <c r="O41" s="337">
        <v>767363.21</v>
      </c>
      <c r="P41" s="337">
        <v>0</v>
      </c>
      <c r="Q41" s="337">
        <v>0</v>
      </c>
      <c r="R41" s="337">
        <v>0</v>
      </c>
      <c r="S41" s="209">
        <v>0</v>
      </c>
      <c r="T41" s="337">
        <v>0</v>
      </c>
      <c r="U41" s="337">
        <v>0</v>
      </c>
      <c r="V41" s="209">
        <v>0</v>
      </c>
      <c r="W41" s="337">
        <v>0</v>
      </c>
      <c r="X41" s="337">
        <v>0</v>
      </c>
      <c r="Y41" s="209">
        <v>0</v>
      </c>
      <c r="Z41" s="337">
        <v>0</v>
      </c>
      <c r="AA41" s="337">
        <v>0</v>
      </c>
      <c r="AB41" s="209"/>
      <c r="AC41" s="149"/>
      <c r="AD41" s="149"/>
      <c r="AE41" s="149"/>
      <c r="AF41" s="149"/>
      <c r="AG41" s="209"/>
      <c r="AH41" s="149"/>
      <c r="AI41" s="149"/>
      <c r="AJ41" s="149"/>
      <c r="AK41" s="149"/>
      <c r="AL41" s="209"/>
      <c r="AM41" s="337"/>
      <c r="AN41" s="337"/>
      <c r="AO41" s="337"/>
      <c r="AP41" s="337"/>
      <c r="AQ41" s="209">
        <v>0</v>
      </c>
      <c r="AR41" s="210">
        <v>372483.64</v>
      </c>
      <c r="AS41" s="210">
        <v>509405.56</v>
      </c>
      <c r="AT41" s="210">
        <v>0</v>
      </c>
      <c r="AU41" s="172"/>
    </row>
    <row r="42" spans="1:47" ht="13.95" customHeight="1" x14ac:dyDescent="0.25">
      <c r="A42" s="216" t="s">
        <v>165</v>
      </c>
      <c r="B42" s="81" t="s">
        <v>166</v>
      </c>
      <c r="C42" s="34"/>
      <c r="D42" s="209">
        <v>35639.879999999997</v>
      </c>
      <c r="E42" s="337">
        <v>33530.32</v>
      </c>
      <c r="F42" s="337">
        <v>0</v>
      </c>
      <c r="G42" s="337">
        <v>0</v>
      </c>
      <c r="H42" s="337">
        <v>0</v>
      </c>
      <c r="I42" s="209">
        <v>4842700.62</v>
      </c>
      <c r="J42" s="337">
        <v>4462610.42</v>
      </c>
      <c r="K42" s="337">
        <v>0</v>
      </c>
      <c r="L42" s="337">
        <v>0</v>
      </c>
      <c r="M42" s="337">
        <v>0</v>
      </c>
      <c r="N42" s="209">
        <v>8947864.1600000001</v>
      </c>
      <c r="O42" s="337">
        <v>8471810.1400000006</v>
      </c>
      <c r="P42" s="337">
        <v>0</v>
      </c>
      <c r="Q42" s="337">
        <v>0</v>
      </c>
      <c r="R42" s="337">
        <v>0</v>
      </c>
      <c r="S42" s="209">
        <v>0</v>
      </c>
      <c r="T42" s="337">
        <v>0</v>
      </c>
      <c r="U42" s="337">
        <v>0</v>
      </c>
      <c r="V42" s="209">
        <v>0</v>
      </c>
      <c r="W42" s="337">
        <v>0</v>
      </c>
      <c r="X42" s="337">
        <v>0</v>
      </c>
      <c r="Y42" s="209">
        <v>0</v>
      </c>
      <c r="Z42" s="337">
        <v>0</v>
      </c>
      <c r="AA42" s="337">
        <v>0</v>
      </c>
      <c r="AB42" s="209"/>
      <c r="AC42" s="149"/>
      <c r="AD42" s="149"/>
      <c r="AE42" s="149"/>
      <c r="AF42" s="149"/>
      <c r="AG42" s="209"/>
      <c r="AH42" s="149"/>
      <c r="AI42" s="149"/>
      <c r="AJ42" s="149"/>
      <c r="AK42" s="149"/>
      <c r="AL42" s="209"/>
      <c r="AM42" s="337"/>
      <c r="AN42" s="337"/>
      <c r="AO42" s="337"/>
      <c r="AP42" s="337"/>
      <c r="AQ42" s="209">
        <v>0</v>
      </c>
      <c r="AR42" s="210">
        <v>6510083.2800000003</v>
      </c>
      <c r="AS42" s="210">
        <v>1753758.04</v>
      </c>
      <c r="AT42" s="210">
        <v>0</v>
      </c>
      <c r="AU42" s="172"/>
    </row>
    <row r="43" spans="1:47" ht="16.8" x14ac:dyDescent="0.25">
      <c r="B43" s="341" t="s">
        <v>167</v>
      </c>
      <c r="C43" s="342"/>
      <c r="D43" s="343"/>
      <c r="E43" s="344"/>
      <c r="F43" s="344"/>
      <c r="G43" s="344"/>
      <c r="H43" s="344"/>
      <c r="I43" s="343"/>
      <c r="J43" s="344"/>
      <c r="K43" s="344"/>
      <c r="L43" s="344"/>
      <c r="M43" s="344"/>
      <c r="N43" s="343"/>
      <c r="O43" s="344"/>
      <c r="P43" s="344"/>
      <c r="Q43" s="344"/>
      <c r="R43" s="344"/>
      <c r="S43" s="343"/>
      <c r="T43" s="344"/>
      <c r="U43" s="344"/>
      <c r="V43" s="343"/>
      <c r="W43" s="344"/>
      <c r="X43" s="344"/>
      <c r="Y43" s="343"/>
      <c r="Z43" s="344"/>
      <c r="AA43" s="344"/>
      <c r="AB43" s="343"/>
      <c r="AC43" s="344"/>
      <c r="AD43" s="344"/>
      <c r="AE43" s="344"/>
      <c r="AF43" s="344"/>
      <c r="AG43" s="343"/>
      <c r="AH43" s="344"/>
      <c r="AI43" s="344"/>
      <c r="AJ43" s="344"/>
      <c r="AK43" s="344"/>
      <c r="AL43" s="343"/>
      <c r="AM43" s="344"/>
      <c r="AN43" s="344"/>
      <c r="AO43" s="344"/>
      <c r="AP43" s="344"/>
      <c r="AQ43" s="343"/>
      <c r="AR43" s="345"/>
      <c r="AS43" s="345"/>
      <c r="AT43" s="345"/>
      <c r="AU43" s="346"/>
    </row>
    <row r="44" spans="1:47" ht="26.4" x14ac:dyDescent="0.25">
      <c r="A44" s="216" t="s">
        <v>168</v>
      </c>
      <c r="B44" s="83" t="s">
        <v>169</v>
      </c>
      <c r="C44" s="36" t="s">
        <v>170</v>
      </c>
      <c r="D44" s="59">
        <v>41890.44</v>
      </c>
      <c r="E44" s="60">
        <v>41890.44</v>
      </c>
      <c r="F44" s="60">
        <v>0</v>
      </c>
      <c r="G44" s="60">
        <v>0</v>
      </c>
      <c r="H44" s="60">
        <v>0</v>
      </c>
      <c r="I44" s="59">
        <v>4967696.59</v>
      </c>
      <c r="J44" s="60">
        <v>4967696.59</v>
      </c>
      <c r="K44" s="60">
        <v>0</v>
      </c>
      <c r="L44" s="60">
        <v>0</v>
      </c>
      <c r="M44" s="60">
        <v>0</v>
      </c>
      <c r="N44" s="59">
        <v>7259750.04</v>
      </c>
      <c r="O44" s="60">
        <v>7259750.04</v>
      </c>
      <c r="P44" s="60">
        <v>0</v>
      </c>
      <c r="Q44" s="60">
        <v>0</v>
      </c>
      <c r="R44" s="60">
        <v>0</v>
      </c>
      <c r="S44" s="59">
        <v>0</v>
      </c>
      <c r="T44" s="60">
        <v>0</v>
      </c>
      <c r="U44" s="60">
        <v>0</v>
      </c>
      <c r="V44" s="59">
        <v>0</v>
      </c>
      <c r="W44" s="60">
        <v>0</v>
      </c>
      <c r="X44" s="60">
        <v>0</v>
      </c>
      <c r="Y44" s="59">
        <v>0</v>
      </c>
      <c r="Z44" s="60">
        <v>0</v>
      </c>
      <c r="AA44" s="60">
        <v>0</v>
      </c>
      <c r="AB44" s="59"/>
      <c r="AC44" s="152"/>
      <c r="AD44" s="152"/>
      <c r="AE44" s="152"/>
      <c r="AF44" s="153"/>
      <c r="AG44" s="59"/>
      <c r="AH44" s="152"/>
      <c r="AI44" s="152"/>
      <c r="AJ44" s="152"/>
      <c r="AK44" s="153"/>
      <c r="AL44" s="59"/>
      <c r="AM44" s="60"/>
      <c r="AN44" s="60"/>
      <c r="AO44" s="60"/>
      <c r="AP44" s="60"/>
      <c r="AQ44" s="59">
        <v>0</v>
      </c>
      <c r="AR44" s="61">
        <v>1049404.26</v>
      </c>
      <c r="AS44" s="61">
        <v>2090130.55</v>
      </c>
      <c r="AT44" s="61">
        <v>0</v>
      </c>
      <c r="AU44" s="171"/>
    </row>
    <row r="45" spans="1:47" x14ac:dyDescent="0.25">
      <c r="A45" s="216" t="s">
        <v>171</v>
      </c>
      <c r="B45" s="84" t="s">
        <v>172</v>
      </c>
      <c r="C45" s="37" t="s">
        <v>173</v>
      </c>
      <c r="D45" s="209">
        <v>180854.17</v>
      </c>
      <c r="E45" s="337">
        <v>180854.17</v>
      </c>
      <c r="F45" s="337">
        <v>0</v>
      </c>
      <c r="G45" s="337">
        <v>0</v>
      </c>
      <c r="H45" s="337">
        <v>0</v>
      </c>
      <c r="I45" s="209">
        <v>6631678.54</v>
      </c>
      <c r="J45" s="337">
        <v>6631678.54</v>
      </c>
      <c r="K45" s="337">
        <v>0</v>
      </c>
      <c r="L45" s="337">
        <v>0</v>
      </c>
      <c r="M45" s="337">
        <v>0</v>
      </c>
      <c r="N45" s="209">
        <v>7979180.9199999999</v>
      </c>
      <c r="O45" s="337">
        <v>7979180.9199999999</v>
      </c>
      <c r="P45" s="337">
        <v>0</v>
      </c>
      <c r="Q45" s="337">
        <v>0</v>
      </c>
      <c r="R45" s="337">
        <v>0</v>
      </c>
      <c r="S45" s="209">
        <v>0</v>
      </c>
      <c r="T45" s="337">
        <v>0</v>
      </c>
      <c r="U45" s="337">
        <v>0</v>
      </c>
      <c r="V45" s="209">
        <v>0</v>
      </c>
      <c r="W45" s="337">
        <v>0</v>
      </c>
      <c r="X45" s="337">
        <v>0</v>
      </c>
      <c r="Y45" s="209">
        <v>0</v>
      </c>
      <c r="Z45" s="337">
        <v>0</v>
      </c>
      <c r="AA45" s="337">
        <v>0</v>
      </c>
      <c r="AB45" s="209"/>
      <c r="AC45" s="149"/>
      <c r="AD45" s="149"/>
      <c r="AE45" s="149"/>
      <c r="AF45" s="149"/>
      <c r="AG45" s="209"/>
      <c r="AH45" s="149"/>
      <c r="AI45" s="149"/>
      <c r="AJ45" s="149"/>
      <c r="AK45" s="149"/>
      <c r="AL45" s="209"/>
      <c r="AM45" s="337"/>
      <c r="AN45" s="337"/>
      <c r="AO45" s="337"/>
      <c r="AP45" s="337"/>
      <c r="AQ45" s="209">
        <v>0</v>
      </c>
      <c r="AR45" s="210">
        <v>6263718.5</v>
      </c>
      <c r="AS45" s="210">
        <v>7745212.7199999997</v>
      </c>
      <c r="AT45" s="210">
        <v>0</v>
      </c>
      <c r="AU45" s="172"/>
    </row>
    <row r="46" spans="1:47" x14ac:dyDescent="0.25">
      <c r="A46" s="216" t="s">
        <v>174</v>
      </c>
      <c r="B46" s="84" t="s">
        <v>175</v>
      </c>
      <c r="C46" s="37" t="s">
        <v>176</v>
      </c>
      <c r="D46" s="209">
        <v>11934.28</v>
      </c>
      <c r="E46" s="337">
        <v>11934.28</v>
      </c>
      <c r="F46" s="337">
        <v>0</v>
      </c>
      <c r="G46" s="337">
        <v>0</v>
      </c>
      <c r="H46" s="337">
        <v>0</v>
      </c>
      <c r="I46" s="209">
        <v>1793913.43</v>
      </c>
      <c r="J46" s="337">
        <v>1793913.43</v>
      </c>
      <c r="K46" s="337">
        <v>0</v>
      </c>
      <c r="L46" s="337">
        <v>0</v>
      </c>
      <c r="M46" s="337">
        <v>0</v>
      </c>
      <c r="N46" s="209">
        <v>2707089.01</v>
      </c>
      <c r="O46" s="337">
        <v>2707089.01</v>
      </c>
      <c r="P46" s="337">
        <v>0</v>
      </c>
      <c r="Q46" s="337">
        <v>0</v>
      </c>
      <c r="R46" s="337">
        <v>0</v>
      </c>
      <c r="S46" s="209">
        <v>0</v>
      </c>
      <c r="T46" s="337">
        <v>0</v>
      </c>
      <c r="U46" s="337">
        <v>0</v>
      </c>
      <c r="V46" s="209">
        <v>0</v>
      </c>
      <c r="W46" s="337">
        <v>0</v>
      </c>
      <c r="X46" s="337">
        <v>0</v>
      </c>
      <c r="Y46" s="209">
        <v>0</v>
      </c>
      <c r="Z46" s="337">
        <v>0</v>
      </c>
      <c r="AA46" s="337">
        <v>0</v>
      </c>
      <c r="AB46" s="209"/>
      <c r="AC46" s="149"/>
      <c r="AD46" s="149"/>
      <c r="AE46" s="149"/>
      <c r="AF46" s="149"/>
      <c r="AG46" s="209"/>
      <c r="AH46" s="149"/>
      <c r="AI46" s="149"/>
      <c r="AJ46" s="149"/>
      <c r="AK46" s="149"/>
      <c r="AL46" s="209"/>
      <c r="AM46" s="337"/>
      <c r="AN46" s="337"/>
      <c r="AO46" s="337"/>
      <c r="AP46" s="337"/>
      <c r="AQ46" s="209">
        <v>0</v>
      </c>
      <c r="AR46" s="210">
        <v>700954.55</v>
      </c>
      <c r="AS46" s="210">
        <v>500133.74</v>
      </c>
      <c r="AT46" s="210">
        <v>0</v>
      </c>
      <c r="AU46" s="172"/>
    </row>
    <row r="47" spans="1:47" x14ac:dyDescent="0.25">
      <c r="A47" s="216" t="s">
        <v>177</v>
      </c>
      <c r="B47" s="84" t="s">
        <v>178</v>
      </c>
      <c r="C47" s="37" t="s">
        <v>179</v>
      </c>
      <c r="D47" s="209">
        <v>118406.95</v>
      </c>
      <c r="E47" s="337">
        <v>118406.95</v>
      </c>
      <c r="F47" s="337">
        <v>0</v>
      </c>
      <c r="G47" s="337">
        <v>0</v>
      </c>
      <c r="H47" s="337">
        <v>0</v>
      </c>
      <c r="I47" s="209">
        <v>16920523.399999999</v>
      </c>
      <c r="J47" s="337">
        <v>16920523.399999999</v>
      </c>
      <c r="K47" s="337">
        <v>0</v>
      </c>
      <c r="L47" s="337">
        <v>0</v>
      </c>
      <c r="M47" s="337">
        <v>0</v>
      </c>
      <c r="N47" s="209">
        <v>11964324.85</v>
      </c>
      <c r="O47" s="337">
        <v>11964324.85</v>
      </c>
      <c r="P47" s="337">
        <v>0</v>
      </c>
      <c r="Q47" s="337">
        <v>0</v>
      </c>
      <c r="R47" s="337">
        <v>0</v>
      </c>
      <c r="S47" s="209">
        <v>0</v>
      </c>
      <c r="T47" s="337">
        <v>0</v>
      </c>
      <c r="U47" s="337">
        <v>0</v>
      </c>
      <c r="V47" s="209">
        <v>0</v>
      </c>
      <c r="W47" s="337">
        <v>0</v>
      </c>
      <c r="X47" s="337">
        <v>0</v>
      </c>
      <c r="Y47" s="209">
        <v>0</v>
      </c>
      <c r="Z47" s="337">
        <v>0</v>
      </c>
      <c r="AA47" s="337">
        <v>0</v>
      </c>
      <c r="AB47" s="209"/>
      <c r="AC47" s="149"/>
      <c r="AD47" s="149"/>
      <c r="AE47" s="149"/>
      <c r="AF47" s="149"/>
      <c r="AG47" s="209"/>
      <c r="AH47" s="149"/>
      <c r="AI47" s="149"/>
      <c r="AJ47" s="149"/>
      <c r="AK47" s="149"/>
      <c r="AL47" s="209"/>
      <c r="AM47" s="337"/>
      <c r="AN47" s="337"/>
      <c r="AO47" s="337"/>
      <c r="AP47" s="337"/>
      <c r="AQ47" s="209">
        <v>0</v>
      </c>
      <c r="AR47" s="210">
        <v>14465316.699999999</v>
      </c>
      <c r="AS47" s="210">
        <v>1384135.64</v>
      </c>
      <c r="AT47" s="210">
        <v>0</v>
      </c>
      <c r="AU47" s="172"/>
    </row>
    <row r="48" spans="1:47" x14ac:dyDescent="0.25">
      <c r="B48" s="85" t="s">
        <v>180</v>
      </c>
      <c r="C48" s="37"/>
      <c r="D48" s="353"/>
      <c r="E48" s="354"/>
      <c r="F48" s="354"/>
      <c r="G48" s="354"/>
      <c r="H48" s="354"/>
      <c r="I48" s="353"/>
      <c r="J48" s="354"/>
      <c r="K48" s="354"/>
      <c r="L48" s="354"/>
      <c r="M48" s="354"/>
      <c r="N48" s="353"/>
      <c r="O48" s="354"/>
      <c r="P48" s="354"/>
      <c r="Q48" s="354"/>
      <c r="R48" s="354"/>
      <c r="S48" s="353"/>
      <c r="T48" s="354"/>
      <c r="U48" s="354"/>
      <c r="V48" s="353"/>
      <c r="W48" s="354"/>
      <c r="X48" s="354"/>
      <c r="Y48" s="353"/>
      <c r="Z48" s="354"/>
      <c r="AA48" s="354"/>
      <c r="AB48" s="353"/>
      <c r="AC48" s="156"/>
      <c r="AD48" s="156"/>
      <c r="AE48" s="156"/>
      <c r="AF48" s="156"/>
      <c r="AG48" s="353"/>
      <c r="AH48" s="156"/>
      <c r="AI48" s="156"/>
      <c r="AJ48" s="156"/>
      <c r="AK48" s="156"/>
      <c r="AL48" s="353"/>
      <c r="AM48" s="354"/>
      <c r="AN48" s="354"/>
      <c r="AO48" s="354"/>
      <c r="AP48" s="354"/>
      <c r="AQ48" s="353"/>
      <c r="AR48" s="355"/>
      <c r="AS48" s="355"/>
      <c r="AT48" s="356"/>
      <c r="AU48" s="173"/>
    </row>
    <row r="49" spans="1:47" ht="26.4" x14ac:dyDescent="0.25">
      <c r="A49" s="216" t="s">
        <v>181</v>
      </c>
      <c r="B49" s="84" t="s">
        <v>182</v>
      </c>
      <c r="C49" s="37"/>
      <c r="D49" s="209">
        <v>0.35</v>
      </c>
      <c r="E49" s="337">
        <v>0.35</v>
      </c>
      <c r="F49" s="337">
        <v>0</v>
      </c>
      <c r="G49" s="337">
        <v>0</v>
      </c>
      <c r="H49" s="337">
        <v>0</v>
      </c>
      <c r="I49" s="209">
        <v>1498.4</v>
      </c>
      <c r="J49" s="337">
        <v>1498.4</v>
      </c>
      <c r="K49" s="337">
        <v>0</v>
      </c>
      <c r="L49" s="337">
        <v>0</v>
      </c>
      <c r="M49" s="337">
        <v>0</v>
      </c>
      <c r="N49" s="209">
        <v>25333.59</v>
      </c>
      <c r="O49" s="337">
        <v>25333.59</v>
      </c>
      <c r="P49" s="337">
        <v>0</v>
      </c>
      <c r="Q49" s="337">
        <v>0</v>
      </c>
      <c r="R49" s="337">
        <v>0</v>
      </c>
      <c r="S49" s="209">
        <v>0</v>
      </c>
      <c r="T49" s="337">
        <v>0</v>
      </c>
      <c r="U49" s="337">
        <v>0</v>
      </c>
      <c r="V49" s="209">
        <v>0</v>
      </c>
      <c r="W49" s="337">
        <v>0</v>
      </c>
      <c r="X49" s="337">
        <v>0</v>
      </c>
      <c r="Y49" s="209">
        <v>0</v>
      </c>
      <c r="Z49" s="337">
        <v>0</v>
      </c>
      <c r="AA49" s="337">
        <v>0</v>
      </c>
      <c r="AB49" s="209"/>
      <c r="AC49" s="149"/>
      <c r="AD49" s="149"/>
      <c r="AE49" s="149"/>
      <c r="AF49" s="149"/>
      <c r="AG49" s="209"/>
      <c r="AH49" s="149"/>
      <c r="AI49" s="149"/>
      <c r="AJ49" s="149"/>
      <c r="AK49" s="149"/>
      <c r="AL49" s="209"/>
      <c r="AM49" s="337"/>
      <c r="AN49" s="337"/>
      <c r="AO49" s="337"/>
      <c r="AP49" s="337"/>
      <c r="AQ49" s="209">
        <v>0</v>
      </c>
      <c r="AR49" s="210">
        <v>802.64</v>
      </c>
      <c r="AS49" s="210">
        <v>0</v>
      </c>
      <c r="AT49" s="210">
        <v>0</v>
      </c>
      <c r="AU49" s="172"/>
    </row>
    <row r="50" spans="1:47" ht="26.4" x14ac:dyDescent="0.25">
      <c r="A50" s="216" t="s">
        <v>183</v>
      </c>
      <c r="B50" s="79" t="s">
        <v>184</v>
      </c>
      <c r="C50" s="37"/>
      <c r="D50" s="209">
        <v>0</v>
      </c>
      <c r="E50" s="337">
        <v>0</v>
      </c>
      <c r="F50" s="337">
        <v>0</v>
      </c>
      <c r="G50" s="337">
        <v>0</v>
      </c>
      <c r="H50" s="337">
        <v>0</v>
      </c>
      <c r="I50" s="209">
        <v>0</v>
      </c>
      <c r="J50" s="337">
        <v>0</v>
      </c>
      <c r="K50" s="337">
        <v>0</v>
      </c>
      <c r="L50" s="337">
        <v>0</v>
      </c>
      <c r="M50" s="337">
        <v>0</v>
      </c>
      <c r="N50" s="209">
        <v>0</v>
      </c>
      <c r="O50" s="337">
        <v>0</v>
      </c>
      <c r="P50" s="337">
        <v>0</v>
      </c>
      <c r="Q50" s="337">
        <v>0</v>
      </c>
      <c r="R50" s="337">
        <v>0</v>
      </c>
      <c r="S50" s="209">
        <v>0</v>
      </c>
      <c r="T50" s="337">
        <v>0</v>
      </c>
      <c r="U50" s="337">
        <v>0</v>
      </c>
      <c r="V50" s="209">
        <v>0</v>
      </c>
      <c r="W50" s="337">
        <v>0</v>
      </c>
      <c r="X50" s="337">
        <v>0</v>
      </c>
      <c r="Y50" s="209">
        <v>0</v>
      </c>
      <c r="Z50" s="337">
        <v>0</v>
      </c>
      <c r="AA50" s="337">
        <v>0</v>
      </c>
      <c r="AB50" s="209"/>
      <c r="AC50" s="149"/>
      <c r="AD50" s="149"/>
      <c r="AE50" s="149"/>
      <c r="AF50" s="149"/>
      <c r="AG50" s="209"/>
      <c r="AH50" s="149"/>
      <c r="AI50" s="149"/>
      <c r="AJ50" s="149"/>
      <c r="AK50" s="149"/>
      <c r="AL50" s="209"/>
      <c r="AM50" s="337"/>
      <c r="AN50" s="337"/>
      <c r="AO50" s="337"/>
      <c r="AP50" s="337"/>
      <c r="AQ50" s="209">
        <v>0</v>
      </c>
      <c r="AR50" s="210">
        <v>0</v>
      </c>
      <c r="AS50" s="210">
        <v>0</v>
      </c>
      <c r="AT50" s="210">
        <v>0</v>
      </c>
      <c r="AU50" s="172"/>
    </row>
    <row r="51" spans="1:47" x14ac:dyDescent="0.25">
      <c r="A51" s="216" t="s">
        <v>185</v>
      </c>
      <c r="B51" s="79" t="s">
        <v>186</v>
      </c>
      <c r="C51" s="37"/>
      <c r="D51" s="209">
        <v>5370.99</v>
      </c>
      <c r="E51" s="337">
        <v>5370.99</v>
      </c>
      <c r="F51" s="337">
        <v>0</v>
      </c>
      <c r="G51" s="337">
        <v>0</v>
      </c>
      <c r="H51" s="337">
        <v>0</v>
      </c>
      <c r="I51" s="209">
        <v>700784.18</v>
      </c>
      <c r="J51" s="337">
        <v>700784.18</v>
      </c>
      <c r="K51" s="337">
        <v>0</v>
      </c>
      <c r="L51" s="337">
        <v>0</v>
      </c>
      <c r="M51" s="337">
        <v>0</v>
      </c>
      <c r="N51" s="209">
        <v>761175.79</v>
      </c>
      <c r="O51" s="337">
        <v>761175.79</v>
      </c>
      <c r="P51" s="337">
        <v>0</v>
      </c>
      <c r="Q51" s="337">
        <v>0</v>
      </c>
      <c r="R51" s="337">
        <v>0</v>
      </c>
      <c r="S51" s="209">
        <v>0</v>
      </c>
      <c r="T51" s="337">
        <v>0</v>
      </c>
      <c r="U51" s="337">
        <v>0</v>
      </c>
      <c r="V51" s="209">
        <v>0</v>
      </c>
      <c r="W51" s="337">
        <v>0</v>
      </c>
      <c r="X51" s="337">
        <v>0</v>
      </c>
      <c r="Y51" s="209">
        <v>0</v>
      </c>
      <c r="Z51" s="337">
        <v>0</v>
      </c>
      <c r="AA51" s="337">
        <v>0</v>
      </c>
      <c r="AB51" s="209"/>
      <c r="AC51" s="149"/>
      <c r="AD51" s="149"/>
      <c r="AE51" s="149"/>
      <c r="AF51" s="149"/>
      <c r="AG51" s="209"/>
      <c r="AH51" s="149"/>
      <c r="AI51" s="149"/>
      <c r="AJ51" s="149"/>
      <c r="AK51" s="149"/>
      <c r="AL51" s="209"/>
      <c r="AM51" s="337"/>
      <c r="AN51" s="337"/>
      <c r="AO51" s="337"/>
      <c r="AP51" s="337"/>
      <c r="AQ51" s="209">
        <v>0</v>
      </c>
      <c r="AR51" s="210">
        <v>220995.57</v>
      </c>
      <c r="AS51" s="210">
        <v>309231.01</v>
      </c>
      <c r="AT51" s="210">
        <v>0</v>
      </c>
      <c r="AU51" s="172"/>
    </row>
    <row r="52" spans="1:47" x14ac:dyDescent="0.25">
      <c r="A52" s="216" t="s">
        <v>187</v>
      </c>
      <c r="B52" s="79" t="s">
        <v>188</v>
      </c>
      <c r="C52" s="37"/>
      <c r="D52" s="209">
        <v>309873.05</v>
      </c>
      <c r="E52" s="337">
        <v>309873.05</v>
      </c>
      <c r="F52" s="337">
        <v>0</v>
      </c>
      <c r="G52" s="337">
        <v>0</v>
      </c>
      <c r="H52" s="337">
        <v>0</v>
      </c>
      <c r="I52" s="209">
        <v>19924910.350000001</v>
      </c>
      <c r="J52" s="337">
        <v>19924910.350000001</v>
      </c>
      <c r="K52" s="337">
        <v>0</v>
      </c>
      <c r="L52" s="337">
        <v>0</v>
      </c>
      <c r="M52" s="337">
        <v>0</v>
      </c>
      <c r="N52" s="209">
        <v>15864950.25</v>
      </c>
      <c r="O52" s="337">
        <v>15864950.25</v>
      </c>
      <c r="P52" s="337">
        <v>0</v>
      </c>
      <c r="Q52" s="337">
        <v>0</v>
      </c>
      <c r="R52" s="337">
        <v>0</v>
      </c>
      <c r="S52" s="209">
        <v>0</v>
      </c>
      <c r="T52" s="337">
        <v>0</v>
      </c>
      <c r="U52" s="337">
        <v>0</v>
      </c>
      <c r="V52" s="209">
        <v>0</v>
      </c>
      <c r="W52" s="337">
        <v>0</v>
      </c>
      <c r="X52" s="337">
        <v>0</v>
      </c>
      <c r="Y52" s="209">
        <v>0</v>
      </c>
      <c r="Z52" s="337">
        <v>0</v>
      </c>
      <c r="AA52" s="337">
        <v>0</v>
      </c>
      <c r="AB52" s="209"/>
      <c r="AC52" s="149"/>
      <c r="AD52" s="149"/>
      <c r="AE52" s="149"/>
      <c r="AF52" s="149"/>
      <c r="AG52" s="209"/>
      <c r="AH52" s="149"/>
      <c r="AI52" s="149"/>
      <c r="AJ52" s="149"/>
      <c r="AK52" s="149"/>
      <c r="AL52" s="209"/>
      <c r="AM52" s="337"/>
      <c r="AN52" s="337"/>
      <c r="AO52" s="337"/>
      <c r="AP52" s="337"/>
      <c r="AQ52" s="209">
        <v>0</v>
      </c>
      <c r="AR52" s="210">
        <v>36908820.18</v>
      </c>
      <c r="AS52" s="210">
        <v>9016384.25</v>
      </c>
      <c r="AT52" s="210">
        <v>0</v>
      </c>
      <c r="AU52" s="172"/>
    </row>
    <row r="53" spans="1:47" ht="26.4" x14ac:dyDescent="0.25">
      <c r="A53" s="216" t="s">
        <v>189</v>
      </c>
      <c r="B53" s="79" t="s">
        <v>190</v>
      </c>
      <c r="C53" s="37" t="s">
        <v>191</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9"/>
      <c r="AD53" s="149"/>
      <c r="AE53" s="149"/>
      <c r="AF53" s="149"/>
      <c r="AG53" s="209"/>
      <c r="AH53" s="149"/>
      <c r="AI53" s="149"/>
      <c r="AJ53" s="149"/>
      <c r="AK53" s="149"/>
      <c r="AL53" s="209"/>
      <c r="AM53" s="337"/>
      <c r="AN53" s="337"/>
      <c r="AO53" s="337"/>
      <c r="AP53" s="337"/>
      <c r="AQ53" s="209">
        <v>0</v>
      </c>
      <c r="AR53" s="210">
        <v>0</v>
      </c>
      <c r="AS53" s="210">
        <v>0</v>
      </c>
      <c r="AT53" s="210">
        <v>0</v>
      </c>
      <c r="AU53" s="172"/>
    </row>
    <row r="54" spans="1:47" ht="16.8" x14ac:dyDescent="0.25">
      <c r="A54" s="216" t="s">
        <v>192</v>
      </c>
      <c r="B54" s="341" t="s">
        <v>193</v>
      </c>
      <c r="C54" s="357" t="s">
        <v>194</v>
      </c>
      <c r="D54" s="358"/>
      <c r="E54" s="359"/>
      <c r="F54" s="359"/>
      <c r="G54" s="359"/>
      <c r="H54" s="359"/>
      <c r="I54" s="358"/>
      <c r="J54" s="359"/>
      <c r="K54" s="359"/>
      <c r="L54" s="359"/>
      <c r="M54" s="359"/>
      <c r="N54" s="358"/>
      <c r="O54" s="359"/>
      <c r="P54" s="359"/>
      <c r="Q54" s="359"/>
      <c r="R54" s="359"/>
      <c r="S54" s="358"/>
      <c r="T54" s="359"/>
      <c r="U54" s="359"/>
      <c r="V54" s="358"/>
      <c r="W54" s="359"/>
      <c r="X54" s="359"/>
      <c r="Y54" s="358"/>
      <c r="Z54" s="359"/>
      <c r="AA54" s="359"/>
      <c r="AB54" s="358"/>
      <c r="AC54" s="359"/>
      <c r="AD54" s="359"/>
      <c r="AE54" s="359"/>
      <c r="AF54" s="359"/>
      <c r="AG54" s="358"/>
      <c r="AH54" s="359"/>
      <c r="AI54" s="359"/>
      <c r="AJ54" s="359"/>
      <c r="AK54" s="359"/>
      <c r="AL54" s="358"/>
      <c r="AM54" s="359"/>
      <c r="AN54" s="359"/>
      <c r="AO54" s="359"/>
      <c r="AP54" s="360"/>
      <c r="AQ54" s="358"/>
      <c r="AR54" s="361"/>
      <c r="AS54" s="361"/>
      <c r="AT54" s="362">
        <v>0</v>
      </c>
      <c r="AU54" s="363"/>
    </row>
    <row r="55" spans="1:47" ht="16.8" x14ac:dyDescent="0.25">
      <c r="B55" s="341" t="s">
        <v>195</v>
      </c>
      <c r="C55" s="342"/>
      <c r="D55" s="144"/>
      <c r="E55" s="145"/>
      <c r="F55" s="145"/>
      <c r="G55" s="145"/>
      <c r="H55" s="145"/>
      <c r="I55" s="144"/>
      <c r="J55" s="145"/>
      <c r="K55" s="145"/>
      <c r="L55" s="145"/>
      <c r="M55" s="145"/>
      <c r="N55" s="144"/>
      <c r="O55" s="145"/>
      <c r="P55" s="145"/>
      <c r="Q55" s="145"/>
      <c r="R55" s="145"/>
      <c r="S55" s="144"/>
      <c r="T55" s="145"/>
      <c r="U55" s="145"/>
      <c r="V55" s="144"/>
      <c r="W55" s="145"/>
      <c r="X55" s="145"/>
      <c r="Y55" s="144"/>
      <c r="Z55" s="145"/>
      <c r="AA55" s="145"/>
      <c r="AB55" s="144"/>
      <c r="AC55" s="145"/>
      <c r="AD55" s="145"/>
      <c r="AE55" s="145"/>
      <c r="AF55" s="145"/>
      <c r="AG55" s="144"/>
      <c r="AH55" s="145"/>
      <c r="AI55" s="145"/>
      <c r="AJ55" s="145"/>
      <c r="AK55" s="145"/>
      <c r="AL55" s="144"/>
      <c r="AM55" s="145"/>
      <c r="AN55" s="145"/>
      <c r="AO55" s="145"/>
      <c r="AP55" s="145"/>
      <c r="AQ55" s="144"/>
      <c r="AR55" s="146"/>
      <c r="AS55" s="146"/>
      <c r="AT55" s="146"/>
      <c r="AU55" s="147"/>
    </row>
    <row r="56" spans="1:47" x14ac:dyDescent="0.25">
      <c r="A56" s="216" t="s">
        <v>196</v>
      </c>
      <c r="B56" s="83" t="s">
        <v>197</v>
      </c>
      <c r="C56" s="36" t="s">
        <v>198</v>
      </c>
      <c r="D56" s="62">
        <v>533</v>
      </c>
      <c r="E56" s="63">
        <v>533</v>
      </c>
      <c r="F56" s="63">
        <v>0</v>
      </c>
      <c r="G56" s="63">
        <v>0</v>
      </c>
      <c r="H56" s="63">
        <v>0</v>
      </c>
      <c r="I56" s="62">
        <v>47029</v>
      </c>
      <c r="J56" s="63">
        <v>47029</v>
      </c>
      <c r="K56" s="63">
        <v>0</v>
      </c>
      <c r="L56" s="63">
        <v>0</v>
      </c>
      <c r="M56" s="63">
        <v>0</v>
      </c>
      <c r="N56" s="62">
        <v>148935</v>
      </c>
      <c r="O56" s="63">
        <v>148935</v>
      </c>
      <c r="P56" s="63">
        <v>0</v>
      </c>
      <c r="Q56" s="63">
        <v>0</v>
      </c>
      <c r="R56" s="63">
        <v>0</v>
      </c>
      <c r="S56" s="62">
        <v>0</v>
      </c>
      <c r="T56" s="63">
        <v>0</v>
      </c>
      <c r="U56" s="63">
        <v>0</v>
      </c>
      <c r="V56" s="62">
        <v>0</v>
      </c>
      <c r="W56" s="63">
        <v>0</v>
      </c>
      <c r="X56" s="63">
        <v>0</v>
      </c>
      <c r="Y56" s="62">
        <v>0</v>
      </c>
      <c r="Z56" s="63">
        <v>0</v>
      </c>
      <c r="AA56" s="63">
        <v>0</v>
      </c>
      <c r="AB56" s="62"/>
      <c r="AC56" s="157"/>
      <c r="AD56" s="157"/>
      <c r="AE56" s="157"/>
      <c r="AF56" s="158"/>
      <c r="AG56" s="62"/>
      <c r="AH56" s="157"/>
      <c r="AI56" s="157"/>
      <c r="AJ56" s="157"/>
      <c r="AK56" s="158"/>
      <c r="AL56" s="62"/>
      <c r="AM56" s="63"/>
      <c r="AN56" s="63"/>
      <c r="AO56" s="63"/>
      <c r="AP56" s="63"/>
      <c r="AQ56" s="62">
        <v>0</v>
      </c>
      <c r="AR56" s="64">
        <v>274131</v>
      </c>
      <c r="AS56" s="64">
        <v>110221</v>
      </c>
      <c r="AT56" s="64">
        <v>0</v>
      </c>
      <c r="AU56" s="166"/>
    </row>
    <row r="57" spans="1:47" x14ac:dyDescent="0.25">
      <c r="A57" s="216" t="s">
        <v>199</v>
      </c>
      <c r="B57" s="84" t="s">
        <v>200</v>
      </c>
      <c r="C57" s="37" t="s">
        <v>201</v>
      </c>
      <c r="D57" s="364">
        <v>784</v>
      </c>
      <c r="E57" s="365">
        <v>784</v>
      </c>
      <c r="F57" s="365">
        <v>0</v>
      </c>
      <c r="G57" s="365">
        <v>0</v>
      </c>
      <c r="H57" s="365">
        <v>0</v>
      </c>
      <c r="I57" s="364">
        <v>84728</v>
      </c>
      <c r="J57" s="365">
        <v>84728</v>
      </c>
      <c r="K57" s="365">
        <v>0</v>
      </c>
      <c r="L57" s="365">
        <v>0</v>
      </c>
      <c r="M57" s="365">
        <v>0</v>
      </c>
      <c r="N57" s="364">
        <v>197932</v>
      </c>
      <c r="O57" s="365">
        <v>197932</v>
      </c>
      <c r="P57" s="365">
        <v>0</v>
      </c>
      <c r="Q57" s="365">
        <v>0</v>
      </c>
      <c r="R57" s="365">
        <v>0</v>
      </c>
      <c r="S57" s="364">
        <v>0</v>
      </c>
      <c r="T57" s="365">
        <v>0</v>
      </c>
      <c r="U57" s="365">
        <v>0</v>
      </c>
      <c r="V57" s="364">
        <v>0</v>
      </c>
      <c r="W57" s="365">
        <v>0</v>
      </c>
      <c r="X57" s="365">
        <v>0</v>
      </c>
      <c r="Y57" s="364">
        <v>0</v>
      </c>
      <c r="Z57" s="365">
        <v>0</v>
      </c>
      <c r="AA57" s="365">
        <v>0</v>
      </c>
      <c r="AB57" s="364"/>
      <c r="AC57" s="159"/>
      <c r="AD57" s="159"/>
      <c r="AE57" s="159"/>
      <c r="AF57" s="160"/>
      <c r="AG57" s="364"/>
      <c r="AH57" s="159"/>
      <c r="AI57" s="159"/>
      <c r="AJ57" s="159"/>
      <c r="AK57" s="160"/>
      <c r="AL57" s="364"/>
      <c r="AM57" s="365"/>
      <c r="AN57" s="365"/>
      <c r="AO57" s="365"/>
      <c r="AP57" s="365"/>
      <c r="AQ57" s="364">
        <v>0</v>
      </c>
      <c r="AR57" s="366">
        <v>367683</v>
      </c>
      <c r="AS57" s="366">
        <v>110221</v>
      </c>
      <c r="AT57" s="366">
        <v>0</v>
      </c>
      <c r="AU57" s="167"/>
    </row>
    <row r="58" spans="1:47" x14ac:dyDescent="0.25">
      <c r="A58" s="216" t="s">
        <v>202</v>
      </c>
      <c r="B58" s="84" t="s">
        <v>203</v>
      </c>
      <c r="C58" s="37" t="s">
        <v>204</v>
      </c>
      <c r="D58" s="367"/>
      <c r="E58" s="368"/>
      <c r="F58" s="368"/>
      <c r="G58" s="368"/>
      <c r="H58" s="368"/>
      <c r="I58" s="364">
        <v>8578</v>
      </c>
      <c r="J58" s="365">
        <v>8578</v>
      </c>
      <c r="K58" s="365">
        <v>0</v>
      </c>
      <c r="L58" s="365">
        <v>0</v>
      </c>
      <c r="M58" s="365">
        <v>0</v>
      </c>
      <c r="N58" s="364">
        <v>1703</v>
      </c>
      <c r="O58" s="365">
        <v>1703</v>
      </c>
      <c r="P58" s="365">
        <v>0</v>
      </c>
      <c r="Q58" s="365">
        <v>0</v>
      </c>
      <c r="R58" s="365">
        <v>0</v>
      </c>
      <c r="S58" s="367"/>
      <c r="T58" s="368"/>
      <c r="U58" s="368"/>
      <c r="V58" s="364">
        <v>0</v>
      </c>
      <c r="W58" s="365">
        <v>0</v>
      </c>
      <c r="X58" s="365">
        <v>0</v>
      </c>
      <c r="Y58" s="364">
        <v>0</v>
      </c>
      <c r="Z58" s="365">
        <v>0</v>
      </c>
      <c r="AA58" s="365">
        <v>0</v>
      </c>
      <c r="AB58" s="364"/>
      <c r="AC58" s="159"/>
      <c r="AD58" s="159"/>
      <c r="AE58" s="159"/>
      <c r="AF58" s="160"/>
      <c r="AG58" s="364"/>
      <c r="AH58" s="159"/>
      <c r="AI58" s="159"/>
      <c r="AJ58" s="159"/>
      <c r="AK58" s="160"/>
      <c r="AL58" s="367"/>
      <c r="AM58" s="368"/>
      <c r="AN58" s="368"/>
      <c r="AO58" s="368"/>
      <c r="AP58" s="368"/>
      <c r="AQ58" s="364">
        <v>0</v>
      </c>
      <c r="AR58" s="366">
        <v>4762</v>
      </c>
      <c r="AS58" s="366">
        <v>1</v>
      </c>
      <c r="AT58" s="366">
        <v>0</v>
      </c>
      <c r="AU58" s="167"/>
    </row>
    <row r="59" spans="1:47" x14ac:dyDescent="0.25">
      <c r="A59" s="216" t="s">
        <v>205</v>
      </c>
      <c r="B59" s="84" t="s">
        <v>206</v>
      </c>
      <c r="C59" s="37" t="s">
        <v>207</v>
      </c>
      <c r="D59" s="364">
        <v>9518</v>
      </c>
      <c r="E59" s="365">
        <v>9388</v>
      </c>
      <c r="F59" s="365">
        <v>0</v>
      </c>
      <c r="G59" s="365">
        <v>0</v>
      </c>
      <c r="H59" s="365">
        <v>0</v>
      </c>
      <c r="I59" s="364">
        <v>945682</v>
      </c>
      <c r="J59" s="365">
        <v>939755</v>
      </c>
      <c r="K59" s="365">
        <v>0</v>
      </c>
      <c r="L59" s="365">
        <v>0</v>
      </c>
      <c r="M59" s="365">
        <v>0</v>
      </c>
      <c r="N59" s="364">
        <v>2409990</v>
      </c>
      <c r="O59" s="365">
        <v>2416389</v>
      </c>
      <c r="P59" s="365">
        <v>0</v>
      </c>
      <c r="Q59" s="365">
        <v>0</v>
      </c>
      <c r="R59" s="365">
        <v>0</v>
      </c>
      <c r="S59" s="364">
        <v>0</v>
      </c>
      <c r="T59" s="365">
        <v>0</v>
      </c>
      <c r="U59" s="365">
        <v>0</v>
      </c>
      <c r="V59" s="364">
        <v>0</v>
      </c>
      <c r="W59" s="365">
        <v>0</v>
      </c>
      <c r="X59" s="365">
        <v>0</v>
      </c>
      <c r="Y59" s="364">
        <v>0</v>
      </c>
      <c r="Z59" s="365">
        <v>0</v>
      </c>
      <c r="AA59" s="365">
        <v>0</v>
      </c>
      <c r="AB59" s="364"/>
      <c r="AC59" s="159"/>
      <c r="AD59" s="159"/>
      <c r="AE59" s="159"/>
      <c r="AF59" s="160"/>
      <c r="AG59" s="364"/>
      <c r="AH59" s="159"/>
      <c r="AI59" s="159"/>
      <c r="AJ59" s="159"/>
      <c r="AK59" s="160"/>
      <c r="AL59" s="364"/>
      <c r="AM59" s="365"/>
      <c r="AN59" s="365"/>
      <c r="AO59" s="365"/>
      <c r="AP59" s="365"/>
      <c r="AQ59" s="364">
        <v>0</v>
      </c>
      <c r="AR59" s="366">
        <v>4441086</v>
      </c>
      <c r="AS59" s="366">
        <v>1341849</v>
      </c>
      <c r="AT59" s="366">
        <v>0</v>
      </c>
      <c r="AU59" s="167"/>
    </row>
    <row r="60" spans="1:47" x14ac:dyDescent="0.25">
      <c r="A60" s="216" t="s">
        <v>208</v>
      </c>
      <c r="B60" s="84" t="s">
        <v>209</v>
      </c>
      <c r="C60" s="37"/>
      <c r="D60" s="369">
        <v>793.17</v>
      </c>
      <c r="E60" s="370">
        <v>782.33</v>
      </c>
      <c r="F60" s="370">
        <v>0</v>
      </c>
      <c r="G60" s="370">
        <v>0</v>
      </c>
      <c r="H60" s="370">
        <v>0</v>
      </c>
      <c r="I60" s="369">
        <v>78806.83</v>
      </c>
      <c r="J60" s="370">
        <v>78312.92</v>
      </c>
      <c r="K60" s="370">
        <v>0</v>
      </c>
      <c r="L60" s="370">
        <v>0</v>
      </c>
      <c r="M60" s="370">
        <v>0</v>
      </c>
      <c r="N60" s="369">
        <v>200832.5</v>
      </c>
      <c r="O60" s="370">
        <v>201365.75</v>
      </c>
      <c r="P60" s="370">
        <v>0</v>
      </c>
      <c r="Q60" s="370">
        <v>0</v>
      </c>
      <c r="R60" s="370">
        <v>0</v>
      </c>
      <c r="S60" s="369">
        <v>0</v>
      </c>
      <c r="T60" s="370">
        <v>0</v>
      </c>
      <c r="U60" s="370">
        <v>0</v>
      </c>
      <c r="V60" s="369">
        <v>0</v>
      </c>
      <c r="W60" s="370">
        <v>0</v>
      </c>
      <c r="X60" s="370">
        <v>0</v>
      </c>
      <c r="Y60" s="369">
        <v>0</v>
      </c>
      <c r="Z60" s="370">
        <v>0</v>
      </c>
      <c r="AA60" s="370">
        <v>0</v>
      </c>
      <c r="AB60" s="369"/>
      <c r="AC60" s="161"/>
      <c r="AD60" s="161"/>
      <c r="AE60" s="161"/>
      <c r="AF60" s="162"/>
      <c r="AG60" s="369"/>
      <c r="AH60" s="161"/>
      <c r="AI60" s="161"/>
      <c r="AJ60" s="161"/>
      <c r="AK60" s="162"/>
      <c r="AL60" s="369"/>
      <c r="AM60" s="370"/>
      <c r="AN60" s="370"/>
      <c r="AO60" s="370"/>
      <c r="AP60" s="370"/>
      <c r="AQ60" s="369">
        <v>0</v>
      </c>
      <c r="AR60" s="371">
        <v>370090.5</v>
      </c>
      <c r="AS60" s="371">
        <v>111820.75</v>
      </c>
      <c r="AT60" s="371">
        <v>0</v>
      </c>
      <c r="AU60" s="167"/>
    </row>
    <row r="61" spans="1:47" ht="16.8" x14ac:dyDescent="0.25">
      <c r="A61" s="216" t="s">
        <v>210</v>
      </c>
      <c r="B61" s="341" t="s">
        <v>211</v>
      </c>
      <c r="C61" s="357" t="s">
        <v>212</v>
      </c>
      <c r="D61" s="372"/>
      <c r="E61" s="373"/>
      <c r="F61" s="373"/>
      <c r="G61" s="373"/>
      <c r="H61" s="373"/>
      <c r="I61" s="372"/>
      <c r="J61" s="373"/>
      <c r="K61" s="373"/>
      <c r="L61" s="373"/>
      <c r="M61" s="373"/>
      <c r="N61" s="372"/>
      <c r="O61" s="373"/>
      <c r="P61" s="373"/>
      <c r="Q61" s="373"/>
      <c r="R61" s="373"/>
      <c r="S61" s="372"/>
      <c r="T61" s="373"/>
      <c r="U61" s="373"/>
      <c r="V61" s="372"/>
      <c r="W61" s="373"/>
      <c r="X61" s="373"/>
      <c r="Y61" s="372"/>
      <c r="Z61" s="373"/>
      <c r="AA61" s="373"/>
      <c r="AB61" s="372"/>
      <c r="AC61" s="373"/>
      <c r="AD61" s="373"/>
      <c r="AE61" s="373"/>
      <c r="AF61" s="373"/>
      <c r="AG61" s="372"/>
      <c r="AH61" s="373"/>
      <c r="AI61" s="373"/>
      <c r="AJ61" s="373"/>
      <c r="AK61" s="373"/>
      <c r="AL61" s="372"/>
      <c r="AM61" s="373"/>
      <c r="AN61" s="373"/>
      <c r="AO61" s="373"/>
      <c r="AP61" s="373"/>
      <c r="AQ61" s="372"/>
      <c r="AR61" s="374"/>
      <c r="AS61" s="374"/>
      <c r="AT61" s="375"/>
      <c r="AU61" s="376">
        <v>17648302.390000001</v>
      </c>
    </row>
    <row r="62" spans="1:47" ht="16.2" customHeight="1" x14ac:dyDescent="0.25">
      <c r="A62" s="216" t="s">
        <v>213</v>
      </c>
      <c r="B62" s="377" t="s">
        <v>214</v>
      </c>
      <c r="C62" s="378" t="s">
        <v>215</v>
      </c>
      <c r="D62" s="163"/>
      <c r="E62" s="164"/>
      <c r="F62" s="164"/>
      <c r="G62" s="164"/>
      <c r="H62" s="164"/>
      <c r="I62" s="163"/>
      <c r="J62" s="164"/>
      <c r="K62" s="164"/>
      <c r="L62" s="164"/>
      <c r="M62" s="164"/>
      <c r="N62" s="163"/>
      <c r="O62" s="164"/>
      <c r="P62" s="164"/>
      <c r="Q62" s="164"/>
      <c r="R62" s="164"/>
      <c r="S62" s="163"/>
      <c r="T62" s="164"/>
      <c r="U62" s="164"/>
      <c r="V62" s="163"/>
      <c r="W62" s="164"/>
      <c r="X62" s="164"/>
      <c r="Y62" s="163"/>
      <c r="Z62" s="164"/>
      <c r="AA62" s="164"/>
      <c r="AB62" s="163"/>
      <c r="AC62" s="164"/>
      <c r="AD62" s="164"/>
      <c r="AE62" s="164"/>
      <c r="AF62" s="164"/>
      <c r="AG62" s="163"/>
      <c r="AH62" s="164"/>
      <c r="AI62" s="164"/>
      <c r="AJ62" s="164"/>
      <c r="AK62" s="164"/>
      <c r="AL62" s="163"/>
      <c r="AM62" s="164"/>
      <c r="AN62" s="164"/>
      <c r="AO62" s="164"/>
      <c r="AP62" s="164"/>
      <c r="AQ62" s="163"/>
      <c r="AR62" s="165"/>
      <c r="AS62" s="165"/>
      <c r="AT62" s="165"/>
      <c r="AU62" s="379">
        <v>2023856.34</v>
      </c>
    </row>
    <row r="63" spans="1:47" x14ac:dyDescent="0.25">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row>
    <row r="64" spans="1:47"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sheetData>
  <sheetProtection password="D429" sheet="1" objects="1" scenarios="1"/>
  <conditionalFormatting sqref="AQ49:AQ53 D25:AB28 D30:AB32 D34:AB35 D46:AB47 D49:AB53 D37:AB40">
    <cfRule type="cellIs" dxfId="641" priority="51" stopIfTrue="1" operator="lessThan">
      <formula>0</formula>
    </cfRule>
  </conditionalFormatting>
  <conditionalFormatting sqref="G56:H57 G59:H59 D59 D56:D57 G7:H7 E13:F15 D6:D10 D13:D21">
    <cfRule type="cellIs" dxfId="640" priority="113" stopIfTrue="1" operator="lessThan">
      <formula>0</formula>
    </cfRule>
  </conditionalFormatting>
  <conditionalFormatting sqref="AG34:AG35">
    <cfRule type="cellIs" dxfId="639" priority="68" stopIfTrue="1" operator="lessThan">
      <formula>0</formula>
    </cfRule>
  </conditionalFormatting>
  <conditionalFormatting sqref="AO56:AP57 AO59:AP59 AL59 AL56:AL57">
    <cfRule type="cellIs" dxfId="638" priority="18" stopIfTrue="1" operator="lessThan">
      <formula>0</formula>
    </cfRule>
  </conditionalFormatting>
  <conditionalFormatting sqref="L7:M7 I6:I10">
    <cfRule type="cellIs" dxfId="637" priority="110" stopIfTrue="1" operator="lessThan">
      <formula>0</formula>
    </cfRule>
  </conditionalFormatting>
  <conditionalFormatting sqref="Q7:R7 N6:N10">
    <cfRule type="cellIs" dxfId="636" priority="108" stopIfTrue="1" operator="lessThan">
      <formula>0</formula>
    </cfRule>
  </conditionalFormatting>
  <conditionalFormatting sqref="S6:S10">
    <cfRule type="cellIs" dxfId="635" priority="107" stopIfTrue="1" operator="lessThan">
      <formula>0</formula>
    </cfRule>
  </conditionalFormatting>
  <conditionalFormatting sqref="V6:V10">
    <cfRule type="cellIs" dxfId="634" priority="106" stopIfTrue="1" operator="lessThan">
      <formula>0</formula>
    </cfRule>
  </conditionalFormatting>
  <conditionalFormatting sqref="Y6:Y10">
    <cfRule type="cellIs" dxfId="633" priority="105" stopIfTrue="1" operator="lessThan">
      <formula>0</formula>
    </cfRule>
  </conditionalFormatting>
  <conditionalFormatting sqref="AB6:AB10">
    <cfRule type="cellIs" dxfId="632" priority="104" stopIfTrue="1" operator="lessThan">
      <formula>0</formula>
    </cfRule>
  </conditionalFormatting>
  <conditionalFormatting sqref="AG6:AG10">
    <cfRule type="cellIs" dxfId="631" priority="103" stopIfTrue="1" operator="lessThan">
      <formula>0</formula>
    </cfRule>
  </conditionalFormatting>
  <conditionalFormatting sqref="AR6:AR10">
    <cfRule type="cellIs" dxfId="630" priority="100" stopIfTrue="1" operator="lessThan">
      <formula>0</formula>
    </cfRule>
  </conditionalFormatting>
  <conditionalFormatting sqref="AQ6:AQ10">
    <cfRule type="cellIs" dxfId="629" priority="101" stopIfTrue="1" operator="lessThan">
      <formula>0</formula>
    </cfRule>
  </conditionalFormatting>
  <conditionalFormatting sqref="AS6:AS10">
    <cfRule type="cellIs" dxfId="628" priority="99" stopIfTrue="1" operator="lessThan">
      <formula>0</formula>
    </cfRule>
  </conditionalFormatting>
  <conditionalFormatting sqref="J13:K15 I13:I21">
    <cfRule type="cellIs" dxfId="627" priority="97" stopIfTrue="1" operator="lessThan">
      <formula>0</formula>
    </cfRule>
  </conditionalFormatting>
  <conditionalFormatting sqref="T13:T15 S13:S21">
    <cfRule type="cellIs" dxfId="626" priority="94" stopIfTrue="1" operator="lessThan">
      <formula>0</formula>
    </cfRule>
  </conditionalFormatting>
  <conditionalFormatting sqref="U13:U15">
    <cfRule type="cellIs" dxfId="625" priority="93" stopIfTrue="1" operator="lessThan">
      <formula>0</formula>
    </cfRule>
  </conditionalFormatting>
  <conditionalFormatting sqref="W13:W15 V13:V21">
    <cfRule type="cellIs" dxfId="624" priority="92" stopIfTrue="1" operator="lessThan">
      <formula>0</formula>
    </cfRule>
  </conditionalFormatting>
  <conditionalFormatting sqref="X13:X15">
    <cfRule type="cellIs" dxfId="623" priority="91" stopIfTrue="1" operator="lessThan">
      <formula>0</formula>
    </cfRule>
  </conditionalFormatting>
  <conditionalFormatting sqref="Z13:Z15 Y13:Y21">
    <cfRule type="cellIs" dxfId="622" priority="90" stopIfTrue="1" operator="lessThan">
      <formula>0</formula>
    </cfRule>
  </conditionalFormatting>
  <conditionalFormatting sqref="AA13:AA15">
    <cfRule type="cellIs" dxfId="621" priority="89" stopIfTrue="1" operator="lessThan">
      <formula>0</formula>
    </cfRule>
  </conditionalFormatting>
  <conditionalFormatting sqref="AB13:AB21">
    <cfRule type="cellIs" dxfId="620" priority="88" stopIfTrue="1" operator="lessThan">
      <formula>0</formula>
    </cfRule>
  </conditionalFormatting>
  <conditionalFormatting sqref="AG13:AG21">
    <cfRule type="cellIs" dxfId="619" priority="87" stopIfTrue="1" operator="lessThan">
      <formula>0</formula>
    </cfRule>
  </conditionalFormatting>
  <conditionalFormatting sqref="AR13:AR21">
    <cfRule type="cellIs" dxfId="618" priority="84" stopIfTrue="1" operator="lessThan">
      <formula>0</formula>
    </cfRule>
  </conditionalFormatting>
  <conditionalFormatting sqref="AQ13:AQ21">
    <cfRule type="cellIs" dxfId="617" priority="85" stopIfTrue="1" operator="lessThan">
      <formula>0</formula>
    </cfRule>
  </conditionalFormatting>
  <conditionalFormatting sqref="AS13:AS21">
    <cfRule type="cellIs" dxfId="616" priority="83" stopIfTrue="1" operator="lessThan">
      <formula>0</formula>
    </cfRule>
  </conditionalFormatting>
  <conditionalFormatting sqref="AG25:AG28">
    <cfRule type="cellIs" dxfId="615" priority="70" stopIfTrue="1" operator="lessThan">
      <formula>0</formula>
    </cfRule>
  </conditionalFormatting>
  <conditionalFormatting sqref="AG30:AG32">
    <cfRule type="cellIs" dxfId="614" priority="69" stopIfTrue="1" operator="lessThan">
      <formula>0</formula>
    </cfRule>
  </conditionalFormatting>
  <conditionalFormatting sqref="AL25:AP28">
    <cfRule type="cellIs" dxfId="613" priority="67" stopIfTrue="1" operator="lessThan">
      <formula>0</formula>
    </cfRule>
  </conditionalFormatting>
  <conditionalFormatting sqref="AL30:AP32">
    <cfRule type="cellIs" dxfId="612" priority="66" stopIfTrue="1" operator="lessThan">
      <formula>0</formula>
    </cfRule>
  </conditionalFormatting>
  <conditionalFormatting sqref="AL34:AP35">
    <cfRule type="cellIs" dxfId="611" priority="65" stopIfTrue="1" operator="lessThan">
      <formula>0</formula>
    </cfRule>
  </conditionalFormatting>
  <conditionalFormatting sqref="AQ25:AT26 AQ27:AS27">
    <cfRule type="cellIs" dxfId="610" priority="64" stopIfTrue="1" operator="lessThan">
      <formula>0</formula>
    </cfRule>
  </conditionalFormatting>
  <conditionalFormatting sqref="AQ28:AT28">
    <cfRule type="cellIs" dxfId="609" priority="63" stopIfTrue="1" operator="lessThan">
      <formula>0</formula>
    </cfRule>
  </conditionalFormatting>
  <conditionalFormatting sqref="AQ30:AT32">
    <cfRule type="cellIs" dxfId="608" priority="62" stopIfTrue="1" operator="lessThan">
      <formula>0</formula>
    </cfRule>
  </conditionalFormatting>
  <conditionalFormatting sqref="AG46:AG47">
    <cfRule type="cellIs" dxfId="607" priority="61" stopIfTrue="1" operator="lessThan">
      <formula>0</formula>
    </cfRule>
  </conditionalFormatting>
  <conditionalFormatting sqref="AG49:AG53">
    <cfRule type="cellIs" dxfId="606" priority="60" stopIfTrue="1" operator="lessThan">
      <formula>0</formula>
    </cfRule>
  </conditionalFormatting>
  <conditionalFormatting sqref="AG37:AG40">
    <cfRule type="cellIs" dxfId="605" priority="58" stopIfTrue="1" operator="lessThan">
      <formula>0</formula>
    </cfRule>
  </conditionalFormatting>
  <conditionalFormatting sqref="AL37:AP40">
    <cfRule type="cellIs" dxfId="604" priority="57" stopIfTrue="1" operator="lessThan">
      <formula>0</formula>
    </cfRule>
  </conditionalFormatting>
  <conditionalFormatting sqref="AL46:AP47">
    <cfRule type="cellIs" dxfId="603" priority="56" stopIfTrue="1" operator="lessThan">
      <formula>0</formula>
    </cfRule>
  </conditionalFormatting>
  <conditionalFormatting sqref="AL49:AP53">
    <cfRule type="cellIs" dxfId="602" priority="55" stopIfTrue="1" operator="lessThan">
      <formula>0</formula>
    </cfRule>
  </conditionalFormatting>
  <conditionalFormatting sqref="AQ37:AQ40">
    <cfRule type="cellIs" dxfId="601" priority="53" stopIfTrue="1" operator="lessThan">
      <formula>0</formula>
    </cfRule>
  </conditionalFormatting>
  <conditionalFormatting sqref="AQ46:AQ47">
    <cfRule type="cellIs" dxfId="600" priority="52" stopIfTrue="1" operator="lessThan">
      <formula>0</formula>
    </cfRule>
  </conditionalFormatting>
  <conditionalFormatting sqref="AR37:AR40">
    <cfRule type="cellIs" dxfId="599" priority="49" stopIfTrue="1" operator="lessThan">
      <formula>0</formula>
    </cfRule>
  </conditionalFormatting>
  <conditionalFormatting sqref="AR46:AR47">
    <cfRule type="cellIs" dxfId="598" priority="48" stopIfTrue="1" operator="lessThan">
      <formula>0</formula>
    </cfRule>
  </conditionalFormatting>
  <conditionalFormatting sqref="AR49:AR53">
    <cfRule type="cellIs" dxfId="597" priority="47" stopIfTrue="1" operator="lessThan">
      <formula>0</formula>
    </cfRule>
  </conditionalFormatting>
  <conditionalFormatting sqref="AS37:AS40">
    <cfRule type="cellIs" dxfId="596" priority="45" stopIfTrue="1" operator="lessThan">
      <formula>0</formula>
    </cfRule>
  </conditionalFormatting>
  <conditionalFormatting sqref="AS46:AS47">
    <cfRule type="cellIs" dxfId="595" priority="44" stopIfTrue="1" operator="lessThan">
      <formula>0</formula>
    </cfRule>
  </conditionalFormatting>
  <conditionalFormatting sqref="AS49:AS53">
    <cfRule type="cellIs" dxfId="594" priority="43" stopIfTrue="1" operator="lessThan">
      <formula>0</formula>
    </cfRule>
  </conditionalFormatting>
  <conditionalFormatting sqref="AT37:AT40">
    <cfRule type="cellIs" dxfId="593" priority="41" stopIfTrue="1" operator="lessThan">
      <formula>0</formula>
    </cfRule>
  </conditionalFormatting>
  <conditionalFormatting sqref="AT46:AT47">
    <cfRule type="cellIs" dxfId="592" priority="40" stopIfTrue="1" operator="lessThan">
      <formula>0</formula>
    </cfRule>
  </conditionalFormatting>
  <conditionalFormatting sqref="AT49:AT53">
    <cfRule type="cellIs" dxfId="591" priority="39" stopIfTrue="1" operator="lessThan">
      <formula>0</formula>
    </cfRule>
  </conditionalFormatting>
  <conditionalFormatting sqref="AQ35:AT35">
    <cfRule type="cellIs" dxfId="590" priority="37" stopIfTrue="1" operator="lessThan">
      <formula>0</formula>
    </cfRule>
  </conditionalFormatting>
  <conditionalFormatting sqref="AT34">
    <cfRule type="cellIs" dxfId="589" priority="36" stopIfTrue="1" operator="lessThan">
      <formula>0</formula>
    </cfRule>
  </conditionalFormatting>
  <conditionalFormatting sqref="AR34">
    <cfRule type="cellIs" dxfId="588" priority="35" stopIfTrue="1" operator="lessThan">
      <formula>0</formula>
    </cfRule>
  </conditionalFormatting>
  <conditionalFormatting sqref="AU61:AU62">
    <cfRule type="cellIs" dxfId="587" priority="34" stopIfTrue="1" operator="lessThan">
      <formula>0</formula>
    </cfRule>
  </conditionalFormatting>
  <conditionalFormatting sqref="L56:M57 I56:I57">
    <cfRule type="cellIs" dxfId="586" priority="33" stopIfTrue="1" operator="lessThan">
      <formula>0</formula>
    </cfRule>
  </conditionalFormatting>
  <conditionalFormatting sqref="L58:M59 I58:I59">
    <cfRule type="cellIs" dxfId="585" priority="31" stopIfTrue="1" operator="lessThan">
      <formula>0</formula>
    </cfRule>
  </conditionalFormatting>
  <conditionalFormatting sqref="Q56:S57 N56:N57">
    <cfRule type="cellIs" dxfId="584" priority="29" stopIfTrue="1" operator="lessThan">
      <formula>0</formula>
    </cfRule>
  </conditionalFormatting>
  <conditionalFormatting sqref="T56:U57">
    <cfRule type="cellIs" dxfId="583" priority="28" stopIfTrue="1" operator="lessThan">
      <formula>0</formula>
    </cfRule>
  </conditionalFormatting>
  <conditionalFormatting sqref="Q59:S59 N59">
    <cfRule type="cellIs" dxfId="582" priority="27" stopIfTrue="1" operator="lessThan">
      <formula>0</formula>
    </cfRule>
  </conditionalFormatting>
  <conditionalFormatting sqref="T59:U59">
    <cfRule type="cellIs" dxfId="581" priority="26" stopIfTrue="1" operator="lessThan">
      <formula>0</formula>
    </cfRule>
  </conditionalFormatting>
  <conditionalFormatting sqref="Q58:R58 N58">
    <cfRule type="cellIs" dxfId="580" priority="25" stopIfTrue="1" operator="lessThan">
      <formula>0</formula>
    </cfRule>
  </conditionalFormatting>
  <conditionalFormatting sqref="V56:V57">
    <cfRule type="cellIs" dxfId="579" priority="24" stopIfTrue="1" operator="lessThan">
      <formula>0</formula>
    </cfRule>
  </conditionalFormatting>
  <conditionalFormatting sqref="V59">
    <cfRule type="cellIs" dxfId="578" priority="23" stopIfTrue="1" operator="lessThan">
      <formula>0</formula>
    </cfRule>
  </conditionalFormatting>
  <conditionalFormatting sqref="V58">
    <cfRule type="cellIs" dxfId="577" priority="22" stopIfTrue="1" operator="lessThan">
      <formula>0</formula>
    </cfRule>
  </conditionalFormatting>
  <conditionalFormatting sqref="Y56:Y57">
    <cfRule type="cellIs" dxfId="576" priority="21" stopIfTrue="1" operator="lessThan">
      <formula>0</formula>
    </cfRule>
  </conditionalFormatting>
  <conditionalFormatting sqref="Y59">
    <cfRule type="cellIs" dxfId="575" priority="20" stopIfTrue="1" operator="lessThan">
      <formula>0</formula>
    </cfRule>
  </conditionalFormatting>
  <conditionalFormatting sqref="Y58">
    <cfRule type="cellIs" dxfId="574" priority="19" stopIfTrue="1" operator="lessThan">
      <formula>0</formula>
    </cfRule>
  </conditionalFormatting>
  <conditionalFormatting sqref="O13:P15 N13:N21">
    <cfRule type="cellIs" dxfId="573" priority="95" stopIfTrue="1" operator="lessThan">
      <formula>0</formula>
    </cfRule>
  </conditionalFormatting>
  <conditionalFormatting sqref="AO7:AP7 AM13:AN15 AL6:AL10 AL13:AL21">
    <cfRule type="cellIs" dxfId="572" priority="17" stopIfTrue="1" operator="lessThan">
      <formula>0</formula>
    </cfRule>
  </conditionalFormatting>
  <conditionalFormatting sqref="AS34">
    <cfRule type="cellIs" dxfId="571" priority="16" stopIfTrue="1" operator="lessThan">
      <formula>0</formula>
    </cfRule>
  </conditionalFormatting>
  <conditionalFormatting sqref="D41:AB42 D44:AB45">
    <cfRule type="cellIs" dxfId="570" priority="9" stopIfTrue="1" operator="lessThan">
      <formula>0</formula>
    </cfRule>
  </conditionalFormatting>
  <conditionalFormatting sqref="AG41:AG42">
    <cfRule type="cellIs" dxfId="569" priority="14" stopIfTrue="1" operator="lessThan">
      <formula>0</formula>
    </cfRule>
  </conditionalFormatting>
  <conditionalFormatting sqref="AL41:AP42">
    <cfRule type="cellIs" dxfId="568" priority="13" stopIfTrue="1" operator="lessThan">
      <formula>0</formula>
    </cfRule>
  </conditionalFormatting>
  <conditionalFormatting sqref="AG44:AG45">
    <cfRule type="cellIs" dxfId="567" priority="12" stopIfTrue="1" operator="lessThan">
      <formula>0</formula>
    </cfRule>
  </conditionalFormatting>
  <conditionalFormatting sqref="AL44:AP45">
    <cfRule type="cellIs" dxfId="566" priority="11" stopIfTrue="1" operator="lessThan">
      <formula>0</formula>
    </cfRule>
  </conditionalFormatting>
  <conditionalFormatting sqref="AQ44:AQ45">
    <cfRule type="cellIs" dxfId="565" priority="10" stopIfTrue="1" operator="lessThan">
      <formula>0</formula>
    </cfRule>
  </conditionalFormatting>
  <conditionalFormatting sqref="AR44:AR45">
    <cfRule type="cellIs" dxfId="564" priority="8" stopIfTrue="1" operator="lessThan">
      <formula>0</formula>
    </cfRule>
  </conditionalFormatting>
  <conditionalFormatting sqref="AS44:AS45">
    <cfRule type="cellIs" dxfId="563" priority="7" stopIfTrue="1" operator="lessThan">
      <formula>0</formula>
    </cfRule>
  </conditionalFormatting>
  <conditionalFormatting sqref="AT44:AT45">
    <cfRule type="cellIs" dxfId="562" priority="6" stopIfTrue="1" operator="lessThan">
      <formula>0</formula>
    </cfRule>
  </conditionalFormatting>
  <conditionalFormatting sqref="AQ42:AT42">
    <cfRule type="cellIs" dxfId="561" priority="5" stopIfTrue="1" operator="lessThan">
      <formula>0</formula>
    </cfRule>
  </conditionalFormatting>
  <conditionalFormatting sqref="AT41">
    <cfRule type="cellIs" dxfId="560" priority="4" stopIfTrue="1" operator="lessThan">
      <formula>0</formula>
    </cfRule>
  </conditionalFormatting>
  <conditionalFormatting sqref="AR41">
    <cfRule type="cellIs" dxfId="559" priority="3" stopIfTrue="1" operator="lessThan">
      <formula>0</formula>
    </cfRule>
  </conditionalFormatting>
  <conditionalFormatting sqref="AS41">
    <cfRule type="cellIs" dxfId="558" priority="2" stopIfTrue="1" operator="lessThan">
      <formula>0</formula>
    </cfRule>
  </conditionalFormatting>
  <conditionalFormatting sqref="AQ41">
    <cfRule type="cellIs" dxfId="557" priority="1" stopIfTrue="1" operator="lessThan">
      <formula>0</formula>
    </cfRule>
  </conditionalFormatting>
  <dataValidations count="3">
    <dataValidation allowBlank="1" showInputMessage="1" showErrorMessage="1" prompt="Requires calculation from user" sqref="AG5 AL5:AS5 AG12 AG60 AG22 AL22:AS22 AL12:AS12 AL60:AT60 D12:AB12 D60:AB60 D22:AB22 D5:AB5"/>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4:AU24 AT27 AL29:AT29 AL33:AT33 AL36:AT36 AL43:AT43 AL48:AT48 AT55 AL61:AT62 AQ34 AL58:AP58 AU25:AU60 AC4:AF62 AH4:AK62 D4:AB4 D61:AB62 D23:AB24 D29:AB29 D33:AB33 D36:AB36 D43:AB43 D48:AB48 D54:AB55"/>
  </dataValidations>
  <pageMargins left="0" right="0" top="0.35" bottom="0.2" header="0.2" footer="0.2"/>
  <pageSetup paperSize="5" scale="3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pane="topRight" activeCell="A3" sqref="A3:XFD3"/>
      <selection pane="bottomLeft" activeCell="A3" sqref="A3:XFD3"/>
      <selection pane="bottomRight" activeCell="H58" sqref="H58"/>
    </sheetView>
  </sheetViews>
  <sheetFormatPr defaultColWidth="0" defaultRowHeight="13.2" zeroHeight="1" x14ac:dyDescent="0.25"/>
  <cols>
    <col min="1" max="1" width="10.5546875" style="216" hidden="1" customWidth="1"/>
    <col min="2" max="2" width="74.109375" style="8" customWidth="1"/>
    <col min="3" max="3" width="13.44140625" style="8" customWidth="1"/>
    <col min="4" max="18" width="20.44140625" style="8" customWidth="1"/>
    <col min="19" max="27" width="20.6640625" style="8" customWidth="1"/>
    <col min="28" max="47" width="20.44140625" style="8" customWidth="1"/>
    <col min="48" max="48" width="9.33203125" style="8" customWidth="1"/>
    <col min="49" max="54" width="0" style="8" hidden="1" customWidth="1"/>
    <col min="55" max="55" width="9.33203125" style="8" hidden="1" customWidth="1"/>
    <col min="56" max="16384" width="9.33203125" style="8" hidden="1"/>
  </cols>
  <sheetData>
    <row r="1" spans="1:47" ht="19.2" x14ac:dyDescent="0.25">
      <c r="B1" s="52" t="s">
        <v>216</v>
      </c>
    </row>
    <row r="2" spans="1:47" x14ac:dyDescent="0.25"/>
    <row r="3" spans="1:47" ht="82.8" x14ac:dyDescent="0.25">
      <c r="B3" s="86" t="s">
        <v>1</v>
      </c>
      <c r="C3" s="87" t="s">
        <v>27</v>
      </c>
      <c r="D3" s="88" t="s">
        <v>28</v>
      </c>
      <c r="E3" s="89" t="s">
        <v>29</v>
      </c>
      <c r="F3" s="89" t="s">
        <v>30</v>
      </c>
      <c r="G3" s="89" t="s">
        <v>31</v>
      </c>
      <c r="H3" s="89" t="s">
        <v>32</v>
      </c>
      <c r="I3" s="88" t="s">
        <v>33</v>
      </c>
      <c r="J3" s="89" t="s">
        <v>34</v>
      </c>
      <c r="K3" s="89" t="s">
        <v>35</v>
      </c>
      <c r="L3" s="89" t="s">
        <v>36</v>
      </c>
      <c r="M3" s="89" t="s">
        <v>37</v>
      </c>
      <c r="N3" s="88" t="s">
        <v>38</v>
      </c>
      <c r="O3" s="89" t="s">
        <v>39</v>
      </c>
      <c r="P3" s="89" t="s">
        <v>40</v>
      </c>
      <c r="Q3" s="89" t="s">
        <v>41</v>
      </c>
      <c r="R3" s="89" t="s">
        <v>42</v>
      </c>
      <c r="S3" s="88" t="s">
        <v>43</v>
      </c>
      <c r="T3" s="89" t="s">
        <v>44</v>
      </c>
      <c r="U3" s="89" t="s">
        <v>45</v>
      </c>
      <c r="V3" s="88" t="s">
        <v>46</v>
      </c>
      <c r="W3" s="89" t="s">
        <v>47</v>
      </c>
      <c r="X3" s="89" t="s">
        <v>48</v>
      </c>
      <c r="Y3" s="88" t="s">
        <v>49</v>
      </c>
      <c r="Z3" s="89" t="s">
        <v>50</v>
      </c>
      <c r="AA3" s="89" t="s">
        <v>51</v>
      </c>
      <c r="AB3" s="88" t="s">
        <v>52</v>
      </c>
      <c r="AC3" s="89" t="s">
        <v>53</v>
      </c>
      <c r="AD3" s="89" t="s">
        <v>54</v>
      </c>
      <c r="AE3" s="89" t="s">
        <v>55</v>
      </c>
      <c r="AF3" s="89" t="s">
        <v>56</v>
      </c>
      <c r="AG3" s="88" t="s">
        <v>57</v>
      </c>
      <c r="AH3" s="89" t="s">
        <v>58</v>
      </c>
      <c r="AI3" s="89" t="s">
        <v>59</v>
      </c>
      <c r="AJ3" s="89" t="s">
        <v>60</v>
      </c>
      <c r="AK3" s="89" t="s">
        <v>61</v>
      </c>
      <c r="AL3" s="88" t="s">
        <v>62</v>
      </c>
      <c r="AM3" s="89" t="s">
        <v>63</v>
      </c>
      <c r="AN3" s="89" t="s">
        <v>64</v>
      </c>
      <c r="AO3" s="89" t="s">
        <v>65</v>
      </c>
      <c r="AP3" s="89" t="s">
        <v>66</v>
      </c>
      <c r="AQ3" s="88" t="s">
        <v>67</v>
      </c>
      <c r="AR3" s="90" t="s">
        <v>68</v>
      </c>
      <c r="AS3" s="90" t="s">
        <v>69</v>
      </c>
      <c r="AT3" s="90" t="s">
        <v>70</v>
      </c>
      <c r="AU3" s="91" t="s">
        <v>71</v>
      </c>
    </row>
    <row r="4" spans="1:47" ht="16.8" x14ac:dyDescent="0.25">
      <c r="B4" s="77" t="s">
        <v>72</v>
      </c>
      <c r="C4" s="66"/>
      <c r="D4" s="127"/>
      <c r="E4" s="126"/>
      <c r="F4" s="126"/>
      <c r="G4" s="126"/>
      <c r="H4" s="126"/>
      <c r="I4" s="127"/>
      <c r="J4" s="126"/>
      <c r="K4" s="126"/>
      <c r="L4" s="126"/>
      <c r="M4" s="126"/>
      <c r="N4" s="127"/>
      <c r="O4" s="126"/>
      <c r="P4" s="126"/>
      <c r="Q4" s="126"/>
      <c r="R4" s="126"/>
      <c r="S4" s="127"/>
      <c r="T4" s="126"/>
      <c r="U4" s="126"/>
      <c r="V4" s="127"/>
      <c r="W4" s="126"/>
      <c r="X4" s="126"/>
      <c r="Y4" s="127"/>
      <c r="Z4" s="126"/>
      <c r="AA4" s="126"/>
      <c r="AB4" s="127"/>
      <c r="AC4" s="126"/>
      <c r="AD4" s="126"/>
      <c r="AE4" s="126"/>
      <c r="AF4" s="126"/>
      <c r="AG4" s="127"/>
      <c r="AH4" s="126"/>
      <c r="AI4" s="126"/>
      <c r="AJ4" s="126"/>
      <c r="AK4" s="126"/>
      <c r="AL4" s="127"/>
      <c r="AM4" s="126"/>
      <c r="AN4" s="126"/>
      <c r="AO4" s="126"/>
      <c r="AP4" s="126"/>
      <c r="AQ4" s="127"/>
      <c r="AR4" s="128"/>
      <c r="AS4" s="128"/>
      <c r="AT4" s="128"/>
      <c r="AU4" s="129"/>
    </row>
    <row r="5" spans="1:47" x14ac:dyDescent="0.25">
      <c r="A5" s="216" t="s">
        <v>217</v>
      </c>
      <c r="B5" s="92" t="s">
        <v>218</v>
      </c>
      <c r="C5" s="36"/>
      <c r="D5" s="59">
        <v>4358345.2300000004</v>
      </c>
      <c r="E5" s="60">
        <v>4215573.25</v>
      </c>
      <c r="F5" s="60">
        <v>0</v>
      </c>
      <c r="G5" s="65">
        <v>0</v>
      </c>
      <c r="H5" s="65">
        <v>0</v>
      </c>
      <c r="I5" s="59">
        <v>356064993.11000001</v>
      </c>
      <c r="J5" s="60">
        <v>344398023.39999998</v>
      </c>
      <c r="K5" s="60">
        <v>0</v>
      </c>
      <c r="L5" s="60">
        <v>0</v>
      </c>
      <c r="M5" s="60">
        <v>0</v>
      </c>
      <c r="N5" s="59">
        <v>549273948.14999998</v>
      </c>
      <c r="O5" s="60">
        <v>547805795.48000002</v>
      </c>
      <c r="P5" s="60">
        <v>0</v>
      </c>
      <c r="Q5" s="60">
        <v>0</v>
      </c>
      <c r="R5" s="60">
        <v>0</v>
      </c>
      <c r="S5" s="59">
        <v>0</v>
      </c>
      <c r="T5" s="60">
        <v>0</v>
      </c>
      <c r="U5" s="60">
        <v>0</v>
      </c>
      <c r="V5" s="59">
        <v>0</v>
      </c>
      <c r="W5" s="60">
        <v>0</v>
      </c>
      <c r="X5" s="60">
        <v>0</v>
      </c>
      <c r="Y5" s="59">
        <v>0</v>
      </c>
      <c r="Z5" s="60">
        <v>0</v>
      </c>
      <c r="AA5" s="60">
        <v>0</v>
      </c>
      <c r="AB5" s="59"/>
      <c r="AC5" s="152"/>
      <c r="AD5" s="152"/>
      <c r="AE5" s="152"/>
      <c r="AF5" s="152"/>
      <c r="AG5" s="59"/>
      <c r="AH5" s="152"/>
      <c r="AI5" s="152"/>
      <c r="AJ5" s="152"/>
      <c r="AK5" s="152"/>
      <c r="AL5" s="59"/>
      <c r="AM5" s="60"/>
      <c r="AN5" s="60"/>
      <c r="AO5" s="60"/>
      <c r="AP5" s="60"/>
      <c r="AQ5" s="59">
        <v>0</v>
      </c>
      <c r="AR5" s="61">
        <v>426544679.37</v>
      </c>
      <c r="AS5" s="61">
        <v>155572072.31</v>
      </c>
      <c r="AT5" s="169"/>
      <c r="AU5" s="171"/>
    </row>
    <row r="6" spans="1:47" x14ac:dyDescent="0.25">
      <c r="A6" s="216" t="s">
        <v>219</v>
      </c>
      <c r="B6" s="93" t="s">
        <v>220</v>
      </c>
      <c r="C6" s="37" t="s">
        <v>221</v>
      </c>
      <c r="D6" s="209">
        <v>0</v>
      </c>
      <c r="E6" s="337">
        <v>0</v>
      </c>
      <c r="F6" s="337">
        <v>0</v>
      </c>
      <c r="G6" s="338">
        <v>0</v>
      </c>
      <c r="H6" s="338">
        <v>0</v>
      </c>
      <c r="I6" s="209">
        <v>92290.3</v>
      </c>
      <c r="J6" s="337">
        <v>0</v>
      </c>
      <c r="K6" s="337">
        <v>0</v>
      </c>
      <c r="L6" s="337">
        <v>0</v>
      </c>
      <c r="M6" s="337">
        <v>0</v>
      </c>
      <c r="N6" s="209">
        <v>-6657.23</v>
      </c>
      <c r="O6" s="337">
        <v>0</v>
      </c>
      <c r="P6" s="337">
        <v>0</v>
      </c>
      <c r="Q6" s="337">
        <v>0</v>
      </c>
      <c r="R6" s="337">
        <v>0</v>
      </c>
      <c r="S6" s="209">
        <v>0</v>
      </c>
      <c r="T6" s="337">
        <v>0</v>
      </c>
      <c r="U6" s="337">
        <v>0</v>
      </c>
      <c r="V6" s="209">
        <v>0</v>
      </c>
      <c r="W6" s="337">
        <v>0</v>
      </c>
      <c r="X6" s="337">
        <v>0</v>
      </c>
      <c r="Y6" s="209">
        <v>0</v>
      </c>
      <c r="Z6" s="337">
        <v>0</v>
      </c>
      <c r="AA6" s="337">
        <v>0</v>
      </c>
      <c r="AB6" s="209"/>
      <c r="AC6" s="148"/>
      <c r="AD6" s="148"/>
      <c r="AE6" s="148"/>
      <c r="AF6" s="148"/>
      <c r="AG6" s="209"/>
      <c r="AH6" s="148"/>
      <c r="AI6" s="148"/>
      <c r="AJ6" s="148"/>
      <c r="AK6" s="148"/>
      <c r="AL6" s="209"/>
      <c r="AM6" s="337"/>
      <c r="AN6" s="337"/>
      <c r="AO6" s="337"/>
      <c r="AP6" s="337"/>
      <c r="AQ6" s="209">
        <v>0</v>
      </c>
      <c r="AR6" s="210">
        <v>5541.67</v>
      </c>
      <c r="AS6" s="210">
        <v>0</v>
      </c>
      <c r="AT6" s="168"/>
      <c r="AU6" s="172"/>
    </row>
    <row r="7" spans="1:47" x14ac:dyDescent="0.25">
      <c r="A7" s="216" t="s">
        <v>222</v>
      </c>
      <c r="B7" s="93" t="s">
        <v>223</v>
      </c>
      <c r="C7" s="37" t="s">
        <v>224</v>
      </c>
      <c r="D7" s="209">
        <v>0</v>
      </c>
      <c r="E7" s="337">
        <v>0</v>
      </c>
      <c r="F7" s="337">
        <v>0</v>
      </c>
      <c r="G7" s="338">
        <v>0</v>
      </c>
      <c r="H7" s="338">
        <v>0</v>
      </c>
      <c r="I7" s="209">
        <v>15148.85</v>
      </c>
      <c r="J7" s="337">
        <v>0</v>
      </c>
      <c r="K7" s="337">
        <v>0</v>
      </c>
      <c r="L7" s="337">
        <v>0</v>
      </c>
      <c r="M7" s="337">
        <v>0</v>
      </c>
      <c r="N7" s="209">
        <v>-40251.42</v>
      </c>
      <c r="O7" s="337">
        <v>0</v>
      </c>
      <c r="P7" s="337">
        <v>0</v>
      </c>
      <c r="Q7" s="337">
        <v>0</v>
      </c>
      <c r="R7" s="337">
        <v>0</v>
      </c>
      <c r="S7" s="209">
        <v>0</v>
      </c>
      <c r="T7" s="337">
        <v>0</v>
      </c>
      <c r="U7" s="337">
        <v>0</v>
      </c>
      <c r="V7" s="209">
        <v>0</v>
      </c>
      <c r="W7" s="337">
        <v>0</v>
      </c>
      <c r="X7" s="337">
        <v>0</v>
      </c>
      <c r="Y7" s="209">
        <v>0</v>
      </c>
      <c r="Z7" s="337">
        <v>0</v>
      </c>
      <c r="AA7" s="337">
        <v>0</v>
      </c>
      <c r="AB7" s="209"/>
      <c r="AC7" s="148"/>
      <c r="AD7" s="148"/>
      <c r="AE7" s="148"/>
      <c r="AF7" s="148"/>
      <c r="AG7" s="209"/>
      <c r="AH7" s="148"/>
      <c r="AI7" s="148"/>
      <c r="AJ7" s="148"/>
      <c r="AK7" s="148"/>
      <c r="AL7" s="209"/>
      <c r="AM7" s="337"/>
      <c r="AN7" s="337"/>
      <c r="AO7" s="337"/>
      <c r="AP7" s="337"/>
      <c r="AQ7" s="209">
        <v>0</v>
      </c>
      <c r="AR7" s="210">
        <v>13194.89</v>
      </c>
      <c r="AS7" s="210">
        <v>0</v>
      </c>
      <c r="AT7" s="168"/>
      <c r="AU7" s="172"/>
    </row>
    <row r="8" spans="1:47" x14ac:dyDescent="0.25">
      <c r="B8" s="94" t="s">
        <v>225</v>
      </c>
      <c r="C8" s="67"/>
      <c r="D8" s="351"/>
      <c r="E8" s="352"/>
      <c r="F8" s="352"/>
      <c r="G8" s="352"/>
      <c r="H8" s="352"/>
      <c r="I8" s="351"/>
      <c r="J8" s="352"/>
      <c r="K8" s="352"/>
      <c r="L8" s="352"/>
      <c r="M8" s="352"/>
      <c r="N8" s="351"/>
      <c r="O8" s="352"/>
      <c r="P8" s="352"/>
      <c r="Q8" s="352"/>
      <c r="R8" s="352"/>
      <c r="S8" s="351"/>
      <c r="T8" s="352"/>
      <c r="U8" s="352"/>
      <c r="V8" s="351"/>
      <c r="W8" s="352"/>
      <c r="X8" s="352"/>
      <c r="Y8" s="351"/>
      <c r="Z8" s="352"/>
      <c r="AA8" s="352"/>
      <c r="AB8" s="351"/>
      <c r="AC8" s="178"/>
      <c r="AD8" s="178"/>
      <c r="AE8" s="178"/>
      <c r="AF8" s="178"/>
      <c r="AG8" s="351"/>
      <c r="AH8" s="178"/>
      <c r="AI8" s="178"/>
      <c r="AJ8" s="178"/>
      <c r="AK8" s="178"/>
      <c r="AL8" s="351"/>
      <c r="AM8" s="352"/>
      <c r="AN8" s="352"/>
      <c r="AO8" s="352"/>
      <c r="AP8" s="352"/>
      <c r="AQ8" s="351"/>
      <c r="AR8" s="356"/>
      <c r="AS8" s="356"/>
      <c r="AT8" s="179"/>
      <c r="AU8" s="173"/>
    </row>
    <row r="9" spans="1:47" ht="13.95" customHeight="1" x14ac:dyDescent="0.25">
      <c r="A9" s="216" t="s">
        <v>226</v>
      </c>
      <c r="B9" s="79" t="s">
        <v>227</v>
      </c>
      <c r="C9" s="37" t="s">
        <v>228</v>
      </c>
      <c r="D9" s="209">
        <v>-976573.49</v>
      </c>
      <c r="E9" s="148"/>
      <c r="F9" s="148"/>
      <c r="G9" s="148"/>
      <c r="H9" s="148"/>
      <c r="I9" s="209">
        <v>0</v>
      </c>
      <c r="J9" s="148"/>
      <c r="K9" s="148"/>
      <c r="L9" s="148"/>
      <c r="M9" s="148"/>
      <c r="N9" s="209">
        <v>1506178.68</v>
      </c>
      <c r="O9" s="148"/>
      <c r="P9" s="148"/>
      <c r="Q9" s="148"/>
      <c r="R9" s="148"/>
      <c r="S9" s="209">
        <v>0</v>
      </c>
      <c r="T9" s="148"/>
      <c r="U9" s="148"/>
      <c r="V9" s="209">
        <v>0</v>
      </c>
      <c r="W9" s="148"/>
      <c r="X9" s="148"/>
      <c r="Y9" s="209">
        <v>0</v>
      </c>
      <c r="Z9" s="148"/>
      <c r="AA9" s="148"/>
      <c r="AB9" s="209"/>
      <c r="AC9" s="148"/>
      <c r="AD9" s="148"/>
      <c r="AE9" s="148"/>
      <c r="AF9" s="148"/>
      <c r="AG9" s="209"/>
      <c r="AH9" s="148"/>
      <c r="AI9" s="148"/>
      <c r="AJ9" s="148"/>
      <c r="AK9" s="148"/>
      <c r="AL9" s="209"/>
      <c r="AM9" s="148"/>
      <c r="AN9" s="148"/>
      <c r="AO9" s="148"/>
      <c r="AP9" s="148"/>
      <c r="AQ9" s="209">
        <v>0</v>
      </c>
      <c r="AR9" s="210">
        <v>-5946925.2000000002</v>
      </c>
      <c r="AS9" s="210">
        <v>5873727.5300000003</v>
      </c>
      <c r="AT9" s="168"/>
      <c r="AU9" s="172"/>
    </row>
    <row r="10" spans="1:47" ht="26.4" x14ac:dyDescent="0.25">
      <c r="A10" s="216" t="s">
        <v>229</v>
      </c>
      <c r="B10" s="79" t="s">
        <v>230</v>
      </c>
      <c r="C10" s="37"/>
      <c r="D10" s="380"/>
      <c r="E10" s="337">
        <v>-1099064.9099999999</v>
      </c>
      <c r="F10" s="337">
        <v>0</v>
      </c>
      <c r="G10" s="337">
        <v>0</v>
      </c>
      <c r="H10" s="337">
        <v>0</v>
      </c>
      <c r="I10" s="380"/>
      <c r="J10" s="337">
        <v>0</v>
      </c>
      <c r="K10" s="337">
        <v>0</v>
      </c>
      <c r="L10" s="337">
        <v>0</v>
      </c>
      <c r="M10" s="337">
        <v>0</v>
      </c>
      <c r="N10" s="380"/>
      <c r="O10" s="337">
        <v>2249377.4900000002</v>
      </c>
      <c r="P10" s="337">
        <v>0</v>
      </c>
      <c r="Q10" s="337">
        <v>0</v>
      </c>
      <c r="R10" s="337">
        <v>0</v>
      </c>
      <c r="S10" s="380"/>
      <c r="T10" s="337">
        <v>0</v>
      </c>
      <c r="U10" s="337">
        <v>0</v>
      </c>
      <c r="V10" s="380"/>
      <c r="W10" s="337">
        <v>0</v>
      </c>
      <c r="X10" s="337">
        <v>0</v>
      </c>
      <c r="Y10" s="380"/>
      <c r="Z10" s="337">
        <v>0</v>
      </c>
      <c r="AA10" s="337">
        <v>0</v>
      </c>
      <c r="AB10" s="380"/>
      <c r="AC10" s="148"/>
      <c r="AD10" s="148"/>
      <c r="AE10" s="148"/>
      <c r="AF10" s="148"/>
      <c r="AG10" s="380"/>
      <c r="AH10" s="148"/>
      <c r="AI10" s="148"/>
      <c r="AJ10" s="148"/>
      <c r="AK10" s="148"/>
      <c r="AL10" s="380"/>
      <c r="AM10" s="337"/>
      <c r="AN10" s="337"/>
      <c r="AO10" s="337"/>
      <c r="AP10" s="337"/>
      <c r="AQ10" s="380"/>
      <c r="AR10" s="350"/>
      <c r="AS10" s="350"/>
      <c r="AT10" s="168"/>
      <c r="AU10" s="172"/>
    </row>
    <row r="11" spans="1:47" x14ac:dyDescent="0.25">
      <c r="A11" s="216" t="s">
        <v>231</v>
      </c>
      <c r="B11" s="93" t="s">
        <v>232</v>
      </c>
      <c r="C11" s="37" t="s">
        <v>233</v>
      </c>
      <c r="D11" s="209">
        <v>0</v>
      </c>
      <c r="E11" s="337">
        <v>0</v>
      </c>
      <c r="F11" s="337">
        <v>0</v>
      </c>
      <c r="G11" s="337">
        <v>0</v>
      </c>
      <c r="H11" s="337">
        <v>0</v>
      </c>
      <c r="I11" s="209">
        <v>0</v>
      </c>
      <c r="J11" s="337">
        <v>0</v>
      </c>
      <c r="K11" s="337">
        <v>0</v>
      </c>
      <c r="L11" s="337">
        <v>0</v>
      </c>
      <c r="M11" s="337">
        <v>0</v>
      </c>
      <c r="N11" s="209">
        <v>2058054.53</v>
      </c>
      <c r="O11" s="337">
        <v>-291950.15000000002</v>
      </c>
      <c r="P11" s="337">
        <v>0</v>
      </c>
      <c r="Q11" s="337">
        <v>0</v>
      </c>
      <c r="R11" s="337">
        <v>0</v>
      </c>
      <c r="S11" s="209">
        <v>0</v>
      </c>
      <c r="T11" s="337">
        <v>0</v>
      </c>
      <c r="U11" s="337">
        <v>0</v>
      </c>
      <c r="V11" s="209">
        <v>0</v>
      </c>
      <c r="W11" s="337">
        <v>0</v>
      </c>
      <c r="X11" s="337">
        <v>0</v>
      </c>
      <c r="Y11" s="209">
        <v>0</v>
      </c>
      <c r="Z11" s="337">
        <v>0</v>
      </c>
      <c r="AA11" s="337">
        <v>0</v>
      </c>
      <c r="AB11" s="209"/>
      <c r="AC11" s="148"/>
      <c r="AD11" s="148"/>
      <c r="AE11" s="148"/>
      <c r="AF11" s="148"/>
      <c r="AG11" s="209"/>
      <c r="AH11" s="148"/>
      <c r="AI11" s="148"/>
      <c r="AJ11" s="148"/>
      <c r="AK11" s="148"/>
      <c r="AL11" s="209"/>
      <c r="AM11" s="337"/>
      <c r="AN11" s="337"/>
      <c r="AO11" s="337"/>
      <c r="AP11" s="337"/>
      <c r="AQ11" s="209">
        <v>0</v>
      </c>
      <c r="AR11" s="210">
        <v>654183.76</v>
      </c>
      <c r="AS11" s="210">
        <v>6038065.2400000002</v>
      </c>
      <c r="AT11" s="168"/>
      <c r="AU11" s="172"/>
    </row>
    <row r="12" spans="1:47" x14ac:dyDescent="0.25">
      <c r="A12" s="216" t="s">
        <v>234</v>
      </c>
      <c r="B12" s="93" t="s">
        <v>235</v>
      </c>
      <c r="C12" s="37" t="s">
        <v>236</v>
      </c>
      <c r="D12" s="209">
        <v>0</v>
      </c>
      <c r="E12" s="339"/>
      <c r="F12" s="339"/>
      <c r="G12" s="339"/>
      <c r="H12" s="339"/>
      <c r="I12" s="209">
        <v>0</v>
      </c>
      <c r="J12" s="339"/>
      <c r="K12" s="339"/>
      <c r="L12" s="339"/>
      <c r="M12" s="339"/>
      <c r="N12" s="209">
        <v>1036638.68</v>
      </c>
      <c r="O12" s="339"/>
      <c r="P12" s="339"/>
      <c r="Q12" s="339"/>
      <c r="R12" s="339"/>
      <c r="S12" s="209">
        <v>0</v>
      </c>
      <c r="T12" s="339"/>
      <c r="U12" s="339"/>
      <c r="V12" s="209">
        <v>0</v>
      </c>
      <c r="W12" s="339"/>
      <c r="X12" s="339"/>
      <c r="Y12" s="209">
        <v>0</v>
      </c>
      <c r="Z12" s="339"/>
      <c r="AA12" s="339"/>
      <c r="AB12" s="209"/>
      <c r="AC12" s="148"/>
      <c r="AD12" s="148"/>
      <c r="AE12" s="148"/>
      <c r="AF12" s="148"/>
      <c r="AG12" s="209"/>
      <c r="AH12" s="148"/>
      <c r="AI12" s="148"/>
      <c r="AJ12" s="148"/>
      <c r="AK12" s="148"/>
      <c r="AL12" s="209"/>
      <c r="AM12" s="339"/>
      <c r="AN12" s="339"/>
      <c r="AO12" s="339"/>
      <c r="AP12" s="339"/>
      <c r="AQ12" s="209">
        <v>0</v>
      </c>
      <c r="AR12" s="210">
        <v>866366.85</v>
      </c>
      <c r="AS12" s="210">
        <v>5540521.8300000001</v>
      </c>
      <c r="AT12" s="168"/>
      <c r="AU12" s="172"/>
    </row>
    <row r="13" spans="1:47" x14ac:dyDescent="0.25">
      <c r="A13" s="216" t="s">
        <v>237</v>
      </c>
      <c r="B13" s="93" t="s">
        <v>238</v>
      </c>
      <c r="C13" s="37" t="s">
        <v>239</v>
      </c>
      <c r="D13" s="209">
        <v>0</v>
      </c>
      <c r="E13" s="337">
        <v>0</v>
      </c>
      <c r="F13" s="337">
        <v>0</v>
      </c>
      <c r="G13" s="337">
        <v>0</v>
      </c>
      <c r="H13" s="337">
        <v>0</v>
      </c>
      <c r="I13" s="209">
        <v>45940.800000000003</v>
      </c>
      <c r="J13" s="337">
        <v>45940.800000000003</v>
      </c>
      <c r="K13" s="337">
        <v>0</v>
      </c>
      <c r="L13" s="337">
        <v>0</v>
      </c>
      <c r="M13" s="337">
        <v>0</v>
      </c>
      <c r="N13" s="209">
        <v>6.51</v>
      </c>
      <c r="O13" s="337">
        <v>6.51</v>
      </c>
      <c r="P13" s="337">
        <v>0</v>
      </c>
      <c r="Q13" s="337">
        <v>0</v>
      </c>
      <c r="R13" s="337">
        <v>0</v>
      </c>
      <c r="S13" s="209">
        <v>0</v>
      </c>
      <c r="T13" s="337">
        <v>0</v>
      </c>
      <c r="U13" s="337">
        <v>0</v>
      </c>
      <c r="V13" s="209">
        <v>0</v>
      </c>
      <c r="W13" s="337">
        <v>0</v>
      </c>
      <c r="X13" s="337">
        <v>0</v>
      </c>
      <c r="Y13" s="209">
        <v>0</v>
      </c>
      <c r="Z13" s="337">
        <v>0</v>
      </c>
      <c r="AA13" s="337">
        <v>0</v>
      </c>
      <c r="AB13" s="209"/>
      <c r="AC13" s="148"/>
      <c r="AD13" s="148"/>
      <c r="AE13" s="148"/>
      <c r="AF13" s="148"/>
      <c r="AG13" s="209"/>
      <c r="AH13" s="148"/>
      <c r="AI13" s="148"/>
      <c r="AJ13" s="148"/>
      <c r="AK13" s="148"/>
      <c r="AL13" s="209"/>
      <c r="AM13" s="337"/>
      <c r="AN13" s="337"/>
      <c r="AO13" s="337"/>
      <c r="AP13" s="337"/>
      <c r="AQ13" s="209">
        <v>0</v>
      </c>
      <c r="AR13" s="210">
        <v>713.93</v>
      </c>
      <c r="AS13" s="210">
        <v>495997.03</v>
      </c>
      <c r="AT13" s="168"/>
      <c r="AU13" s="172"/>
    </row>
    <row r="14" spans="1:47" x14ac:dyDescent="0.25">
      <c r="A14" s="216" t="s">
        <v>240</v>
      </c>
      <c r="B14" s="93" t="s">
        <v>241</v>
      </c>
      <c r="C14" s="37" t="s">
        <v>242</v>
      </c>
      <c r="D14" s="209">
        <v>0</v>
      </c>
      <c r="E14" s="337">
        <v>0</v>
      </c>
      <c r="F14" s="337">
        <v>0</v>
      </c>
      <c r="G14" s="337">
        <v>0</v>
      </c>
      <c r="H14" s="337">
        <v>0</v>
      </c>
      <c r="I14" s="209">
        <v>0</v>
      </c>
      <c r="J14" s="337">
        <v>0</v>
      </c>
      <c r="K14" s="337">
        <v>0</v>
      </c>
      <c r="L14" s="337">
        <v>0</v>
      </c>
      <c r="M14" s="337">
        <v>0</v>
      </c>
      <c r="N14" s="209">
        <v>0</v>
      </c>
      <c r="O14" s="337">
        <v>0</v>
      </c>
      <c r="P14" s="337">
        <v>0</v>
      </c>
      <c r="Q14" s="337">
        <v>0</v>
      </c>
      <c r="R14" s="337">
        <v>0</v>
      </c>
      <c r="S14" s="209">
        <v>0</v>
      </c>
      <c r="T14" s="337">
        <v>0</v>
      </c>
      <c r="U14" s="337">
        <v>0</v>
      </c>
      <c r="V14" s="209">
        <v>0</v>
      </c>
      <c r="W14" s="337">
        <v>0</v>
      </c>
      <c r="X14" s="337">
        <v>0</v>
      </c>
      <c r="Y14" s="209">
        <v>0</v>
      </c>
      <c r="Z14" s="337">
        <v>0</v>
      </c>
      <c r="AA14" s="337">
        <v>0</v>
      </c>
      <c r="AB14" s="209"/>
      <c r="AC14" s="148"/>
      <c r="AD14" s="148"/>
      <c r="AE14" s="148"/>
      <c r="AF14" s="148"/>
      <c r="AG14" s="209"/>
      <c r="AH14" s="148"/>
      <c r="AI14" s="148"/>
      <c r="AJ14" s="148"/>
      <c r="AK14" s="148"/>
      <c r="AL14" s="209"/>
      <c r="AM14" s="337"/>
      <c r="AN14" s="337"/>
      <c r="AO14" s="337"/>
      <c r="AP14" s="337"/>
      <c r="AQ14" s="209">
        <v>0</v>
      </c>
      <c r="AR14" s="210">
        <v>0</v>
      </c>
      <c r="AS14" s="210">
        <v>0</v>
      </c>
      <c r="AT14" s="168"/>
      <c r="AU14" s="172"/>
    </row>
    <row r="15" spans="1:47" x14ac:dyDescent="0.25">
      <c r="A15" s="216" t="s">
        <v>243</v>
      </c>
      <c r="B15" s="79" t="s">
        <v>244</v>
      </c>
      <c r="C15" s="37"/>
      <c r="D15" s="209">
        <v>0</v>
      </c>
      <c r="E15" s="337">
        <v>0</v>
      </c>
      <c r="F15" s="337">
        <v>0</v>
      </c>
      <c r="G15" s="337">
        <v>0</v>
      </c>
      <c r="H15" s="337">
        <v>0</v>
      </c>
      <c r="I15" s="380"/>
      <c r="J15" s="339"/>
      <c r="K15" s="339"/>
      <c r="L15" s="339"/>
      <c r="M15" s="339"/>
      <c r="N15" s="380"/>
      <c r="O15" s="339"/>
      <c r="P15" s="339"/>
      <c r="Q15" s="339"/>
      <c r="R15" s="339"/>
      <c r="S15" s="380"/>
      <c r="T15" s="339"/>
      <c r="U15" s="339"/>
      <c r="V15" s="380"/>
      <c r="W15" s="339"/>
      <c r="X15" s="339"/>
      <c r="Y15" s="380"/>
      <c r="Z15" s="339"/>
      <c r="AA15" s="339"/>
      <c r="AB15" s="380"/>
      <c r="AC15" s="148"/>
      <c r="AD15" s="148"/>
      <c r="AE15" s="148"/>
      <c r="AF15" s="148"/>
      <c r="AG15" s="380"/>
      <c r="AH15" s="148"/>
      <c r="AI15" s="148"/>
      <c r="AJ15" s="148"/>
      <c r="AK15" s="148"/>
      <c r="AL15" s="380"/>
      <c r="AM15" s="339"/>
      <c r="AN15" s="339"/>
      <c r="AO15" s="339"/>
      <c r="AP15" s="339"/>
      <c r="AQ15" s="380"/>
      <c r="AR15" s="350"/>
      <c r="AS15" s="350"/>
      <c r="AT15" s="168"/>
      <c r="AU15" s="172"/>
    </row>
    <row r="16" spans="1:47" ht="26.4" x14ac:dyDescent="0.25">
      <c r="A16" s="216" t="s">
        <v>245</v>
      </c>
      <c r="B16" s="79" t="s">
        <v>246</v>
      </c>
      <c r="C16" s="37"/>
      <c r="D16" s="209">
        <v>0</v>
      </c>
      <c r="E16" s="337">
        <v>74355.5</v>
      </c>
      <c r="F16" s="337">
        <v>0</v>
      </c>
      <c r="G16" s="337">
        <v>0</v>
      </c>
      <c r="H16" s="337">
        <v>0</v>
      </c>
      <c r="I16" s="209">
        <v>0</v>
      </c>
      <c r="J16" s="337">
        <v>14288809.73</v>
      </c>
      <c r="K16" s="337">
        <v>0</v>
      </c>
      <c r="L16" s="337">
        <v>0</v>
      </c>
      <c r="M16" s="337">
        <v>0</v>
      </c>
      <c r="N16" s="150"/>
      <c r="O16" s="148"/>
      <c r="P16" s="148"/>
      <c r="Q16" s="148"/>
      <c r="R16" s="148"/>
      <c r="S16" s="150"/>
      <c r="T16" s="148"/>
      <c r="U16" s="148"/>
      <c r="V16" s="150"/>
      <c r="W16" s="148"/>
      <c r="X16" s="148"/>
      <c r="Y16" s="150"/>
      <c r="Z16" s="148"/>
      <c r="AA16" s="148"/>
      <c r="AB16" s="150"/>
      <c r="AC16" s="148"/>
      <c r="AD16" s="148"/>
      <c r="AE16" s="148"/>
      <c r="AF16" s="148"/>
      <c r="AG16" s="150"/>
      <c r="AH16" s="148"/>
      <c r="AI16" s="148"/>
      <c r="AJ16" s="148"/>
      <c r="AK16" s="148"/>
      <c r="AL16" s="150"/>
      <c r="AM16" s="148"/>
      <c r="AN16" s="148"/>
      <c r="AO16" s="148"/>
      <c r="AP16" s="148"/>
      <c r="AQ16" s="150"/>
      <c r="AR16" s="168"/>
      <c r="AS16" s="168"/>
      <c r="AT16" s="168"/>
      <c r="AU16" s="172"/>
    </row>
    <row r="17" spans="1:47" ht="26.4" x14ac:dyDescent="0.25">
      <c r="A17" s="216" t="s">
        <v>247</v>
      </c>
      <c r="B17" s="79" t="s">
        <v>248</v>
      </c>
      <c r="C17" s="37"/>
      <c r="D17" s="209">
        <v>0</v>
      </c>
      <c r="E17" s="381">
        <v>0</v>
      </c>
      <c r="F17" s="381">
        <v>0</v>
      </c>
      <c r="G17" s="381">
        <v>0</v>
      </c>
      <c r="H17" s="337">
        <v>0</v>
      </c>
      <c r="I17" s="209">
        <v>0</v>
      </c>
      <c r="J17" s="381">
        <v>0</v>
      </c>
      <c r="K17" s="337">
        <v>0</v>
      </c>
      <c r="L17" s="337">
        <v>0</v>
      </c>
      <c r="M17" s="337">
        <v>0</v>
      </c>
      <c r="N17" s="150"/>
      <c r="O17" s="148"/>
      <c r="P17" s="148"/>
      <c r="Q17" s="148"/>
      <c r="R17" s="148"/>
      <c r="S17" s="150"/>
      <c r="T17" s="148"/>
      <c r="U17" s="148"/>
      <c r="V17" s="150"/>
      <c r="W17" s="148"/>
      <c r="X17" s="148"/>
      <c r="Y17" s="150"/>
      <c r="Z17" s="148"/>
      <c r="AA17" s="148"/>
      <c r="AB17" s="150"/>
      <c r="AC17" s="148"/>
      <c r="AD17" s="148"/>
      <c r="AE17" s="148"/>
      <c r="AF17" s="148"/>
      <c r="AG17" s="150"/>
      <c r="AH17" s="148"/>
      <c r="AI17" s="148"/>
      <c r="AJ17" s="148"/>
      <c r="AK17" s="148"/>
      <c r="AL17" s="150"/>
      <c r="AM17" s="148"/>
      <c r="AN17" s="148"/>
      <c r="AO17" s="148"/>
      <c r="AP17" s="148"/>
      <c r="AQ17" s="150"/>
      <c r="AR17" s="168"/>
      <c r="AS17" s="168"/>
      <c r="AT17" s="168"/>
      <c r="AU17" s="172"/>
    </row>
    <row r="18" spans="1:47" ht="26.4" x14ac:dyDescent="0.25">
      <c r="A18" s="216" t="s">
        <v>249</v>
      </c>
      <c r="B18" s="79" t="s">
        <v>250</v>
      </c>
      <c r="C18" s="37"/>
      <c r="D18" s="209">
        <v>0</v>
      </c>
      <c r="E18" s="337">
        <v>0</v>
      </c>
      <c r="F18" s="337">
        <v>0</v>
      </c>
      <c r="G18" s="337">
        <v>0</v>
      </c>
      <c r="H18" s="337">
        <v>0</v>
      </c>
      <c r="I18" s="209">
        <v>0</v>
      </c>
      <c r="J18" s="337">
        <v>0</v>
      </c>
      <c r="K18" s="337">
        <v>0</v>
      </c>
      <c r="L18" s="337">
        <v>0</v>
      </c>
      <c r="M18" s="337">
        <v>0</v>
      </c>
      <c r="N18" s="209">
        <v>0</v>
      </c>
      <c r="O18" s="337">
        <v>0</v>
      </c>
      <c r="P18" s="337">
        <v>0</v>
      </c>
      <c r="Q18" s="337">
        <v>0</v>
      </c>
      <c r="R18" s="337">
        <v>0</v>
      </c>
      <c r="S18" s="209">
        <v>0</v>
      </c>
      <c r="T18" s="337">
        <v>0</v>
      </c>
      <c r="U18" s="337">
        <v>0</v>
      </c>
      <c r="V18" s="209">
        <v>0</v>
      </c>
      <c r="W18" s="337">
        <v>0</v>
      </c>
      <c r="X18" s="337">
        <v>0</v>
      </c>
      <c r="Y18" s="209">
        <v>0</v>
      </c>
      <c r="Z18" s="337">
        <v>0</v>
      </c>
      <c r="AA18" s="337">
        <v>0</v>
      </c>
      <c r="AB18" s="209"/>
      <c r="AC18" s="148"/>
      <c r="AD18" s="148"/>
      <c r="AE18" s="148"/>
      <c r="AF18" s="148"/>
      <c r="AG18" s="209"/>
      <c r="AH18" s="148"/>
      <c r="AI18" s="148"/>
      <c r="AJ18" s="148"/>
      <c r="AK18" s="148"/>
      <c r="AL18" s="209"/>
      <c r="AM18" s="337"/>
      <c r="AN18" s="337"/>
      <c r="AO18" s="337"/>
      <c r="AP18" s="337"/>
      <c r="AQ18" s="209">
        <v>0</v>
      </c>
      <c r="AR18" s="210">
        <v>0</v>
      </c>
      <c r="AS18" s="210">
        <v>0</v>
      </c>
      <c r="AT18" s="168"/>
      <c r="AU18" s="172"/>
    </row>
    <row r="19" spans="1:47" ht="26.4" x14ac:dyDescent="0.25">
      <c r="A19" s="216" t="s">
        <v>251</v>
      </c>
      <c r="B19" s="79" t="s">
        <v>252</v>
      </c>
      <c r="C19" s="37"/>
      <c r="D19" s="209">
        <v>0</v>
      </c>
      <c r="E19" s="337">
        <v>0</v>
      </c>
      <c r="F19" s="337">
        <v>0</v>
      </c>
      <c r="G19" s="337">
        <v>0</v>
      </c>
      <c r="H19" s="337">
        <v>0</v>
      </c>
      <c r="I19" s="209">
        <v>0</v>
      </c>
      <c r="J19" s="337">
        <v>0</v>
      </c>
      <c r="K19" s="337">
        <v>0</v>
      </c>
      <c r="L19" s="337">
        <v>0</v>
      </c>
      <c r="M19" s="337">
        <v>0</v>
      </c>
      <c r="N19" s="209">
        <v>0</v>
      </c>
      <c r="O19" s="337">
        <v>0</v>
      </c>
      <c r="P19" s="337">
        <v>0</v>
      </c>
      <c r="Q19" s="337">
        <v>0</v>
      </c>
      <c r="R19" s="337">
        <v>0</v>
      </c>
      <c r="S19" s="209">
        <v>0</v>
      </c>
      <c r="T19" s="337">
        <v>0</v>
      </c>
      <c r="U19" s="337">
        <v>0</v>
      </c>
      <c r="V19" s="209">
        <v>0</v>
      </c>
      <c r="W19" s="337">
        <v>0</v>
      </c>
      <c r="X19" s="337">
        <v>0</v>
      </c>
      <c r="Y19" s="209">
        <v>0</v>
      </c>
      <c r="Z19" s="337">
        <v>0</v>
      </c>
      <c r="AA19" s="337">
        <v>0</v>
      </c>
      <c r="AB19" s="209"/>
      <c r="AC19" s="148"/>
      <c r="AD19" s="148"/>
      <c r="AE19" s="148"/>
      <c r="AF19" s="148"/>
      <c r="AG19" s="209"/>
      <c r="AH19" s="148"/>
      <c r="AI19" s="148"/>
      <c r="AJ19" s="148"/>
      <c r="AK19" s="148"/>
      <c r="AL19" s="209"/>
      <c r="AM19" s="337"/>
      <c r="AN19" s="337"/>
      <c r="AO19" s="337"/>
      <c r="AP19" s="337"/>
      <c r="AQ19" s="209">
        <v>0</v>
      </c>
      <c r="AR19" s="210">
        <v>0</v>
      </c>
      <c r="AS19" s="210">
        <v>0</v>
      </c>
      <c r="AT19" s="168"/>
      <c r="AU19" s="172"/>
    </row>
    <row r="20" spans="1:47" ht="26.4" x14ac:dyDescent="0.25">
      <c r="A20" s="216" t="s">
        <v>253</v>
      </c>
      <c r="B20" s="79" t="s">
        <v>254</v>
      </c>
      <c r="C20" s="37"/>
      <c r="D20" s="209">
        <v>0</v>
      </c>
      <c r="E20" s="337">
        <v>0</v>
      </c>
      <c r="F20" s="337">
        <v>0</v>
      </c>
      <c r="G20" s="337">
        <v>0</v>
      </c>
      <c r="H20" s="337">
        <v>0</v>
      </c>
      <c r="I20" s="380"/>
      <c r="J20" s="339"/>
      <c r="K20" s="339"/>
      <c r="L20" s="339"/>
      <c r="M20" s="339"/>
      <c r="N20" s="380"/>
      <c r="O20" s="339"/>
      <c r="P20" s="339"/>
      <c r="Q20" s="339"/>
      <c r="R20" s="339"/>
      <c r="S20" s="380"/>
      <c r="T20" s="339"/>
      <c r="U20" s="339"/>
      <c r="V20" s="380"/>
      <c r="W20" s="339"/>
      <c r="X20" s="339"/>
      <c r="Y20" s="380"/>
      <c r="Z20" s="339"/>
      <c r="AA20" s="339"/>
      <c r="AB20" s="380"/>
      <c r="AC20" s="148"/>
      <c r="AD20" s="148"/>
      <c r="AE20" s="148"/>
      <c r="AF20" s="148"/>
      <c r="AG20" s="380"/>
      <c r="AH20" s="148"/>
      <c r="AI20" s="148"/>
      <c r="AJ20" s="148"/>
      <c r="AK20" s="148"/>
      <c r="AL20" s="380"/>
      <c r="AM20" s="339"/>
      <c r="AN20" s="339"/>
      <c r="AO20" s="339"/>
      <c r="AP20" s="339"/>
      <c r="AQ20" s="380"/>
      <c r="AR20" s="350"/>
      <c r="AS20" s="350"/>
      <c r="AT20" s="168"/>
      <c r="AU20" s="180"/>
    </row>
    <row r="21" spans="1:47" ht="16.8" x14ac:dyDescent="0.3">
      <c r="B21" s="250" t="s">
        <v>90</v>
      </c>
      <c r="C21" s="342"/>
      <c r="D21" s="343"/>
      <c r="E21" s="344"/>
      <c r="F21" s="344"/>
      <c r="G21" s="344"/>
      <c r="H21" s="344"/>
      <c r="I21" s="343"/>
      <c r="J21" s="344"/>
      <c r="K21" s="344"/>
      <c r="L21" s="344"/>
      <c r="M21" s="344"/>
      <c r="N21" s="343"/>
      <c r="O21" s="344"/>
      <c r="P21" s="344"/>
      <c r="Q21" s="344"/>
      <c r="R21" s="344"/>
      <c r="S21" s="343"/>
      <c r="T21" s="344"/>
      <c r="U21" s="344"/>
      <c r="V21" s="343"/>
      <c r="W21" s="344"/>
      <c r="X21" s="344"/>
      <c r="Y21" s="343"/>
      <c r="Z21" s="344"/>
      <c r="AA21" s="344"/>
      <c r="AB21" s="343"/>
      <c r="AC21" s="344"/>
      <c r="AD21" s="344"/>
      <c r="AE21" s="344"/>
      <c r="AF21" s="344"/>
      <c r="AG21" s="343"/>
      <c r="AH21" s="344"/>
      <c r="AI21" s="344"/>
      <c r="AJ21" s="344"/>
      <c r="AK21" s="344"/>
      <c r="AL21" s="343"/>
      <c r="AM21" s="344"/>
      <c r="AN21" s="344"/>
      <c r="AO21" s="344"/>
      <c r="AP21" s="344"/>
      <c r="AQ21" s="343"/>
      <c r="AR21" s="345"/>
      <c r="AS21" s="345"/>
      <c r="AT21" s="345"/>
      <c r="AU21" s="346"/>
    </row>
    <row r="22" spans="1:47" x14ac:dyDescent="0.25">
      <c r="B22" s="95" t="s">
        <v>255</v>
      </c>
      <c r="C22" s="36"/>
      <c r="D22" s="38"/>
      <c r="E22" s="39"/>
      <c r="F22" s="39"/>
      <c r="G22" s="39"/>
      <c r="H22" s="39"/>
      <c r="I22" s="175"/>
      <c r="J22" s="154"/>
      <c r="K22" s="154"/>
      <c r="L22" s="154"/>
      <c r="M22" s="154"/>
      <c r="N22" s="38"/>
      <c r="O22" s="39"/>
      <c r="P22" s="39"/>
      <c r="Q22" s="39"/>
      <c r="R22" s="39"/>
      <c r="S22" s="175"/>
      <c r="T22" s="154"/>
      <c r="U22" s="154"/>
      <c r="V22" s="175"/>
      <c r="W22" s="154"/>
      <c r="X22" s="154"/>
      <c r="Y22" s="175"/>
      <c r="Z22" s="154"/>
      <c r="AA22" s="154"/>
      <c r="AB22" s="175"/>
      <c r="AC22" s="181"/>
      <c r="AD22" s="181"/>
      <c r="AE22" s="181"/>
      <c r="AF22" s="181"/>
      <c r="AG22" s="175"/>
      <c r="AH22" s="181"/>
      <c r="AI22" s="181"/>
      <c r="AJ22" s="181"/>
      <c r="AK22" s="181"/>
      <c r="AL22" s="175"/>
      <c r="AM22" s="154"/>
      <c r="AN22" s="154"/>
      <c r="AO22" s="154"/>
      <c r="AP22" s="154"/>
      <c r="AQ22" s="175"/>
      <c r="AR22" s="170"/>
      <c r="AS22" s="170"/>
      <c r="AT22" s="170"/>
      <c r="AU22" s="174"/>
    </row>
    <row r="23" spans="1:47" x14ac:dyDescent="0.25">
      <c r="A23" s="216" t="s">
        <v>256</v>
      </c>
      <c r="B23" s="93" t="s">
        <v>257</v>
      </c>
      <c r="C23" s="37"/>
      <c r="D23" s="209">
        <v>4987924.74</v>
      </c>
      <c r="E23" s="148"/>
      <c r="F23" s="148"/>
      <c r="G23" s="148"/>
      <c r="H23" s="148"/>
      <c r="I23" s="209">
        <v>276187908.83999997</v>
      </c>
      <c r="J23" s="148"/>
      <c r="K23" s="148"/>
      <c r="L23" s="148"/>
      <c r="M23" s="148"/>
      <c r="N23" s="209">
        <v>463988955.35000002</v>
      </c>
      <c r="O23" s="148"/>
      <c r="P23" s="148"/>
      <c r="Q23" s="148"/>
      <c r="R23" s="148"/>
      <c r="S23" s="209">
        <v>0</v>
      </c>
      <c r="T23" s="148"/>
      <c r="U23" s="148"/>
      <c r="V23" s="209">
        <v>0</v>
      </c>
      <c r="W23" s="148"/>
      <c r="X23" s="148"/>
      <c r="Y23" s="209">
        <v>0</v>
      </c>
      <c r="Z23" s="148"/>
      <c r="AA23" s="148"/>
      <c r="AB23" s="209"/>
      <c r="AC23" s="148"/>
      <c r="AD23" s="148"/>
      <c r="AE23" s="148"/>
      <c r="AF23" s="148"/>
      <c r="AG23" s="209"/>
      <c r="AH23" s="148"/>
      <c r="AI23" s="148"/>
      <c r="AJ23" s="148"/>
      <c r="AK23" s="148"/>
      <c r="AL23" s="209"/>
      <c r="AM23" s="148"/>
      <c r="AN23" s="148"/>
      <c r="AO23" s="148"/>
      <c r="AP23" s="148"/>
      <c r="AQ23" s="209">
        <v>4089750.9</v>
      </c>
      <c r="AR23" s="210">
        <v>335669005.85000002</v>
      </c>
      <c r="AS23" s="210">
        <v>121830042.01000001</v>
      </c>
      <c r="AT23" s="168"/>
      <c r="AU23" s="172"/>
    </row>
    <row r="24" spans="1:47" ht="28.5" customHeight="1" x14ac:dyDescent="0.25">
      <c r="A24" s="216" t="s">
        <v>258</v>
      </c>
      <c r="B24" s="79" t="s">
        <v>259</v>
      </c>
      <c r="C24" s="37"/>
      <c r="D24" s="380"/>
      <c r="E24" s="337">
        <v>5509078.1900000004</v>
      </c>
      <c r="F24" s="337">
        <v>0</v>
      </c>
      <c r="G24" s="337">
        <v>0</v>
      </c>
      <c r="H24" s="337">
        <v>0</v>
      </c>
      <c r="I24" s="380"/>
      <c r="J24" s="337">
        <v>283549722.69999999</v>
      </c>
      <c r="K24" s="337">
        <v>0</v>
      </c>
      <c r="L24" s="337">
        <v>0</v>
      </c>
      <c r="M24" s="337">
        <v>0</v>
      </c>
      <c r="N24" s="380"/>
      <c r="O24" s="337">
        <v>455690537.18000001</v>
      </c>
      <c r="P24" s="337">
        <v>0</v>
      </c>
      <c r="Q24" s="337">
        <v>0</v>
      </c>
      <c r="R24" s="337">
        <v>0</v>
      </c>
      <c r="S24" s="380"/>
      <c r="T24" s="337">
        <v>0</v>
      </c>
      <c r="U24" s="337">
        <v>0</v>
      </c>
      <c r="V24" s="380"/>
      <c r="W24" s="337">
        <v>0</v>
      </c>
      <c r="X24" s="337">
        <v>0</v>
      </c>
      <c r="Y24" s="380"/>
      <c r="Z24" s="337">
        <v>0</v>
      </c>
      <c r="AA24" s="337">
        <v>0</v>
      </c>
      <c r="AB24" s="380"/>
      <c r="AC24" s="148"/>
      <c r="AD24" s="148"/>
      <c r="AE24" s="148"/>
      <c r="AF24" s="148"/>
      <c r="AG24" s="380"/>
      <c r="AH24" s="148"/>
      <c r="AI24" s="148"/>
      <c r="AJ24" s="148"/>
      <c r="AK24" s="148"/>
      <c r="AL24" s="380"/>
      <c r="AM24" s="337"/>
      <c r="AN24" s="337"/>
      <c r="AO24" s="337"/>
      <c r="AP24" s="337"/>
      <c r="AQ24" s="380"/>
      <c r="AR24" s="350"/>
      <c r="AS24" s="350"/>
      <c r="AT24" s="168"/>
      <c r="AU24" s="172"/>
    </row>
    <row r="25" spans="1:47" x14ac:dyDescent="0.25">
      <c r="B25" s="94" t="s">
        <v>260</v>
      </c>
      <c r="C25" s="37"/>
      <c r="D25" s="177"/>
      <c r="E25" s="352"/>
      <c r="F25" s="352"/>
      <c r="G25" s="352"/>
      <c r="H25" s="352"/>
      <c r="I25" s="177"/>
      <c r="J25" s="352"/>
      <c r="K25" s="352"/>
      <c r="L25" s="352"/>
      <c r="M25" s="352"/>
      <c r="N25" s="177"/>
      <c r="O25" s="352"/>
      <c r="P25" s="352"/>
      <c r="Q25" s="352"/>
      <c r="R25" s="352"/>
      <c r="S25" s="177"/>
      <c r="T25" s="352"/>
      <c r="U25" s="352"/>
      <c r="V25" s="177"/>
      <c r="W25" s="352"/>
      <c r="X25" s="352"/>
      <c r="Y25" s="177"/>
      <c r="Z25" s="352"/>
      <c r="AA25" s="352"/>
      <c r="AB25" s="177"/>
      <c r="AC25" s="382"/>
      <c r="AD25" s="382"/>
      <c r="AE25" s="382"/>
      <c r="AF25" s="382"/>
      <c r="AG25" s="177"/>
      <c r="AH25" s="382"/>
      <c r="AI25" s="382"/>
      <c r="AJ25" s="382"/>
      <c r="AK25" s="382"/>
      <c r="AL25" s="177"/>
      <c r="AM25" s="352"/>
      <c r="AN25" s="352"/>
      <c r="AO25" s="352"/>
      <c r="AP25" s="352"/>
      <c r="AQ25" s="177"/>
      <c r="AR25" s="179"/>
      <c r="AS25" s="179"/>
      <c r="AT25" s="179"/>
      <c r="AU25" s="173"/>
    </row>
    <row r="26" spans="1:47" ht="13.95" customHeight="1" x14ac:dyDescent="0.25">
      <c r="A26" s="216" t="s">
        <v>261</v>
      </c>
      <c r="B26" s="79" t="s">
        <v>262</v>
      </c>
      <c r="C26" s="37" t="s">
        <v>263</v>
      </c>
      <c r="D26" s="209">
        <v>346776.88</v>
      </c>
      <c r="E26" s="148"/>
      <c r="F26" s="148"/>
      <c r="G26" s="148"/>
      <c r="H26" s="148"/>
      <c r="I26" s="209">
        <v>39928741.229999997</v>
      </c>
      <c r="J26" s="148"/>
      <c r="K26" s="148"/>
      <c r="L26" s="148"/>
      <c r="M26" s="148"/>
      <c r="N26" s="209">
        <v>53947309.119999997</v>
      </c>
      <c r="O26" s="148"/>
      <c r="P26" s="148"/>
      <c r="Q26" s="148"/>
      <c r="R26" s="148"/>
      <c r="S26" s="209">
        <v>0</v>
      </c>
      <c r="T26" s="148"/>
      <c r="U26" s="148"/>
      <c r="V26" s="209">
        <v>0</v>
      </c>
      <c r="W26" s="148"/>
      <c r="X26" s="148"/>
      <c r="Y26" s="209">
        <v>0</v>
      </c>
      <c r="Z26" s="148"/>
      <c r="AA26" s="148"/>
      <c r="AB26" s="209"/>
      <c r="AC26" s="148"/>
      <c r="AD26" s="148"/>
      <c r="AE26" s="148"/>
      <c r="AF26" s="148"/>
      <c r="AG26" s="209"/>
      <c r="AH26" s="148"/>
      <c r="AI26" s="148"/>
      <c r="AJ26" s="148"/>
      <c r="AK26" s="148"/>
      <c r="AL26" s="209"/>
      <c r="AM26" s="148"/>
      <c r="AN26" s="148"/>
      <c r="AO26" s="148"/>
      <c r="AP26" s="148"/>
      <c r="AQ26" s="209">
        <v>-4089750.9</v>
      </c>
      <c r="AR26" s="210">
        <v>37723048.140000001</v>
      </c>
      <c r="AS26" s="210">
        <v>9374088.0399999991</v>
      </c>
      <c r="AT26" s="168"/>
      <c r="AU26" s="172"/>
    </row>
    <row r="27" spans="1:47" ht="26.4" x14ac:dyDescent="0.25">
      <c r="A27" s="216" t="s">
        <v>264</v>
      </c>
      <c r="B27" s="79" t="s">
        <v>265</v>
      </c>
      <c r="C27" s="37"/>
      <c r="D27" s="380"/>
      <c r="E27" s="337">
        <v>98300.11</v>
      </c>
      <c r="F27" s="337">
        <v>0</v>
      </c>
      <c r="G27" s="337">
        <v>0</v>
      </c>
      <c r="H27" s="337">
        <v>0</v>
      </c>
      <c r="I27" s="380"/>
      <c r="J27" s="337">
        <v>4863065.0999999996</v>
      </c>
      <c r="K27" s="337">
        <v>0</v>
      </c>
      <c r="L27" s="337">
        <v>0</v>
      </c>
      <c r="M27" s="337">
        <v>0</v>
      </c>
      <c r="N27" s="380"/>
      <c r="O27" s="337">
        <v>8998226.3599999994</v>
      </c>
      <c r="P27" s="337">
        <v>0</v>
      </c>
      <c r="Q27" s="337">
        <v>0</v>
      </c>
      <c r="R27" s="337">
        <v>0</v>
      </c>
      <c r="S27" s="380"/>
      <c r="T27" s="337">
        <v>0</v>
      </c>
      <c r="U27" s="337">
        <v>0</v>
      </c>
      <c r="V27" s="380"/>
      <c r="W27" s="337">
        <v>0</v>
      </c>
      <c r="X27" s="337">
        <v>0</v>
      </c>
      <c r="Y27" s="380"/>
      <c r="Z27" s="337">
        <v>0</v>
      </c>
      <c r="AA27" s="337">
        <v>0</v>
      </c>
      <c r="AB27" s="380"/>
      <c r="AC27" s="148"/>
      <c r="AD27" s="148"/>
      <c r="AE27" s="148"/>
      <c r="AF27" s="148"/>
      <c r="AG27" s="380"/>
      <c r="AH27" s="148"/>
      <c r="AI27" s="148"/>
      <c r="AJ27" s="148"/>
      <c r="AK27" s="148"/>
      <c r="AL27" s="380"/>
      <c r="AM27" s="337"/>
      <c r="AN27" s="337"/>
      <c r="AO27" s="337"/>
      <c r="AP27" s="337"/>
      <c r="AQ27" s="380"/>
      <c r="AR27" s="350"/>
      <c r="AS27" s="350"/>
      <c r="AT27" s="168"/>
      <c r="AU27" s="172"/>
    </row>
    <row r="28" spans="1:47" x14ac:dyDescent="0.25">
      <c r="A28" s="216" t="s">
        <v>266</v>
      </c>
      <c r="B28" s="93" t="s">
        <v>267</v>
      </c>
      <c r="C28" s="37" t="s">
        <v>268</v>
      </c>
      <c r="D28" s="209">
        <v>111565.44</v>
      </c>
      <c r="E28" s="339"/>
      <c r="F28" s="339"/>
      <c r="G28" s="339"/>
      <c r="H28" s="339"/>
      <c r="I28" s="209">
        <v>28435104.18</v>
      </c>
      <c r="J28" s="339"/>
      <c r="K28" s="339"/>
      <c r="L28" s="339"/>
      <c r="M28" s="339"/>
      <c r="N28" s="209">
        <v>57814515.68</v>
      </c>
      <c r="O28" s="339"/>
      <c r="P28" s="339"/>
      <c r="Q28" s="339"/>
      <c r="R28" s="339"/>
      <c r="S28" s="209">
        <v>0</v>
      </c>
      <c r="T28" s="339"/>
      <c r="U28" s="339"/>
      <c r="V28" s="209">
        <v>0</v>
      </c>
      <c r="W28" s="339"/>
      <c r="X28" s="339"/>
      <c r="Y28" s="209">
        <v>0</v>
      </c>
      <c r="Z28" s="339"/>
      <c r="AA28" s="339"/>
      <c r="AB28" s="209"/>
      <c r="AC28" s="148"/>
      <c r="AD28" s="148"/>
      <c r="AE28" s="148"/>
      <c r="AF28" s="148"/>
      <c r="AG28" s="209"/>
      <c r="AH28" s="148"/>
      <c r="AI28" s="148"/>
      <c r="AJ28" s="148"/>
      <c r="AK28" s="148"/>
      <c r="AL28" s="209"/>
      <c r="AM28" s="339"/>
      <c r="AN28" s="339"/>
      <c r="AO28" s="339"/>
      <c r="AP28" s="339"/>
      <c r="AQ28" s="209">
        <v>101998.23</v>
      </c>
      <c r="AR28" s="210">
        <v>31384498.23</v>
      </c>
      <c r="AS28" s="210">
        <v>6178472.7199999997</v>
      </c>
      <c r="AT28" s="168"/>
      <c r="AU28" s="172"/>
    </row>
    <row r="29" spans="1:47" x14ac:dyDescent="0.25">
      <c r="B29" s="94" t="s">
        <v>269</v>
      </c>
      <c r="C29" s="67"/>
      <c r="D29" s="351"/>
      <c r="E29" s="178"/>
      <c r="F29" s="178"/>
      <c r="G29" s="178"/>
      <c r="H29" s="178"/>
      <c r="I29" s="351"/>
      <c r="J29" s="178"/>
      <c r="K29" s="178"/>
      <c r="L29" s="178"/>
      <c r="M29" s="178"/>
      <c r="N29" s="351"/>
      <c r="O29" s="178"/>
      <c r="P29" s="178"/>
      <c r="Q29" s="178"/>
      <c r="R29" s="178"/>
      <c r="S29" s="351"/>
      <c r="T29" s="178"/>
      <c r="U29" s="178"/>
      <c r="V29" s="351"/>
      <c r="W29" s="178"/>
      <c r="X29" s="178"/>
      <c r="Y29" s="351"/>
      <c r="Z29" s="178"/>
      <c r="AA29" s="178"/>
      <c r="AB29" s="351"/>
      <c r="AC29" s="178"/>
      <c r="AD29" s="178"/>
      <c r="AE29" s="178"/>
      <c r="AF29" s="178"/>
      <c r="AG29" s="351"/>
      <c r="AH29" s="178"/>
      <c r="AI29" s="178"/>
      <c r="AJ29" s="178"/>
      <c r="AK29" s="178"/>
      <c r="AL29" s="351"/>
      <c r="AM29" s="178"/>
      <c r="AN29" s="178"/>
      <c r="AO29" s="178"/>
      <c r="AP29" s="178"/>
      <c r="AQ29" s="351"/>
      <c r="AR29" s="356"/>
      <c r="AS29" s="356"/>
      <c r="AT29" s="179"/>
      <c r="AU29" s="173"/>
    </row>
    <row r="30" spans="1:47" ht="13.95" customHeight="1" x14ac:dyDescent="0.25">
      <c r="A30" s="216" t="s">
        <v>270</v>
      </c>
      <c r="B30" s="79" t="s">
        <v>271</v>
      </c>
      <c r="C30" s="37" t="s">
        <v>272</v>
      </c>
      <c r="D30" s="209">
        <v>35841.58</v>
      </c>
      <c r="E30" s="148"/>
      <c r="F30" s="148"/>
      <c r="G30" s="148"/>
      <c r="H30" s="148"/>
      <c r="I30" s="209">
        <v>920377.92</v>
      </c>
      <c r="J30" s="148"/>
      <c r="K30" s="148"/>
      <c r="L30" s="148"/>
      <c r="M30" s="148"/>
      <c r="N30" s="209">
        <v>1240639.99</v>
      </c>
      <c r="O30" s="148"/>
      <c r="P30" s="148"/>
      <c r="Q30" s="148"/>
      <c r="R30" s="148"/>
      <c r="S30" s="209">
        <v>0</v>
      </c>
      <c r="T30" s="148"/>
      <c r="U30" s="148"/>
      <c r="V30" s="209">
        <v>0</v>
      </c>
      <c r="W30" s="148"/>
      <c r="X30" s="148"/>
      <c r="Y30" s="209">
        <v>0</v>
      </c>
      <c r="Z30" s="148"/>
      <c r="AA30" s="148"/>
      <c r="AB30" s="209"/>
      <c r="AC30" s="148"/>
      <c r="AD30" s="148"/>
      <c r="AE30" s="148"/>
      <c r="AF30" s="148"/>
      <c r="AG30" s="209"/>
      <c r="AH30" s="148"/>
      <c r="AI30" s="148"/>
      <c r="AJ30" s="148"/>
      <c r="AK30" s="148"/>
      <c r="AL30" s="209"/>
      <c r="AM30" s="148"/>
      <c r="AN30" s="148"/>
      <c r="AO30" s="148"/>
      <c r="AP30" s="148"/>
      <c r="AQ30" s="209">
        <v>0</v>
      </c>
      <c r="AR30" s="210">
        <v>12727241.720000001</v>
      </c>
      <c r="AS30" s="210">
        <v>3101.03</v>
      </c>
      <c r="AT30" s="168"/>
      <c r="AU30" s="172"/>
    </row>
    <row r="31" spans="1:47" ht="26.4" x14ac:dyDescent="0.25">
      <c r="A31" s="216" t="s">
        <v>273</v>
      </c>
      <c r="B31" s="79" t="s">
        <v>274</v>
      </c>
      <c r="C31" s="37"/>
      <c r="D31" s="380"/>
      <c r="E31" s="337">
        <v>-11028.55</v>
      </c>
      <c r="F31" s="337">
        <v>0</v>
      </c>
      <c r="G31" s="337">
        <v>0</v>
      </c>
      <c r="H31" s="337">
        <v>0</v>
      </c>
      <c r="I31" s="380"/>
      <c r="J31" s="337">
        <v>2658.59</v>
      </c>
      <c r="K31" s="337">
        <v>0</v>
      </c>
      <c r="L31" s="337">
        <v>0</v>
      </c>
      <c r="M31" s="337">
        <v>0</v>
      </c>
      <c r="N31" s="380"/>
      <c r="O31" s="337">
        <v>-742.73</v>
      </c>
      <c r="P31" s="337">
        <v>0</v>
      </c>
      <c r="Q31" s="337">
        <v>0</v>
      </c>
      <c r="R31" s="337">
        <v>0</v>
      </c>
      <c r="S31" s="380"/>
      <c r="T31" s="337">
        <v>0</v>
      </c>
      <c r="U31" s="337">
        <v>0</v>
      </c>
      <c r="V31" s="380"/>
      <c r="W31" s="337">
        <v>0</v>
      </c>
      <c r="X31" s="337">
        <v>0</v>
      </c>
      <c r="Y31" s="380"/>
      <c r="Z31" s="337">
        <v>0</v>
      </c>
      <c r="AA31" s="337">
        <v>0</v>
      </c>
      <c r="AB31" s="380"/>
      <c r="AC31" s="148"/>
      <c r="AD31" s="148"/>
      <c r="AE31" s="148"/>
      <c r="AF31" s="148"/>
      <c r="AG31" s="380"/>
      <c r="AH31" s="148"/>
      <c r="AI31" s="148"/>
      <c r="AJ31" s="148"/>
      <c r="AK31" s="148"/>
      <c r="AL31" s="380"/>
      <c r="AM31" s="337"/>
      <c r="AN31" s="337"/>
      <c r="AO31" s="337"/>
      <c r="AP31" s="337"/>
      <c r="AQ31" s="380"/>
      <c r="AR31" s="350"/>
      <c r="AS31" s="350"/>
      <c r="AT31" s="168"/>
      <c r="AU31" s="172"/>
    </row>
    <row r="32" spans="1:47" x14ac:dyDescent="0.25">
      <c r="A32" s="216" t="s">
        <v>275</v>
      </c>
      <c r="B32" s="93" t="s">
        <v>276</v>
      </c>
      <c r="C32" s="37" t="s">
        <v>277</v>
      </c>
      <c r="D32" s="209">
        <v>55951.9</v>
      </c>
      <c r="E32" s="339"/>
      <c r="F32" s="339"/>
      <c r="G32" s="339"/>
      <c r="H32" s="339"/>
      <c r="I32" s="209">
        <v>631370.94999999995</v>
      </c>
      <c r="J32" s="339"/>
      <c r="K32" s="339"/>
      <c r="L32" s="339"/>
      <c r="M32" s="339"/>
      <c r="N32" s="209">
        <v>1358404.05</v>
      </c>
      <c r="O32" s="339"/>
      <c r="P32" s="339"/>
      <c r="Q32" s="339"/>
      <c r="R32" s="339"/>
      <c r="S32" s="209">
        <v>0</v>
      </c>
      <c r="T32" s="339"/>
      <c r="U32" s="339"/>
      <c r="V32" s="209">
        <v>0</v>
      </c>
      <c r="W32" s="339"/>
      <c r="X32" s="339"/>
      <c r="Y32" s="209">
        <v>0</v>
      </c>
      <c r="Z32" s="339"/>
      <c r="AA32" s="339"/>
      <c r="AB32" s="209"/>
      <c r="AC32" s="148"/>
      <c r="AD32" s="148"/>
      <c r="AE32" s="148"/>
      <c r="AF32" s="148"/>
      <c r="AG32" s="209"/>
      <c r="AH32" s="148"/>
      <c r="AI32" s="148"/>
      <c r="AJ32" s="148"/>
      <c r="AK32" s="148"/>
      <c r="AL32" s="209"/>
      <c r="AM32" s="339"/>
      <c r="AN32" s="339"/>
      <c r="AO32" s="339"/>
      <c r="AP32" s="339"/>
      <c r="AQ32" s="209">
        <v>0</v>
      </c>
      <c r="AR32" s="210">
        <v>10954746.689999999</v>
      </c>
      <c r="AS32" s="210">
        <v>3500.89</v>
      </c>
      <c r="AT32" s="168"/>
      <c r="AU32" s="172"/>
    </row>
    <row r="33" spans="1:47" x14ac:dyDescent="0.25">
      <c r="B33" s="94" t="s">
        <v>278</v>
      </c>
      <c r="C33" s="67"/>
      <c r="D33" s="351"/>
      <c r="E33" s="178"/>
      <c r="F33" s="178"/>
      <c r="G33" s="178"/>
      <c r="H33" s="178"/>
      <c r="I33" s="351"/>
      <c r="J33" s="178"/>
      <c r="K33" s="178"/>
      <c r="L33" s="178"/>
      <c r="M33" s="178"/>
      <c r="N33" s="351"/>
      <c r="O33" s="178"/>
      <c r="P33" s="178"/>
      <c r="Q33" s="178"/>
      <c r="R33" s="178"/>
      <c r="S33" s="351"/>
      <c r="T33" s="178"/>
      <c r="U33" s="178"/>
      <c r="V33" s="351"/>
      <c r="W33" s="178"/>
      <c r="X33" s="178"/>
      <c r="Y33" s="351"/>
      <c r="Z33" s="178"/>
      <c r="AA33" s="178"/>
      <c r="AB33" s="351"/>
      <c r="AC33" s="178"/>
      <c r="AD33" s="178"/>
      <c r="AE33" s="178"/>
      <c r="AF33" s="178"/>
      <c r="AG33" s="351"/>
      <c r="AH33" s="178"/>
      <c r="AI33" s="178"/>
      <c r="AJ33" s="178"/>
      <c r="AK33" s="178"/>
      <c r="AL33" s="351"/>
      <c r="AM33" s="178"/>
      <c r="AN33" s="178"/>
      <c r="AO33" s="178"/>
      <c r="AP33" s="178"/>
      <c r="AQ33" s="351"/>
      <c r="AR33" s="356"/>
      <c r="AS33" s="356"/>
      <c r="AT33" s="179"/>
      <c r="AU33" s="173"/>
    </row>
    <row r="34" spans="1:47" x14ac:dyDescent="0.25">
      <c r="A34" s="216" t="s">
        <v>279</v>
      </c>
      <c r="B34" s="93" t="s">
        <v>280</v>
      </c>
      <c r="C34" s="37" t="s">
        <v>281</v>
      </c>
      <c r="D34" s="209">
        <v>1392760.47</v>
      </c>
      <c r="E34" s="148"/>
      <c r="F34" s="148"/>
      <c r="G34" s="148"/>
      <c r="H34" s="148"/>
      <c r="I34" s="209">
        <v>0</v>
      </c>
      <c r="J34" s="148"/>
      <c r="K34" s="148"/>
      <c r="L34" s="148"/>
      <c r="M34" s="148"/>
      <c r="N34" s="209">
        <v>0</v>
      </c>
      <c r="O34" s="148"/>
      <c r="P34" s="148"/>
      <c r="Q34" s="148"/>
      <c r="R34" s="148"/>
      <c r="S34" s="209">
        <v>0</v>
      </c>
      <c r="T34" s="148"/>
      <c r="U34" s="148"/>
      <c r="V34" s="209">
        <v>0</v>
      </c>
      <c r="W34" s="148"/>
      <c r="X34" s="148"/>
      <c r="Y34" s="209">
        <v>0</v>
      </c>
      <c r="Z34" s="148"/>
      <c r="AA34" s="148"/>
      <c r="AB34" s="209"/>
      <c r="AC34" s="148"/>
      <c r="AD34" s="148"/>
      <c r="AE34" s="148"/>
      <c r="AF34" s="148"/>
      <c r="AG34" s="209"/>
      <c r="AH34" s="148"/>
      <c r="AI34" s="148"/>
      <c r="AJ34" s="148"/>
      <c r="AK34" s="148"/>
      <c r="AL34" s="209"/>
      <c r="AM34" s="148"/>
      <c r="AN34" s="148"/>
      <c r="AO34" s="148"/>
      <c r="AP34" s="148"/>
      <c r="AQ34" s="209">
        <v>0</v>
      </c>
      <c r="AR34" s="210">
        <v>242258.67</v>
      </c>
      <c r="AS34" s="210">
        <v>0</v>
      </c>
      <c r="AT34" s="168"/>
      <c r="AU34" s="172"/>
    </row>
    <row r="35" spans="1:47" x14ac:dyDescent="0.25">
      <c r="A35" s="216" t="s">
        <v>282</v>
      </c>
      <c r="B35" s="79" t="s">
        <v>283</v>
      </c>
      <c r="C35" s="37"/>
      <c r="D35" s="380"/>
      <c r="E35" s="337">
        <v>1392760.47</v>
      </c>
      <c r="F35" s="337">
        <v>0</v>
      </c>
      <c r="G35" s="337">
        <v>0</v>
      </c>
      <c r="H35" s="337">
        <v>0</v>
      </c>
      <c r="I35" s="380"/>
      <c r="J35" s="337">
        <v>0</v>
      </c>
      <c r="K35" s="337">
        <v>0</v>
      </c>
      <c r="L35" s="337">
        <v>0</v>
      </c>
      <c r="M35" s="337">
        <v>0</v>
      </c>
      <c r="N35" s="380"/>
      <c r="O35" s="337">
        <v>0</v>
      </c>
      <c r="P35" s="337">
        <v>0</v>
      </c>
      <c r="Q35" s="337">
        <v>0</v>
      </c>
      <c r="R35" s="337">
        <v>0</v>
      </c>
      <c r="S35" s="380"/>
      <c r="T35" s="337">
        <v>0</v>
      </c>
      <c r="U35" s="337">
        <v>0</v>
      </c>
      <c r="V35" s="380"/>
      <c r="W35" s="337">
        <v>0</v>
      </c>
      <c r="X35" s="337">
        <v>0</v>
      </c>
      <c r="Y35" s="380"/>
      <c r="Z35" s="337">
        <v>0</v>
      </c>
      <c r="AA35" s="337">
        <v>0</v>
      </c>
      <c r="AB35" s="380"/>
      <c r="AC35" s="148"/>
      <c r="AD35" s="148"/>
      <c r="AE35" s="148"/>
      <c r="AF35" s="148"/>
      <c r="AG35" s="380"/>
      <c r="AH35" s="148"/>
      <c r="AI35" s="148"/>
      <c r="AJ35" s="148"/>
      <c r="AK35" s="148"/>
      <c r="AL35" s="380"/>
      <c r="AM35" s="337"/>
      <c r="AN35" s="337"/>
      <c r="AO35" s="337"/>
      <c r="AP35" s="337"/>
      <c r="AQ35" s="380"/>
      <c r="AR35" s="350"/>
      <c r="AS35" s="350"/>
      <c r="AT35" s="168"/>
      <c r="AU35" s="172"/>
    </row>
    <row r="36" spans="1:47" x14ac:dyDescent="0.25">
      <c r="A36" s="216" t="s">
        <v>284</v>
      </c>
      <c r="B36" s="93" t="s">
        <v>285</v>
      </c>
      <c r="C36" s="37" t="s">
        <v>286</v>
      </c>
      <c r="D36" s="209">
        <v>970831.92</v>
      </c>
      <c r="E36" s="337">
        <v>970831.92</v>
      </c>
      <c r="F36" s="337">
        <v>0</v>
      </c>
      <c r="G36" s="337">
        <v>0</v>
      </c>
      <c r="H36" s="337">
        <v>0</v>
      </c>
      <c r="I36" s="209">
        <v>0</v>
      </c>
      <c r="J36" s="337">
        <v>0</v>
      </c>
      <c r="K36" s="337">
        <v>0</v>
      </c>
      <c r="L36" s="337">
        <v>0</v>
      </c>
      <c r="M36" s="337">
        <v>0</v>
      </c>
      <c r="N36" s="209">
        <v>0</v>
      </c>
      <c r="O36" s="337">
        <v>0</v>
      </c>
      <c r="P36" s="337">
        <v>0</v>
      </c>
      <c r="Q36" s="337">
        <v>0</v>
      </c>
      <c r="R36" s="337">
        <v>0</v>
      </c>
      <c r="S36" s="209">
        <v>0</v>
      </c>
      <c r="T36" s="337">
        <v>0</v>
      </c>
      <c r="U36" s="337">
        <v>0</v>
      </c>
      <c r="V36" s="209">
        <v>0</v>
      </c>
      <c r="W36" s="337">
        <v>0</v>
      </c>
      <c r="X36" s="337">
        <v>0</v>
      </c>
      <c r="Y36" s="209">
        <v>0</v>
      </c>
      <c r="Z36" s="337">
        <v>0</v>
      </c>
      <c r="AA36" s="337">
        <v>0</v>
      </c>
      <c r="AB36" s="209"/>
      <c r="AC36" s="148"/>
      <c r="AD36" s="148"/>
      <c r="AE36" s="148"/>
      <c r="AF36" s="148"/>
      <c r="AG36" s="209"/>
      <c r="AH36" s="148"/>
      <c r="AI36" s="148"/>
      <c r="AJ36" s="148"/>
      <c r="AK36" s="148"/>
      <c r="AL36" s="209"/>
      <c r="AM36" s="337"/>
      <c r="AN36" s="337"/>
      <c r="AO36" s="337"/>
      <c r="AP36" s="337"/>
      <c r="AQ36" s="209">
        <v>0</v>
      </c>
      <c r="AR36" s="210">
        <v>354398.08</v>
      </c>
      <c r="AS36" s="210">
        <v>0</v>
      </c>
      <c r="AT36" s="168"/>
      <c r="AU36" s="172"/>
    </row>
    <row r="37" spans="1:47" x14ac:dyDescent="0.25">
      <c r="B37" s="94" t="s">
        <v>287</v>
      </c>
      <c r="C37" s="37"/>
      <c r="D37" s="351"/>
      <c r="E37" s="352"/>
      <c r="F37" s="352"/>
      <c r="G37" s="352"/>
      <c r="H37" s="352"/>
      <c r="I37" s="351"/>
      <c r="J37" s="352"/>
      <c r="K37" s="352"/>
      <c r="L37" s="352"/>
      <c r="M37" s="352"/>
      <c r="N37" s="351"/>
      <c r="O37" s="352"/>
      <c r="P37" s="352"/>
      <c r="Q37" s="352"/>
      <c r="R37" s="352"/>
      <c r="S37" s="351"/>
      <c r="T37" s="352"/>
      <c r="U37" s="352"/>
      <c r="V37" s="351"/>
      <c r="W37" s="352"/>
      <c r="X37" s="352"/>
      <c r="Y37" s="351"/>
      <c r="Z37" s="352"/>
      <c r="AA37" s="352"/>
      <c r="AB37" s="351"/>
      <c r="AC37" s="178"/>
      <c r="AD37" s="178"/>
      <c r="AE37" s="178"/>
      <c r="AF37" s="178"/>
      <c r="AG37" s="351"/>
      <c r="AH37" s="178"/>
      <c r="AI37" s="178"/>
      <c r="AJ37" s="178"/>
      <c r="AK37" s="178"/>
      <c r="AL37" s="351"/>
      <c r="AM37" s="352"/>
      <c r="AN37" s="352"/>
      <c r="AO37" s="352"/>
      <c r="AP37" s="352"/>
      <c r="AQ37" s="351"/>
      <c r="AR37" s="356"/>
      <c r="AS37" s="356"/>
      <c r="AT37" s="179"/>
      <c r="AU37" s="173"/>
    </row>
    <row r="38" spans="1:47" ht="13.95" customHeight="1" x14ac:dyDescent="0.25">
      <c r="A38" s="216" t="s">
        <v>288</v>
      </c>
      <c r="B38" s="79" t="s">
        <v>289</v>
      </c>
      <c r="C38" s="37" t="s">
        <v>290</v>
      </c>
      <c r="D38" s="209">
        <v>-976573.49</v>
      </c>
      <c r="E38" s="148"/>
      <c r="F38" s="148"/>
      <c r="G38" s="148"/>
      <c r="H38" s="148"/>
      <c r="I38" s="209">
        <v>0</v>
      </c>
      <c r="J38" s="148"/>
      <c r="K38" s="148"/>
      <c r="L38" s="148"/>
      <c r="M38" s="148"/>
      <c r="N38" s="209">
        <v>1506178.68</v>
      </c>
      <c r="O38" s="148"/>
      <c r="P38" s="148"/>
      <c r="Q38" s="148"/>
      <c r="R38" s="148"/>
      <c r="S38" s="209">
        <v>0</v>
      </c>
      <c r="T38" s="148"/>
      <c r="U38" s="148"/>
      <c r="V38" s="209">
        <v>0</v>
      </c>
      <c r="W38" s="148"/>
      <c r="X38" s="148"/>
      <c r="Y38" s="209">
        <v>0</v>
      </c>
      <c r="Z38" s="148"/>
      <c r="AA38" s="148"/>
      <c r="AB38" s="209"/>
      <c r="AC38" s="148"/>
      <c r="AD38" s="148"/>
      <c r="AE38" s="148"/>
      <c r="AF38" s="148"/>
      <c r="AG38" s="209"/>
      <c r="AH38" s="148"/>
      <c r="AI38" s="148"/>
      <c r="AJ38" s="148"/>
      <c r="AK38" s="148"/>
      <c r="AL38" s="209"/>
      <c r="AM38" s="148"/>
      <c r="AN38" s="148"/>
      <c r="AO38" s="148"/>
      <c r="AP38" s="148"/>
      <c r="AQ38" s="209">
        <v>0</v>
      </c>
      <c r="AR38" s="210">
        <v>-5946925.2000000002</v>
      </c>
      <c r="AS38" s="210">
        <v>5873727.5300000003</v>
      </c>
      <c r="AT38" s="168"/>
      <c r="AU38" s="172"/>
    </row>
    <row r="39" spans="1:47" ht="26.4" x14ac:dyDescent="0.25">
      <c r="A39" s="216" t="s">
        <v>291</v>
      </c>
      <c r="B39" s="79" t="s">
        <v>292</v>
      </c>
      <c r="C39" s="37"/>
      <c r="D39" s="380"/>
      <c r="E39" s="337">
        <v>-1099064.9099999999</v>
      </c>
      <c r="F39" s="337">
        <v>0</v>
      </c>
      <c r="G39" s="337">
        <v>0</v>
      </c>
      <c r="H39" s="337">
        <v>0</v>
      </c>
      <c r="I39" s="380"/>
      <c r="J39" s="337">
        <v>0</v>
      </c>
      <c r="K39" s="337">
        <v>0</v>
      </c>
      <c r="L39" s="337">
        <v>0</v>
      </c>
      <c r="M39" s="337">
        <v>0</v>
      </c>
      <c r="N39" s="380"/>
      <c r="O39" s="337">
        <v>2249377.4900000002</v>
      </c>
      <c r="P39" s="337">
        <v>0</v>
      </c>
      <c r="Q39" s="337">
        <v>0</v>
      </c>
      <c r="R39" s="337">
        <v>0</v>
      </c>
      <c r="S39" s="380"/>
      <c r="T39" s="337">
        <v>0</v>
      </c>
      <c r="U39" s="337">
        <v>0</v>
      </c>
      <c r="V39" s="380"/>
      <c r="W39" s="337">
        <v>0</v>
      </c>
      <c r="X39" s="337">
        <v>0</v>
      </c>
      <c r="Y39" s="380"/>
      <c r="Z39" s="337">
        <v>0</v>
      </c>
      <c r="AA39" s="337">
        <v>0</v>
      </c>
      <c r="AB39" s="380"/>
      <c r="AC39" s="148"/>
      <c r="AD39" s="148"/>
      <c r="AE39" s="148"/>
      <c r="AF39" s="148"/>
      <c r="AG39" s="380"/>
      <c r="AH39" s="148"/>
      <c r="AI39" s="148"/>
      <c r="AJ39" s="148"/>
      <c r="AK39" s="148"/>
      <c r="AL39" s="380"/>
      <c r="AM39" s="337"/>
      <c r="AN39" s="337"/>
      <c r="AO39" s="337"/>
      <c r="AP39" s="337"/>
      <c r="AQ39" s="380"/>
      <c r="AR39" s="350"/>
      <c r="AS39" s="350"/>
      <c r="AT39" s="168"/>
      <c r="AU39" s="172"/>
    </row>
    <row r="40" spans="1:47" x14ac:dyDescent="0.25">
      <c r="B40" s="94" t="s">
        <v>293</v>
      </c>
      <c r="C40" s="67"/>
      <c r="D40" s="177"/>
      <c r="E40" s="352"/>
      <c r="F40" s="352"/>
      <c r="G40" s="352"/>
      <c r="H40" s="352"/>
      <c r="I40" s="177"/>
      <c r="J40" s="352"/>
      <c r="K40" s="352"/>
      <c r="L40" s="352"/>
      <c r="M40" s="352"/>
      <c r="N40" s="177"/>
      <c r="O40" s="352"/>
      <c r="P40" s="352"/>
      <c r="Q40" s="352"/>
      <c r="R40" s="352"/>
      <c r="S40" s="177"/>
      <c r="T40" s="352"/>
      <c r="U40" s="352"/>
      <c r="V40" s="177"/>
      <c r="W40" s="352"/>
      <c r="X40" s="352"/>
      <c r="Y40" s="177"/>
      <c r="Z40" s="352"/>
      <c r="AA40" s="352"/>
      <c r="AB40" s="177"/>
      <c r="AC40" s="178"/>
      <c r="AD40" s="178"/>
      <c r="AE40" s="178"/>
      <c r="AF40" s="178"/>
      <c r="AG40" s="177"/>
      <c r="AH40" s="178"/>
      <c r="AI40" s="178"/>
      <c r="AJ40" s="178"/>
      <c r="AK40" s="178"/>
      <c r="AL40" s="177"/>
      <c r="AM40" s="352"/>
      <c r="AN40" s="352"/>
      <c r="AO40" s="352"/>
      <c r="AP40" s="352"/>
      <c r="AQ40" s="177"/>
      <c r="AR40" s="179"/>
      <c r="AS40" s="179"/>
      <c r="AT40" s="179"/>
      <c r="AU40" s="173"/>
    </row>
    <row r="41" spans="1:47" x14ac:dyDescent="0.25">
      <c r="A41" s="216" t="s">
        <v>294</v>
      </c>
      <c r="B41" s="79" t="s">
        <v>295</v>
      </c>
      <c r="C41" s="37" t="s">
        <v>296</v>
      </c>
      <c r="D41" s="209">
        <v>0</v>
      </c>
      <c r="E41" s="148"/>
      <c r="F41" s="148"/>
      <c r="G41" s="148"/>
      <c r="H41" s="148"/>
      <c r="I41" s="209">
        <v>0</v>
      </c>
      <c r="J41" s="148"/>
      <c r="K41" s="148"/>
      <c r="L41" s="148"/>
      <c r="M41" s="148"/>
      <c r="N41" s="209">
        <v>2058054.53</v>
      </c>
      <c r="O41" s="148"/>
      <c r="P41" s="148"/>
      <c r="Q41" s="148"/>
      <c r="R41" s="148"/>
      <c r="S41" s="209">
        <v>0</v>
      </c>
      <c r="T41" s="148"/>
      <c r="U41" s="148"/>
      <c r="V41" s="209">
        <v>0</v>
      </c>
      <c r="W41" s="148"/>
      <c r="X41" s="148"/>
      <c r="Y41" s="209">
        <v>0</v>
      </c>
      <c r="Z41" s="148"/>
      <c r="AA41" s="148"/>
      <c r="AB41" s="209"/>
      <c r="AC41" s="148"/>
      <c r="AD41" s="148"/>
      <c r="AE41" s="148"/>
      <c r="AF41" s="148"/>
      <c r="AG41" s="209"/>
      <c r="AH41" s="148"/>
      <c r="AI41" s="148"/>
      <c r="AJ41" s="148"/>
      <c r="AK41" s="148"/>
      <c r="AL41" s="209"/>
      <c r="AM41" s="148"/>
      <c r="AN41" s="148"/>
      <c r="AO41" s="148"/>
      <c r="AP41" s="148"/>
      <c r="AQ41" s="209">
        <v>0</v>
      </c>
      <c r="AR41" s="210">
        <v>654183.76</v>
      </c>
      <c r="AS41" s="210">
        <v>6038065.2400000002</v>
      </c>
      <c r="AT41" s="168"/>
      <c r="AU41" s="172"/>
    </row>
    <row r="42" spans="1:47" ht="13.95" customHeight="1" x14ac:dyDescent="0.25">
      <c r="A42" s="216" t="s">
        <v>297</v>
      </c>
      <c r="B42" s="79" t="s">
        <v>298</v>
      </c>
      <c r="C42" s="37"/>
      <c r="D42" s="380"/>
      <c r="E42" s="337">
        <v>0</v>
      </c>
      <c r="F42" s="337">
        <v>0</v>
      </c>
      <c r="G42" s="337">
        <v>0</v>
      </c>
      <c r="H42" s="337">
        <v>0</v>
      </c>
      <c r="I42" s="380"/>
      <c r="J42" s="337">
        <v>0</v>
      </c>
      <c r="K42" s="337">
        <v>0</v>
      </c>
      <c r="L42" s="337">
        <v>0</v>
      </c>
      <c r="M42" s="337">
        <v>0</v>
      </c>
      <c r="N42" s="380"/>
      <c r="O42" s="337">
        <v>-291950.15000000002</v>
      </c>
      <c r="P42" s="337">
        <v>0</v>
      </c>
      <c r="Q42" s="337">
        <v>0</v>
      </c>
      <c r="R42" s="337">
        <v>0</v>
      </c>
      <c r="S42" s="380"/>
      <c r="T42" s="337">
        <v>0</v>
      </c>
      <c r="U42" s="337">
        <v>0</v>
      </c>
      <c r="V42" s="380"/>
      <c r="W42" s="337">
        <v>0</v>
      </c>
      <c r="X42" s="337">
        <v>0</v>
      </c>
      <c r="Y42" s="380"/>
      <c r="Z42" s="337">
        <v>0</v>
      </c>
      <c r="AA42" s="337">
        <v>0</v>
      </c>
      <c r="AB42" s="380"/>
      <c r="AC42" s="148"/>
      <c r="AD42" s="148"/>
      <c r="AE42" s="148"/>
      <c r="AF42" s="148"/>
      <c r="AG42" s="380"/>
      <c r="AH42" s="148"/>
      <c r="AI42" s="148"/>
      <c r="AJ42" s="148"/>
      <c r="AK42" s="148"/>
      <c r="AL42" s="380"/>
      <c r="AM42" s="337"/>
      <c r="AN42" s="337"/>
      <c r="AO42" s="337"/>
      <c r="AP42" s="337"/>
      <c r="AQ42" s="380"/>
      <c r="AR42" s="350"/>
      <c r="AS42" s="350"/>
      <c r="AT42" s="168"/>
      <c r="AU42" s="172"/>
    </row>
    <row r="43" spans="1:47" x14ac:dyDescent="0.25">
      <c r="A43" s="216" t="s">
        <v>299</v>
      </c>
      <c r="B43" s="93" t="s">
        <v>300</v>
      </c>
      <c r="C43" s="37" t="s">
        <v>301</v>
      </c>
      <c r="D43" s="209">
        <v>0</v>
      </c>
      <c r="E43" s="339"/>
      <c r="F43" s="339"/>
      <c r="G43" s="339"/>
      <c r="H43" s="339"/>
      <c r="I43" s="209">
        <v>0</v>
      </c>
      <c r="J43" s="339"/>
      <c r="K43" s="339"/>
      <c r="L43" s="339"/>
      <c r="M43" s="339"/>
      <c r="N43" s="209">
        <v>1036638.68</v>
      </c>
      <c r="O43" s="339"/>
      <c r="P43" s="339"/>
      <c r="Q43" s="339"/>
      <c r="R43" s="339"/>
      <c r="S43" s="209">
        <v>0</v>
      </c>
      <c r="T43" s="339"/>
      <c r="U43" s="339"/>
      <c r="V43" s="209">
        <v>0</v>
      </c>
      <c r="W43" s="339"/>
      <c r="X43" s="339"/>
      <c r="Y43" s="209">
        <v>0</v>
      </c>
      <c r="Z43" s="339"/>
      <c r="AA43" s="339"/>
      <c r="AB43" s="150"/>
      <c r="AC43" s="148"/>
      <c r="AD43" s="148"/>
      <c r="AE43" s="148"/>
      <c r="AF43" s="148"/>
      <c r="AG43" s="209"/>
      <c r="AH43" s="148"/>
      <c r="AI43" s="148"/>
      <c r="AJ43" s="148"/>
      <c r="AK43" s="148"/>
      <c r="AL43" s="209"/>
      <c r="AM43" s="339"/>
      <c r="AN43" s="339"/>
      <c r="AO43" s="339"/>
      <c r="AP43" s="339"/>
      <c r="AQ43" s="209">
        <v>0</v>
      </c>
      <c r="AR43" s="210">
        <v>866366.85</v>
      </c>
      <c r="AS43" s="210">
        <v>5540521.8300000001</v>
      </c>
      <c r="AT43" s="168"/>
      <c r="AU43" s="172"/>
    </row>
    <row r="44" spans="1:47" x14ac:dyDescent="0.25">
      <c r="B44" s="94" t="s">
        <v>302</v>
      </c>
      <c r="C44" s="37"/>
      <c r="D44" s="351"/>
      <c r="E44" s="178"/>
      <c r="F44" s="178"/>
      <c r="G44" s="178"/>
      <c r="H44" s="178"/>
      <c r="I44" s="351"/>
      <c r="J44" s="178"/>
      <c r="K44" s="178"/>
      <c r="L44" s="178"/>
      <c r="M44" s="178"/>
      <c r="N44" s="351"/>
      <c r="O44" s="178"/>
      <c r="P44" s="178"/>
      <c r="Q44" s="178"/>
      <c r="R44" s="178"/>
      <c r="S44" s="351"/>
      <c r="T44" s="178"/>
      <c r="U44" s="178"/>
      <c r="V44" s="351"/>
      <c r="W44" s="178"/>
      <c r="X44" s="178"/>
      <c r="Y44" s="351"/>
      <c r="Z44" s="178"/>
      <c r="AA44" s="178"/>
      <c r="AB44" s="177"/>
      <c r="AC44" s="178"/>
      <c r="AD44" s="178"/>
      <c r="AE44" s="178"/>
      <c r="AF44" s="178"/>
      <c r="AG44" s="351"/>
      <c r="AH44" s="178"/>
      <c r="AI44" s="178"/>
      <c r="AJ44" s="178"/>
      <c r="AK44" s="178"/>
      <c r="AL44" s="351"/>
      <c r="AM44" s="178"/>
      <c r="AN44" s="178"/>
      <c r="AO44" s="178"/>
      <c r="AP44" s="178"/>
      <c r="AQ44" s="351"/>
      <c r="AR44" s="356"/>
      <c r="AS44" s="356"/>
      <c r="AT44" s="179"/>
      <c r="AU44" s="173"/>
    </row>
    <row r="45" spans="1:47" x14ac:dyDescent="0.25">
      <c r="A45" s="216" t="s">
        <v>303</v>
      </c>
      <c r="B45" s="79" t="s">
        <v>304</v>
      </c>
      <c r="C45" s="37" t="s">
        <v>305</v>
      </c>
      <c r="D45" s="209">
        <v>0.42</v>
      </c>
      <c r="E45" s="337">
        <v>0</v>
      </c>
      <c r="F45" s="337">
        <v>0</v>
      </c>
      <c r="G45" s="337">
        <v>0</v>
      </c>
      <c r="H45" s="337">
        <v>0</v>
      </c>
      <c r="I45" s="209">
        <v>337202.51</v>
      </c>
      <c r="J45" s="337">
        <v>929.35</v>
      </c>
      <c r="K45" s="337">
        <v>0</v>
      </c>
      <c r="L45" s="337">
        <v>0</v>
      </c>
      <c r="M45" s="337">
        <v>0</v>
      </c>
      <c r="N45" s="209">
        <v>791457.45</v>
      </c>
      <c r="O45" s="337">
        <v>5117.24</v>
      </c>
      <c r="P45" s="337">
        <v>0</v>
      </c>
      <c r="Q45" s="337">
        <v>0</v>
      </c>
      <c r="R45" s="337">
        <v>0</v>
      </c>
      <c r="S45" s="209">
        <v>0</v>
      </c>
      <c r="T45" s="337">
        <v>0</v>
      </c>
      <c r="U45" s="337">
        <v>0</v>
      </c>
      <c r="V45" s="209">
        <v>0</v>
      </c>
      <c r="W45" s="337">
        <v>0</v>
      </c>
      <c r="X45" s="337">
        <v>0</v>
      </c>
      <c r="Y45" s="209">
        <v>0</v>
      </c>
      <c r="Z45" s="337">
        <v>0</v>
      </c>
      <c r="AA45" s="337">
        <v>0</v>
      </c>
      <c r="AB45" s="209"/>
      <c r="AC45" s="148"/>
      <c r="AD45" s="148"/>
      <c r="AE45" s="148"/>
      <c r="AF45" s="148"/>
      <c r="AG45" s="209"/>
      <c r="AH45" s="148"/>
      <c r="AI45" s="148"/>
      <c r="AJ45" s="148"/>
      <c r="AK45" s="148"/>
      <c r="AL45" s="209"/>
      <c r="AM45" s="337"/>
      <c r="AN45" s="337"/>
      <c r="AO45" s="337"/>
      <c r="AP45" s="337"/>
      <c r="AQ45" s="209">
        <v>0</v>
      </c>
      <c r="AR45" s="210">
        <v>1375.72</v>
      </c>
      <c r="AS45" s="210">
        <v>1595214.93</v>
      </c>
      <c r="AT45" s="168"/>
      <c r="AU45" s="172"/>
    </row>
    <row r="46" spans="1:47" x14ac:dyDescent="0.25">
      <c r="A46" s="216" t="s">
        <v>306</v>
      </c>
      <c r="B46" s="93" t="s">
        <v>307</v>
      </c>
      <c r="C46" s="37" t="s">
        <v>308</v>
      </c>
      <c r="D46" s="209">
        <v>0</v>
      </c>
      <c r="E46" s="337">
        <v>0</v>
      </c>
      <c r="F46" s="337">
        <v>0</v>
      </c>
      <c r="G46" s="337">
        <v>0</v>
      </c>
      <c r="H46" s="337">
        <v>0</v>
      </c>
      <c r="I46" s="209">
        <v>450993.34</v>
      </c>
      <c r="J46" s="337">
        <v>303690.08</v>
      </c>
      <c r="K46" s="337">
        <v>0</v>
      </c>
      <c r="L46" s="337">
        <v>0</v>
      </c>
      <c r="M46" s="337">
        <v>0</v>
      </c>
      <c r="N46" s="209">
        <v>1453322.8</v>
      </c>
      <c r="O46" s="337">
        <v>802635.83</v>
      </c>
      <c r="P46" s="337">
        <v>0</v>
      </c>
      <c r="Q46" s="337">
        <v>0</v>
      </c>
      <c r="R46" s="337">
        <v>0</v>
      </c>
      <c r="S46" s="209">
        <v>0</v>
      </c>
      <c r="T46" s="337">
        <v>0</v>
      </c>
      <c r="U46" s="337">
        <v>0</v>
      </c>
      <c r="V46" s="209">
        <v>0</v>
      </c>
      <c r="W46" s="337">
        <v>0</v>
      </c>
      <c r="X46" s="337">
        <v>0</v>
      </c>
      <c r="Y46" s="209">
        <v>0</v>
      </c>
      <c r="Z46" s="337">
        <v>0</v>
      </c>
      <c r="AA46" s="337">
        <v>0</v>
      </c>
      <c r="AB46" s="209"/>
      <c r="AC46" s="148"/>
      <c r="AD46" s="148"/>
      <c r="AE46" s="148"/>
      <c r="AF46" s="148"/>
      <c r="AG46" s="209"/>
      <c r="AH46" s="148"/>
      <c r="AI46" s="148"/>
      <c r="AJ46" s="148"/>
      <c r="AK46" s="148"/>
      <c r="AL46" s="209"/>
      <c r="AM46" s="337"/>
      <c r="AN46" s="337"/>
      <c r="AO46" s="337"/>
      <c r="AP46" s="337"/>
      <c r="AQ46" s="209">
        <v>0.02</v>
      </c>
      <c r="AR46" s="210">
        <v>42.54</v>
      </c>
      <c r="AS46" s="210">
        <v>772881.43</v>
      </c>
      <c r="AT46" s="168"/>
      <c r="AU46" s="172"/>
    </row>
    <row r="47" spans="1:47" x14ac:dyDescent="0.25">
      <c r="A47" s="216" t="s">
        <v>309</v>
      </c>
      <c r="B47" s="93" t="s">
        <v>310</v>
      </c>
      <c r="C47" s="37" t="s">
        <v>311</v>
      </c>
      <c r="D47" s="209">
        <v>38.43</v>
      </c>
      <c r="E47" s="339"/>
      <c r="F47" s="339"/>
      <c r="G47" s="339"/>
      <c r="H47" s="339"/>
      <c r="I47" s="209">
        <v>784348.95</v>
      </c>
      <c r="J47" s="339"/>
      <c r="K47" s="339"/>
      <c r="L47" s="339"/>
      <c r="M47" s="339"/>
      <c r="N47" s="209">
        <v>1341622.98</v>
      </c>
      <c r="O47" s="339"/>
      <c r="P47" s="339"/>
      <c r="Q47" s="339"/>
      <c r="R47" s="339"/>
      <c r="S47" s="209">
        <v>0</v>
      </c>
      <c r="T47" s="339"/>
      <c r="U47" s="339"/>
      <c r="V47" s="209">
        <v>0</v>
      </c>
      <c r="W47" s="339"/>
      <c r="X47" s="339"/>
      <c r="Y47" s="209">
        <v>0</v>
      </c>
      <c r="Z47" s="339"/>
      <c r="AA47" s="339"/>
      <c r="AB47" s="209"/>
      <c r="AC47" s="148"/>
      <c r="AD47" s="148"/>
      <c r="AE47" s="148"/>
      <c r="AF47" s="148"/>
      <c r="AG47" s="209"/>
      <c r="AH47" s="148"/>
      <c r="AI47" s="148"/>
      <c r="AJ47" s="148"/>
      <c r="AK47" s="148"/>
      <c r="AL47" s="209"/>
      <c r="AM47" s="339"/>
      <c r="AN47" s="339"/>
      <c r="AO47" s="339"/>
      <c r="AP47" s="339"/>
      <c r="AQ47" s="209">
        <v>0.02</v>
      </c>
      <c r="AR47" s="210">
        <v>66.180000000000007</v>
      </c>
      <c r="AS47" s="210">
        <v>2776665.48</v>
      </c>
      <c r="AT47" s="168"/>
      <c r="AU47" s="172"/>
    </row>
    <row r="48" spans="1:47" x14ac:dyDescent="0.25">
      <c r="B48" s="94" t="s">
        <v>312</v>
      </c>
      <c r="C48" s="37"/>
      <c r="D48" s="351"/>
      <c r="E48" s="178"/>
      <c r="F48" s="178"/>
      <c r="G48" s="178"/>
      <c r="H48" s="178"/>
      <c r="I48" s="351"/>
      <c r="J48" s="178"/>
      <c r="K48" s="178"/>
      <c r="L48" s="178"/>
      <c r="M48" s="178"/>
      <c r="N48" s="351"/>
      <c r="O48" s="178"/>
      <c r="P48" s="178"/>
      <c r="Q48" s="178"/>
      <c r="R48" s="178"/>
      <c r="S48" s="351"/>
      <c r="T48" s="178"/>
      <c r="U48" s="178"/>
      <c r="V48" s="351"/>
      <c r="W48" s="178"/>
      <c r="X48" s="178"/>
      <c r="Y48" s="351"/>
      <c r="Z48" s="178"/>
      <c r="AA48" s="178"/>
      <c r="AB48" s="351"/>
      <c r="AC48" s="178"/>
      <c r="AD48" s="178"/>
      <c r="AE48" s="178"/>
      <c r="AF48" s="178"/>
      <c r="AG48" s="351"/>
      <c r="AH48" s="178"/>
      <c r="AI48" s="178"/>
      <c r="AJ48" s="178"/>
      <c r="AK48" s="178"/>
      <c r="AL48" s="351"/>
      <c r="AM48" s="178"/>
      <c r="AN48" s="178"/>
      <c r="AO48" s="178"/>
      <c r="AP48" s="178"/>
      <c r="AQ48" s="351"/>
      <c r="AR48" s="356"/>
      <c r="AS48" s="356"/>
      <c r="AT48" s="179"/>
      <c r="AU48" s="173"/>
    </row>
    <row r="49" spans="1:47" x14ac:dyDescent="0.25">
      <c r="A49" s="216" t="s">
        <v>313</v>
      </c>
      <c r="B49" s="93" t="s">
        <v>314</v>
      </c>
      <c r="C49" s="37" t="s">
        <v>315</v>
      </c>
      <c r="D49" s="209">
        <v>321.85000000000002</v>
      </c>
      <c r="E49" s="337">
        <v>6017.82</v>
      </c>
      <c r="F49" s="337">
        <v>0</v>
      </c>
      <c r="G49" s="337">
        <v>0</v>
      </c>
      <c r="H49" s="337">
        <v>0</v>
      </c>
      <c r="I49" s="209">
        <v>8754181.9800000004</v>
      </c>
      <c r="J49" s="337">
        <v>3125877.48</v>
      </c>
      <c r="K49" s="337">
        <v>0</v>
      </c>
      <c r="L49" s="337">
        <v>0</v>
      </c>
      <c r="M49" s="337">
        <v>0</v>
      </c>
      <c r="N49" s="209">
        <v>11656572.73</v>
      </c>
      <c r="O49" s="337">
        <v>4383841.97</v>
      </c>
      <c r="P49" s="337">
        <v>0</v>
      </c>
      <c r="Q49" s="337">
        <v>0</v>
      </c>
      <c r="R49" s="337">
        <v>0</v>
      </c>
      <c r="S49" s="209">
        <v>0</v>
      </c>
      <c r="T49" s="337">
        <v>0</v>
      </c>
      <c r="U49" s="337">
        <v>0</v>
      </c>
      <c r="V49" s="209">
        <v>0</v>
      </c>
      <c r="W49" s="337">
        <v>0</v>
      </c>
      <c r="X49" s="337">
        <v>0</v>
      </c>
      <c r="Y49" s="209">
        <v>0</v>
      </c>
      <c r="Z49" s="337">
        <v>0</v>
      </c>
      <c r="AA49" s="337">
        <v>0</v>
      </c>
      <c r="AB49" s="209"/>
      <c r="AC49" s="148"/>
      <c r="AD49" s="148"/>
      <c r="AE49" s="148"/>
      <c r="AF49" s="148"/>
      <c r="AG49" s="209"/>
      <c r="AH49" s="148"/>
      <c r="AI49" s="148"/>
      <c r="AJ49" s="148"/>
      <c r="AK49" s="148"/>
      <c r="AL49" s="209"/>
      <c r="AM49" s="337"/>
      <c r="AN49" s="337"/>
      <c r="AO49" s="337"/>
      <c r="AP49" s="337"/>
      <c r="AQ49" s="209">
        <v>0</v>
      </c>
      <c r="AR49" s="210">
        <v>127802.8</v>
      </c>
      <c r="AS49" s="210">
        <v>31291288.079999998</v>
      </c>
      <c r="AT49" s="168"/>
      <c r="AU49" s="172"/>
    </row>
    <row r="50" spans="1:47" x14ac:dyDescent="0.25">
      <c r="A50" s="216" t="s">
        <v>316</v>
      </c>
      <c r="B50" s="93" t="s">
        <v>317</v>
      </c>
      <c r="C50" s="37" t="s">
        <v>318</v>
      </c>
      <c r="D50" s="209">
        <v>27351.98</v>
      </c>
      <c r="E50" s="339"/>
      <c r="F50" s="339"/>
      <c r="G50" s="339"/>
      <c r="H50" s="339"/>
      <c r="I50" s="209">
        <v>5310303.8899999997</v>
      </c>
      <c r="J50" s="339"/>
      <c r="K50" s="339"/>
      <c r="L50" s="339"/>
      <c r="M50" s="339"/>
      <c r="N50" s="209">
        <v>11156075.26</v>
      </c>
      <c r="O50" s="339"/>
      <c r="P50" s="339"/>
      <c r="Q50" s="339"/>
      <c r="R50" s="339"/>
      <c r="S50" s="209">
        <v>0</v>
      </c>
      <c r="T50" s="339"/>
      <c r="U50" s="339"/>
      <c r="V50" s="209">
        <v>0</v>
      </c>
      <c r="W50" s="339"/>
      <c r="X50" s="339"/>
      <c r="Y50" s="209">
        <v>0</v>
      </c>
      <c r="Z50" s="339"/>
      <c r="AA50" s="339"/>
      <c r="AB50" s="209"/>
      <c r="AC50" s="148"/>
      <c r="AD50" s="148"/>
      <c r="AE50" s="148"/>
      <c r="AF50" s="148"/>
      <c r="AG50" s="209"/>
      <c r="AH50" s="148"/>
      <c r="AI50" s="148"/>
      <c r="AJ50" s="148"/>
      <c r="AK50" s="148"/>
      <c r="AL50" s="209"/>
      <c r="AM50" s="339"/>
      <c r="AN50" s="339"/>
      <c r="AO50" s="339"/>
      <c r="AP50" s="339"/>
      <c r="AQ50" s="209">
        <v>0</v>
      </c>
      <c r="AR50" s="210">
        <v>129096.66</v>
      </c>
      <c r="AS50" s="210">
        <v>33586130.659999996</v>
      </c>
      <c r="AT50" s="168"/>
      <c r="AU50" s="172"/>
    </row>
    <row r="51" spans="1:47" x14ac:dyDescent="0.25">
      <c r="A51" s="216" t="s">
        <v>319</v>
      </c>
      <c r="B51" s="93" t="s">
        <v>320</v>
      </c>
      <c r="C51" s="37"/>
      <c r="D51" s="209">
        <v>0</v>
      </c>
      <c r="E51" s="337">
        <v>0</v>
      </c>
      <c r="F51" s="337">
        <v>0</v>
      </c>
      <c r="G51" s="337">
        <v>0</v>
      </c>
      <c r="H51" s="337">
        <v>0</v>
      </c>
      <c r="I51" s="209">
        <v>0</v>
      </c>
      <c r="J51" s="337">
        <v>0</v>
      </c>
      <c r="K51" s="337">
        <v>0</v>
      </c>
      <c r="L51" s="337">
        <v>0</v>
      </c>
      <c r="M51" s="337">
        <v>0</v>
      </c>
      <c r="N51" s="209">
        <v>0</v>
      </c>
      <c r="O51" s="337">
        <v>0</v>
      </c>
      <c r="P51" s="337">
        <v>0</v>
      </c>
      <c r="Q51" s="337">
        <v>0</v>
      </c>
      <c r="R51" s="337">
        <v>0</v>
      </c>
      <c r="S51" s="209">
        <v>0</v>
      </c>
      <c r="T51" s="337">
        <v>0</v>
      </c>
      <c r="U51" s="337">
        <v>0</v>
      </c>
      <c r="V51" s="209">
        <v>0</v>
      </c>
      <c r="W51" s="337">
        <v>0</v>
      </c>
      <c r="X51" s="337">
        <v>0</v>
      </c>
      <c r="Y51" s="209">
        <v>0</v>
      </c>
      <c r="Z51" s="337">
        <v>0</v>
      </c>
      <c r="AA51" s="337">
        <v>0</v>
      </c>
      <c r="AB51" s="209"/>
      <c r="AC51" s="148"/>
      <c r="AD51" s="148"/>
      <c r="AE51" s="148"/>
      <c r="AF51" s="148"/>
      <c r="AG51" s="209"/>
      <c r="AH51" s="148"/>
      <c r="AI51" s="148"/>
      <c r="AJ51" s="148"/>
      <c r="AK51" s="148"/>
      <c r="AL51" s="209"/>
      <c r="AM51" s="337"/>
      <c r="AN51" s="337"/>
      <c r="AO51" s="337"/>
      <c r="AP51" s="337"/>
      <c r="AQ51" s="209">
        <v>0</v>
      </c>
      <c r="AR51" s="210">
        <v>0</v>
      </c>
      <c r="AS51" s="210">
        <v>0</v>
      </c>
      <c r="AT51" s="168"/>
      <c r="AU51" s="172"/>
    </row>
    <row r="52" spans="1:47" x14ac:dyDescent="0.25">
      <c r="A52" s="216" t="s">
        <v>321</v>
      </c>
      <c r="B52" s="93" t="s">
        <v>322</v>
      </c>
      <c r="C52" s="37" t="s">
        <v>323</v>
      </c>
      <c r="D52" s="209">
        <v>0</v>
      </c>
      <c r="E52" s="337">
        <v>0</v>
      </c>
      <c r="F52" s="337">
        <v>0</v>
      </c>
      <c r="G52" s="337">
        <v>0</v>
      </c>
      <c r="H52" s="337">
        <v>0</v>
      </c>
      <c r="I52" s="209">
        <v>0</v>
      </c>
      <c r="J52" s="337">
        <v>0</v>
      </c>
      <c r="K52" s="337">
        <v>0</v>
      </c>
      <c r="L52" s="337">
        <v>0</v>
      </c>
      <c r="M52" s="337">
        <v>0</v>
      </c>
      <c r="N52" s="209">
        <v>0</v>
      </c>
      <c r="O52" s="337">
        <v>0</v>
      </c>
      <c r="P52" s="337">
        <v>0</v>
      </c>
      <c r="Q52" s="337">
        <v>0</v>
      </c>
      <c r="R52" s="337">
        <v>0</v>
      </c>
      <c r="S52" s="209">
        <v>0</v>
      </c>
      <c r="T52" s="337">
        <v>0</v>
      </c>
      <c r="U52" s="337">
        <v>0</v>
      </c>
      <c r="V52" s="209">
        <v>0</v>
      </c>
      <c r="W52" s="337">
        <v>0</v>
      </c>
      <c r="X52" s="337">
        <v>0</v>
      </c>
      <c r="Y52" s="209">
        <v>0</v>
      </c>
      <c r="Z52" s="337">
        <v>0</v>
      </c>
      <c r="AA52" s="337">
        <v>0</v>
      </c>
      <c r="AB52" s="209"/>
      <c r="AC52" s="148"/>
      <c r="AD52" s="148"/>
      <c r="AE52" s="148"/>
      <c r="AF52" s="148"/>
      <c r="AG52" s="209"/>
      <c r="AH52" s="148"/>
      <c r="AI52" s="148"/>
      <c r="AJ52" s="148"/>
      <c r="AK52" s="148"/>
      <c r="AL52" s="209"/>
      <c r="AM52" s="337"/>
      <c r="AN52" s="337"/>
      <c r="AO52" s="337"/>
      <c r="AP52" s="337"/>
      <c r="AQ52" s="209">
        <v>0</v>
      </c>
      <c r="AR52" s="210">
        <v>0</v>
      </c>
      <c r="AS52" s="210">
        <v>0</v>
      </c>
      <c r="AT52" s="168"/>
      <c r="AU52" s="172"/>
    </row>
    <row r="53" spans="1:47" x14ac:dyDescent="0.25">
      <c r="A53" s="216" t="s">
        <v>324</v>
      </c>
      <c r="B53" s="93" t="s">
        <v>325</v>
      </c>
      <c r="C53" s="37" t="s">
        <v>326</v>
      </c>
      <c r="D53" s="209">
        <v>0</v>
      </c>
      <c r="E53" s="337">
        <v>0</v>
      </c>
      <c r="F53" s="337">
        <v>0</v>
      </c>
      <c r="G53" s="337">
        <v>0</v>
      </c>
      <c r="H53" s="337">
        <v>0</v>
      </c>
      <c r="I53" s="209">
        <v>0</v>
      </c>
      <c r="J53" s="337">
        <v>0</v>
      </c>
      <c r="K53" s="337">
        <v>0</v>
      </c>
      <c r="L53" s="337">
        <v>0</v>
      </c>
      <c r="M53" s="337">
        <v>0</v>
      </c>
      <c r="N53" s="209">
        <v>0</v>
      </c>
      <c r="O53" s="337">
        <v>0</v>
      </c>
      <c r="P53" s="337">
        <v>0</v>
      </c>
      <c r="Q53" s="337">
        <v>0</v>
      </c>
      <c r="R53" s="337">
        <v>0</v>
      </c>
      <c r="S53" s="209">
        <v>0</v>
      </c>
      <c r="T53" s="337">
        <v>0</v>
      </c>
      <c r="U53" s="337">
        <v>0</v>
      </c>
      <c r="V53" s="209">
        <v>0</v>
      </c>
      <c r="W53" s="337">
        <v>0</v>
      </c>
      <c r="X53" s="337">
        <v>0</v>
      </c>
      <c r="Y53" s="209">
        <v>0</v>
      </c>
      <c r="Z53" s="337">
        <v>0</v>
      </c>
      <c r="AA53" s="337">
        <v>0</v>
      </c>
      <c r="AB53" s="209"/>
      <c r="AC53" s="148"/>
      <c r="AD53" s="148"/>
      <c r="AE53" s="148"/>
      <c r="AF53" s="148"/>
      <c r="AG53" s="209"/>
      <c r="AH53" s="148"/>
      <c r="AI53" s="148"/>
      <c r="AJ53" s="148"/>
      <c r="AK53" s="148"/>
      <c r="AL53" s="209"/>
      <c r="AM53" s="337"/>
      <c r="AN53" s="337"/>
      <c r="AO53" s="337"/>
      <c r="AP53" s="337"/>
      <c r="AQ53" s="209">
        <v>0</v>
      </c>
      <c r="AR53" s="210">
        <v>0</v>
      </c>
      <c r="AS53" s="210">
        <v>0</v>
      </c>
      <c r="AT53" s="168"/>
      <c r="AU53" s="172"/>
    </row>
    <row r="54" spans="1:47" s="41" customFormat="1" x14ac:dyDescent="0.25">
      <c r="A54" s="216" t="s">
        <v>327</v>
      </c>
      <c r="B54" s="85" t="s">
        <v>328</v>
      </c>
      <c r="C54" s="68" t="s">
        <v>329</v>
      </c>
      <c r="D54" s="347">
        <v>4675373.04</v>
      </c>
      <c r="E54" s="348">
        <v>4913195.57</v>
      </c>
      <c r="F54" s="348">
        <v>0</v>
      </c>
      <c r="G54" s="348">
        <v>0</v>
      </c>
      <c r="H54" s="348">
        <v>0</v>
      </c>
      <c r="I54" s="347">
        <v>284530521.67000002</v>
      </c>
      <c r="J54" s="348">
        <v>285594188.33999997</v>
      </c>
      <c r="K54" s="348">
        <v>0</v>
      </c>
      <c r="L54" s="348">
        <v>0</v>
      </c>
      <c r="M54" s="348">
        <v>0</v>
      </c>
      <c r="N54" s="347">
        <v>462934239.06</v>
      </c>
      <c r="O54" s="348">
        <v>463069359.25</v>
      </c>
      <c r="P54" s="348">
        <v>0</v>
      </c>
      <c r="Q54" s="348">
        <v>0</v>
      </c>
      <c r="R54" s="348">
        <v>0</v>
      </c>
      <c r="S54" s="347">
        <v>0</v>
      </c>
      <c r="T54" s="348">
        <v>0</v>
      </c>
      <c r="U54" s="348">
        <v>0</v>
      </c>
      <c r="V54" s="347">
        <v>0</v>
      </c>
      <c r="W54" s="348">
        <v>0</v>
      </c>
      <c r="X54" s="348">
        <v>0</v>
      </c>
      <c r="Y54" s="347">
        <v>0</v>
      </c>
      <c r="Z54" s="348">
        <v>0</v>
      </c>
      <c r="AA54" s="348">
        <v>0</v>
      </c>
      <c r="AB54" s="347"/>
      <c r="AC54" s="148"/>
      <c r="AD54" s="148"/>
      <c r="AE54" s="148"/>
      <c r="AF54" s="148"/>
      <c r="AG54" s="347"/>
      <c r="AH54" s="148"/>
      <c r="AI54" s="148"/>
      <c r="AJ54" s="148"/>
      <c r="AK54" s="148"/>
      <c r="AL54" s="347"/>
      <c r="AM54" s="348"/>
      <c r="AN54" s="348"/>
      <c r="AO54" s="348"/>
      <c r="AP54" s="348"/>
      <c r="AQ54" s="347">
        <v>-101998.23</v>
      </c>
      <c r="AR54" s="349">
        <v>337511449.02999997</v>
      </c>
      <c r="AS54" s="349">
        <v>133282801.87</v>
      </c>
      <c r="AT54" s="168"/>
      <c r="AU54" s="172"/>
    </row>
    <row r="55" spans="1:47" ht="26.4" x14ac:dyDescent="0.25">
      <c r="A55" s="216" t="s">
        <v>330</v>
      </c>
      <c r="B55" s="85" t="s">
        <v>331</v>
      </c>
      <c r="C55" s="69" t="s">
        <v>122</v>
      </c>
      <c r="D55" s="347">
        <v>16.510000000000002</v>
      </c>
      <c r="E55" s="348">
        <v>16.510000000000002</v>
      </c>
      <c r="F55" s="348">
        <v>0</v>
      </c>
      <c r="G55" s="348">
        <v>0</v>
      </c>
      <c r="H55" s="348">
        <v>0</v>
      </c>
      <c r="I55" s="347">
        <v>16057.53</v>
      </c>
      <c r="J55" s="348">
        <v>16057.53</v>
      </c>
      <c r="K55" s="348">
        <v>0</v>
      </c>
      <c r="L55" s="348">
        <v>0</v>
      </c>
      <c r="M55" s="348">
        <v>0</v>
      </c>
      <c r="N55" s="347">
        <v>45186.75</v>
      </c>
      <c r="O55" s="348">
        <v>45186.75</v>
      </c>
      <c r="P55" s="348">
        <v>0</v>
      </c>
      <c r="Q55" s="348">
        <v>0</v>
      </c>
      <c r="R55" s="348">
        <v>0</v>
      </c>
      <c r="S55" s="347">
        <v>0</v>
      </c>
      <c r="T55" s="348">
        <v>0</v>
      </c>
      <c r="U55" s="348">
        <v>0</v>
      </c>
      <c r="V55" s="347">
        <v>0</v>
      </c>
      <c r="W55" s="348">
        <v>0</v>
      </c>
      <c r="X55" s="348">
        <v>0</v>
      </c>
      <c r="Y55" s="347">
        <v>0</v>
      </c>
      <c r="Z55" s="348">
        <v>0</v>
      </c>
      <c r="AA55" s="348">
        <v>0</v>
      </c>
      <c r="AB55" s="347"/>
      <c r="AC55" s="148"/>
      <c r="AD55" s="148"/>
      <c r="AE55" s="148"/>
      <c r="AF55" s="148"/>
      <c r="AG55" s="347"/>
      <c r="AH55" s="148"/>
      <c r="AI55" s="148"/>
      <c r="AJ55" s="148"/>
      <c r="AK55" s="148"/>
      <c r="AL55" s="347"/>
      <c r="AM55" s="348"/>
      <c r="AN55" s="348"/>
      <c r="AO55" s="348"/>
      <c r="AP55" s="348"/>
      <c r="AQ55" s="347">
        <v>0</v>
      </c>
      <c r="AR55" s="349">
        <v>189.61</v>
      </c>
      <c r="AS55" s="349">
        <v>5508.35</v>
      </c>
      <c r="AT55" s="168"/>
      <c r="AU55" s="172"/>
    </row>
    <row r="56" spans="1:47" ht="13.2" customHeight="1" x14ac:dyDescent="0.25">
      <c r="A56" s="216" t="s">
        <v>332</v>
      </c>
      <c r="B56" s="93" t="s">
        <v>333</v>
      </c>
      <c r="C56" s="69" t="s">
        <v>334</v>
      </c>
      <c r="D56" s="209">
        <v>12578.82</v>
      </c>
      <c r="E56" s="337">
        <v>12382.4</v>
      </c>
      <c r="F56" s="337">
        <v>0</v>
      </c>
      <c r="G56" s="337">
        <v>0</v>
      </c>
      <c r="H56" s="337">
        <v>0</v>
      </c>
      <c r="I56" s="209">
        <v>1181530.96</v>
      </c>
      <c r="J56" s="337">
        <v>1181134.8</v>
      </c>
      <c r="K56" s="337">
        <v>0</v>
      </c>
      <c r="L56" s="337">
        <v>0</v>
      </c>
      <c r="M56" s="337">
        <v>0</v>
      </c>
      <c r="N56" s="209">
        <v>1795327.7</v>
      </c>
      <c r="O56" s="337">
        <v>1795423.51</v>
      </c>
      <c r="P56" s="337">
        <v>0</v>
      </c>
      <c r="Q56" s="337">
        <v>0</v>
      </c>
      <c r="R56" s="337">
        <v>0</v>
      </c>
      <c r="S56" s="209">
        <v>0</v>
      </c>
      <c r="T56" s="337">
        <v>0</v>
      </c>
      <c r="U56" s="337">
        <v>0</v>
      </c>
      <c r="V56" s="209">
        <v>0</v>
      </c>
      <c r="W56" s="337">
        <v>0</v>
      </c>
      <c r="X56" s="337">
        <v>0</v>
      </c>
      <c r="Y56" s="209">
        <v>0</v>
      </c>
      <c r="Z56" s="337">
        <v>0</v>
      </c>
      <c r="AA56" s="337">
        <v>0</v>
      </c>
      <c r="AB56" s="209"/>
      <c r="AC56" s="148"/>
      <c r="AD56" s="148"/>
      <c r="AE56" s="148"/>
      <c r="AF56" s="148"/>
      <c r="AG56" s="209"/>
      <c r="AH56" s="148"/>
      <c r="AI56" s="148"/>
      <c r="AJ56" s="148"/>
      <c r="AK56" s="148"/>
      <c r="AL56" s="209"/>
      <c r="AM56" s="337"/>
      <c r="AN56" s="337"/>
      <c r="AO56" s="337"/>
      <c r="AP56" s="337"/>
      <c r="AQ56" s="209">
        <v>0</v>
      </c>
      <c r="AR56" s="210">
        <v>61285.23</v>
      </c>
      <c r="AS56" s="210">
        <v>65254.35</v>
      </c>
      <c r="AT56" s="210">
        <v>0</v>
      </c>
      <c r="AU56" s="172"/>
    </row>
    <row r="57" spans="1:47" x14ac:dyDescent="0.25">
      <c r="A57" s="216" t="s">
        <v>335</v>
      </c>
      <c r="B57" s="93" t="s">
        <v>336</v>
      </c>
      <c r="C57" s="69" t="s">
        <v>337</v>
      </c>
      <c r="D57" s="209">
        <v>16.510000000000002</v>
      </c>
      <c r="E57" s="337">
        <v>16.510000000000002</v>
      </c>
      <c r="F57" s="337">
        <v>0</v>
      </c>
      <c r="G57" s="337">
        <v>0</v>
      </c>
      <c r="H57" s="337">
        <v>0</v>
      </c>
      <c r="I57" s="209">
        <v>16057.53</v>
      </c>
      <c r="J57" s="337">
        <v>16057.53</v>
      </c>
      <c r="K57" s="337">
        <v>0</v>
      </c>
      <c r="L57" s="337">
        <v>0</v>
      </c>
      <c r="M57" s="337">
        <v>0</v>
      </c>
      <c r="N57" s="209">
        <v>45186.75</v>
      </c>
      <c r="O57" s="337">
        <v>45186.75</v>
      </c>
      <c r="P57" s="337">
        <v>0</v>
      </c>
      <c r="Q57" s="337">
        <v>0</v>
      </c>
      <c r="R57" s="337">
        <v>0</v>
      </c>
      <c r="S57" s="209">
        <v>0</v>
      </c>
      <c r="T57" s="337">
        <v>0</v>
      </c>
      <c r="U57" s="337">
        <v>0</v>
      </c>
      <c r="V57" s="209">
        <v>0</v>
      </c>
      <c r="W57" s="337">
        <v>0</v>
      </c>
      <c r="X57" s="337">
        <v>0</v>
      </c>
      <c r="Y57" s="209">
        <v>0</v>
      </c>
      <c r="Z57" s="337">
        <v>0</v>
      </c>
      <c r="AA57" s="337">
        <v>0</v>
      </c>
      <c r="AB57" s="209"/>
      <c r="AC57" s="148"/>
      <c r="AD57" s="148"/>
      <c r="AE57" s="148"/>
      <c r="AF57" s="148"/>
      <c r="AG57" s="209"/>
      <c r="AH57" s="148"/>
      <c r="AI57" s="148"/>
      <c r="AJ57" s="148"/>
      <c r="AK57" s="148"/>
      <c r="AL57" s="209"/>
      <c r="AM57" s="337"/>
      <c r="AN57" s="337"/>
      <c r="AO57" s="337"/>
      <c r="AP57" s="337"/>
      <c r="AQ57" s="209">
        <v>0</v>
      </c>
      <c r="AR57" s="210">
        <v>189.61</v>
      </c>
      <c r="AS57" s="210">
        <v>5508.35</v>
      </c>
      <c r="AT57" s="210">
        <v>0</v>
      </c>
      <c r="AU57" s="172"/>
    </row>
    <row r="58" spans="1:47" x14ac:dyDescent="0.25">
      <c r="A58" s="216" t="s">
        <v>338</v>
      </c>
      <c r="B58" s="96" t="s">
        <v>339</v>
      </c>
      <c r="C58" s="97"/>
      <c r="D58" s="383">
        <v>0</v>
      </c>
      <c r="E58" s="384">
        <v>0</v>
      </c>
      <c r="F58" s="384">
        <v>0</v>
      </c>
      <c r="G58" s="384">
        <v>0</v>
      </c>
      <c r="H58" s="384">
        <v>0</v>
      </c>
      <c r="I58" s="385"/>
      <c r="J58" s="386"/>
      <c r="K58" s="386"/>
      <c r="L58" s="386"/>
      <c r="M58" s="386"/>
      <c r="N58" s="385"/>
      <c r="O58" s="386"/>
      <c r="P58" s="386"/>
      <c r="Q58" s="386"/>
      <c r="R58" s="386"/>
      <c r="S58" s="387"/>
      <c r="T58" s="388"/>
      <c r="U58" s="388"/>
      <c r="V58" s="387"/>
      <c r="W58" s="388"/>
      <c r="X58" s="388"/>
      <c r="Y58" s="387"/>
      <c r="Z58" s="388"/>
      <c r="AA58" s="388"/>
      <c r="AB58" s="387"/>
      <c r="AC58" s="182"/>
      <c r="AD58" s="182"/>
      <c r="AE58" s="182"/>
      <c r="AF58" s="183"/>
      <c r="AG58" s="387"/>
      <c r="AH58" s="182"/>
      <c r="AI58" s="182"/>
      <c r="AJ58" s="182"/>
      <c r="AK58" s="183"/>
      <c r="AL58" s="387"/>
      <c r="AM58" s="388"/>
      <c r="AN58" s="388"/>
      <c r="AO58" s="388"/>
      <c r="AP58" s="388"/>
      <c r="AQ58" s="387"/>
      <c r="AR58" s="389"/>
      <c r="AS58" s="389"/>
      <c r="AT58" s="389"/>
      <c r="AU58" s="184"/>
    </row>
    <row r="59" spans="1:47" x14ac:dyDescent="0.25"/>
    <row r="60" spans="1:47" ht="13.2" hidden="1" customHeight="1" x14ac:dyDescent="0.25">
      <c r="B60" s="70"/>
    </row>
    <row r="61" spans="1:47" hidden="1" x14ac:dyDescent="0.25"/>
    <row r="62" spans="1:47" hidden="1" x14ac:dyDescent="0.25"/>
  </sheetData>
  <sheetProtection password="D429" sheet="1" objects="1" scenarios="1"/>
  <conditionalFormatting sqref="X18:X19">
    <cfRule type="cellIs" dxfId="556" priority="382" stopIfTrue="1" operator="lessThan">
      <formula>0</formula>
    </cfRule>
  </conditionalFormatting>
  <conditionalFormatting sqref="Y11:Y14">
    <cfRule type="cellIs" dxfId="555" priority="380" stopIfTrue="1" operator="lessThan">
      <formula>0</formula>
    </cfRule>
  </conditionalFormatting>
  <conditionalFormatting sqref="AL18:AL19">
    <cfRule type="cellIs" dxfId="554" priority="356" stopIfTrue="1" operator="lessThan">
      <formula>0</formula>
    </cfRule>
  </conditionalFormatting>
  <conditionalFormatting sqref="AS47">
    <cfRule type="cellIs" dxfId="553" priority="25" stopIfTrue="1" operator="lessThan">
      <formula>0</formula>
    </cfRule>
  </conditionalFormatting>
  <conditionalFormatting sqref="AQ26">
    <cfRule type="cellIs" dxfId="552" priority="60" stopIfTrue="1" operator="lessThan">
      <formula>0</formula>
    </cfRule>
  </conditionalFormatting>
  <conditionalFormatting sqref="AR26">
    <cfRule type="cellIs" dxfId="551" priority="59" stopIfTrue="1" operator="lessThan">
      <formula>0</formula>
    </cfRule>
  </conditionalFormatting>
  <conditionalFormatting sqref="D5:D7">
    <cfRule type="cellIs" dxfId="550" priority="478" stopIfTrue="1" operator="lessThan">
      <formula>0</formula>
    </cfRule>
  </conditionalFormatting>
  <conditionalFormatting sqref="AS51">
    <cfRule type="cellIs" dxfId="549" priority="16" stopIfTrue="1" operator="lessThan">
      <formula>0</formula>
    </cfRule>
  </conditionalFormatting>
  <conditionalFormatting sqref="I5:I7">
    <cfRule type="cellIs" dxfId="548" priority="476" stopIfTrue="1" operator="lessThan">
      <formula>0</formula>
    </cfRule>
  </conditionalFormatting>
  <conditionalFormatting sqref="AR52">
    <cfRule type="cellIs" dxfId="547" priority="14" stopIfTrue="1" operator="lessThan">
      <formula>0</formula>
    </cfRule>
  </conditionalFormatting>
  <conditionalFormatting sqref="N5:N7">
    <cfRule type="cellIs" dxfId="546" priority="474" stopIfTrue="1" operator="lessThan">
      <formula>0</formula>
    </cfRule>
  </conditionalFormatting>
  <conditionalFormatting sqref="S5:S7">
    <cfRule type="cellIs" dxfId="545" priority="473" stopIfTrue="1" operator="lessThan">
      <formula>0</formula>
    </cfRule>
  </conditionalFormatting>
  <conditionalFormatting sqref="V5:V7">
    <cfRule type="cellIs" dxfId="544" priority="472" stopIfTrue="1" operator="lessThan">
      <formula>0</formula>
    </cfRule>
  </conditionalFormatting>
  <conditionalFormatting sqref="Y5:Y7">
    <cfRule type="cellIs" dxfId="543" priority="471" stopIfTrue="1" operator="lessThan">
      <formula>0</formula>
    </cfRule>
  </conditionalFormatting>
  <conditionalFormatting sqref="AB5:AB7">
    <cfRule type="cellIs" dxfId="542" priority="470" stopIfTrue="1" operator="lessThan">
      <formula>0</formula>
    </cfRule>
  </conditionalFormatting>
  <conditionalFormatting sqref="AG5:AG7">
    <cfRule type="cellIs" dxfId="541" priority="469" stopIfTrue="1" operator="lessThan">
      <formula>0</formula>
    </cfRule>
  </conditionalFormatting>
  <conditionalFormatting sqref="AL5:AL7">
    <cfRule type="cellIs" dxfId="540" priority="468" stopIfTrue="1" operator="lessThan">
      <formula>0</formula>
    </cfRule>
  </conditionalFormatting>
  <conditionalFormatting sqref="AQ5:AQ7">
    <cfRule type="cellIs" dxfId="539" priority="467" stopIfTrue="1" operator="lessThan">
      <formula>0</formula>
    </cfRule>
  </conditionalFormatting>
  <conditionalFormatting sqref="AR5:AR7">
    <cfRule type="cellIs" dxfId="538" priority="466" stopIfTrue="1" operator="lessThan">
      <formula>0</formula>
    </cfRule>
  </conditionalFormatting>
  <conditionalFormatting sqref="AS5:AS7">
    <cfRule type="cellIs" dxfId="537" priority="465" stopIfTrue="1" operator="lessThan">
      <formula>0</formula>
    </cfRule>
  </conditionalFormatting>
  <conditionalFormatting sqref="D9">
    <cfRule type="cellIs" dxfId="536" priority="464" stopIfTrue="1" operator="lessThan">
      <formula>0</formula>
    </cfRule>
  </conditionalFormatting>
  <conditionalFormatting sqref="D11:D20">
    <cfRule type="cellIs" dxfId="535" priority="463" stopIfTrue="1" operator="lessThan">
      <formula>0</formula>
    </cfRule>
  </conditionalFormatting>
  <conditionalFormatting sqref="E10:H10">
    <cfRule type="cellIs" dxfId="534" priority="462" stopIfTrue="1" operator="lessThan">
      <formula>0</formula>
    </cfRule>
  </conditionalFormatting>
  <conditionalFormatting sqref="E11:H11">
    <cfRule type="cellIs" dxfId="533" priority="461" stopIfTrue="1" operator="lessThan">
      <formula>0</formula>
    </cfRule>
  </conditionalFormatting>
  <conditionalFormatting sqref="E13:H16">
    <cfRule type="cellIs" dxfId="532" priority="460" stopIfTrue="1" operator="lessThan">
      <formula>0</formula>
    </cfRule>
  </conditionalFormatting>
  <conditionalFormatting sqref="E18:H20">
    <cfRule type="cellIs" dxfId="531" priority="459" stopIfTrue="1" operator="lessThan">
      <formula>0</formula>
    </cfRule>
  </conditionalFormatting>
  <conditionalFormatting sqref="H17">
    <cfRule type="cellIs" dxfId="530" priority="458" stopIfTrue="1" operator="lessThan">
      <formula>0</formula>
    </cfRule>
  </conditionalFormatting>
  <conditionalFormatting sqref="D23">
    <cfRule type="cellIs" dxfId="529" priority="457" stopIfTrue="1" operator="lessThan">
      <formula>0</formula>
    </cfRule>
  </conditionalFormatting>
  <conditionalFormatting sqref="D26">
    <cfRule type="cellIs" dxfId="528" priority="456" stopIfTrue="1" operator="lessThan">
      <formula>0</formula>
    </cfRule>
  </conditionalFormatting>
  <conditionalFormatting sqref="D28">
    <cfRule type="cellIs" dxfId="527" priority="455" stopIfTrue="1" operator="lessThan">
      <formula>0</formula>
    </cfRule>
  </conditionalFormatting>
  <conditionalFormatting sqref="D30">
    <cfRule type="cellIs" dxfId="526" priority="454" stopIfTrue="1" operator="lessThan">
      <formula>0</formula>
    </cfRule>
  </conditionalFormatting>
  <conditionalFormatting sqref="D32">
    <cfRule type="cellIs" dxfId="525" priority="453" stopIfTrue="1" operator="lessThan">
      <formula>0</formula>
    </cfRule>
  </conditionalFormatting>
  <conditionalFormatting sqref="AS57">
    <cfRule type="cellIs" dxfId="524" priority="4" stopIfTrue="1" operator="lessThan">
      <formula>0</formula>
    </cfRule>
  </conditionalFormatting>
  <conditionalFormatting sqref="D34">
    <cfRule type="cellIs" dxfId="523" priority="452" stopIfTrue="1" operator="lessThan">
      <formula>0</formula>
    </cfRule>
  </conditionalFormatting>
  <conditionalFormatting sqref="D38">
    <cfRule type="cellIs" dxfId="522" priority="451" stopIfTrue="1" operator="lessThan">
      <formula>0</formula>
    </cfRule>
  </conditionalFormatting>
  <conditionalFormatting sqref="D41">
    <cfRule type="cellIs" dxfId="521" priority="450" stopIfTrue="1" operator="lessThan">
      <formula>0</formula>
    </cfRule>
  </conditionalFormatting>
  <conditionalFormatting sqref="D43">
    <cfRule type="cellIs" dxfId="520" priority="449" stopIfTrue="1" operator="lessThan">
      <formula>0</formula>
    </cfRule>
  </conditionalFormatting>
  <conditionalFormatting sqref="D47">
    <cfRule type="cellIs" dxfId="519" priority="448" stopIfTrue="1" operator="lessThan">
      <formula>0</formula>
    </cfRule>
  </conditionalFormatting>
  <conditionalFormatting sqref="D50">
    <cfRule type="cellIs" dxfId="518" priority="447" stopIfTrue="1" operator="lessThan">
      <formula>0</formula>
    </cfRule>
  </conditionalFormatting>
  <conditionalFormatting sqref="E24:H24">
    <cfRule type="cellIs" dxfId="517" priority="445" stopIfTrue="1" operator="lessThan">
      <formula>0</formula>
    </cfRule>
  </conditionalFormatting>
  <conditionalFormatting sqref="E27:H27">
    <cfRule type="cellIs" dxfId="516" priority="444" stopIfTrue="1" operator="lessThan">
      <formula>0</formula>
    </cfRule>
  </conditionalFormatting>
  <conditionalFormatting sqref="E31:H31">
    <cfRule type="cellIs" dxfId="515" priority="443" stopIfTrue="1" operator="lessThan">
      <formula>0</formula>
    </cfRule>
  </conditionalFormatting>
  <conditionalFormatting sqref="E35:H35">
    <cfRule type="cellIs" dxfId="514" priority="442" stopIfTrue="1" operator="lessThan">
      <formula>0</formula>
    </cfRule>
  </conditionalFormatting>
  <conditionalFormatting sqref="E39:H39">
    <cfRule type="cellIs" dxfId="513" priority="441" stopIfTrue="1" operator="lessThan">
      <formula>0</formula>
    </cfRule>
  </conditionalFormatting>
  <conditionalFormatting sqref="E42:H42">
    <cfRule type="cellIs" dxfId="512" priority="440" stopIfTrue="1" operator="lessThan">
      <formula>0</formula>
    </cfRule>
  </conditionalFormatting>
  <conditionalFormatting sqref="D36">
    <cfRule type="cellIs" dxfId="511" priority="439" stopIfTrue="1" operator="lessThan">
      <formula>0</formula>
    </cfRule>
  </conditionalFormatting>
  <conditionalFormatting sqref="E36:H36">
    <cfRule type="cellIs" dxfId="510" priority="438" stopIfTrue="1" operator="lessThan">
      <formula>0</formula>
    </cfRule>
  </conditionalFormatting>
  <conditionalFormatting sqref="D45">
    <cfRule type="cellIs" dxfId="509" priority="437" stopIfTrue="1" operator="lessThan">
      <formula>0</formula>
    </cfRule>
  </conditionalFormatting>
  <conditionalFormatting sqref="E45:H45">
    <cfRule type="cellIs" dxfId="508" priority="436" stopIfTrue="1" operator="lessThan">
      <formula>0</formula>
    </cfRule>
  </conditionalFormatting>
  <conditionalFormatting sqref="D46">
    <cfRule type="cellIs" dxfId="507" priority="435" stopIfTrue="1" operator="lessThan">
      <formula>0</formula>
    </cfRule>
  </conditionalFormatting>
  <conditionalFormatting sqref="E46:H46">
    <cfRule type="cellIs" dxfId="506" priority="434" stopIfTrue="1" operator="lessThan">
      <formula>0</formula>
    </cfRule>
  </conditionalFormatting>
  <conditionalFormatting sqref="D49">
    <cfRule type="cellIs" dxfId="505" priority="433" stopIfTrue="1" operator="lessThan">
      <formula>0</formula>
    </cfRule>
  </conditionalFormatting>
  <conditionalFormatting sqref="E49:H49">
    <cfRule type="cellIs" dxfId="504" priority="432" stopIfTrue="1" operator="lessThan">
      <formula>0</formula>
    </cfRule>
  </conditionalFormatting>
  <conditionalFormatting sqref="D51">
    <cfRule type="cellIs" dxfId="503" priority="431" stopIfTrue="1" operator="lessThan">
      <formula>0</formula>
    </cfRule>
  </conditionalFormatting>
  <conditionalFormatting sqref="E51:H51">
    <cfRule type="cellIs" dxfId="502" priority="430" stopIfTrue="1" operator="lessThan">
      <formula>0</formula>
    </cfRule>
  </conditionalFormatting>
  <conditionalFormatting sqref="D52">
    <cfRule type="cellIs" dxfId="501" priority="429" stopIfTrue="1" operator="lessThan">
      <formula>0</formula>
    </cfRule>
  </conditionalFormatting>
  <conditionalFormatting sqref="E52:H52">
    <cfRule type="cellIs" dxfId="500" priority="428" stopIfTrue="1" operator="lessThan">
      <formula>0</formula>
    </cfRule>
  </conditionalFormatting>
  <conditionalFormatting sqref="D53">
    <cfRule type="cellIs" dxfId="499" priority="427" stopIfTrue="1" operator="lessThan">
      <formula>0</formula>
    </cfRule>
  </conditionalFormatting>
  <conditionalFormatting sqref="E53:H53">
    <cfRule type="cellIs" dxfId="498" priority="426" stopIfTrue="1" operator="lessThan">
      <formula>0</formula>
    </cfRule>
  </conditionalFormatting>
  <conditionalFormatting sqref="D56">
    <cfRule type="cellIs" dxfId="497" priority="425" stopIfTrue="1" operator="lessThan">
      <formula>0</formula>
    </cfRule>
  </conditionalFormatting>
  <conditionalFormatting sqref="E56:H56">
    <cfRule type="cellIs" dxfId="496" priority="424" stopIfTrue="1" operator="lessThan">
      <formula>0</formula>
    </cfRule>
  </conditionalFormatting>
  <conditionalFormatting sqref="D57">
    <cfRule type="cellIs" dxfId="495" priority="423" stopIfTrue="1" operator="lessThan">
      <formula>0</formula>
    </cfRule>
  </conditionalFormatting>
  <conditionalFormatting sqref="E57:H57">
    <cfRule type="cellIs" dxfId="494" priority="422" stopIfTrue="1" operator="lessThan">
      <formula>0</formula>
    </cfRule>
  </conditionalFormatting>
  <conditionalFormatting sqref="D58">
    <cfRule type="cellIs" dxfId="493" priority="421" stopIfTrue="1" operator="lessThan">
      <formula>0</formula>
    </cfRule>
  </conditionalFormatting>
  <conditionalFormatting sqref="E58:H58">
    <cfRule type="cellIs" dxfId="492" priority="420" stopIfTrue="1" operator="lessThan">
      <formula>0</formula>
    </cfRule>
  </conditionalFormatting>
  <conditionalFormatting sqref="I9">
    <cfRule type="cellIs" dxfId="491" priority="419" stopIfTrue="1" operator="lessThan">
      <formula>0</formula>
    </cfRule>
  </conditionalFormatting>
  <conditionalFormatting sqref="I11:I14">
    <cfRule type="cellIs" dxfId="490" priority="418" stopIfTrue="1" operator="lessThan">
      <formula>0</formula>
    </cfRule>
  </conditionalFormatting>
  <conditionalFormatting sqref="J10:M10">
    <cfRule type="cellIs" dxfId="489" priority="417" stopIfTrue="1" operator="lessThan">
      <formula>0</formula>
    </cfRule>
  </conditionalFormatting>
  <conditionalFormatting sqref="J11:M11">
    <cfRule type="cellIs" dxfId="488" priority="416" stopIfTrue="1" operator="lessThan">
      <formula>0</formula>
    </cfRule>
  </conditionalFormatting>
  <conditionalFormatting sqref="J13:M14">
    <cfRule type="cellIs" dxfId="487" priority="415" stopIfTrue="1" operator="lessThan">
      <formula>0</formula>
    </cfRule>
  </conditionalFormatting>
  <conditionalFormatting sqref="I16:I19">
    <cfRule type="cellIs" dxfId="486" priority="414" stopIfTrue="1" operator="lessThan">
      <formula>0</formula>
    </cfRule>
  </conditionalFormatting>
  <conditionalFormatting sqref="J16:M16">
    <cfRule type="cellIs" dxfId="485" priority="413" stopIfTrue="1" operator="lessThan">
      <formula>0</formula>
    </cfRule>
  </conditionalFormatting>
  <conditionalFormatting sqref="J18:M19">
    <cfRule type="cellIs" dxfId="484" priority="412" stopIfTrue="1" operator="lessThan">
      <formula>0</formula>
    </cfRule>
  </conditionalFormatting>
  <conditionalFormatting sqref="K17:M17">
    <cfRule type="cellIs" dxfId="483" priority="411" stopIfTrue="1" operator="lessThan">
      <formula>0</formula>
    </cfRule>
  </conditionalFormatting>
  <conditionalFormatting sqref="N9">
    <cfRule type="cellIs" dxfId="482" priority="410" stopIfTrue="1" operator="lessThan">
      <formula>0</formula>
    </cfRule>
  </conditionalFormatting>
  <conditionalFormatting sqref="N11:N14">
    <cfRule type="cellIs" dxfId="481" priority="409" stopIfTrue="1" operator="lessThan">
      <formula>0</formula>
    </cfRule>
  </conditionalFormatting>
  <conditionalFormatting sqref="O10:R10">
    <cfRule type="cellIs" dxfId="480" priority="408" stopIfTrue="1" operator="lessThan">
      <formula>0</formula>
    </cfRule>
  </conditionalFormatting>
  <conditionalFormatting sqref="O11:R11">
    <cfRule type="cellIs" dxfId="479" priority="407" stopIfTrue="1" operator="lessThan">
      <formula>0</formula>
    </cfRule>
  </conditionalFormatting>
  <conditionalFormatting sqref="O13:R14">
    <cfRule type="cellIs" dxfId="478" priority="406" stopIfTrue="1" operator="lessThan">
      <formula>0</formula>
    </cfRule>
  </conditionalFormatting>
  <conditionalFormatting sqref="N18:N19">
    <cfRule type="cellIs" dxfId="477" priority="405" stopIfTrue="1" operator="lessThan">
      <formula>0</formula>
    </cfRule>
  </conditionalFormatting>
  <conditionalFormatting sqref="O18:R19">
    <cfRule type="cellIs" dxfId="476" priority="404" stopIfTrue="1" operator="lessThan">
      <formula>0</formula>
    </cfRule>
  </conditionalFormatting>
  <conditionalFormatting sqref="S9">
    <cfRule type="cellIs" dxfId="475" priority="403" stopIfTrue="1" operator="lessThan">
      <formula>0</formula>
    </cfRule>
  </conditionalFormatting>
  <conditionalFormatting sqref="S11:S14">
    <cfRule type="cellIs" dxfId="474" priority="402" stopIfTrue="1" operator="lessThan">
      <formula>0</formula>
    </cfRule>
  </conditionalFormatting>
  <conditionalFormatting sqref="T10">
    <cfRule type="cellIs" dxfId="473" priority="401" stopIfTrue="1" operator="lessThan">
      <formula>0</formula>
    </cfRule>
  </conditionalFormatting>
  <conditionalFormatting sqref="T11">
    <cfRule type="cellIs" dxfId="472" priority="400" stopIfTrue="1" operator="lessThan">
      <formula>0</formula>
    </cfRule>
  </conditionalFormatting>
  <conditionalFormatting sqref="T13:T14">
    <cfRule type="cellIs" dxfId="471" priority="399" stopIfTrue="1" operator="lessThan">
      <formula>0</formula>
    </cfRule>
  </conditionalFormatting>
  <conditionalFormatting sqref="S18:S19">
    <cfRule type="cellIs" dxfId="470" priority="398" stopIfTrue="1" operator="lessThan">
      <formula>0</formula>
    </cfRule>
  </conditionalFormatting>
  <conditionalFormatting sqref="T18:T19">
    <cfRule type="cellIs" dxfId="469" priority="397" stopIfTrue="1" operator="lessThan">
      <formula>0</formula>
    </cfRule>
  </conditionalFormatting>
  <conditionalFormatting sqref="U10">
    <cfRule type="cellIs" dxfId="468" priority="396" stopIfTrue="1" operator="lessThan">
      <formula>0</formula>
    </cfRule>
  </conditionalFormatting>
  <conditionalFormatting sqref="U11">
    <cfRule type="cellIs" dxfId="467" priority="395" stopIfTrue="1" operator="lessThan">
      <formula>0</formula>
    </cfRule>
  </conditionalFormatting>
  <conditionalFormatting sqref="U13:U14">
    <cfRule type="cellIs" dxfId="466" priority="394" stopIfTrue="1" operator="lessThan">
      <formula>0</formula>
    </cfRule>
  </conditionalFormatting>
  <conditionalFormatting sqref="U18:U19">
    <cfRule type="cellIs" dxfId="465" priority="393" stopIfTrue="1" operator="lessThan">
      <formula>0</formula>
    </cfRule>
  </conditionalFormatting>
  <conditionalFormatting sqref="V9">
    <cfRule type="cellIs" dxfId="464" priority="392" stopIfTrue="1" operator="lessThan">
      <formula>0</formula>
    </cfRule>
  </conditionalFormatting>
  <conditionalFormatting sqref="V11:V14">
    <cfRule type="cellIs" dxfId="463" priority="391" stopIfTrue="1" operator="lessThan">
      <formula>0</formula>
    </cfRule>
  </conditionalFormatting>
  <conditionalFormatting sqref="W10">
    <cfRule type="cellIs" dxfId="462" priority="390" stopIfTrue="1" operator="lessThan">
      <formula>0</formula>
    </cfRule>
  </conditionalFormatting>
  <conditionalFormatting sqref="W11">
    <cfRule type="cellIs" dxfId="461" priority="389" stopIfTrue="1" operator="lessThan">
      <formula>0</formula>
    </cfRule>
  </conditionalFormatting>
  <conditionalFormatting sqref="W13:W14">
    <cfRule type="cellIs" dxfId="460" priority="388" stopIfTrue="1" operator="lessThan">
      <formula>0</formula>
    </cfRule>
  </conditionalFormatting>
  <conditionalFormatting sqref="V18:V19">
    <cfRule type="cellIs" dxfId="459" priority="387" stopIfTrue="1" operator="lessThan">
      <formula>0</formula>
    </cfRule>
  </conditionalFormatting>
  <conditionalFormatting sqref="W18:W19">
    <cfRule type="cellIs" dxfId="458" priority="386" stopIfTrue="1" operator="lessThan">
      <formula>0</formula>
    </cfRule>
  </conditionalFormatting>
  <conditionalFormatting sqref="X10">
    <cfRule type="cellIs" dxfId="457" priority="385" stopIfTrue="1" operator="lessThan">
      <formula>0</formula>
    </cfRule>
  </conditionalFormatting>
  <conditionalFormatting sqref="X11">
    <cfRule type="cellIs" dxfId="456" priority="384" stopIfTrue="1" operator="lessThan">
      <formula>0</formula>
    </cfRule>
  </conditionalFormatting>
  <conditionalFormatting sqref="X13:X14">
    <cfRule type="cellIs" dxfId="455" priority="383" stopIfTrue="1" operator="lessThan">
      <formula>0</formula>
    </cfRule>
  </conditionalFormatting>
  <conditionalFormatting sqref="Y9">
    <cfRule type="cellIs" dxfId="454" priority="381" stopIfTrue="1" operator="lessThan">
      <formula>0</formula>
    </cfRule>
  </conditionalFormatting>
  <conditionalFormatting sqref="Z10">
    <cfRule type="cellIs" dxfId="453" priority="379" stopIfTrue="1" operator="lessThan">
      <formula>0</formula>
    </cfRule>
  </conditionalFormatting>
  <conditionalFormatting sqref="Z11">
    <cfRule type="cellIs" dxfId="452" priority="378" stopIfTrue="1" operator="lessThan">
      <formula>0</formula>
    </cfRule>
  </conditionalFormatting>
  <conditionalFormatting sqref="Z13:Z14">
    <cfRule type="cellIs" dxfId="451" priority="377" stopIfTrue="1" operator="lessThan">
      <formula>0</formula>
    </cfRule>
  </conditionalFormatting>
  <conditionalFormatting sqref="Y18:Y19">
    <cfRule type="cellIs" dxfId="450" priority="376" stopIfTrue="1" operator="lessThan">
      <formula>0</formula>
    </cfRule>
  </conditionalFormatting>
  <conditionalFormatting sqref="Z18:Z19">
    <cfRule type="cellIs" dxfId="449" priority="375" stopIfTrue="1" operator="lessThan">
      <formula>0</formula>
    </cfRule>
  </conditionalFormatting>
  <conditionalFormatting sqref="AA10">
    <cfRule type="cellIs" dxfId="448" priority="374" stopIfTrue="1" operator="lessThan">
      <formula>0</formula>
    </cfRule>
  </conditionalFormatting>
  <conditionalFormatting sqref="AA11">
    <cfRule type="cellIs" dxfId="447" priority="373" stopIfTrue="1" operator="lessThan">
      <formula>0</formula>
    </cfRule>
  </conditionalFormatting>
  <conditionalFormatting sqref="AA13:AA14">
    <cfRule type="cellIs" dxfId="446" priority="372" stopIfTrue="1" operator="lessThan">
      <formula>0</formula>
    </cfRule>
  </conditionalFormatting>
  <conditionalFormatting sqref="AA18:AA19">
    <cfRule type="cellIs" dxfId="445" priority="371" stopIfTrue="1" operator="lessThan">
      <formula>0</formula>
    </cfRule>
  </conditionalFormatting>
  <conditionalFormatting sqref="AB9">
    <cfRule type="cellIs" dxfId="444" priority="370" stopIfTrue="1" operator="lessThan">
      <formula>0</formula>
    </cfRule>
  </conditionalFormatting>
  <conditionalFormatting sqref="AB11:AB14">
    <cfRule type="cellIs" dxfId="443" priority="369" stopIfTrue="1" operator="lessThan">
      <formula>0</formula>
    </cfRule>
  </conditionalFormatting>
  <conditionalFormatting sqref="AB18:AB19">
    <cfRule type="cellIs" dxfId="442" priority="368" stopIfTrue="1" operator="lessThan">
      <formula>0</formula>
    </cfRule>
  </conditionalFormatting>
  <conditionalFormatting sqref="AQ57">
    <cfRule type="cellIs" dxfId="441" priority="6" stopIfTrue="1" operator="lessThan">
      <formula>0</formula>
    </cfRule>
  </conditionalFormatting>
  <conditionalFormatting sqref="AR57">
    <cfRule type="cellIs" dxfId="440" priority="5" stopIfTrue="1" operator="lessThan">
      <formula>0</formula>
    </cfRule>
  </conditionalFormatting>
  <conditionalFormatting sqref="AG9">
    <cfRule type="cellIs" dxfId="439" priority="364" stopIfTrue="1" operator="lessThan">
      <formula>0</formula>
    </cfRule>
  </conditionalFormatting>
  <conditionalFormatting sqref="AG11:AG14">
    <cfRule type="cellIs" dxfId="438" priority="363" stopIfTrue="1" operator="lessThan">
      <formula>0</formula>
    </cfRule>
  </conditionalFormatting>
  <conditionalFormatting sqref="AG18:AG19">
    <cfRule type="cellIs" dxfId="437" priority="362" stopIfTrue="1" operator="lessThan">
      <formula>0</formula>
    </cfRule>
  </conditionalFormatting>
  <conditionalFormatting sqref="AL9">
    <cfRule type="cellIs" dxfId="436" priority="361" stopIfTrue="1" operator="lessThan">
      <formula>0</formula>
    </cfRule>
  </conditionalFormatting>
  <conditionalFormatting sqref="AL11:AL14">
    <cfRule type="cellIs" dxfId="435" priority="360" stopIfTrue="1" operator="lessThan">
      <formula>0</formula>
    </cfRule>
  </conditionalFormatting>
  <conditionalFormatting sqref="AM10:AP10">
    <cfRule type="cellIs" dxfId="434" priority="359" stopIfTrue="1" operator="lessThan">
      <formula>0</formula>
    </cfRule>
  </conditionalFormatting>
  <conditionalFormatting sqref="AM11:AP11">
    <cfRule type="cellIs" dxfId="433" priority="358" stopIfTrue="1" operator="lessThan">
      <formula>0</formula>
    </cfRule>
  </conditionalFormatting>
  <conditionalFormatting sqref="AM13:AP14">
    <cfRule type="cellIs" dxfId="432" priority="357" stopIfTrue="1" operator="lessThan">
      <formula>0</formula>
    </cfRule>
  </conditionalFormatting>
  <conditionalFormatting sqref="AM18:AP19">
    <cfRule type="cellIs" dxfId="431" priority="355" stopIfTrue="1" operator="lessThan">
      <formula>0</formula>
    </cfRule>
  </conditionalFormatting>
  <conditionalFormatting sqref="AQ9">
    <cfRule type="cellIs" dxfId="430" priority="354" stopIfTrue="1" operator="lessThan">
      <formula>0</formula>
    </cfRule>
  </conditionalFormatting>
  <conditionalFormatting sqref="AR9">
    <cfRule type="cellIs" dxfId="429" priority="353" stopIfTrue="1" operator="lessThan">
      <formula>0</formula>
    </cfRule>
  </conditionalFormatting>
  <conditionalFormatting sqref="AS9">
    <cfRule type="cellIs" dxfId="428" priority="352" stopIfTrue="1" operator="lessThan">
      <formula>0</formula>
    </cfRule>
  </conditionalFormatting>
  <conditionalFormatting sqref="AQ11">
    <cfRule type="cellIs" dxfId="427" priority="351" stopIfTrue="1" operator="lessThan">
      <formula>0</formula>
    </cfRule>
  </conditionalFormatting>
  <conditionalFormatting sqref="AR11">
    <cfRule type="cellIs" dxfId="426" priority="350" stopIfTrue="1" operator="lessThan">
      <formula>0</formula>
    </cfRule>
  </conditionalFormatting>
  <conditionalFormatting sqref="AS11">
    <cfRule type="cellIs" dxfId="425" priority="349" stopIfTrue="1" operator="lessThan">
      <formula>0</formula>
    </cfRule>
  </conditionalFormatting>
  <conditionalFormatting sqref="AQ12">
    <cfRule type="cellIs" dxfId="424" priority="348" stopIfTrue="1" operator="lessThan">
      <formula>0</formula>
    </cfRule>
  </conditionalFormatting>
  <conditionalFormatting sqref="AR12">
    <cfRule type="cellIs" dxfId="423" priority="347" stopIfTrue="1" operator="lessThan">
      <formula>0</formula>
    </cfRule>
  </conditionalFormatting>
  <conditionalFormatting sqref="AS12">
    <cfRule type="cellIs" dxfId="422" priority="346" stopIfTrue="1" operator="lessThan">
      <formula>0</formula>
    </cfRule>
  </conditionalFormatting>
  <conditionalFormatting sqref="AQ13">
    <cfRule type="cellIs" dxfId="421" priority="345" stopIfTrue="1" operator="lessThan">
      <formula>0</formula>
    </cfRule>
  </conditionalFormatting>
  <conditionalFormatting sqref="AR13">
    <cfRule type="cellIs" dxfId="420" priority="344" stopIfTrue="1" operator="lessThan">
      <formula>0</formula>
    </cfRule>
  </conditionalFormatting>
  <conditionalFormatting sqref="AS13">
    <cfRule type="cellIs" dxfId="419" priority="343" stopIfTrue="1" operator="lessThan">
      <formula>0</formula>
    </cfRule>
  </conditionalFormatting>
  <conditionalFormatting sqref="AQ14">
    <cfRule type="cellIs" dxfId="418" priority="342" stopIfTrue="1" operator="lessThan">
      <formula>0</formula>
    </cfRule>
  </conditionalFormatting>
  <conditionalFormatting sqref="AR14">
    <cfRule type="cellIs" dxfId="417" priority="341" stopIfTrue="1" operator="lessThan">
      <formula>0</formula>
    </cfRule>
  </conditionalFormatting>
  <conditionalFormatting sqref="AS14">
    <cfRule type="cellIs" dxfId="416" priority="340" stopIfTrue="1" operator="lessThan">
      <formula>0</formula>
    </cfRule>
  </conditionalFormatting>
  <conditionalFormatting sqref="AQ18">
    <cfRule type="cellIs" dxfId="415" priority="339" stopIfTrue="1" operator="lessThan">
      <formula>0</formula>
    </cfRule>
  </conditionalFormatting>
  <conditionalFormatting sqref="AR18">
    <cfRule type="cellIs" dxfId="414" priority="338" stopIfTrue="1" operator="lessThan">
      <formula>0</formula>
    </cfRule>
  </conditionalFormatting>
  <conditionalFormatting sqref="AS18">
    <cfRule type="cellIs" dxfId="413" priority="337" stopIfTrue="1" operator="lessThan">
      <formula>0</formula>
    </cfRule>
  </conditionalFormatting>
  <conditionalFormatting sqref="AQ19">
    <cfRule type="cellIs" dxfId="412" priority="336" stopIfTrue="1" operator="lessThan">
      <formula>0</formula>
    </cfRule>
  </conditionalFormatting>
  <conditionalFormatting sqref="AR19">
    <cfRule type="cellIs" dxfId="411" priority="335" stopIfTrue="1" operator="lessThan">
      <formula>0</formula>
    </cfRule>
  </conditionalFormatting>
  <conditionalFormatting sqref="AS19">
    <cfRule type="cellIs" dxfId="410" priority="334" stopIfTrue="1" operator="lessThan">
      <formula>0</formula>
    </cfRule>
  </conditionalFormatting>
  <conditionalFormatting sqref="I23">
    <cfRule type="cellIs" dxfId="409" priority="333" stopIfTrue="1" operator="lessThan">
      <formula>0</formula>
    </cfRule>
  </conditionalFormatting>
  <conditionalFormatting sqref="I26">
    <cfRule type="cellIs" dxfId="408" priority="332" stopIfTrue="1" operator="lessThan">
      <formula>0</formula>
    </cfRule>
  </conditionalFormatting>
  <conditionalFormatting sqref="I28">
    <cfRule type="cellIs" dxfId="407" priority="331" stopIfTrue="1" operator="lessThan">
      <formula>0</formula>
    </cfRule>
  </conditionalFormatting>
  <conditionalFormatting sqref="I30">
    <cfRule type="cellIs" dxfId="406" priority="330" stopIfTrue="1" operator="lessThan">
      <formula>0</formula>
    </cfRule>
  </conditionalFormatting>
  <conditionalFormatting sqref="I32">
    <cfRule type="cellIs" dxfId="405" priority="329" stopIfTrue="1" operator="lessThan">
      <formula>0</formula>
    </cfRule>
  </conditionalFormatting>
  <conditionalFormatting sqref="I34">
    <cfRule type="cellIs" dxfId="404" priority="328" stopIfTrue="1" operator="lessThan">
      <formula>0</formula>
    </cfRule>
  </conditionalFormatting>
  <conditionalFormatting sqref="I38">
    <cfRule type="cellIs" dxfId="403" priority="327" stopIfTrue="1" operator="lessThan">
      <formula>0</formula>
    </cfRule>
  </conditionalFormatting>
  <conditionalFormatting sqref="I41">
    <cfRule type="cellIs" dxfId="402" priority="326" stopIfTrue="1" operator="lessThan">
      <formula>0</formula>
    </cfRule>
  </conditionalFormatting>
  <conditionalFormatting sqref="I43">
    <cfRule type="cellIs" dxfId="401" priority="325" stopIfTrue="1" operator="lessThan">
      <formula>0</formula>
    </cfRule>
  </conditionalFormatting>
  <conditionalFormatting sqref="I47">
    <cfRule type="cellIs" dxfId="400" priority="324" stopIfTrue="1" operator="lessThan">
      <formula>0</formula>
    </cfRule>
  </conditionalFormatting>
  <conditionalFormatting sqref="I50">
    <cfRule type="cellIs" dxfId="399" priority="323" stopIfTrue="1" operator="lessThan">
      <formula>0</formula>
    </cfRule>
  </conditionalFormatting>
  <conditionalFormatting sqref="J24:M24">
    <cfRule type="cellIs" dxfId="398" priority="322" stopIfTrue="1" operator="lessThan">
      <formula>0</formula>
    </cfRule>
  </conditionalFormatting>
  <conditionalFormatting sqref="J27:M27">
    <cfRule type="cellIs" dxfId="397" priority="321" stopIfTrue="1" operator="lessThan">
      <formula>0</formula>
    </cfRule>
  </conditionalFormatting>
  <conditionalFormatting sqref="J31:M31">
    <cfRule type="cellIs" dxfId="396" priority="320" stopIfTrue="1" operator="lessThan">
      <formula>0</formula>
    </cfRule>
  </conditionalFormatting>
  <conditionalFormatting sqref="J35:M35">
    <cfRule type="cellIs" dxfId="395" priority="319" stopIfTrue="1" operator="lessThan">
      <formula>0</formula>
    </cfRule>
  </conditionalFormatting>
  <conditionalFormatting sqref="J39:M39">
    <cfRule type="cellIs" dxfId="394" priority="318" stopIfTrue="1" operator="lessThan">
      <formula>0</formula>
    </cfRule>
  </conditionalFormatting>
  <conditionalFormatting sqref="J42:M42">
    <cfRule type="cellIs" dxfId="393" priority="317" stopIfTrue="1" operator="lessThan">
      <formula>0</formula>
    </cfRule>
  </conditionalFormatting>
  <conditionalFormatting sqref="I36">
    <cfRule type="cellIs" dxfId="392" priority="316" stopIfTrue="1" operator="lessThan">
      <formula>0</formula>
    </cfRule>
  </conditionalFormatting>
  <conditionalFormatting sqref="J36:M36">
    <cfRule type="cellIs" dxfId="391" priority="315" stopIfTrue="1" operator="lessThan">
      <formula>0</formula>
    </cfRule>
  </conditionalFormatting>
  <conditionalFormatting sqref="I45">
    <cfRule type="cellIs" dxfId="390" priority="314" stopIfTrue="1" operator="lessThan">
      <formula>0</formula>
    </cfRule>
  </conditionalFormatting>
  <conditionalFormatting sqref="J45:M45">
    <cfRule type="cellIs" dxfId="389" priority="313" stopIfTrue="1" operator="lessThan">
      <formula>0</formula>
    </cfRule>
  </conditionalFormatting>
  <conditionalFormatting sqref="I46">
    <cfRule type="cellIs" dxfId="388" priority="312" stopIfTrue="1" operator="lessThan">
      <formula>0</formula>
    </cfRule>
  </conditionalFormatting>
  <conditionalFormatting sqref="J46:M46">
    <cfRule type="cellIs" dxfId="387" priority="311" stopIfTrue="1" operator="lessThan">
      <formula>0</formula>
    </cfRule>
  </conditionalFormatting>
  <conditionalFormatting sqref="I49">
    <cfRule type="cellIs" dxfId="386" priority="310" stopIfTrue="1" operator="lessThan">
      <formula>0</formula>
    </cfRule>
  </conditionalFormatting>
  <conditionalFormatting sqref="J49:M49">
    <cfRule type="cellIs" dxfId="385" priority="309" stopIfTrue="1" operator="lessThan">
      <formula>0</formula>
    </cfRule>
  </conditionalFormatting>
  <conditionalFormatting sqref="I51">
    <cfRule type="cellIs" dxfId="384" priority="308" stopIfTrue="1" operator="lessThan">
      <formula>0</formula>
    </cfRule>
  </conditionalFormatting>
  <conditionalFormatting sqref="J51:M51">
    <cfRule type="cellIs" dxfId="383" priority="307" stopIfTrue="1" operator="lessThan">
      <formula>0</formula>
    </cfRule>
  </conditionalFormatting>
  <conditionalFormatting sqref="I52">
    <cfRule type="cellIs" dxfId="382" priority="306" stopIfTrue="1" operator="lessThan">
      <formula>0</formula>
    </cfRule>
  </conditionalFormatting>
  <conditionalFormatting sqref="J52:M52">
    <cfRule type="cellIs" dxfId="381" priority="305" stopIfTrue="1" operator="lessThan">
      <formula>0</formula>
    </cfRule>
  </conditionalFormatting>
  <conditionalFormatting sqref="I53">
    <cfRule type="cellIs" dxfId="380" priority="304" stopIfTrue="1" operator="lessThan">
      <formula>0</formula>
    </cfRule>
  </conditionalFormatting>
  <conditionalFormatting sqref="J53:M53">
    <cfRule type="cellIs" dxfId="379" priority="303" stopIfTrue="1" operator="lessThan">
      <formula>0</formula>
    </cfRule>
  </conditionalFormatting>
  <conditionalFormatting sqref="N23">
    <cfRule type="cellIs" dxfId="378" priority="302" stopIfTrue="1" operator="lessThan">
      <formula>0</formula>
    </cfRule>
  </conditionalFormatting>
  <conditionalFormatting sqref="N26">
    <cfRule type="cellIs" dxfId="377" priority="301" stopIfTrue="1" operator="lessThan">
      <formula>0</formula>
    </cfRule>
  </conditionalFormatting>
  <conditionalFormatting sqref="N28">
    <cfRule type="cellIs" dxfId="376" priority="300" stopIfTrue="1" operator="lessThan">
      <formula>0</formula>
    </cfRule>
  </conditionalFormatting>
  <conditionalFormatting sqref="N30">
    <cfRule type="cellIs" dxfId="375" priority="299" stopIfTrue="1" operator="lessThan">
      <formula>0</formula>
    </cfRule>
  </conditionalFormatting>
  <conditionalFormatting sqref="N32">
    <cfRule type="cellIs" dxfId="374" priority="298" stopIfTrue="1" operator="lessThan">
      <formula>0</formula>
    </cfRule>
  </conditionalFormatting>
  <conditionalFormatting sqref="N34">
    <cfRule type="cellIs" dxfId="373" priority="297" stopIfTrue="1" operator="lessThan">
      <formula>0</formula>
    </cfRule>
  </conditionalFormatting>
  <conditionalFormatting sqref="N38">
    <cfRule type="cellIs" dxfId="372" priority="296" stopIfTrue="1" operator="lessThan">
      <formula>0</formula>
    </cfRule>
  </conditionalFormatting>
  <conditionalFormatting sqref="N41">
    <cfRule type="cellIs" dxfId="371" priority="295" stopIfTrue="1" operator="lessThan">
      <formula>0</formula>
    </cfRule>
  </conditionalFormatting>
  <conditionalFormatting sqref="N43">
    <cfRule type="cellIs" dxfId="370" priority="294" stopIfTrue="1" operator="lessThan">
      <formula>0</formula>
    </cfRule>
  </conditionalFormatting>
  <conditionalFormatting sqref="N47">
    <cfRule type="cellIs" dxfId="369" priority="293" stopIfTrue="1" operator="lessThan">
      <formula>0</formula>
    </cfRule>
  </conditionalFormatting>
  <conditionalFormatting sqref="N50">
    <cfRule type="cellIs" dxfId="368" priority="292" stopIfTrue="1" operator="lessThan">
      <formula>0</formula>
    </cfRule>
  </conditionalFormatting>
  <conditionalFormatting sqref="O24:R24">
    <cfRule type="cellIs" dxfId="367" priority="291" stopIfTrue="1" operator="lessThan">
      <formula>0</formula>
    </cfRule>
  </conditionalFormatting>
  <conditionalFormatting sqref="O27:R27">
    <cfRule type="cellIs" dxfId="366" priority="290" stopIfTrue="1" operator="lessThan">
      <formula>0</formula>
    </cfRule>
  </conditionalFormatting>
  <conditionalFormatting sqref="O31:R31">
    <cfRule type="cellIs" dxfId="365" priority="289" stopIfTrue="1" operator="lessThan">
      <formula>0</formula>
    </cfRule>
  </conditionalFormatting>
  <conditionalFormatting sqref="O35:R35">
    <cfRule type="cellIs" dxfId="364" priority="288" stopIfTrue="1" operator="lessThan">
      <formula>0</formula>
    </cfRule>
  </conditionalFormatting>
  <conditionalFormatting sqref="O39:R39">
    <cfRule type="cellIs" dxfId="363" priority="287" stopIfTrue="1" operator="lessThan">
      <formula>0</formula>
    </cfRule>
  </conditionalFormatting>
  <conditionalFormatting sqref="O42:R42">
    <cfRule type="cellIs" dxfId="362" priority="286" stopIfTrue="1" operator="lessThan">
      <formula>0</formula>
    </cfRule>
  </conditionalFormatting>
  <conditionalFormatting sqref="N36">
    <cfRule type="cellIs" dxfId="361" priority="285" stopIfTrue="1" operator="lessThan">
      <formula>0</formula>
    </cfRule>
  </conditionalFormatting>
  <conditionalFormatting sqref="O36:R36">
    <cfRule type="cellIs" dxfId="360" priority="284" stopIfTrue="1" operator="lessThan">
      <formula>0</formula>
    </cfRule>
  </conditionalFormatting>
  <conditionalFormatting sqref="N45">
    <cfRule type="cellIs" dxfId="359" priority="283" stopIfTrue="1" operator="lessThan">
      <formula>0</formula>
    </cfRule>
  </conditionalFormatting>
  <conditionalFormatting sqref="O45:R45">
    <cfRule type="cellIs" dxfId="358" priority="282" stopIfTrue="1" operator="lessThan">
      <formula>0</formula>
    </cfRule>
  </conditionalFormatting>
  <conditionalFormatting sqref="N46">
    <cfRule type="cellIs" dxfId="357" priority="281" stopIfTrue="1" operator="lessThan">
      <formula>0</formula>
    </cfRule>
  </conditionalFormatting>
  <conditionalFormatting sqref="O46:R46">
    <cfRule type="cellIs" dxfId="356" priority="280" stopIfTrue="1" operator="lessThan">
      <formula>0</formula>
    </cfRule>
  </conditionalFormatting>
  <conditionalFormatting sqref="N49">
    <cfRule type="cellIs" dxfId="355" priority="279" stopIfTrue="1" operator="lessThan">
      <formula>0</formula>
    </cfRule>
  </conditionalFormatting>
  <conditionalFormatting sqref="O49:R49">
    <cfRule type="cellIs" dxfId="354" priority="278" stopIfTrue="1" operator="lessThan">
      <formula>0</formula>
    </cfRule>
  </conditionalFormatting>
  <conditionalFormatting sqref="N51">
    <cfRule type="cellIs" dxfId="353" priority="277" stopIfTrue="1" operator="lessThan">
      <formula>0</formula>
    </cfRule>
  </conditionalFormatting>
  <conditionalFormatting sqref="O51:R51">
    <cfRule type="cellIs" dxfId="352" priority="276" stopIfTrue="1" operator="lessThan">
      <formula>0</formula>
    </cfRule>
  </conditionalFormatting>
  <conditionalFormatting sqref="N52">
    <cfRule type="cellIs" dxfId="351" priority="275" stopIfTrue="1" operator="lessThan">
      <formula>0</formula>
    </cfRule>
  </conditionalFormatting>
  <conditionalFormatting sqref="O52:R52">
    <cfRule type="cellIs" dxfId="350" priority="274" stopIfTrue="1" operator="lessThan">
      <formula>0</formula>
    </cfRule>
  </conditionalFormatting>
  <conditionalFormatting sqref="N53">
    <cfRule type="cellIs" dxfId="349" priority="273" stopIfTrue="1" operator="lessThan">
      <formula>0</formula>
    </cfRule>
  </conditionalFormatting>
  <conditionalFormatting sqref="O53:R53">
    <cfRule type="cellIs" dxfId="348" priority="272" stopIfTrue="1" operator="lessThan">
      <formula>0</formula>
    </cfRule>
  </conditionalFormatting>
  <conditionalFormatting sqref="S23">
    <cfRule type="cellIs" dxfId="347" priority="271" stopIfTrue="1" operator="lessThan">
      <formula>0</formula>
    </cfRule>
  </conditionalFormatting>
  <conditionalFormatting sqref="S26">
    <cfRule type="cellIs" dxfId="346" priority="270" stopIfTrue="1" operator="lessThan">
      <formula>0</formula>
    </cfRule>
  </conditionalFormatting>
  <conditionalFormatting sqref="S28">
    <cfRule type="cellIs" dxfId="345" priority="269" stopIfTrue="1" operator="lessThan">
      <formula>0</formula>
    </cfRule>
  </conditionalFormatting>
  <conditionalFormatting sqref="S30">
    <cfRule type="cellIs" dxfId="344" priority="268" stopIfTrue="1" operator="lessThan">
      <formula>0</formula>
    </cfRule>
  </conditionalFormatting>
  <conditionalFormatting sqref="S32">
    <cfRule type="cellIs" dxfId="343" priority="267" stopIfTrue="1" operator="lessThan">
      <formula>0</formula>
    </cfRule>
  </conditionalFormatting>
  <conditionalFormatting sqref="S34">
    <cfRule type="cellIs" dxfId="342" priority="266" stopIfTrue="1" operator="lessThan">
      <formula>0</formula>
    </cfRule>
  </conditionalFormatting>
  <conditionalFormatting sqref="S38">
    <cfRule type="cellIs" dxfId="341" priority="265" stopIfTrue="1" operator="lessThan">
      <formula>0</formula>
    </cfRule>
  </conditionalFormatting>
  <conditionalFormatting sqref="S41">
    <cfRule type="cellIs" dxfId="340" priority="264" stopIfTrue="1" operator="lessThan">
      <formula>0</formula>
    </cfRule>
  </conditionalFormatting>
  <conditionalFormatting sqref="S43">
    <cfRule type="cellIs" dxfId="339" priority="263" stopIfTrue="1" operator="lessThan">
      <formula>0</formula>
    </cfRule>
  </conditionalFormatting>
  <conditionalFormatting sqref="S47">
    <cfRule type="cellIs" dxfId="338" priority="262" stopIfTrue="1" operator="lessThan">
      <formula>0</formula>
    </cfRule>
  </conditionalFormatting>
  <conditionalFormatting sqref="S50">
    <cfRule type="cellIs" dxfId="337" priority="261" stopIfTrue="1" operator="lessThan">
      <formula>0</formula>
    </cfRule>
  </conditionalFormatting>
  <conditionalFormatting sqref="T24:U24">
    <cfRule type="cellIs" dxfId="336" priority="260" stopIfTrue="1" operator="lessThan">
      <formula>0</formula>
    </cfRule>
  </conditionalFormatting>
  <conditionalFormatting sqref="T27:U27">
    <cfRule type="cellIs" dxfId="335" priority="259" stopIfTrue="1" operator="lessThan">
      <formula>0</formula>
    </cfRule>
  </conditionalFormatting>
  <conditionalFormatting sqref="T31:U31">
    <cfRule type="cellIs" dxfId="334" priority="258" stopIfTrue="1" operator="lessThan">
      <formula>0</formula>
    </cfRule>
  </conditionalFormatting>
  <conditionalFormatting sqref="T35:U35">
    <cfRule type="cellIs" dxfId="333" priority="257" stopIfTrue="1" operator="lessThan">
      <formula>0</formula>
    </cfRule>
  </conditionalFormatting>
  <conditionalFormatting sqref="T39:U39">
    <cfRule type="cellIs" dxfId="332" priority="256" stopIfTrue="1" operator="lessThan">
      <formula>0</formula>
    </cfRule>
  </conditionalFormatting>
  <conditionalFormatting sqref="T42:U42">
    <cfRule type="cellIs" dxfId="331" priority="255" stopIfTrue="1" operator="lessThan">
      <formula>0</formula>
    </cfRule>
  </conditionalFormatting>
  <conditionalFormatting sqref="S36">
    <cfRule type="cellIs" dxfId="330" priority="254" stopIfTrue="1" operator="lessThan">
      <formula>0</formula>
    </cfRule>
  </conditionalFormatting>
  <conditionalFormatting sqref="T36:U36">
    <cfRule type="cellIs" dxfId="329" priority="253" stopIfTrue="1" operator="lessThan">
      <formula>0</formula>
    </cfRule>
  </conditionalFormatting>
  <conditionalFormatting sqref="S45">
    <cfRule type="cellIs" dxfId="328" priority="252" stopIfTrue="1" operator="lessThan">
      <formula>0</formula>
    </cfRule>
  </conditionalFormatting>
  <conditionalFormatting sqref="T45:U45">
    <cfRule type="cellIs" dxfId="327" priority="251" stopIfTrue="1" operator="lessThan">
      <formula>0</formula>
    </cfRule>
  </conditionalFormatting>
  <conditionalFormatting sqref="S46">
    <cfRule type="cellIs" dxfId="326" priority="250" stopIfTrue="1" operator="lessThan">
      <formula>0</formula>
    </cfRule>
  </conditionalFormatting>
  <conditionalFormatting sqref="T46:U46">
    <cfRule type="cellIs" dxfId="325" priority="249" stopIfTrue="1" operator="lessThan">
      <formula>0</formula>
    </cfRule>
  </conditionalFormatting>
  <conditionalFormatting sqref="S49">
    <cfRule type="cellIs" dxfId="324" priority="248" stopIfTrue="1" operator="lessThan">
      <formula>0</formula>
    </cfRule>
  </conditionalFormatting>
  <conditionalFormatting sqref="T49:U49">
    <cfRule type="cellIs" dxfId="323" priority="247" stopIfTrue="1" operator="lessThan">
      <formula>0</formula>
    </cfRule>
  </conditionalFormatting>
  <conditionalFormatting sqref="S51">
    <cfRule type="cellIs" dxfId="322" priority="246" stopIfTrue="1" operator="lessThan">
      <formula>0</formula>
    </cfRule>
  </conditionalFormatting>
  <conditionalFormatting sqref="T51:U51">
    <cfRule type="cellIs" dxfId="321" priority="245" stopIfTrue="1" operator="lessThan">
      <formula>0</formula>
    </cfRule>
  </conditionalFormatting>
  <conditionalFormatting sqref="S52">
    <cfRule type="cellIs" dxfId="320" priority="244" stopIfTrue="1" operator="lessThan">
      <formula>0</formula>
    </cfRule>
  </conditionalFormatting>
  <conditionalFormatting sqref="T52:U52">
    <cfRule type="cellIs" dxfId="319" priority="243" stopIfTrue="1" operator="lessThan">
      <formula>0</formula>
    </cfRule>
  </conditionalFormatting>
  <conditionalFormatting sqref="S53">
    <cfRule type="cellIs" dxfId="318" priority="242" stopIfTrue="1" operator="lessThan">
      <formula>0</formula>
    </cfRule>
  </conditionalFormatting>
  <conditionalFormatting sqref="T53:U53">
    <cfRule type="cellIs" dxfId="317" priority="241" stopIfTrue="1" operator="lessThan">
      <formula>0</formula>
    </cfRule>
  </conditionalFormatting>
  <conditionalFormatting sqref="V23">
    <cfRule type="cellIs" dxfId="316" priority="240" stopIfTrue="1" operator="lessThan">
      <formula>0</formula>
    </cfRule>
  </conditionalFormatting>
  <conditionalFormatting sqref="V26">
    <cfRule type="cellIs" dxfId="315" priority="239" stopIfTrue="1" operator="lessThan">
      <formula>0</formula>
    </cfRule>
  </conditionalFormatting>
  <conditionalFormatting sqref="V28">
    <cfRule type="cellIs" dxfId="314" priority="238" stopIfTrue="1" operator="lessThan">
      <formula>0</formula>
    </cfRule>
  </conditionalFormatting>
  <conditionalFormatting sqref="V30">
    <cfRule type="cellIs" dxfId="313" priority="237" stopIfTrue="1" operator="lessThan">
      <formula>0</formula>
    </cfRule>
  </conditionalFormatting>
  <conditionalFormatting sqref="V32">
    <cfRule type="cellIs" dxfId="312" priority="236" stopIfTrue="1" operator="lessThan">
      <formula>0</formula>
    </cfRule>
  </conditionalFormatting>
  <conditionalFormatting sqref="V34">
    <cfRule type="cellIs" dxfId="311" priority="235" stopIfTrue="1" operator="lessThan">
      <formula>0</formula>
    </cfRule>
  </conditionalFormatting>
  <conditionalFormatting sqref="V38">
    <cfRule type="cellIs" dxfId="310" priority="234" stopIfTrue="1" operator="lessThan">
      <formula>0</formula>
    </cfRule>
  </conditionalFormatting>
  <conditionalFormatting sqref="V41">
    <cfRule type="cellIs" dxfId="309" priority="233" stopIfTrue="1" operator="lessThan">
      <formula>0</formula>
    </cfRule>
  </conditionalFormatting>
  <conditionalFormatting sqref="V43">
    <cfRule type="cellIs" dxfId="308" priority="232" stopIfTrue="1" operator="lessThan">
      <formula>0</formula>
    </cfRule>
  </conditionalFormatting>
  <conditionalFormatting sqref="V47">
    <cfRule type="cellIs" dxfId="307" priority="231" stopIfTrue="1" operator="lessThan">
      <formula>0</formula>
    </cfRule>
  </conditionalFormatting>
  <conditionalFormatting sqref="V50">
    <cfRule type="cellIs" dxfId="306" priority="230" stopIfTrue="1" operator="lessThan">
      <formula>0</formula>
    </cfRule>
  </conditionalFormatting>
  <conditionalFormatting sqref="W24:X24">
    <cfRule type="cellIs" dxfId="305" priority="229" stopIfTrue="1" operator="lessThan">
      <formula>0</formula>
    </cfRule>
  </conditionalFormatting>
  <conditionalFormatting sqref="W27:X27">
    <cfRule type="cellIs" dxfId="304" priority="228" stopIfTrue="1" operator="lessThan">
      <formula>0</formula>
    </cfRule>
  </conditionalFormatting>
  <conditionalFormatting sqref="W31:X31">
    <cfRule type="cellIs" dxfId="303" priority="227" stopIfTrue="1" operator="lessThan">
      <formula>0</formula>
    </cfRule>
  </conditionalFormatting>
  <conditionalFormatting sqref="W35:X35">
    <cfRule type="cellIs" dxfId="302" priority="226" stopIfTrue="1" operator="lessThan">
      <formula>0</formula>
    </cfRule>
  </conditionalFormatting>
  <conditionalFormatting sqref="W39:X39">
    <cfRule type="cellIs" dxfId="301" priority="225" stopIfTrue="1" operator="lessThan">
      <formula>0</formula>
    </cfRule>
  </conditionalFormatting>
  <conditionalFormatting sqref="W42:X42">
    <cfRule type="cellIs" dxfId="300" priority="224" stopIfTrue="1" operator="lessThan">
      <formula>0</formula>
    </cfRule>
  </conditionalFormatting>
  <conditionalFormatting sqref="V36">
    <cfRule type="cellIs" dxfId="299" priority="223" stopIfTrue="1" operator="lessThan">
      <formula>0</formula>
    </cfRule>
  </conditionalFormatting>
  <conditionalFormatting sqref="W36:X36">
    <cfRule type="cellIs" dxfId="298" priority="222" stopIfTrue="1" operator="lessThan">
      <formula>0</formula>
    </cfRule>
  </conditionalFormatting>
  <conditionalFormatting sqref="V45">
    <cfRule type="cellIs" dxfId="297" priority="221" stopIfTrue="1" operator="lessThan">
      <formula>0</formula>
    </cfRule>
  </conditionalFormatting>
  <conditionalFormatting sqref="W45:X45">
    <cfRule type="cellIs" dxfId="296" priority="220" stopIfTrue="1" operator="lessThan">
      <formula>0</formula>
    </cfRule>
  </conditionalFormatting>
  <conditionalFormatting sqref="V46">
    <cfRule type="cellIs" dxfId="295" priority="219" stopIfTrue="1" operator="lessThan">
      <formula>0</formula>
    </cfRule>
  </conditionalFormatting>
  <conditionalFormatting sqref="W46:X46">
    <cfRule type="cellIs" dxfId="294" priority="218" stopIfTrue="1" operator="lessThan">
      <formula>0</formula>
    </cfRule>
  </conditionalFormatting>
  <conditionalFormatting sqref="V49">
    <cfRule type="cellIs" dxfId="293" priority="217" stopIfTrue="1" operator="lessThan">
      <formula>0</formula>
    </cfRule>
  </conditionalFormatting>
  <conditionalFormatting sqref="W49:X49">
    <cfRule type="cellIs" dxfId="292" priority="216" stopIfTrue="1" operator="lessThan">
      <formula>0</formula>
    </cfRule>
  </conditionalFormatting>
  <conditionalFormatting sqref="V51">
    <cfRule type="cellIs" dxfId="291" priority="215" stopIfTrue="1" operator="lessThan">
      <formula>0</formula>
    </cfRule>
  </conditionalFormatting>
  <conditionalFormatting sqref="W51:X51">
    <cfRule type="cellIs" dxfId="290" priority="214" stopIfTrue="1" operator="lessThan">
      <formula>0</formula>
    </cfRule>
  </conditionalFormatting>
  <conditionalFormatting sqref="V52">
    <cfRule type="cellIs" dxfId="289" priority="213" stopIfTrue="1" operator="lessThan">
      <formula>0</formula>
    </cfRule>
  </conditionalFormatting>
  <conditionalFormatting sqref="W52:X52">
    <cfRule type="cellIs" dxfId="288" priority="212" stopIfTrue="1" operator="lessThan">
      <formula>0</formula>
    </cfRule>
  </conditionalFormatting>
  <conditionalFormatting sqref="V53">
    <cfRule type="cellIs" dxfId="287" priority="211" stopIfTrue="1" operator="lessThan">
      <formula>0</formula>
    </cfRule>
  </conditionalFormatting>
  <conditionalFormatting sqref="W53:X53">
    <cfRule type="cellIs" dxfId="286" priority="210" stopIfTrue="1" operator="lessThan">
      <formula>0</formula>
    </cfRule>
  </conditionalFormatting>
  <conditionalFormatting sqref="Y23">
    <cfRule type="cellIs" dxfId="285" priority="209" stopIfTrue="1" operator="lessThan">
      <formula>0</formula>
    </cfRule>
  </conditionalFormatting>
  <conditionalFormatting sqref="Y26">
    <cfRule type="cellIs" dxfId="284" priority="208" stopIfTrue="1" operator="lessThan">
      <formula>0</formula>
    </cfRule>
  </conditionalFormatting>
  <conditionalFormatting sqref="Y28">
    <cfRule type="cellIs" dxfId="283" priority="207" stopIfTrue="1" operator="lessThan">
      <formula>0</formula>
    </cfRule>
  </conditionalFormatting>
  <conditionalFormatting sqref="Y30">
    <cfRule type="cellIs" dxfId="282" priority="206" stopIfTrue="1" operator="lessThan">
      <formula>0</formula>
    </cfRule>
  </conditionalFormatting>
  <conditionalFormatting sqref="Y32">
    <cfRule type="cellIs" dxfId="281" priority="205" stopIfTrue="1" operator="lessThan">
      <formula>0</formula>
    </cfRule>
  </conditionalFormatting>
  <conditionalFormatting sqref="Y34">
    <cfRule type="cellIs" dxfId="280" priority="204" stopIfTrue="1" operator="lessThan">
      <formula>0</formula>
    </cfRule>
  </conditionalFormatting>
  <conditionalFormatting sqref="Y38">
    <cfRule type="cellIs" dxfId="279" priority="203" stopIfTrue="1" operator="lessThan">
      <formula>0</formula>
    </cfRule>
  </conditionalFormatting>
  <conditionalFormatting sqref="Y41">
    <cfRule type="cellIs" dxfId="278" priority="202" stopIfTrue="1" operator="lessThan">
      <formula>0</formula>
    </cfRule>
  </conditionalFormatting>
  <conditionalFormatting sqref="Y43">
    <cfRule type="cellIs" dxfId="277" priority="201" stopIfTrue="1" operator="lessThan">
      <formula>0</formula>
    </cfRule>
  </conditionalFormatting>
  <conditionalFormatting sqref="Y47">
    <cfRule type="cellIs" dxfId="276" priority="200" stopIfTrue="1" operator="lessThan">
      <formula>0</formula>
    </cfRule>
  </conditionalFormatting>
  <conditionalFormatting sqref="Y50">
    <cfRule type="cellIs" dxfId="275" priority="199" stopIfTrue="1" operator="lessThan">
      <formula>0</formula>
    </cfRule>
  </conditionalFormatting>
  <conditionalFormatting sqref="Z24:AA24">
    <cfRule type="cellIs" dxfId="274" priority="198" stopIfTrue="1" operator="lessThan">
      <formula>0</formula>
    </cfRule>
  </conditionalFormatting>
  <conditionalFormatting sqref="Z27:AA27">
    <cfRule type="cellIs" dxfId="273" priority="197" stopIfTrue="1" operator="lessThan">
      <formula>0</formula>
    </cfRule>
  </conditionalFormatting>
  <conditionalFormatting sqref="Z31:AA31">
    <cfRule type="cellIs" dxfId="272" priority="196" stopIfTrue="1" operator="lessThan">
      <formula>0</formula>
    </cfRule>
  </conditionalFormatting>
  <conditionalFormatting sqref="Z35:AA35">
    <cfRule type="cellIs" dxfId="271" priority="195" stopIfTrue="1" operator="lessThan">
      <formula>0</formula>
    </cfRule>
  </conditionalFormatting>
  <conditionalFormatting sqref="Z39:AA39">
    <cfRule type="cellIs" dxfId="270" priority="194" stopIfTrue="1" operator="lessThan">
      <formula>0</formula>
    </cfRule>
  </conditionalFormatting>
  <conditionalFormatting sqref="Z42:AA42">
    <cfRule type="cellIs" dxfId="269" priority="193" stopIfTrue="1" operator="lessThan">
      <formula>0</formula>
    </cfRule>
  </conditionalFormatting>
  <conditionalFormatting sqref="Y36">
    <cfRule type="cellIs" dxfId="268" priority="192" stopIfTrue="1" operator="lessThan">
      <formula>0</formula>
    </cfRule>
  </conditionalFormatting>
  <conditionalFormatting sqref="Z36:AA36">
    <cfRule type="cellIs" dxfId="267" priority="191" stopIfTrue="1" operator="lessThan">
      <formula>0</formula>
    </cfRule>
  </conditionalFormatting>
  <conditionalFormatting sqref="Y45">
    <cfRule type="cellIs" dxfId="266" priority="190" stopIfTrue="1" operator="lessThan">
      <formula>0</formula>
    </cfRule>
  </conditionalFormatting>
  <conditionalFormatting sqref="Z45:AA45">
    <cfRule type="cellIs" dxfId="265" priority="189" stopIfTrue="1" operator="lessThan">
      <formula>0</formula>
    </cfRule>
  </conditionalFormatting>
  <conditionalFormatting sqref="Y46">
    <cfRule type="cellIs" dxfId="264" priority="188" stopIfTrue="1" operator="lessThan">
      <formula>0</formula>
    </cfRule>
  </conditionalFormatting>
  <conditionalFormatting sqref="Z46:AA46">
    <cfRule type="cellIs" dxfId="263" priority="187" stopIfTrue="1" operator="lessThan">
      <formula>0</formula>
    </cfRule>
  </conditionalFormatting>
  <conditionalFormatting sqref="Y49">
    <cfRule type="cellIs" dxfId="262" priority="186" stopIfTrue="1" operator="lessThan">
      <formula>0</formula>
    </cfRule>
  </conditionalFormatting>
  <conditionalFormatting sqref="Z49:AA49">
    <cfRule type="cellIs" dxfId="261" priority="185" stopIfTrue="1" operator="lessThan">
      <formula>0</formula>
    </cfRule>
  </conditionalFormatting>
  <conditionalFormatting sqref="Y51">
    <cfRule type="cellIs" dxfId="260" priority="184" stopIfTrue="1" operator="lessThan">
      <formula>0</formula>
    </cfRule>
  </conditionalFormatting>
  <conditionalFormatting sqref="Z51:AA51">
    <cfRule type="cellIs" dxfId="259" priority="183" stopIfTrue="1" operator="lessThan">
      <formula>0</formula>
    </cfRule>
  </conditionalFormatting>
  <conditionalFormatting sqref="Y52">
    <cfRule type="cellIs" dxfId="258" priority="182" stopIfTrue="1" operator="lessThan">
      <formula>0</formula>
    </cfRule>
  </conditionalFormatting>
  <conditionalFormatting sqref="Z52:AA52">
    <cfRule type="cellIs" dxfId="257" priority="181" stopIfTrue="1" operator="lessThan">
      <formula>0</formula>
    </cfRule>
  </conditionalFormatting>
  <conditionalFormatting sqref="Y53">
    <cfRule type="cellIs" dxfId="256" priority="180" stopIfTrue="1" operator="lessThan">
      <formula>0</formula>
    </cfRule>
  </conditionalFormatting>
  <conditionalFormatting sqref="Z53:AA53">
    <cfRule type="cellIs" dxfId="255" priority="179" stopIfTrue="1" operator="lessThan">
      <formula>0</formula>
    </cfRule>
  </conditionalFormatting>
  <conditionalFormatting sqref="AL23">
    <cfRule type="cellIs" dxfId="254" priority="178" stopIfTrue="1" operator="lessThan">
      <formula>0</formula>
    </cfRule>
  </conditionalFormatting>
  <conditionalFormatting sqref="AL26">
    <cfRule type="cellIs" dxfId="253" priority="177" stopIfTrue="1" operator="lessThan">
      <formula>0</formula>
    </cfRule>
  </conditionalFormatting>
  <conditionalFormatting sqref="AL28">
    <cfRule type="cellIs" dxfId="252" priority="176" stopIfTrue="1" operator="lessThan">
      <formula>0</formula>
    </cfRule>
  </conditionalFormatting>
  <conditionalFormatting sqref="AL30">
    <cfRule type="cellIs" dxfId="251" priority="175" stopIfTrue="1" operator="lessThan">
      <formula>0</formula>
    </cfRule>
  </conditionalFormatting>
  <conditionalFormatting sqref="AL32">
    <cfRule type="cellIs" dxfId="250" priority="174" stopIfTrue="1" operator="lessThan">
      <formula>0</formula>
    </cfRule>
  </conditionalFormatting>
  <conditionalFormatting sqref="AL34">
    <cfRule type="cellIs" dxfId="249" priority="173" stopIfTrue="1" operator="lessThan">
      <formula>0</formula>
    </cfRule>
  </conditionalFormatting>
  <conditionalFormatting sqref="AL38">
    <cfRule type="cellIs" dxfId="248" priority="172" stopIfTrue="1" operator="lessThan">
      <formula>0</formula>
    </cfRule>
  </conditionalFormatting>
  <conditionalFormatting sqref="AL41">
    <cfRule type="cellIs" dxfId="247" priority="171" stopIfTrue="1" operator="lessThan">
      <formula>0</formula>
    </cfRule>
  </conditionalFormatting>
  <conditionalFormatting sqref="AL43">
    <cfRule type="cellIs" dxfId="246" priority="170" stopIfTrue="1" operator="lessThan">
      <formula>0</formula>
    </cfRule>
  </conditionalFormatting>
  <conditionalFormatting sqref="AL47">
    <cfRule type="cellIs" dxfId="245" priority="169" stopIfTrue="1" operator="lessThan">
      <formula>0</formula>
    </cfRule>
  </conditionalFormatting>
  <conditionalFormatting sqref="AL50">
    <cfRule type="cellIs" dxfId="244" priority="168" stopIfTrue="1" operator="lessThan">
      <formula>0</formula>
    </cfRule>
  </conditionalFormatting>
  <conditionalFormatting sqref="AM24:AP24">
    <cfRule type="cellIs" dxfId="243" priority="167" stopIfTrue="1" operator="lessThan">
      <formula>0</formula>
    </cfRule>
  </conditionalFormatting>
  <conditionalFormatting sqref="AM27:AP27">
    <cfRule type="cellIs" dxfId="242" priority="166" stopIfTrue="1" operator="lessThan">
      <formula>0</formula>
    </cfRule>
  </conditionalFormatting>
  <conditionalFormatting sqref="AM31:AP31">
    <cfRule type="cellIs" dxfId="241" priority="165" stopIfTrue="1" operator="lessThan">
      <formula>0</formula>
    </cfRule>
  </conditionalFormatting>
  <conditionalFormatting sqref="AM35:AP35">
    <cfRule type="cellIs" dxfId="240" priority="164" stopIfTrue="1" operator="lessThan">
      <formula>0</formula>
    </cfRule>
  </conditionalFormatting>
  <conditionalFormatting sqref="AM39:AP39">
    <cfRule type="cellIs" dxfId="239" priority="163" stopIfTrue="1" operator="lessThan">
      <formula>0</formula>
    </cfRule>
  </conditionalFormatting>
  <conditionalFormatting sqref="AM42:AP42">
    <cfRule type="cellIs" dxfId="238" priority="162" stopIfTrue="1" operator="lessThan">
      <formula>0</formula>
    </cfRule>
  </conditionalFormatting>
  <conditionalFormatting sqref="AL36">
    <cfRule type="cellIs" dxfId="237" priority="161" stopIfTrue="1" operator="lessThan">
      <formula>0</formula>
    </cfRule>
  </conditionalFormatting>
  <conditionalFormatting sqref="AM36:AP36">
    <cfRule type="cellIs" dxfId="236" priority="160" stopIfTrue="1" operator="lessThan">
      <formula>0</formula>
    </cfRule>
  </conditionalFormatting>
  <conditionalFormatting sqref="AL45">
    <cfRule type="cellIs" dxfId="235" priority="159" stopIfTrue="1" operator="lessThan">
      <formula>0</formula>
    </cfRule>
  </conditionalFormatting>
  <conditionalFormatting sqref="AM45:AP45">
    <cfRule type="cellIs" dxfId="234" priority="158" stopIfTrue="1" operator="lessThan">
      <formula>0</formula>
    </cfRule>
  </conditionalFormatting>
  <conditionalFormatting sqref="AL46">
    <cfRule type="cellIs" dxfId="233" priority="157" stopIfTrue="1" operator="lessThan">
      <formula>0</formula>
    </cfRule>
  </conditionalFormatting>
  <conditionalFormatting sqref="AM46:AP46">
    <cfRule type="cellIs" dxfId="232" priority="156" stopIfTrue="1" operator="lessThan">
      <formula>0</formula>
    </cfRule>
  </conditionalFormatting>
  <conditionalFormatting sqref="AL49">
    <cfRule type="cellIs" dxfId="231" priority="155" stopIfTrue="1" operator="lessThan">
      <formula>0</formula>
    </cfRule>
  </conditionalFormatting>
  <conditionalFormatting sqref="AM49:AP49">
    <cfRule type="cellIs" dxfId="230" priority="154" stopIfTrue="1" operator="lessThan">
      <formula>0</formula>
    </cfRule>
  </conditionalFormatting>
  <conditionalFormatting sqref="AL51">
    <cfRule type="cellIs" dxfId="229" priority="153" stopIfTrue="1" operator="lessThan">
      <formula>0</formula>
    </cfRule>
  </conditionalFormatting>
  <conditionalFormatting sqref="AM51:AP51">
    <cfRule type="cellIs" dxfId="228" priority="152" stopIfTrue="1" operator="lessThan">
      <formula>0</formula>
    </cfRule>
  </conditionalFormatting>
  <conditionalFormatting sqref="AL52">
    <cfRule type="cellIs" dxfId="227" priority="151" stopIfTrue="1" operator="lessThan">
      <formula>0</formula>
    </cfRule>
  </conditionalFormatting>
  <conditionalFormatting sqref="AM52:AP52">
    <cfRule type="cellIs" dxfId="226" priority="150" stopIfTrue="1" operator="lessThan">
      <formula>0</formula>
    </cfRule>
  </conditionalFormatting>
  <conditionalFormatting sqref="AL53">
    <cfRule type="cellIs" dxfId="225" priority="149" stopIfTrue="1" operator="lessThan">
      <formula>0</formula>
    </cfRule>
  </conditionalFormatting>
  <conditionalFormatting sqref="AM53:AP53">
    <cfRule type="cellIs" dxfId="224" priority="148" stopIfTrue="1" operator="lessThan">
      <formula>0</formula>
    </cfRule>
  </conditionalFormatting>
  <conditionalFormatting sqref="AB23">
    <cfRule type="cellIs" dxfId="223" priority="147" stopIfTrue="1" operator="lessThan">
      <formula>0</formula>
    </cfRule>
  </conditionalFormatting>
  <conditionalFormatting sqref="AB26">
    <cfRule type="cellIs" dxfId="222" priority="146" stopIfTrue="1" operator="lessThan">
      <formula>0</formula>
    </cfRule>
  </conditionalFormatting>
  <conditionalFormatting sqref="AB28">
    <cfRule type="cellIs" dxfId="221" priority="145" stopIfTrue="1" operator="lessThan">
      <formula>0</formula>
    </cfRule>
  </conditionalFormatting>
  <conditionalFormatting sqref="AB30">
    <cfRule type="cellIs" dxfId="220" priority="144" stopIfTrue="1" operator="lessThan">
      <formula>0</formula>
    </cfRule>
  </conditionalFormatting>
  <conditionalFormatting sqref="AB32">
    <cfRule type="cellIs" dxfId="219" priority="143" stopIfTrue="1" operator="lessThan">
      <formula>0</formula>
    </cfRule>
  </conditionalFormatting>
  <conditionalFormatting sqref="AB34">
    <cfRule type="cellIs" dxfId="218" priority="142" stopIfTrue="1" operator="lessThan">
      <formula>0</formula>
    </cfRule>
  </conditionalFormatting>
  <conditionalFormatting sqref="AB38">
    <cfRule type="cellIs" dxfId="217" priority="141" stopIfTrue="1" operator="lessThan">
      <formula>0</formula>
    </cfRule>
  </conditionalFormatting>
  <conditionalFormatting sqref="AB41">
    <cfRule type="cellIs" dxfId="216" priority="140" stopIfTrue="1" operator="lessThan">
      <formula>0</formula>
    </cfRule>
  </conditionalFormatting>
  <conditionalFormatting sqref="AB47">
    <cfRule type="cellIs" dxfId="215" priority="138" stopIfTrue="1" operator="lessThan">
      <formula>0</formula>
    </cfRule>
  </conditionalFormatting>
  <conditionalFormatting sqref="AB50">
    <cfRule type="cellIs" dxfId="214" priority="137" stopIfTrue="1" operator="lessThan">
      <formula>0</formula>
    </cfRule>
  </conditionalFormatting>
  <conditionalFormatting sqref="AB36">
    <cfRule type="cellIs" dxfId="213" priority="136" stopIfTrue="1" operator="lessThan">
      <formula>0</formula>
    </cfRule>
  </conditionalFormatting>
  <conditionalFormatting sqref="AB45">
    <cfRule type="cellIs" dxfId="212" priority="135" stopIfTrue="1" operator="lessThan">
      <formula>0</formula>
    </cfRule>
  </conditionalFormatting>
  <conditionalFormatting sqref="AB46">
    <cfRule type="cellIs" dxfId="211" priority="134" stopIfTrue="1" operator="lessThan">
      <formula>0</formula>
    </cfRule>
  </conditionalFormatting>
  <conditionalFormatting sqref="AB49">
    <cfRule type="cellIs" dxfId="210" priority="133" stopIfTrue="1" operator="lessThan">
      <formula>0</formula>
    </cfRule>
  </conditionalFormatting>
  <conditionalFormatting sqref="AB51">
    <cfRule type="cellIs" dxfId="209" priority="132" stopIfTrue="1" operator="lessThan">
      <formula>0</formula>
    </cfRule>
  </conditionalFormatting>
  <conditionalFormatting sqref="AB52">
    <cfRule type="cellIs" dxfId="208" priority="131" stopIfTrue="1" operator="lessThan">
      <formula>0</formula>
    </cfRule>
  </conditionalFormatting>
  <conditionalFormatting sqref="AB53">
    <cfRule type="cellIs" dxfId="207" priority="130" stopIfTrue="1" operator="lessThan">
      <formula>0</formula>
    </cfRule>
  </conditionalFormatting>
  <conditionalFormatting sqref="AB56">
    <cfRule type="cellIs" dxfId="206" priority="129" stopIfTrue="1" operator="lessThan">
      <formula>0</formula>
    </cfRule>
  </conditionalFormatting>
  <conditionalFormatting sqref="AB57">
    <cfRule type="cellIs" dxfId="205" priority="128" stopIfTrue="1" operator="lessThan">
      <formula>0</formula>
    </cfRule>
  </conditionalFormatting>
  <conditionalFormatting sqref="AG23">
    <cfRule type="cellIs" dxfId="204" priority="127" stopIfTrue="1" operator="lessThan">
      <formula>0</formula>
    </cfRule>
  </conditionalFormatting>
  <conditionalFormatting sqref="AG26">
    <cfRule type="cellIs" dxfId="203" priority="126" stopIfTrue="1" operator="lessThan">
      <formula>0</formula>
    </cfRule>
  </conditionalFormatting>
  <conditionalFormatting sqref="AG28">
    <cfRule type="cellIs" dxfId="202" priority="125" stopIfTrue="1" operator="lessThan">
      <formula>0</formula>
    </cfRule>
  </conditionalFormatting>
  <conditionalFormatting sqref="AG30">
    <cfRule type="cellIs" dxfId="201" priority="124" stopIfTrue="1" operator="lessThan">
      <formula>0</formula>
    </cfRule>
  </conditionalFormatting>
  <conditionalFormatting sqref="AG32">
    <cfRule type="cellIs" dxfId="200" priority="123" stopIfTrue="1" operator="lessThan">
      <formula>0</formula>
    </cfRule>
  </conditionalFormatting>
  <conditionalFormatting sqref="AG34">
    <cfRule type="cellIs" dxfId="199" priority="122" stopIfTrue="1" operator="lessThan">
      <formula>0</formula>
    </cfRule>
  </conditionalFormatting>
  <conditionalFormatting sqref="AG38">
    <cfRule type="cellIs" dxfId="198" priority="121" stopIfTrue="1" operator="lessThan">
      <formula>0</formula>
    </cfRule>
  </conditionalFormatting>
  <conditionalFormatting sqref="AG41">
    <cfRule type="cellIs" dxfId="197" priority="120" stopIfTrue="1" operator="lessThan">
      <formula>0</formula>
    </cfRule>
  </conditionalFormatting>
  <conditionalFormatting sqref="AG43">
    <cfRule type="cellIs" dxfId="196" priority="119" stopIfTrue="1" operator="lessThan">
      <formula>0</formula>
    </cfRule>
  </conditionalFormatting>
  <conditionalFormatting sqref="AG47">
    <cfRule type="cellIs" dxfId="195" priority="118" stopIfTrue="1" operator="lessThan">
      <formula>0</formula>
    </cfRule>
  </conditionalFormatting>
  <conditionalFormatting sqref="AG50">
    <cfRule type="cellIs" dxfId="194" priority="117" stopIfTrue="1" operator="lessThan">
      <formula>0</formula>
    </cfRule>
  </conditionalFormatting>
  <conditionalFormatting sqref="AG36">
    <cfRule type="cellIs" dxfId="193" priority="116" stopIfTrue="1" operator="lessThan">
      <formula>0</formula>
    </cfRule>
  </conditionalFormatting>
  <conditionalFormatting sqref="AG45">
    <cfRule type="cellIs" dxfId="192" priority="115" stopIfTrue="1" operator="lessThan">
      <formula>0</formula>
    </cfRule>
  </conditionalFormatting>
  <conditionalFormatting sqref="AG46">
    <cfRule type="cellIs" dxfId="191" priority="114" stopIfTrue="1" operator="lessThan">
      <formula>0</formula>
    </cfRule>
  </conditionalFormatting>
  <conditionalFormatting sqref="AG49">
    <cfRule type="cellIs" dxfId="190" priority="113" stopIfTrue="1" operator="lessThan">
      <formula>0</formula>
    </cfRule>
  </conditionalFormatting>
  <conditionalFormatting sqref="AG51">
    <cfRule type="cellIs" dxfId="189" priority="112" stopIfTrue="1" operator="lessThan">
      <formula>0</formula>
    </cfRule>
  </conditionalFormatting>
  <conditionalFormatting sqref="AG52">
    <cfRule type="cellIs" dxfId="188" priority="111" stopIfTrue="1" operator="lessThan">
      <formula>0</formula>
    </cfRule>
  </conditionalFormatting>
  <conditionalFormatting sqref="AG53">
    <cfRule type="cellIs" dxfId="187" priority="110" stopIfTrue="1" operator="lessThan">
      <formula>0</formula>
    </cfRule>
  </conditionalFormatting>
  <conditionalFormatting sqref="AG56">
    <cfRule type="cellIs" dxfId="186" priority="109" stopIfTrue="1" operator="lessThan">
      <formula>0</formula>
    </cfRule>
  </conditionalFormatting>
  <conditionalFormatting sqref="AG57">
    <cfRule type="cellIs" dxfId="185" priority="108" stopIfTrue="1" operator="lessThan">
      <formula>0</formula>
    </cfRule>
  </conditionalFormatting>
  <conditionalFormatting sqref="AL56">
    <cfRule type="cellIs" dxfId="184" priority="107" stopIfTrue="1" operator="lessThan">
      <formula>0</formula>
    </cfRule>
  </conditionalFormatting>
  <conditionalFormatting sqref="AM56:AP56">
    <cfRule type="cellIs" dxfId="183" priority="106" stopIfTrue="1" operator="lessThan">
      <formula>0</formula>
    </cfRule>
  </conditionalFormatting>
  <conditionalFormatting sqref="AL57">
    <cfRule type="cellIs" dxfId="182" priority="105" stopIfTrue="1" operator="lessThan">
      <formula>0</formula>
    </cfRule>
  </conditionalFormatting>
  <conditionalFormatting sqref="AM57:AP57">
    <cfRule type="cellIs" dxfId="181" priority="104" stopIfTrue="1" operator="lessThan">
      <formula>0</formula>
    </cfRule>
  </conditionalFormatting>
  <conditionalFormatting sqref="I56">
    <cfRule type="cellIs" dxfId="180" priority="103" stopIfTrue="1" operator="lessThan">
      <formula>0</formula>
    </cfRule>
  </conditionalFormatting>
  <conditionalFormatting sqref="J56:M56">
    <cfRule type="cellIs" dxfId="179" priority="102" stopIfTrue="1" operator="lessThan">
      <formula>0</formula>
    </cfRule>
  </conditionalFormatting>
  <conditionalFormatting sqref="I57">
    <cfRule type="cellIs" dxfId="178" priority="101" stopIfTrue="1" operator="lessThan">
      <formula>0</formula>
    </cfRule>
  </conditionalFormatting>
  <conditionalFormatting sqref="J57:M57">
    <cfRule type="cellIs" dxfId="177" priority="100" stopIfTrue="1" operator="lessThan">
      <formula>0</formula>
    </cfRule>
  </conditionalFormatting>
  <conditionalFormatting sqref="N56">
    <cfRule type="cellIs" dxfId="176" priority="99" stopIfTrue="1" operator="lessThan">
      <formula>0</formula>
    </cfRule>
  </conditionalFormatting>
  <conditionalFormatting sqref="O56:U56">
    <cfRule type="cellIs" dxfId="175" priority="98" stopIfTrue="1" operator="lessThan">
      <formula>0</formula>
    </cfRule>
  </conditionalFormatting>
  <conditionalFormatting sqref="N57">
    <cfRule type="cellIs" dxfId="174" priority="97" stopIfTrue="1" operator="lessThan">
      <formula>0</formula>
    </cfRule>
  </conditionalFormatting>
  <conditionalFormatting sqref="O57:U57">
    <cfRule type="cellIs" dxfId="173" priority="96" stopIfTrue="1" operator="lessThan">
      <formula>0</formula>
    </cfRule>
  </conditionalFormatting>
  <conditionalFormatting sqref="V56:X56">
    <cfRule type="cellIs" dxfId="172" priority="95" stopIfTrue="1" operator="lessThan">
      <formula>0</formula>
    </cfRule>
  </conditionalFormatting>
  <conditionalFormatting sqref="V57:X57">
    <cfRule type="cellIs" dxfId="171" priority="94" stopIfTrue="1" operator="lessThan">
      <formula>0</formula>
    </cfRule>
  </conditionalFormatting>
  <conditionalFormatting sqref="Y56:AA56">
    <cfRule type="cellIs" dxfId="170" priority="93" stopIfTrue="1" operator="lessThan">
      <formula>0</formula>
    </cfRule>
  </conditionalFormatting>
  <conditionalFormatting sqref="Y57:AA57">
    <cfRule type="cellIs" dxfId="169" priority="92" stopIfTrue="1" operator="lessThan">
      <formula>0</formula>
    </cfRule>
  </conditionalFormatting>
  <conditionalFormatting sqref="AT56">
    <cfRule type="cellIs" dxfId="168" priority="90" stopIfTrue="1" operator="lessThan">
      <formula>0</formula>
    </cfRule>
  </conditionalFormatting>
  <conditionalFormatting sqref="AT57">
    <cfRule type="cellIs" dxfId="167" priority="88" stopIfTrue="1" operator="lessThan">
      <formula>0</formula>
    </cfRule>
  </conditionalFormatting>
  <conditionalFormatting sqref="AS23">
    <cfRule type="cellIs" dxfId="166" priority="61" stopIfTrue="1" operator="lessThan">
      <formula>0</formula>
    </cfRule>
  </conditionalFormatting>
  <conditionalFormatting sqref="AR32">
    <cfRule type="cellIs" dxfId="165" priority="50" stopIfTrue="1" operator="lessThan">
      <formula>0</formula>
    </cfRule>
  </conditionalFormatting>
  <conditionalFormatting sqref="AS32">
    <cfRule type="cellIs" dxfId="164" priority="49" stopIfTrue="1" operator="lessThan">
      <formula>0</formula>
    </cfRule>
  </conditionalFormatting>
  <conditionalFormatting sqref="AQ36">
    <cfRule type="cellIs" dxfId="163" priority="45" stopIfTrue="1" operator="lessThan">
      <formula>0</formula>
    </cfRule>
  </conditionalFormatting>
  <conditionalFormatting sqref="AR36">
    <cfRule type="cellIs" dxfId="162" priority="44" stopIfTrue="1" operator="lessThan">
      <formula>0</formula>
    </cfRule>
  </conditionalFormatting>
  <conditionalFormatting sqref="AS38">
    <cfRule type="cellIs" dxfId="161" priority="40" stopIfTrue="1" operator="lessThan">
      <formula>0</formula>
    </cfRule>
  </conditionalFormatting>
  <conditionalFormatting sqref="AQ41">
    <cfRule type="cellIs" dxfId="160" priority="39" stopIfTrue="1" operator="lessThan">
      <formula>0</formula>
    </cfRule>
  </conditionalFormatting>
  <conditionalFormatting sqref="AR43">
    <cfRule type="cellIs" dxfId="159" priority="35" stopIfTrue="1" operator="lessThan">
      <formula>0</formula>
    </cfRule>
  </conditionalFormatting>
  <conditionalFormatting sqref="AS43">
    <cfRule type="cellIs" dxfId="158" priority="34" stopIfTrue="1" operator="lessThan">
      <formula>0</formula>
    </cfRule>
  </conditionalFormatting>
  <conditionalFormatting sqref="AQ46">
    <cfRule type="cellIs" dxfId="157" priority="30" stopIfTrue="1" operator="lessThan">
      <formula>0</formula>
    </cfRule>
  </conditionalFormatting>
  <conditionalFormatting sqref="AR46">
    <cfRule type="cellIs" dxfId="156" priority="29" stopIfTrue="1" operator="lessThan">
      <formula>0</formula>
    </cfRule>
  </conditionalFormatting>
  <conditionalFormatting sqref="AQ49">
    <cfRule type="cellIs" dxfId="155" priority="24" stopIfTrue="1" operator="lessThan">
      <formula>0</formula>
    </cfRule>
  </conditionalFormatting>
  <conditionalFormatting sqref="AR50">
    <cfRule type="cellIs" dxfId="154" priority="20" stopIfTrue="1" operator="lessThan">
      <formula>0</formula>
    </cfRule>
  </conditionalFormatting>
  <conditionalFormatting sqref="AS50">
    <cfRule type="cellIs" dxfId="153" priority="19" stopIfTrue="1" operator="lessThan">
      <formula>0</formula>
    </cfRule>
  </conditionalFormatting>
  <conditionalFormatting sqref="AQ52">
    <cfRule type="cellIs" dxfId="152" priority="15" stopIfTrue="1" operator="lessThan">
      <formula>0</formula>
    </cfRule>
  </conditionalFormatting>
  <conditionalFormatting sqref="AS53">
    <cfRule type="cellIs" dxfId="151" priority="10" stopIfTrue="1" operator="lessThan">
      <formula>0</formula>
    </cfRule>
  </conditionalFormatting>
  <conditionalFormatting sqref="AQ56">
    <cfRule type="cellIs" dxfId="150" priority="9" stopIfTrue="1" operator="lessThan">
      <formula>0</formula>
    </cfRule>
  </conditionalFormatting>
  <conditionalFormatting sqref="AQ23">
    <cfRule type="cellIs" dxfId="149" priority="63" stopIfTrue="1" operator="lessThan">
      <formula>0</formula>
    </cfRule>
  </conditionalFormatting>
  <conditionalFormatting sqref="AR23">
    <cfRule type="cellIs" dxfId="148" priority="62" stopIfTrue="1" operator="lessThan">
      <formula>0</formula>
    </cfRule>
  </conditionalFormatting>
  <conditionalFormatting sqref="AS26">
    <cfRule type="cellIs" dxfId="147" priority="58" stopIfTrue="1" operator="lessThan">
      <formula>0</formula>
    </cfRule>
  </conditionalFormatting>
  <conditionalFormatting sqref="AQ28">
    <cfRule type="cellIs" dxfId="146" priority="57" stopIfTrue="1" operator="lessThan">
      <formula>0</formula>
    </cfRule>
  </conditionalFormatting>
  <conditionalFormatting sqref="AR28">
    <cfRule type="cellIs" dxfId="145" priority="56" stopIfTrue="1" operator="lessThan">
      <formula>0</formula>
    </cfRule>
  </conditionalFormatting>
  <conditionalFormatting sqref="AS28">
    <cfRule type="cellIs" dxfId="144" priority="55" stopIfTrue="1" operator="lessThan">
      <formula>0</formula>
    </cfRule>
  </conditionalFormatting>
  <conditionalFormatting sqref="AQ30">
    <cfRule type="cellIs" dxfId="143" priority="54" stopIfTrue="1" operator="lessThan">
      <formula>0</formula>
    </cfRule>
  </conditionalFormatting>
  <conditionalFormatting sqref="AR30">
    <cfRule type="cellIs" dxfId="142" priority="53" stopIfTrue="1" operator="lessThan">
      <formula>0</formula>
    </cfRule>
  </conditionalFormatting>
  <conditionalFormatting sqref="AS30">
    <cfRule type="cellIs" dxfId="141" priority="52" stopIfTrue="1" operator="lessThan">
      <formula>0</formula>
    </cfRule>
  </conditionalFormatting>
  <conditionalFormatting sqref="AQ32">
    <cfRule type="cellIs" dxfId="140" priority="51" stopIfTrue="1" operator="lessThan">
      <formula>0</formula>
    </cfRule>
  </conditionalFormatting>
  <conditionalFormatting sqref="AQ34">
    <cfRule type="cellIs" dxfId="139" priority="48" stopIfTrue="1" operator="lessThan">
      <formula>0</formula>
    </cfRule>
  </conditionalFormatting>
  <conditionalFormatting sqref="AR34">
    <cfRule type="cellIs" dxfId="138" priority="47" stopIfTrue="1" operator="lessThan">
      <formula>0</formula>
    </cfRule>
  </conditionalFormatting>
  <conditionalFormatting sqref="AS34">
    <cfRule type="cellIs" dxfId="137" priority="46" stopIfTrue="1" operator="lessThan">
      <formula>0</formula>
    </cfRule>
  </conditionalFormatting>
  <conditionalFormatting sqref="AS36">
    <cfRule type="cellIs" dxfId="136" priority="43" stopIfTrue="1" operator="lessThan">
      <formula>0</formula>
    </cfRule>
  </conditionalFormatting>
  <conditionalFormatting sqref="AQ38">
    <cfRule type="cellIs" dxfId="135" priority="42" stopIfTrue="1" operator="lessThan">
      <formula>0</formula>
    </cfRule>
  </conditionalFormatting>
  <conditionalFormatting sqref="AR38">
    <cfRule type="cellIs" dxfId="134" priority="41" stopIfTrue="1" operator="lessThan">
      <formula>0</formula>
    </cfRule>
  </conditionalFormatting>
  <conditionalFormatting sqref="AR41">
    <cfRule type="cellIs" dxfId="133" priority="38" stopIfTrue="1" operator="lessThan">
      <formula>0</formula>
    </cfRule>
  </conditionalFormatting>
  <conditionalFormatting sqref="AS41">
    <cfRule type="cellIs" dxfId="132" priority="37" stopIfTrue="1" operator="lessThan">
      <formula>0</formula>
    </cfRule>
  </conditionalFormatting>
  <conditionalFormatting sqref="AQ43">
    <cfRule type="cellIs" dxfId="131" priority="36" stopIfTrue="1" operator="lessThan">
      <formula>0</formula>
    </cfRule>
  </conditionalFormatting>
  <conditionalFormatting sqref="AS46">
    <cfRule type="cellIs" dxfId="130" priority="28" stopIfTrue="1" operator="lessThan">
      <formula>0</formula>
    </cfRule>
  </conditionalFormatting>
  <conditionalFormatting sqref="AQ47">
    <cfRule type="cellIs" dxfId="129" priority="27" stopIfTrue="1" operator="lessThan">
      <formula>0</formula>
    </cfRule>
  </conditionalFormatting>
  <conditionalFormatting sqref="AR47">
    <cfRule type="cellIs" dxfId="128" priority="26" stopIfTrue="1" operator="lessThan">
      <formula>0</formula>
    </cfRule>
  </conditionalFormatting>
  <conditionalFormatting sqref="AR49">
    <cfRule type="cellIs" dxfId="127" priority="23" stopIfTrue="1" operator="lessThan">
      <formula>0</formula>
    </cfRule>
  </conditionalFormatting>
  <conditionalFormatting sqref="AS49">
    <cfRule type="cellIs" dxfId="126" priority="22" stopIfTrue="1" operator="lessThan">
      <formula>0</formula>
    </cfRule>
  </conditionalFormatting>
  <conditionalFormatting sqref="AQ50">
    <cfRule type="cellIs" dxfId="125" priority="21" stopIfTrue="1" operator="lessThan">
      <formula>0</formula>
    </cfRule>
  </conditionalFormatting>
  <conditionalFormatting sqref="AQ51">
    <cfRule type="cellIs" dxfId="124" priority="18" stopIfTrue="1" operator="lessThan">
      <formula>0</formula>
    </cfRule>
  </conditionalFormatting>
  <conditionalFormatting sqref="AR51">
    <cfRule type="cellIs" dxfId="123" priority="17" stopIfTrue="1" operator="lessThan">
      <formula>0</formula>
    </cfRule>
  </conditionalFormatting>
  <conditionalFormatting sqref="AS52">
    <cfRule type="cellIs" dxfId="122" priority="13" stopIfTrue="1" operator="lessThan">
      <formula>0</formula>
    </cfRule>
  </conditionalFormatting>
  <conditionalFormatting sqref="AQ53">
    <cfRule type="cellIs" dxfId="121" priority="12" stopIfTrue="1" operator="lessThan">
      <formula>0</formula>
    </cfRule>
  </conditionalFormatting>
  <conditionalFormatting sqref="AR53">
    <cfRule type="cellIs" dxfId="120" priority="11" stopIfTrue="1" operator="lessThan">
      <formula>0</formula>
    </cfRule>
  </conditionalFormatting>
  <conditionalFormatting sqref="AR56">
    <cfRule type="cellIs" dxfId="119" priority="8" stopIfTrue="1" operator="lessThan">
      <formula>0</formula>
    </cfRule>
  </conditionalFormatting>
  <conditionalFormatting sqref="AS56">
    <cfRule type="cellIs" dxfId="118" priority="7" stopIfTrue="1" operator="lessThan">
      <formula>0</formula>
    </cfRule>
  </conditionalFormatting>
  <conditionalFormatting sqref="AQ45">
    <cfRule type="cellIs" dxfId="117" priority="3" stopIfTrue="1" operator="lessThan">
      <formula>0</formula>
    </cfRule>
  </conditionalFormatting>
  <conditionalFormatting sqref="AR45">
    <cfRule type="cellIs" dxfId="116" priority="2" stopIfTrue="1" operator="lessThan">
      <formula>0</formula>
    </cfRule>
  </conditionalFormatting>
  <conditionalFormatting sqref="AS45">
    <cfRule type="cellIs" dxfId="115" priority="1" stopIfTrue="1" operator="lessThan">
      <formula>0</formula>
    </cfRule>
  </conditionalFormatting>
  <dataValidations count="10">
    <dataValidation allowBlank="1" showErrorMessage="1" prompt="Non input cell – does not accept input from user" sqref="AT11:AU12"/>
    <dataValidation allowBlank="1" showInputMessage="1" showErrorMessage="1" prompt="Requires calculation from user" sqref="AG54:AG55 AL54:AS55 D54:AB55"/>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dataValidation allowBlank="1" showInputMessage="1" showErrorMessage="1" prompt="Does not accept input from user" sqref="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5 AU56:AU58 AH4:AK58 AC4:AF58 AB42:AB44 N15:AB17 AG15:AG17 AL15:AS17 AG58 AL58:AT58 D24:D25 I24:I25 N24:N25 S24:S25 V24:V25 Y24:Y25 AB24:AB25 AG24:AG25 AL24:AL25 AQ24:AS25 D21:D22"/>
    <dataValidation allowBlank="1" showInputMessage="1" showErrorMessage="1" prompt="Does not accept input from user" sqref="I21:I22 N21:N22 S21:S22 V21:V22 Y21:Y22 AB21:AB22 AG21:AG22 AL21:AL22 AQ21:AS22 D37 I37 N37 S37 V37 Y37 AB37 AG37 AL37 AQ37:AS37 AQ44:AS44 D8:AB8 D4:AB4 I58:AB58"/>
    <dataValidation showInputMessage="1" showErrorMessage="1" prompt="Accepts input from user" sqref="D9 D11:D20 E18:H20 E13:H16 E10:H11 E24:H24 E27:H27 E31:H31 E35:H36 E39:H39 E42:H42 E45:H46 E49:H49 E51:H53 D49:D53 D45:D47 D43 D41 D38 D36 D34 D32 D30 D28 D26 D23 I9 J10:M11 J24:M24 J27:M27 J31:M31 J35:M36 J39:M39 J42:M42 J45:M46 J49:M49 J51:M53 I23 I49:I53 I45:I47 I43 I41 I38 I36 I34 I32 I30 I28 I26 D56:H58 O24:R24 O27:R27 O31:R31 O35:R36 O39:R39 O42:R42 O45:R46 O49:R49 O51:R53 N23 N49:N53 N45:N47 N43 N41 N38 N36 N34 N32 N30 N28 N26 N9 O13:R14 O10:R11 N11:N14 T24:U24 T27:U27 T31:U31 T35:U36 T39:U39 T42:U42 T45:U46 T49:U49 T51:U53 S23 S49:S53 S45:S47 S43 S41 S38 S36 S34 S32 S30 S28 S26 S9 T13:U14 T10:U11 S11:S14"/>
    <dataValidation showInputMessage="1" showErrorMessage="1" prompt="Accepts input from user" sqref="W24:X24 W27:X27 W31:X31 W35:X36 W39:X39 W42:X42 W45:X46 W49:X49 W51:X53 V23 V49:V53 V45:V47 V43 V41 V38 V36 V34 V32 V30 V28 V26 V9 W13:X14 W10:X11 V11:V14 Z24:AA24 Z27:AA27 Z31:AA31 Z35:AA36 Z39:AA39 Z42:AA42 Z45:AA46 Z49:AA49 Z51:AA53 Y23 Y49:Y53 Y45:Y47 Y43 Y41 Y38 Y36 Y34 Y32 Y30 Y28 Y26 Y9 Z13:AA14 Z10:AA11 Y11:Y14 AB23 AB49:AB53 AB45:AB47 AB11:AB14 AB41 AB38 AB36 AB34 AB32 AB30 AB28 AB26 AB9 AG5:AG7 AG56:AG57 I16:I19 AG23 AG49:AG53 AG45:AG47 AG43 AG41 AG38 AG36 AG34 AG32 AG30 AG28 AG26 AG9 AG11:AG14 AL5:AS7 AM24:AP24 AM27:AP27 AM31:AP31 AM35:AP36 AM39:AP39 AM42:AP42 AM45:AP46 AM49:AP49 AM51:AP53 AL23 AL49:AL53 AL45:AL47 AL43 AL41 AL38 AL36 AL34 AL32 AL30"/>
    <dataValidation showInputMessage="1" showErrorMessage="1" prompt="Accepts input from user" sqref="AL28 AL26 AL9 AM13:AP14 AM10:AP11 AL11:AL14 AG18:AG19 AQ23:AS23 AQ49:AS53 AQ11:AS14 AQ43:AS43 AQ41:AS41 AQ38:AS38 AQ36:AS36 AQ34:AS34 AQ32:AS32 AQ30:AS30 AQ28:AS28 AQ26:AS26 AQ9:AS9 AQ45:AS47 AL56:AT57 J16:M16 J13:M14 I11:I14 AL18:AS19 D5:AB7 J18:AB19 I56:AB57"/>
    <dataValidation allowBlank="1" showInputMessage="1" showErrorMessage="1" prompt="Accepts input from user" sqref="E17:H17 J17:M17"/>
    <dataValidation showInputMessage="1" showErrorMessage="1" prompt="Does not accept input from user" sqref="I15:M15 AG20 AL20:AS20 I20:AB20"/>
  </dataValidations>
  <pageMargins left="0" right="0" top="0.35" bottom="0.45" header="0.2" footer="0.2"/>
  <pageSetup paperSize="5" scale="33"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AU7"/>
  <sheetViews>
    <sheetView zoomScale="60" zoomScaleNormal="60" workbookViewId="0">
      <pane ySplit="1" topLeftCell="A2" activePane="bottomLeft" state="frozen"/>
      <selection pane="bottomLeft" activeCell="O1" sqref="O1"/>
    </sheetView>
  </sheetViews>
  <sheetFormatPr defaultColWidth="8.88671875" defaultRowHeight="13.2" x14ac:dyDescent="0.25"/>
  <cols>
    <col min="1" max="1" width="8.88671875" style="17" customWidth="1"/>
    <col min="2" max="2" width="19.6640625" style="17" customWidth="1"/>
    <col min="3" max="3" width="8.88671875" style="17" customWidth="1"/>
    <col min="4" max="4" width="11.33203125" style="17" bestFit="1" customWidth="1"/>
    <col min="5" max="5" width="12.6640625" style="17" customWidth="1"/>
    <col min="6" max="6" width="15.33203125" style="17" bestFit="1" customWidth="1"/>
    <col min="7" max="7" width="14.109375" style="17" bestFit="1" customWidth="1"/>
    <col min="8" max="8" width="12.33203125" style="17" customWidth="1"/>
    <col min="9" max="9" width="8.88671875" style="17" customWidth="1"/>
    <col min="10" max="16384" width="8.88671875" style="17"/>
  </cols>
  <sheetData>
    <row r="1" spans="1:47" ht="118.95" customHeight="1" x14ac:dyDescent="0.25">
      <c r="D1" s="88" t="s">
        <v>28</v>
      </c>
      <c r="E1" s="88" t="s">
        <v>29</v>
      </c>
      <c r="F1" s="88" t="s">
        <v>30</v>
      </c>
      <c r="G1" s="88" t="s">
        <v>31</v>
      </c>
      <c r="H1" s="88" t="s">
        <v>32</v>
      </c>
      <c r="I1" s="88" t="s">
        <v>33</v>
      </c>
      <c r="J1" s="88" t="s">
        <v>34</v>
      </c>
      <c r="K1" s="88" t="s">
        <v>35</v>
      </c>
      <c r="L1" s="88" t="s">
        <v>36</v>
      </c>
      <c r="M1" s="88" t="s">
        <v>37</v>
      </c>
      <c r="N1" s="88" t="s">
        <v>38</v>
      </c>
      <c r="O1" s="88" t="s">
        <v>39</v>
      </c>
      <c r="P1" s="88" t="s">
        <v>40</v>
      </c>
      <c r="Q1" s="88" t="s">
        <v>41</v>
      </c>
      <c r="R1" s="88" t="s">
        <v>42</v>
      </c>
      <c r="S1" s="88" t="s">
        <v>43</v>
      </c>
      <c r="T1" s="88" t="s">
        <v>44</v>
      </c>
      <c r="U1" s="88" t="s">
        <v>45</v>
      </c>
      <c r="V1" s="88" t="s">
        <v>46</v>
      </c>
      <c r="W1" s="88" t="s">
        <v>47</v>
      </c>
      <c r="X1" s="88" t="s">
        <v>48</v>
      </c>
      <c r="Y1" s="88" t="s">
        <v>49</v>
      </c>
      <c r="Z1" s="88" t="s">
        <v>50</v>
      </c>
      <c r="AA1" s="88" t="s">
        <v>51</v>
      </c>
      <c r="AB1" s="88" t="s">
        <v>52</v>
      </c>
      <c r="AC1" s="88" t="s">
        <v>53</v>
      </c>
      <c r="AD1" s="88" t="s">
        <v>54</v>
      </c>
      <c r="AE1" s="88" t="s">
        <v>55</v>
      </c>
      <c r="AF1" s="88" t="s">
        <v>56</v>
      </c>
      <c r="AG1" s="88" t="s">
        <v>57</v>
      </c>
      <c r="AH1" s="88" t="s">
        <v>58</v>
      </c>
      <c r="AI1" s="88" t="s">
        <v>59</v>
      </c>
      <c r="AJ1" s="88" t="s">
        <v>60</v>
      </c>
      <c r="AK1" s="88" t="s">
        <v>61</v>
      </c>
      <c r="AL1" s="88" t="s">
        <v>62</v>
      </c>
      <c r="AM1" s="88" t="s">
        <v>63</v>
      </c>
      <c r="AN1" s="88" t="s">
        <v>64</v>
      </c>
      <c r="AO1" s="88" t="s">
        <v>65</v>
      </c>
      <c r="AP1" s="88" t="s">
        <v>66</v>
      </c>
      <c r="AQ1" s="88" t="s">
        <v>67</v>
      </c>
      <c r="AR1" s="88" t="s">
        <v>68</v>
      </c>
      <c r="AS1" s="88" t="s">
        <v>69</v>
      </c>
      <c r="AT1" s="88" t="s">
        <v>70</v>
      </c>
      <c r="AU1" s="88" t="s">
        <v>71</v>
      </c>
    </row>
    <row r="2" spans="1:47" ht="26.4" x14ac:dyDescent="0.3">
      <c r="A2" s="220" t="s">
        <v>73</v>
      </c>
      <c r="B2" s="221" t="s">
        <v>74</v>
      </c>
      <c r="C2" s="222"/>
      <c r="D2" s="223">
        <f>SUM('Pt 2 Premium and Claims'!D$5,'Pt 2 Premium and Claims'!D$6,-'Pt 2 Premium and Claims'!D$7,-'Pt 2 Premium and Claims'!D$13,'Pt 2 Premium and Claims'!D$14:'Pt 2 Premium and Claims'!D$17)</f>
        <v>4358345.2300000004</v>
      </c>
      <c r="E2" s="224">
        <f>SUM('Pt 2 Premium and Claims'!E$5,'Pt 2 Premium and Claims'!E$6,-'Pt 2 Premium and Claims'!E$7,-'Pt 2 Premium and Claims'!E$13,'Pt 2 Premium and Claims'!E$14:'Pt 2 Premium and Claims'!E$17)</f>
        <v>4289928.75</v>
      </c>
      <c r="F2" s="224">
        <f>SUM('Pt 2 Premium and Claims'!F$5,'Pt 2 Premium and Claims'!F$6,-'Pt 2 Premium and Claims'!F$7,-'Pt 2 Premium and Claims'!F$13,'Pt 2 Premium and Claims'!F$14:'Pt 2 Premium and Claims'!F$17)</f>
        <v>0</v>
      </c>
      <c r="G2" s="224">
        <f>SUM('Pt 2 Premium and Claims'!G$5,'Pt 2 Premium and Claims'!G$6,-'Pt 2 Premium and Claims'!G$7,-'Pt 2 Premium and Claims'!G$13,'Pt 2 Premium and Claims'!G$14:'Pt 2 Premium and Claims'!G$17)</f>
        <v>0</v>
      </c>
      <c r="H2" s="224">
        <f>SUM('Pt 2 Premium and Claims'!H$5,'Pt 2 Premium and Claims'!H$6,-'Pt 2 Premium and Claims'!H$7,-'Pt 2 Premium and Claims'!H$13,'Pt 2 Premium and Claims'!H$14:'Pt 2 Premium and Claims'!H$17)</f>
        <v>0</v>
      </c>
      <c r="I2" s="223">
        <f>SUM('Pt 2 Premium and Claims'!I$5,'Pt 2 Premium and Claims'!I$6,-'Pt 2 Premium and Claims'!I$7,-'Pt 2 Premium and Claims'!I$13,'Pt 2 Premium and Claims'!I$14:'Pt 2 Premium and Claims'!I$17)</f>
        <v>356096193.75999999</v>
      </c>
      <c r="J2" s="224">
        <f>SUM('Pt 2 Premium and Claims'!J$5,'Pt 2 Premium and Claims'!J$6,-'Pt 2 Premium and Claims'!J$7,-'Pt 2 Premium and Claims'!J$13,'Pt 2 Premium and Claims'!J$14:'Pt 2 Premium and Claims'!J$17)</f>
        <v>358640892.32999998</v>
      </c>
      <c r="K2" s="224">
        <f>SUM('Pt 2 Premium and Claims'!K$5,'Pt 2 Premium and Claims'!K$6,-'Pt 2 Premium and Claims'!K$7,-'Pt 2 Premium and Claims'!K$13,'Pt 2 Premium and Claims'!K$14:'Pt 2 Premium and Claims'!K$17)</f>
        <v>0</v>
      </c>
      <c r="L2" s="224">
        <f>SUM('Pt 2 Premium and Claims'!L$5,'Pt 2 Premium and Claims'!L$6,-'Pt 2 Premium and Claims'!L$7,-'Pt 2 Premium and Claims'!L$13,'Pt 2 Premium and Claims'!L$14:'Pt 2 Premium and Claims'!L$17)</f>
        <v>0</v>
      </c>
      <c r="M2" s="224">
        <f>SUM('Pt 2 Premium and Claims'!M$5,'Pt 2 Premium and Claims'!M$6,-'Pt 2 Premium and Claims'!M$7,-'Pt 2 Premium and Claims'!M$13,'Pt 2 Premium and Claims'!M$14:'Pt 2 Premium and Claims'!M$17)</f>
        <v>0</v>
      </c>
      <c r="N2" s="223">
        <f>SUM('Pt 2 Premium and Claims'!N$5,'Pt 2 Premium and Claims'!N$6,-'Pt 2 Premium and Claims'!N$7,-'Pt 2 Premium and Claims'!N$13,'Pt 2 Premium and Claims'!N$14:'Pt 2 Premium and Claims'!N$17)</f>
        <v>549307535.82999992</v>
      </c>
      <c r="O2" s="224">
        <f>SUM('Pt 2 Premium and Claims'!O$5,'Pt 2 Premium and Claims'!O$6,-'Pt 2 Premium and Claims'!O$7,-'Pt 2 Premium and Claims'!O$13,'Pt 2 Premium and Claims'!O$14:'Pt 2 Premium and Claims'!O$17)</f>
        <v>547805788.97000003</v>
      </c>
      <c r="P2" s="224">
        <f>SUM('Pt 2 Premium and Claims'!P$5,'Pt 2 Premium and Claims'!P$6,-'Pt 2 Premium and Claims'!P$7,-'Pt 2 Premium and Claims'!P$13,'Pt 2 Premium and Claims'!P$14:'Pt 2 Premium and Claims'!P$17)</f>
        <v>0</v>
      </c>
      <c r="Q2" s="224">
        <f>SUM('Pt 2 Premium and Claims'!Q$5,'Pt 2 Premium and Claims'!Q$6,-'Pt 2 Premium and Claims'!Q$7,-'Pt 2 Premium and Claims'!Q$13,'Pt 2 Premium and Claims'!Q$14:'Pt 2 Premium and Claims'!Q$17)</f>
        <v>0</v>
      </c>
      <c r="R2" s="224">
        <f>SUM('Pt 2 Premium and Claims'!R$5,'Pt 2 Premium and Claims'!R$6,-'Pt 2 Premium and Claims'!R$7,-'Pt 2 Premium and Claims'!R$13,'Pt 2 Premium and Claims'!R$14:'Pt 2 Premium and Claims'!R$17)</f>
        <v>0</v>
      </c>
      <c r="S2" s="223">
        <f>SUM('Pt 2 Premium and Claims'!S$5,'Pt 2 Premium and Claims'!S$6,-'Pt 2 Premium and Claims'!S$7,-'Pt 2 Premium and Claims'!S$13,'Pt 2 Premium and Claims'!S$14:'Pt 2 Premium and Claims'!S$17)</f>
        <v>0</v>
      </c>
      <c r="T2" s="224">
        <f>SUM('Pt 2 Premium and Claims'!T$5,'Pt 2 Premium and Claims'!T$6,-'Pt 2 Premium and Claims'!T$7,-'Pt 2 Premium and Claims'!T$13,'Pt 2 Premium and Claims'!T$14:'Pt 2 Premium and Claims'!T$17)</f>
        <v>0</v>
      </c>
      <c r="U2" s="224">
        <f>SUM('Pt 2 Premium and Claims'!U$5,'Pt 2 Premium and Claims'!U$6,-'Pt 2 Premium and Claims'!U$7,-'Pt 2 Premium and Claims'!U$13,'Pt 2 Premium and Claims'!U$14:'Pt 2 Premium and Claims'!U$17)</f>
        <v>0</v>
      </c>
      <c r="V2" s="223">
        <f>SUM('Pt 2 Premium and Claims'!V$5,'Pt 2 Premium and Claims'!V$6,-'Pt 2 Premium and Claims'!V$7,-'Pt 2 Premium and Claims'!V$13,'Pt 2 Premium and Claims'!V$14:'Pt 2 Premium and Claims'!V$17)</f>
        <v>0</v>
      </c>
      <c r="W2" s="224">
        <f>SUM('Pt 2 Premium and Claims'!W$5,'Pt 2 Premium and Claims'!W$6,-'Pt 2 Premium and Claims'!W$7,-'Pt 2 Premium and Claims'!W$13,'Pt 2 Premium and Claims'!W$14:'Pt 2 Premium and Claims'!W$17)</f>
        <v>0</v>
      </c>
      <c r="X2" s="224">
        <f>SUM('Pt 2 Premium and Claims'!X$5,'Pt 2 Premium and Claims'!X$6,-'Pt 2 Premium and Claims'!X$7,-'Pt 2 Premium and Claims'!X$13,'Pt 2 Premium and Claims'!X$14:'Pt 2 Premium and Claims'!X$17)</f>
        <v>0</v>
      </c>
      <c r="Y2" s="223">
        <f>SUM('Pt 2 Premium and Claims'!Y$5,'Pt 2 Premium and Claims'!Y$6,-'Pt 2 Premium and Claims'!Y$7,-'Pt 2 Premium and Claims'!Y$13,'Pt 2 Premium and Claims'!Y$14:'Pt 2 Premium and Claims'!Y$17)</f>
        <v>0</v>
      </c>
      <c r="Z2" s="224">
        <f>SUM('Pt 2 Premium and Claims'!Z$5,'Pt 2 Premium and Claims'!Z$6,-'Pt 2 Premium and Claims'!Z$7,-'Pt 2 Premium and Claims'!Z$13,'Pt 2 Premium and Claims'!Z$14:'Pt 2 Premium and Claims'!Z$17)</f>
        <v>0</v>
      </c>
      <c r="AA2" s="224">
        <f>SUM('Pt 2 Premium and Claims'!AA$5,'Pt 2 Premium and Claims'!AA$6,-'Pt 2 Premium and Claims'!AA$7,-'Pt 2 Premium and Claims'!AA$13,'Pt 2 Premium and Claims'!AA$14:'Pt 2 Premium and Claims'!AA$17)</f>
        <v>0</v>
      </c>
      <c r="AB2" s="223"/>
      <c r="AC2" s="225"/>
      <c r="AD2" s="225"/>
      <c r="AE2" s="225"/>
      <c r="AF2" s="226"/>
      <c r="AG2" s="223"/>
      <c r="AH2" s="225"/>
      <c r="AI2" s="225"/>
      <c r="AJ2" s="225"/>
      <c r="AK2" s="226"/>
      <c r="AL2" s="223">
        <f>SUM('Pt 2 Premium and Claims'!AL$5,'Pt 2 Premium and Claims'!AL$6,-'Pt 2 Premium and Claims'!AL$7,-'Pt 2 Premium and Claims'!AL$13,'Pt 2 Premium and Claims'!AL$14:'Pt 2 Premium and Claims'!AL$17)</f>
        <v>0</v>
      </c>
      <c r="AM2" s="224">
        <f>SUM('Pt 2 Premium and Claims'!AM$5,'Pt 2 Premium and Claims'!AM$6,-'Pt 2 Premium and Claims'!AM$7,-'Pt 2 Premium and Claims'!AM$13,'Pt 2 Premium and Claims'!AM$14:'Pt 2 Premium and Claims'!AM$17)</f>
        <v>0</v>
      </c>
      <c r="AN2" s="224">
        <f>SUM('Pt 2 Premium and Claims'!AN$5,'Pt 2 Premium and Claims'!AN$6,-'Pt 2 Premium and Claims'!AN$7,-'Pt 2 Premium and Claims'!AN$13,'Pt 2 Premium and Claims'!AN$14:'Pt 2 Premium and Claims'!AN$17)</f>
        <v>0</v>
      </c>
      <c r="AO2" s="224">
        <f>SUM('Pt 2 Premium and Claims'!AO$5,'Pt 2 Premium and Claims'!AO$6,-'Pt 2 Premium and Claims'!AO$7,-'Pt 2 Premium and Claims'!AO$13,'Pt 2 Premium and Claims'!AO$14:'Pt 2 Premium and Claims'!AO$17)</f>
        <v>0</v>
      </c>
      <c r="AP2" s="224">
        <f>SUM('Pt 2 Premium and Claims'!AP$5,'Pt 2 Premium and Claims'!AP$6,-'Pt 2 Premium and Claims'!AP$7,-'Pt 2 Premium and Claims'!AP$13,'Pt 2 Premium and Claims'!AP$14:'Pt 2 Premium and Claims'!AP$17)</f>
        <v>0</v>
      </c>
      <c r="AQ2" s="223">
        <f>SUM('Pt 2 Premium and Claims'!AQ$5,'Pt 2 Premium and Claims'!AQ$6,-'Pt 2 Premium and Claims'!AQ$7,-'Pt 2 Premium and Claims'!AQ$13,'Pt 2 Premium and Claims'!AQ$14:'Pt 2 Premium and Claims'!AQ$17)</f>
        <v>0</v>
      </c>
      <c r="AR2" s="227">
        <f>SUM('Pt 2 Premium and Claims'!AR$5,'Pt 2 Premium and Claims'!AR$6,-'Pt 2 Premium and Claims'!AR$7,-'Pt 2 Premium and Claims'!AR$13,'Pt 2 Premium and Claims'!AR$14:'Pt 2 Premium and Claims'!AR$17)</f>
        <v>426536312.22000003</v>
      </c>
      <c r="AS2" s="227">
        <f>SUM('Pt 2 Premium and Claims'!AS$5,'Pt 2 Premium and Claims'!AS$6,-'Pt 2 Premium and Claims'!AS$7,-'Pt 2 Premium and Claims'!AS$13,'Pt 2 Premium and Claims'!AS$14:'Pt 2 Premium and Claims'!AS$17)</f>
        <v>155076075.28</v>
      </c>
      <c r="AT2" s="228"/>
      <c r="AU2" s="229"/>
    </row>
    <row r="3" spans="1:47" ht="39.6" x14ac:dyDescent="0.3">
      <c r="A3" s="220" t="s">
        <v>91</v>
      </c>
      <c r="B3" s="221" t="s">
        <v>92</v>
      </c>
      <c r="C3" s="222"/>
      <c r="D3" s="223">
        <f>D$6</f>
        <v>4675373.04</v>
      </c>
      <c r="E3" s="223">
        <f t="shared" ref="E3:AA3" si="0">E$6</f>
        <v>4913195.57</v>
      </c>
      <c r="F3" s="223">
        <f t="shared" si="0"/>
        <v>0</v>
      </c>
      <c r="G3" s="223">
        <f t="shared" si="0"/>
        <v>0</v>
      </c>
      <c r="H3" s="223">
        <f t="shared" si="0"/>
        <v>0</v>
      </c>
      <c r="I3" s="223">
        <f t="shared" si="0"/>
        <v>284530521.66999996</v>
      </c>
      <c r="J3" s="223">
        <f t="shared" si="0"/>
        <v>285594188.33999997</v>
      </c>
      <c r="K3" s="223">
        <f t="shared" si="0"/>
        <v>0</v>
      </c>
      <c r="L3" s="223">
        <f t="shared" si="0"/>
        <v>0</v>
      </c>
      <c r="M3" s="223">
        <f t="shared" si="0"/>
        <v>0</v>
      </c>
      <c r="N3" s="223">
        <f t="shared" si="0"/>
        <v>462934239.05999994</v>
      </c>
      <c r="O3" s="223">
        <f t="shared" si="0"/>
        <v>463069359.25</v>
      </c>
      <c r="P3" s="223">
        <f t="shared" si="0"/>
        <v>0</v>
      </c>
      <c r="Q3" s="223">
        <f t="shared" si="0"/>
        <v>0</v>
      </c>
      <c r="R3" s="223">
        <f t="shared" si="0"/>
        <v>0</v>
      </c>
      <c r="S3" s="223">
        <f t="shared" si="0"/>
        <v>0</v>
      </c>
      <c r="T3" s="223">
        <f t="shared" si="0"/>
        <v>0</v>
      </c>
      <c r="U3" s="223">
        <f t="shared" si="0"/>
        <v>0</v>
      </c>
      <c r="V3" s="223">
        <f t="shared" si="0"/>
        <v>0</v>
      </c>
      <c r="W3" s="223">
        <f t="shared" si="0"/>
        <v>0</v>
      </c>
      <c r="X3" s="223">
        <f t="shared" si="0"/>
        <v>0</v>
      </c>
      <c r="Y3" s="223">
        <f t="shared" si="0"/>
        <v>0</v>
      </c>
      <c r="Z3" s="223">
        <f t="shared" si="0"/>
        <v>0</v>
      </c>
      <c r="AA3" s="223">
        <f t="shared" si="0"/>
        <v>0</v>
      </c>
      <c r="AB3" s="223"/>
      <c r="AC3" s="230"/>
      <c r="AD3" s="230"/>
      <c r="AE3" s="230"/>
      <c r="AF3" s="231"/>
      <c r="AG3" s="223"/>
      <c r="AH3" s="230"/>
      <c r="AI3" s="230"/>
      <c r="AJ3" s="230"/>
      <c r="AK3" s="231"/>
      <c r="AL3" s="223">
        <f t="shared" ref="AL3:AS3" si="1">AL$6</f>
        <v>0</v>
      </c>
      <c r="AM3" s="224">
        <f t="shared" si="1"/>
        <v>0</v>
      </c>
      <c r="AN3" s="224">
        <f t="shared" si="1"/>
        <v>0</v>
      </c>
      <c r="AO3" s="224">
        <f t="shared" si="1"/>
        <v>0</v>
      </c>
      <c r="AP3" s="224">
        <f t="shared" si="1"/>
        <v>0</v>
      </c>
      <c r="AQ3" s="223">
        <f t="shared" si="1"/>
        <v>-101998.23</v>
      </c>
      <c r="AR3" s="227">
        <f t="shared" si="1"/>
        <v>337511449.03000009</v>
      </c>
      <c r="AS3" s="227">
        <f t="shared" si="1"/>
        <v>133282801.87000002</v>
      </c>
      <c r="AT3" s="228"/>
      <c r="AU3" s="232"/>
    </row>
    <row r="4" spans="1:47" ht="79.2" x14ac:dyDescent="0.3">
      <c r="A4" s="220" t="s">
        <v>120</v>
      </c>
      <c r="B4" s="81" t="s">
        <v>121</v>
      </c>
      <c r="C4" s="233" t="s">
        <v>122</v>
      </c>
      <c r="D4" s="234">
        <f>D$7</f>
        <v>16.510000000000002</v>
      </c>
      <c r="E4" s="390">
        <f t="shared" ref="E4:AA4" si="2">E$7</f>
        <v>16.510000000000002</v>
      </c>
      <c r="F4" s="390">
        <f t="shared" si="2"/>
        <v>0</v>
      </c>
      <c r="G4" s="390">
        <f t="shared" si="2"/>
        <v>0</v>
      </c>
      <c r="H4" s="390">
        <f t="shared" si="2"/>
        <v>0</v>
      </c>
      <c r="I4" s="234">
        <f t="shared" si="2"/>
        <v>16057.53</v>
      </c>
      <c r="J4" s="390">
        <f t="shared" si="2"/>
        <v>16057.53</v>
      </c>
      <c r="K4" s="390">
        <f t="shared" si="2"/>
        <v>0</v>
      </c>
      <c r="L4" s="390">
        <f t="shared" si="2"/>
        <v>0</v>
      </c>
      <c r="M4" s="390">
        <f t="shared" si="2"/>
        <v>0</v>
      </c>
      <c r="N4" s="234">
        <f t="shared" si="2"/>
        <v>45186.75</v>
      </c>
      <c r="O4" s="390">
        <f t="shared" si="2"/>
        <v>45186.75</v>
      </c>
      <c r="P4" s="390">
        <f t="shared" si="2"/>
        <v>0</v>
      </c>
      <c r="Q4" s="390">
        <f t="shared" si="2"/>
        <v>0</v>
      </c>
      <c r="R4" s="390">
        <f t="shared" si="2"/>
        <v>0</v>
      </c>
      <c r="S4" s="234">
        <f t="shared" si="2"/>
        <v>0</v>
      </c>
      <c r="T4" s="390">
        <f t="shared" si="2"/>
        <v>0</v>
      </c>
      <c r="U4" s="390">
        <f t="shared" si="2"/>
        <v>0</v>
      </c>
      <c r="V4" s="234">
        <f t="shared" si="2"/>
        <v>0</v>
      </c>
      <c r="W4" s="390">
        <f t="shared" si="2"/>
        <v>0</v>
      </c>
      <c r="X4" s="390">
        <f t="shared" si="2"/>
        <v>0</v>
      </c>
      <c r="Y4" s="234">
        <f t="shared" si="2"/>
        <v>0</v>
      </c>
      <c r="Z4" s="390">
        <f t="shared" si="2"/>
        <v>0</v>
      </c>
      <c r="AA4" s="390">
        <f t="shared" si="2"/>
        <v>0</v>
      </c>
      <c r="AB4" s="234"/>
      <c r="AC4" s="235"/>
      <c r="AD4" s="235"/>
      <c r="AE4" s="235"/>
      <c r="AF4" s="235"/>
      <c r="AG4" s="234"/>
      <c r="AH4" s="235"/>
      <c r="AI4" s="235"/>
      <c r="AJ4" s="235"/>
      <c r="AK4" s="235"/>
      <c r="AL4" s="234">
        <f t="shared" ref="AL4:AS4" si="3">AL$7</f>
        <v>0</v>
      </c>
      <c r="AM4" s="390">
        <f t="shared" si="3"/>
        <v>0</v>
      </c>
      <c r="AN4" s="390">
        <f t="shared" si="3"/>
        <v>0</v>
      </c>
      <c r="AO4" s="390">
        <f t="shared" si="3"/>
        <v>0</v>
      </c>
      <c r="AP4" s="390">
        <f t="shared" si="3"/>
        <v>0</v>
      </c>
      <c r="AQ4" s="234">
        <f t="shared" si="3"/>
        <v>0</v>
      </c>
      <c r="AR4" s="236">
        <f t="shared" si="3"/>
        <v>189.61</v>
      </c>
      <c r="AS4" s="236">
        <f t="shared" si="3"/>
        <v>5508.35</v>
      </c>
      <c r="AT4" s="237"/>
      <c r="AU4" s="238"/>
    </row>
    <row r="5" spans="1:47" ht="26.4" x14ac:dyDescent="0.3">
      <c r="A5" s="220" t="s">
        <v>208</v>
      </c>
      <c r="B5" s="81" t="s">
        <v>209</v>
      </c>
      <c r="C5" s="233"/>
      <c r="D5" s="239">
        <f>'Pt 1 Summary of Data'!D$59/12</f>
        <v>793.16666666666663</v>
      </c>
      <c r="E5" s="391">
        <f>'Pt 1 Summary of Data'!E$59/12</f>
        <v>782.33333333333337</v>
      </c>
      <c r="F5" s="391">
        <f>'Pt 1 Summary of Data'!F$59/12</f>
        <v>0</v>
      </c>
      <c r="G5" s="391">
        <f>'Pt 1 Summary of Data'!G$59/12</f>
        <v>0</v>
      </c>
      <c r="H5" s="391">
        <f>'Pt 1 Summary of Data'!H$59/12</f>
        <v>0</v>
      </c>
      <c r="I5" s="239">
        <f>'Pt 1 Summary of Data'!I$59/12</f>
        <v>78806.833333333328</v>
      </c>
      <c r="J5" s="391">
        <f>'Pt 1 Summary of Data'!J$59/12</f>
        <v>78312.916666666672</v>
      </c>
      <c r="K5" s="391">
        <f>'Pt 1 Summary of Data'!K$59/12</f>
        <v>0</v>
      </c>
      <c r="L5" s="391">
        <f>'Pt 1 Summary of Data'!L$59/12</f>
        <v>0</v>
      </c>
      <c r="M5" s="391">
        <f>'Pt 1 Summary of Data'!M$59/12</f>
        <v>0</v>
      </c>
      <c r="N5" s="239">
        <f>'Pt 1 Summary of Data'!N$59/12</f>
        <v>200832.5</v>
      </c>
      <c r="O5" s="391">
        <f>'Pt 1 Summary of Data'!O$59/12</f>
        <v>201365.75</v>
      </c>
      <c r="P5" s="391">
        <f>'Pt 1 Summary of Data'!P$59/12</f>
        <v>0</v>
      </c>
      <c r="Q5" s="391">
        <f>'Pt 1 Summary of Data'!Q$59/12</f>
        <v>0</v>
      </c>
      <c r="R5" s="391">
        <f>'Pt 1 Summary of Data'!R$59/12</f>
        <v>0</v>
      </c>
      <c r="S5" s="239">
        <f>'Pt 1 Summary of Data'!S$59/12</f>
        <v>0</v>
      </c>
      <c r="T5" s="391">
        <f>'Pt 1 Summary of Data'!T$59/12</f>
        <v>0</v>
      </c>
      <c r="U5" s="391">
        <f>'Pt 1 Summary of Data'!U$59/12</f>
        <v>0</v>
      </c>
      <c r="V5" s="239">
        <f>'Pt 1 Summary of Data'!V$59/12</f>
        <v>0</v>
      </c>
      <c r="W5" s="391">
        <f>'Pt 1 Summary of Data'!W$59/12</f>
        <v>0</v>
      </c>
      <c r="X5" s="391">
        <f>'Pt 1 Summary of Data'!X$59/12</f>
        <v>0</v>
      </c>
      <c r="Y5" s="239">
        <f>'Pt 1 Summary of Data'!Y$59/12</f>
        <v>0</v>
      </c>
      <c r="Z5" s="391">
        <f>'Pt 1 Summary of Data'!Z$59/12</f>
        <v>0</v>
      </c>
      <c r="AA5" s="391">
        <f>'Pt 1 Summary of Data'!AA$59/12</f>
        <v>0</v>
      </c>
      <c r="AB5" s="239"/>
      <c r="AC5" s="240"/>
      <c r="AD5" s="240"/>
      <c r="AE5" s="240"/>
      <c r="AF5" s="241"/>
      <c r="AG5" s="239"/>
      <c r="AH5" s="240"/>
      <c r="AI5" s="240"/>
      <c r="AJ5" s="240"/>
      <c r="AK5" s="241"/>
      <c r="AL5" s="239">
        <f>'Pt 1 Summary of Data'!AL$59/12</f>
        <v>0</v>
      </c>
      <c r="AM5" s="391">
        <f>'Pt 1 Summary of Data'!AM$59/12</f>
        <v>0</v>
      </c>
      <c r="AN5" s="391">
        <f>'Pt 1 Summary of Data'!AN$59/12</f>
        <v>0</v>
      </c>
      <c r="AO5" s="391">
        <f>'Pt 1 Summary of Data'!AO$59/12</f>
        <v>0</v>
      </c>
      <c r="AP5" s="391">
        <f>'Pt 1 Summary of Data'!AP$59/12</f>
        <v>0</v>
      </c>
      <c r="AQ5" s="239">
        <f>'Pt 1 Summary of Data'!AQ$59/12</f>
        <v>0</v>
      </c>
      <c r="AR5" s="242">
        <f>'Pt 1 Summary of Data'!AR$59/12</f>
        <v>370090.5</v>
      </c>
      <c r="AS5" s="242">
        <f>'Pt 1 Summary of Data'!AS$59/12</f>
        <v>111820.75</v>
      </c>
      <c r="AT5" s="242">
        <f>'Pt 1 Summary of Data'!AT$59/12</f>
        <v>0</v>
      </c>
      <c r="AU5" s="243"/>
    </row>
    <row r="6" spans="1:47" s="22" customFormat="1" ht="26.4" x14ac:dyDescent="0.3">
      <c r="A6" s="220" t="s">
        <v>327</v>
      </c>
      <c r="B6" s="82" t="s">
        <v>328</v>
      </c>
      <c r="C6" s="244" t="s">
        <v>329</v>
      </c>
      <c r="D6" s="234">
        <f>'Pt 2 Premium and Claims'!D23+'Pt 2 Premium and Claims'!D26-'Pt 2 Premium and Claims'!D28+'Pt 2 Premium and Claims'!D30-'Pt 2 Premium and Claims'!D32+'Pt 2 Premium and Claims'!D34-'Pt 2 Premium and Claims'!D36+'Pt 2 Premium and Claims'!D38+'Pt 2 Premium and Claims'!D41-'Pt 2 Premium and Claims'!D43+'Pt 2 Premium and Claims'!D45+'Pt 2 Premium and Claims'!D46-'Pt 2 Premium and Claims'!D47-'Pt 2 Premium and Claims'!D49+'Pt 2 Premium and Claims'!D50+'Pt 2 Premium and Claims'!D51+'Pt 2 Premium and Claims'!D52+'Pt 2 Premium and Claims'!D53</f>
        <v>4675373.04</v>
      </c>
      <c r="E6" s="390">
        <f>'Pt 2 Premium and Claims'!E24+'Pt 2 Premium and Claims'!E27+'Pt 2 Premium and Claims'!E31+'Pt 2 Premium and Claims'!E35-'Pt 2 Premium and Claims'!E36+'Pt 2 Premium and Claims'!E39+'Pt 2 Premium and Claims'!E42+'Pt 2 Premium and Claims'!E45+'Pt 2 Premium and Claims'!E46-'Pt 2 Premium and Claims'!E49+'Pt 2 Premium and Claims'!E51+'Pt 2 Premium and Claims'!E52+'Pt 2 Premium and Claims'!E53</f>
        <v>4913195.57</v>
      </c>
      <c r="F6" s="390">
        <f>'Pt 2 Premium and Claims'!F24+'Pt 2 Premium and Claims'!F27+'Pt 2 Premium and Claims'!F31+'Pt 2 Premium and Claims'!F35-'Pt 2 Premium and Claims'!F36+'Pt 2 Premium and Claims'!F39+'Pt 2 Premium and Claims'!F42+'Pt 2 Premium and Claims'!F45+'Pt 2 Premium and Claims'!F46-'Pt 2 Premium and Claims'!F49+'Pt 2 Premium and Claims'!F51+'Pt 2 Premium and Claims'!F52+'Pt 2 Premium and Claims'!F53</f>
        <v>0</v>
      </c>
      <c r="G6" s="390">
        <f>'Pt 2 Premium and Claims'!G24+'Pt 2 Premium and Claims'!G27+'Pt 2 Premium and Claims'!G31+'Pt 2 Premium and Claims'!G35-'Pt 2 Premium and Claims'!G36+'Pt 2 Premium and Claims'!G39+'Pt 2 Premium and Claims'!G42+'Pt 2 Premium and Claims'!G45+'Pt 2 Premium and Claims'!G46-'Pt 2 Premium and Claims'!G49+'Pt 2 Premium and Claims'!G51+'Pt 2 Premium and Claims'!G52+'Pt 2 Premium and Claims'!G53</f>
        <v>0</v>
      </c>
      <c r="H6" s="390">
        <f>'Pt 2 Premium and Claims'!H24+'Pt 2 Premium and Claims'!H27+'Pt 2 Premium and Claims'!H31+'Pt 2 Premium and Claims'!H35-'Pt 2 Premium and Claims'!H36+'Pt 2 Premium and Claims'!H39+'Pt 2 Premium and Claims'!H42+'Pt 2 Premium and Claims'!H45+'Pt 2 Premium and Claims'!H46-'Pt 2 Premium and Claims'!H49+'Pt 2 Premium and Claims'!H51+'Pt 2 Premium and Claims'!H52+'Pt 2 Premium and Claims'!H53</f>
        <v>0</v>
      </c>
      <c r="I6" s="234">
        <f>'Pt 2 Premium and Claims'!I23+'Pt 2 Premium and Claims'!I26-'Pt 2 Premium and Claims'!I28+'Pt 2 Premium and Claims'!I30-'Pt 2 Premium and Claims'!I32+'Pt 2 Premium and Claims'!I34-'Pt 2 Premium and Claims'!I36+'Pt 2 Premium and Claims'!I38+'Pt 2 Premium and Claims'!I41-'Pt 2 Premium and Claims'!I43+'Pt 2 Premium and Claims'!I45+'Pt 2 Premium and Claims'!I46-'Pt 2 Premium and Claims'!I47-'Pt 2 Premium and Claims'!I49+'Pt 2 Premium and Claims'!I50+'Pt 2 Premium and Claims'!I51+'Pt 2 Premium and Claims'!I52+'Pt 2 Premium and Claims'!I53</f>
        <v>284530521.66999996</v>
      </c>
      <c r="J6" s="390">
        <f>'Pt 2 Premium and Claims'!J24+'Pt 2 Premium and Claims'!J27+'Pt 2 Premium and Claims'!J31+'Pt 2 Premium and Claims'!J35-'Pt 2 Premium and Claims'!J36+'Pt 2 Premium and Claims'!J39+'Pt 2 Premium and Claims'!J42+'Pt 2 Premium and Claims'!J45+'Pt 2 Premium and Claims'!J46-'Pt 2 Premium and Claims'!J49+'Pt 2 Premium and Claims'!J51+'Pt 2 Premium and Claims'!J52+'Pt 2 Premium and Claims'!J53</f>
        <v>285594188.33999997</v>
      </c>
      <c r="K6" s="390">
        <f>'Pt 2 Premium and Claims'!K24+'Pt 2 Premium and Claims'!K27+'Pt 2 Premium and Claims'!K31+'Pt 2 Premium and Claims'!K35-'Pt 2 Premium and Claims'!K36+'Pt 2 Premium and Claims'!K39+'Pt 2 Premium and Claims'!K42+'Pt 2 Premium and Claims'!K45+'Pt 2 Premium and Claims'!K46-'Pt 2 Premium and Claims'!K49+'Pt 2 Premium and Claims'!K51+'Pt 2 Premium and Claims'!K52+'Pt 2 Premium and Claims'!K53</f>
        <v>0</v>
      </c>
      <c r="L6" s="390">
        <f>'Pt 2 Premium and Claims'!L24+'Pt 2 Premium and Claims'!L27+'Pt 2 Premium and Claims'!L31+'Pt 2 Premium and Claims'!L35-'Pt 2 Premium and Claims'!L36+'Pt 2 Premium and Claims'!L39+'Pt 2 Premium and Claims'!L42+'Pt 2 Premium and Claims'!L45+'Pt 2 Premium and Claims'!L46-'Pt 2 Premium and Claims'!L49+'Pt 2 Premium and Claims'!L51+'Pt 2 Premium and Claims'!L52+'Pt 2 Premium and Claims'!L53</f>
        <v>0</v>
      </c>
      <c r="M6" s="390">
        <f>'Pt 2 Premium and Claims'!M24+'Pt 2 Premium and Claims'!M27+'Pt 2 Premium and Claims'!M31+'Pt 2 Premium and Claims'!M35-'Pt 2 Premium and Claims'!M36+'Pt 2 Premium and Claims'!M39+'Pt 2 Premium and Claims'!M42+'Pt 2 Premium and Claims'!M45+'Pt 2 Premium and Claims'!M46-'Pt 2 Premium and Claims'!M49+'Pt 2 Premium and Claims'!M51+'Pt 2 Premium and Claims'!M52+'Pt 2 Premium and Claims'!M53</f>
        <v>0</v>
      </c>
      <c r="N6" s="234">
        <f>'Pt 2 Premium and Claims'!N23+'Pt 2 Premium and Claims'!N26-'Pt 2 Premium and Claims'!N28+'Pt 2 Premium and Claims'!N30-'Pt 2 Premium and Claims'!N32+'Pt 2 Premium and Claims'!N34-'Pt 2 Premium and Claims'!N36+'Pt 2 Premium and Claims'!N38+'Pt 2 Premium and Claims'!N41-'Pt 2 Premium and Claims'!N43+'Pt 2 Premium and Claims'!N45+'Pt 2 Premium and Claims'!N46-'Pt 2 Premium and Claims'!N47-'Pt 2 Premium and Claims'!N49+'Pt 2 Premium and Claims'!N50+'Pt 2 Premium and Claims'!N51+'Pt 2 Premium and Claims'!N52+'Pt 2 Premium and Claims'!N53</f>
        <v>462934239.05999994</v>
      </c>
      <c r="O6" s="390">
        <f>'Pt 2 Premium and Claims'!O24+'Pt 2 Premium and Claims'!O27+'Pt 2 Premium and Claims'!O31+'Pt 2 Premium and Claims'!O35-'Pt 2 Premium and Claims'!O36+'Pt 2 Premium and Claims'!O39+'Pt 2 Premium and Claims'!O42+'Pt 2 Premium and Claims'!O45+'Pt 2 Premium and Claims'!O46-'Pt 2 Premium and Claims'!O49+'Pt 2 Premium and Claims'!O51+'Pt 2 Premium and Claims'!O52+'Pt 2 Premium and Claims'!O53</f>
        <v>463069359.25</v>
      </c>
      <c r="P6" s="390">
        <f>'Pt 2 Premium and Claims'!P24+'Pt 2 Premium and Claims'!P27+'Pt 2 Premium and Claims'!P31+'Pt 2 Premium and Claims'!P35-'Pt 2 Premium and Claims'!P36+'Pt 2 Premium and Claims'!P39+'Pt 2 Premium and Claims'!P42+'Pt 2 Premium and Claims'!P45+'Pt 2 Premium and Claims'!P46-'Pt 2 Premium and Claims'!P49+'Pt 2 Premium and Claims'!P51+'Pt 2 Premium and Claims'!P52+'Pt 2 Premium and Claims'!P53</f>
        <v>0</v>
      </c>
      <c r="Q6" s="390">
        <f>'Pt 2 Premium and Claims'!Q24+'Pt 2 Premium and Claims'!Q27+'Pt 2 Premium and Claims'!Q31+'Pt 2 Premium and Claims'!Q35-'Pt 2 Premium and Claims'!Q36+'Pt 2 Premium and Claims'!Q39+'Pt 2 Premium and Claims'!Q42+'Pt 2 Premium and Claims'!Q45+'Pt 2 Premium and Claims'!Q46-'Pt 2 Premium and Claims'!Q49+'Pt 2 Premium and Claims'!Q51+'Pt 2 Premium and Claims'!Q52+'Pt 2 Premium and Claims'!Q53</f>
        <v>0</v>
      </c>
      <c r="R6" s="390">
        <f>'Pt 2 Premium and Claims'!R24+'Pt 2 Premium and Claims'!R27+'Pt 2 Premium and Claims'!R31+'Pt 2 Premium and Claims'!R35-'Pt 2 Premium and Claims'!R36+'Pt 2 Premium and Claims'!R39+'Pt 2 Premium and Claims'!R42+'Pt 2 Premium and Claims'!R45+'Pt 2 Premium and Claims'!R46-'Pt 2 Premium and Claims'!R49+'Pt 2 Premium and Claims'!R51+'Pt 2 Premium and Claims'!R52+'Pt 2 Premium and Claims'!R53</f>
        <v>0</v>
      </c>
      <c r="S6" s="234">
        <f>'Pt 2 Premium and Claims'!S23+'Pt 2 Premium and Claims'!S26-'Pt 2 Premium and Claims'!S28+'Pt 2 Premium and Claims'!S30-'Pt 2 Premium and Claims'!S32+'Pt 2 Premium and Claims'!S34-'Pt 2 Premium and Claims'!S36+'Pt 2 Premium and Claims'!S38+'Pt 2 Premium and Claims'!S41-'Pt 2 Premium and Claims'!S43+'Pt 2 Premium and Claims'!S45+'Pt 2 Premium and Claims'!S46-'Pt 2 Premium and Claims'!S47-'Pt 2 Premium and Claims'!S49+'Pt 2 Premium and Claims'!S50+'Pt 2 Premium and Claims'!S51+'Pt 2 Premium and Claims'!S52+'Pt 2 Premium and Claims'!S53</f>
        <v>0</v>
      </c>
      <c r="T6" s="390">
        <f>'Pt 2 Premium and Claims'!T24+'Pt 2 Premium and Claims'!T27+'Pt 2 Premium and Claims'!T31+'Pt 2 Premium and Claims'!T35-'Pt 2 Premium and Claims'!T36+'Pt 2 Premium and Claims'!T39+'Pt 2 Premium and Claims'!T42+'Pt 2 Premium and Claims'!T45+'Pt 2 Premium and Claims'!T46-'Pt 2 Premium and Claims'!T49+'Pt 2 Premium and Claims'!T51+'Pt 2 Premium and Claims'!T52+'Pt 2 Premium and Claims'!T53</f>
        <v>0</v>
      </c>
      <c r="U6" s="390">
        <f>'Pt 2 Premium and Claims'!U24+'Pt 2 Premium and Claims'!U27+'Pt 2 Premium and Claims'!U31+'Pt 2 Premium and Claims'!U35-'Pt 2 Premium and Claims'!U36+'Pt 2 Premium and Claims'!U39+'Pt 2 Premium and Claims'!U42+'Pt 2 Premium and Claims'!U45+'Pt 2 Premium and Claims'!U46-'Pt 2 Premium and Claims'!U49+'Pt 2 Premium and Claims'!U51+'Pt 2 Premium and Claims'!U52+'Pt 2 Premium and Claims'!U53</f>
        <v>0</v>
      </c>
      <c r="V6" s="234">
        <f>'Pt 2 Premium and Claims'!V23+'Pt 2 Premium and Claims'!V26-'Pt 2 Premium and Claims'!V28+'Pt 2 Premium and Claims'!V30-'Pt 2 Premium and Claims'!V32+'Pt 2 Premium and Claims'!V34-'Pt 2 Premium and Claims'!V36+'Pt 2 Premium and Claims'!V38+'Pt 2 Premium and Claims'!V41-'Pt 2 Premium and Claims'!V43+'Pt 2 Premium and Claims'!V45+'Pt 2 Premium and Claims'!V46-'Pt 2 Premium and Claims'!V47-'Pt 2 Premium and Claims'!V49+'Pt 2 Premium and Claims'!V50+'Pt 2 Premium and Claims'!V51+'Pt 2 Premium and Claims'!V52+'Pt 2 Premium and Claims'!V53</f>
        <v>0</v>
      </c>
      <c r="W6" s="390">
        <f>'Pt 2 Premium and Claims'!W24+'Pt 2 Premium and Claims'!W27+'Pt 2 Premium and Claims'!W31+'Pt 2 Premium and Claims'!W35-'Pt 2 Premium and Claims'!W36+'Pt 2 Premium and Claims'!W39+'Pt 2 Premium and Claims'!W42+'Pt 2 Premium and Claims'!W45+'Pt 2 Premium and Claims'!W46-'Pt 2 Premium and Claims'!W49+'Pt 2 Premium and Claims'!W51+'Pt 2 Premium and Claims'!W52+'Pt 2 Premium and Claims'!W53</f>
        <v>0</v>
      </c>
      <c r="X6" s="390">
        <f>'Pt 2 Premium and Claims'!X24+'Pt 2 Premium and Claims'!X27+'Pt 2 Premium and Claims'!X31+'Pt 2 Premium and Claims'!X35-'Pt 2 Premium and Claims'!X36+'Pt 2 Premium and Claims'!X39+'Pt 2 Premium and Claims'!X42+'Pt 2 Premium and Claims'!X45+'Pt 2 Premium and Claims'!X46-'Pt 2 Premium and Claims'!X49+'Pt 2 Premium and Claims'!X51+'Pt 2 Premium and Claims'!X52+'Pt 2 Premium and Claims'!X53</f>
        <v>0</v>
      </c>
      <c r="Y6" s="234">
        <f>'Pt 2 Premium and Claims'!Y23+'Pt 2 Premium and Claims'!Y26-'Pt 2 Premium and Claims'!Y28+'Pt 2 Premium and Claims'!Y30-'Pt 2 Premium and Claims'!Y32+'Pt 2 Premium and Claims'!Y34-'Pt 2 Premium and Claims'!Y36+'Pt 2 Premium and Claims'!Y38+'Pt 2 Premium and Claims'!Y41-'Pt 2 Premium and Claims'!Y43+'Pt 2 Premium and Claims'!Y45+'Pt 2 Premium and Claims'!Y46-'Pt 2 Premium and Claims'!Y47-'Pt 2 Premium and Claims'!Y49+'Pt 2 Premium and Claims'!Y50+'Pt 2 Premium and Claims'!Y51+'Pt 2 Premium and Claims'!Y52+'Pt 2 Premium and Claims'!Y53</f>
        <v>0</v>
      </c>
      <c r="Z6" s="390">
        <f>'Pt 2 Premium and Claims'!Z24+'Pt 2 Premium and Claims'!Z27+'Pt 2 Premium and Claims'!Z31+'Pt 2 Premium and Claims'!Z35-'Pt 2 Premium and Claims'!Z36+'Pt 2 Premium and Claims'!Z39+'Pt 2 Premium and Claims'!Z42+'Pt 2 Premium and Claims'!Z45+'Pt 2 Premium and Claims'!Z46-'Pt 2 Premium and Claims'!Z49+'Pt 2 Premium and Claims'!Z51+'Pt 2 Premium and Claims'!Z52+'Pt 2 Premium and Claims'!Z53</f>
        <v>0</v>
      </c>
      <c r="AA6" s="390">
        <f>'Pt 2 Premium and Claims'!AA24+'Pt 2 Premium and Claims'!AA27+'Pt 2 Premium and Claims'!AA31+'Pt 2 Premium and Claims'!AA35-'Pt 2 Premium and Claims'!AA36+'Pt 2 Premium and Claims'!AA39+'Pt 2 Premium and Claims'!AA42+'Pt 2 Premium and Claims'!AA45+'Pt 2 Premium and Claims'!AA46-'Pt 2 Premium and Claims'!AA49+'Pt 2 Premium and Claims'!AA51+'Pt 2 Premium and Claims'!AA52+'Pt 2 Premium and Claims'!AA53</f>
        <v>0</v>
      </c>
      <c r="AB6" s="234"/>
      <c r="AC6" s="245"/>
      <c r="AD6" s="245"/>
      <c r="AE6" s="245"/>
      <c r="AF6" s="245"/>
      <c r="AG6" s="234"/>
      <c r="AH6" s="245"/>
      <c r="AI6" s="245"/>
      <c r="AJ6" s="245"/>
      <c r="AK6" s="245"/>
      <c r="AL6" s="234">
        <f>'Pt 2 Premium and Claims'!AL23+'Pt 2 Premium and Claims'!AL26-'Pt 2 Premium and Claims'!AL28+'Pt 2 Premium and Claims'!AL30-'Pt 2 Premium and Claims'!AL32+'Pt 2 Premium and Claims'!AL34-'Pt 2 Premium and Claims'!AL36+'Pt 2 Premium and Claims'!AL38+'Pt 2 Premium and Claims'!AL41-'Pt 2 Premium and Claims'!AL43+'Pt 2 Premium and Claims'!AL45+'Pt 2 Premium and Claims'!AL46-'Pt 2 Premium and Claims'!AL47-'Pt 2 Premium and Claims'!AL49+'Pt 2 Premium and Claims'!AL50+'Pt 2 Premium and Claims'!AL51+'Pt 2 Premium and Claims'!AL52+'Pt 2 Premium and Claims'!AL53</f>
        <v>0</v>
      </c>
      <c r="AM6" s="390">
        <f>'Pt 2 Premium and Claims'!AM24+'Pt 2 Premium and Claims'!AM27+'Pt 2 Premium and Claims'!AM31+'Pt 2 Premium and Claims'!AM35-'Pt 2 Premium and Claims'!AM36+'Pt 2 Premium and Claims'!AM39+'Pt 2 Premium and Claims'!AM42+'Pt 2 Premium and Claims'!AM45+'Pt 2 Premium and Claims'!AM46-'Pt 2 Premium and Claims'!AM49+'Pt 2 Premium and Claims'!AM51+'Pt 2 Premium and Claims'!AM52+'Pt 2 Premium and Claims'!AM53</f>
        <v>0</v>
      </c>
      <c r="AN6" s="390">
        <f>'Pt 2 Premium and Claims'!AN24+'Pt 2 Premium and Claims'!AN27+'Pt 2 Premium and Claims'!AN31+'Pt 2 Premium and Claims'!AN35-'Pt 2 Premium and Claims'!AN36+'Pt 2 Premium and Claims'!AN39+'Pt 2 Premium and Claims'!AN42+'Pt 2 Premium and Claims'!AN45+'Pt 2 Premium and Claims'!AN46-'Pt 2 Premium and Claims'!AN49+'Pt 2 Premium and Claims'!AN51+'Pt 2 Premium and Claims'!AN52+'Pt 2 Premium and Claims'!AN53</f>
        <v>0</v>
      </c>
      <c r="AO6" s="390">
        <f>'Pt 2 Premium and Claims'!AO24+'Pt 2 Premium and Claims'!AO27+'Pt 2 Premium and Claims'!AO31+'Pt 2 Premium and Claims'!AO35-'Pt 2 Premium and Claims'!AO36+'Pt 2 Premium and Claims'!AO39+'Pt 2 Premium and Claims'!AO42+'Pt 2 Premium and Claims'!AO45+'Pt 2 Premium and Claims'!AO46-'Pt 2 Premium and Claims'!AO49+'Pt 2 Premium and Claims'!AO51+'Pt 2 Premium and Claims'!AO52+'Pt 2 Premium and Claims'!AO53</f>
        <v>0</v>
      </c>
      <c r="AP6" s="390">
        <f>'Pt 2 Premium and Claims'!AP24+'Pt 2 Premium and Claims'!AP27+'Pt 2 Premium and Claims'!AP31+'Pt 2 Premium and Claims'!AP35-'Pt 2 Premium and Claims'!AP36+'Pt 2 Premium and Claims'!AP39+'Pt 2 Premium and Claims'!AP42+'Pt 2 Premium and Claims'!AP45+'Pt 2 Premium and Claims'!AP46-'Pt 2 Premium and Claims'!AP49+'Pt 2 Premium and Claims'!AP51+'Pt 2 Premium and Claims'!AP52+'Pt 2 Premium and Claims'!AP53</f>
        <v>0</v>
      </c>
      <c r="AQ6" s="234">
        <f>'Pt 2 Premium and Claims'!AQ23+'Pt 2 Premium and Claims'!AQ26-'Pt 2 Premium and Claims'!AQ28+'Pt 2 Premium and Claims'!AQ30-'Pt 2 Premium and Claims'!AQ32+'Pt 2 Premium and Claims'!AQ34-'Pt 2 Premium and Claims'!AQ36+'Pt 2 Premium and Claims'!AQ38+'Pt 2 Premium and Claims'!AQ41-'Pt 2 Premium and Claims'!AQ43+'Pt 2 Premium and Claims'!AQ45+'Pt 2 Premium and Claims'!AQ46-'Pt 2 Premium and Claims'!AQ47-'Pt 2 Premium and Claims'!AQ49+'Pt 2 Premium and Claims'!AQ50+'Pt 2 Premium and Claims'!AQ51+'Pt 2 Premium and Claims'!AQ52+'Pt 2 Premium and Claims'!AQ53</f>
        <v>-101998.23</v>
      </c>
      <c r="AR6" s="236">
        <f>'Pt 2 Premium and Claims'!AR23+'Pt 2 Premium and Claims'!AR26-'Pt 2 Premium and Claims'!AR28+'Pt 2 Premium and Claims'!AR30-'Pt 2 Premium and Claims'!AR32+'Pt 2 Premium and Claims'!AR34-'Pt 2 Premium and Claims'!AR36+'Pt 2 Premium and Claims'!AR38+'Pt 2 Premium and Claims'!AR41-'Pt 2 Premium and Claims'!AR43+'Pt 2 Premium and Claims'!AR45+'Pt 2 Premium and Claims'!AR46-'Pt 2 Premium and Claims'!AR47-'Pt 2 Premium and Claims'!AR49+'Pt 2 Premium and Claims'!AR50+'Pt 2 Premium and Claims'!AR51+'Pt 2 Premium and Claims'!AR52+'Pt 2 Premium and Claims'!AR53</f>
        <v>337511449.03000009</v>
      </c>
      <c r="AS6" s="236">
        <f>'Pt 2 Premium and Claims'!AS23+'Pt 2 Premium and Claims'!AS26-'Pt 2 Premium and Claims'!AS28+'Pt 2 Premium and Claims'!AS30-'Pt 2 Premium and Claims'!AS32+'Pt 2 Premium and Claims'!AS34-'Pt 2 Premium and Claims'!AS36+'Pt 2 Premium and Claims'!AS38+'Pt 2 Premium and Claims'!AS41-'Pt 2 Premium and Claims'!AS43+'Pt 2 Premium and Claims'!AS45+'Pt 2 Premium and Claims'!AS46-'Pt 2 Premium and Claims'!AS47-'Pt 2 Premium and Claims'!AS49+'Pt 2 Premium and Claims'!AS50+'Pt 2 Premium and Claims'!AS51+'Pt 2 Premium and Claims'!AS52+'Pt 2 Premium and Claims'!AS53</f>
        <v>133282801.87000002</v>
      </c>
      <c r="AT6" s="246"/>
      <c r="AU6" s="247"/>
    </row>
    <row r="7" spans="1:47" ht="92.4" x14ac:dyDescent="0.3">
      <c r="A7" s="220" t="s">
        <v>330</v>
      </c>
      <c r="B7" s="82" t="s">
        <v>331</v>
      </c>
      <c r="C7" s="248" t="s">
        <v>122</v>
      </c>
      <c r="D7" s="234">
        <f>MIN(MAX(0,'Pt 2 Premium and Claims'!D56),MAX(0,'Pt 2 Premium and Claims'!D57))</f>
        <v>16.510000000000002</v>
      </c>
      <c r="E7" s="390">
        <f>MIN(MAX(0,'Pt 2 Premium and Claims'!E56),MAX(0,'Pt 2 Premium and Claims'!E57))</f>
        <v>16.510000000000002</v>
      </c>
      <c r="F7" s="390">
        <f>MIN(MAX(0,'Pt 2 Premium and Claims'!F56),MAX(0,'Pt 2 Premium and Claims'!F57))</f>
        <v>0</v>
      </c>
      <c r="G7" s="390">
        <f>MIN(MAX(0,'Pt 2 Premium and Claims'!G56),MAX(0,'Pt 2 Premium and Claims'!G57))</f>
        <v>0</v>
      </c>
      <c r="H7" s="390">
        <f>MIN(MAX(0,'Pt 2 Premium and Claims'!H56),MAX(0,'Pt 2 Premium and Claims'!H57))</f>
        <v>0</v>
      </c>
      <c r="I7" s="234">
        <f>MIN(MAX(0,'Pt 2 Premium and Claims'!I56),MAX(0,'Pt 2 Premium and Claims'!I57))</f>
        <v>16057.53</v>
      </c>
      <c r="J7" s="390">
        <f>MIN(MAX(0,'Pt 2 Premium and Claims'!J56),MAX(0,'Pt 2 Premium and Claims'!J57))</f>
        <v>16057.53</v>
      </c>
      <c r="K7" s="390">
        <f>MIN(MAX(0,'Pt 2 Premium and Claims'!K56),MAX(0,'Pt 2 Premium and Claims'!K57))</f>
        <v>0</v>
      </c>
      <c r="L7" s="390">
        <f>MIN(MAX(0,'Pt 2 Premium and Claims'!L56),MAX(0,'Pt 2 Premium and Claims'!L57))</f>
        <v>0</v>
      </c>
      <c r="M7" s="390">
        <f>MIN(MAX(0,'Pt 2 Premium and Claims'!M56),MAX(0,'Pt 2 Premium and Claims'!M57))</f>
        <v>0</v>
      </c>
      <c r="N7" s="234">
        <f>MIN(MAX(0,'Pt 2 Premium and Claims'!N56),MAX(0,'Pt 2 Premium and Claims'!N57))</f>
        <v>45186.75</v>
      </c>
      <c r="O7" s="390">
        <f>MIN(MAX(0,'Pt 2 Premium and Claims'!O56),MAX(0,'Pt 2 Premium and Claims'!O57))</f>
        <v>45186.75</v>
      </c>
      <c r="P7" s="390">
        <f>MIN(MAX(0,'Pt 2 Premium and Claims'!P56),MAX(0,'Pt 2 Premium and Claims'!P57))</f>
        <v>0</v>
      </c>
      <c r="Q7" s="390">
        <f>MIN(MAX(0,'Pt 2 Premium and Claims'!Q56),MAX(0,'Pt 2 Premium and Claims'!Q57))</f>
        <v>0</v>
      </c>
      <c r="R7" s="390">
        <f>MIN(MAX(0,'Pt 2 Premium and Claims'!R56),MAX(0,'Pt 2 Premium and Claims'!R57))</f>
        <v>0</v>
      </c>
      <c r="S7" s="234">
        <f>MIN(MAX(0,'Pt 2 Premium and Claims'!S56),MAX(0,'Pt 2 Premium and Claims'!S57))</f>
        <v>0</v>
      </c>
      <c r="T7" s="390">
        <f>MIN(MAX(0,'Pt 2 Premium and Claims'!T56),MAX(0,'Pt 2 Premium and Claims'!T57))</f>
        <v>0</v>
      </c>
      <c r="U7" s="390">
        <f>MIN(MAX(0,'Pt 2 Premium and Claims'!U56),MAX(0,'Pt 2 Premium and Claims'!U57))</f>
        <v>0</v>
      </c>
      <c r="V7" s="234">
        <f>MIN(MAX(0,'Pt 2 Premium and Claims'!V56),MAX(0,'Pt 2 Premium and Claims'!V57))</f>
        <v>0</v>
      </c>
      <c r="W7" s="390">
        <f>MIN(MAX(0,'Pt 2 Premium and Claims'!W56),MAX(0,'Pt 2 Premium and Claims'!W57))</f>
        <v>0</v>
      </c>
      <c r="X7" s="390">
        <f>MIN(MAX(0,'Pt 2 Premium and Claims'!X56),MAX(0,'Pt 2 Premium and Claims'!X57))</f>
        <v>0</v>
      </c>
      <c r="Y7" s="234">
        <f>MIN(MAX(0,'Pt 2 Premium and Claims'!Y56),MAX(0,'Pt 2 Premium and Claims'!Y57))</f>
        <v>0</v>
      </c>
      <c r="Z7" s="390">
        <f>MIN(MAX(0,'Pt 2 Premium and Claims'!Z56),MAX(0,'Pt 2 Premium and Claims'!Z57))</f>
        <v>0</v>
      </c>
      <c r="AA7" s="390">
        <f>MIN(MAX(0,'Pt 2 Premium and Claims'!AA56),MAX(0,'Pt 2 Premium and Claims'!AA57))</f>
        <v>0</v>
      </c>
      <c r="AB7" s="234"/>
      <c r="AC7" s="245"/>
      <c r="AD7" s="245"/>
      <c r="AE7" s="245"/>
      <c r="AF7" s="245"/>
      <c r="AG7" s="234"/>
      <c r="AH7" s="245"/>
      <c r="AI7" s="245"/>
      <c r="AJ7" s="245"/>
      <c r="AK7" s="245"/>
      <c r="AL7" s="234">
        <f>MIN(MAX(0,'Pt 2 Premium and Claims'!AL56),MAX(0,'Pt 2 Premium and Claims'!AL57))</f>
        <v>0</v>
      </c>
      <c r="AM7" s="390">
        <f>MIN(MAX(0,'Pt 2 Premium and Claims'!AM56),MAX(0,'Pt 2 Premium and Claims'!AM57))</f>
        <v>0</v>
      </c>
      <c r="AN7" s="390">
        <f>MIN(MAX(0,'Pt 2 Premium and Claims'!AN56),MAX(0,'Pt 2 Premium and Claims'!AN57))</f>
        <v>0</v>
      </c>
      <c r="AO7" s="390">
        <f>MIN(MAX(0,'Pt 2 Premium and Claims'!AO56),MAX(0,'Pt 2 Premium and Claims'!AO57))</f>
        <v>0</v>
      </c>
      <c r="AP7" s="390">
        <f>MIN(MAX(0,'Pt 2 Premium and Claims'!AP56),MAX(0,'Pt 2 Premium and Claims'!AP57))</f>
        <v>0</v>
      </c>
      <c r="AQ7" s="234">
        <f>MIN(MAX(0,'Pt 2 Premium and Claims'!AQ56),MAX(0,'Pt 2 Premium and Claims'!AQ57))</f>
        <v>0</v>
      </c>
      <c r="AR7" s="236">
        <f>MIN(MAX(0,'Pt 2 Premium and Claims'!AR56),MAX(0,'Pt 2 Premium and Claims'!AR57))</f>
        <v>189.61</v>
      </c>
      <c r="AS7" s="236">
        <f>MIN(MAX(0,'Pt 2 Premium and Claims'!AS56),MAX(0,'Pt 2 Premium and Claims'!AS57))</f>
        <v>5508.35</v>
      </c>
      <c r="AT7" s="246"/>
      <c r="AU7" s="247"/>
    </row>
  </sheetData>
  <sheetProtection password="D429" sheet="1"/>
  <dataValidations count="2">
    <dataValidation allowBlank="1" showInputMessage="1" showErrorMessage="1" prompt="Does not accept input from user" sqref="AT2:AU4 AC2:AF7 AH2:AK7 AU5 AT6:AU7"/>
    <dataValidation allowBlank="1" showInputMessage="1" showErrorMessage="1" prompt="Contains a formula" sqref="AL6:AS7 AL2:AS4 AG2:AG7 AL5:AT5 D2:AB7"/>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M59"/>
  <sheetViews>
    <sheetView tabSelected="1" zoomScale="80" zoomScaleNormal="80" workbookViewId="0">
      <pane xSplit="2" ySplit="3" topLeftCell="C17" activePane="bottomRight" state="frozen"/>
      <selection pane="topRight" activeCell="B1" sqref="B1"/>
      <selection pane="bottomLeft" activeCell="B1" sqref="B1"/>
      <selection pane="bottomRight"/>
    </sheetView>
  </sheetViews>
  <sheetFormatPr defaultColWidth="0" defaultRowHeight="13.2" zeroHeight="1" x14ac:dyDescent="0.25"/>
  <cols>
    <col min="1" max="1" width="11.44140625" style="213" hidden="1" customWidth="1"/>
    <col min="2" max="2" width="73.6640625" style="9" customWidth="1"/>
    <col min="3" max="11" width="19.44140625" style="9" customWidth="1"/>
    <col min="12" max="12" width="19.44140625" style="8" customWidth="1"/>
    <col min="13" max="38" width="19.44140625" style="9" customWidth="1"/>
    <col min="39" max="39" width="9.33203125" style="9" customWidth="1"/>
    <col min="40" max="40" width="9.33203125" style="9" hidden="1" customWidth="1"/>
    <col min="41" max="16384" width="9.33203125" style="9" hidden="1"/>
  </cols>
  <sheetData>
    <row r="1" spans="1:38" ht="19.2" x14ac:dyDescent="0.25">
      <c r="B1" s="51" t="s">
        <v>340</v>
      </c>
    </row>
    <row r="2" spans="1:38" x14ac:dyDescent="0.25"/>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343"/>
      <c r="D4" s="344"/>
      <c r="E4" s="344"/>
      <c r="F4" s="344"/>
      <c r="G4" s="343"/>
      <c r="H4" s="344"/>
      <c r="I4" s="344"/>
      <c r="J4" s="344"/>
      <c r="K4" s="343"/>
      <c r="L4" s="344"/>
      <c r="M4" s="344"/>
      <c r="N4" s="344"/>
      <c r="O4" s="343"/>
      <c r="P4" s="344"/>
      <c r="Q4" s="344"/>
      <c r="R4" s="344"/>
      <c r="S4" s="343"/>
      <c r="T4" s="344"/>
      <c r="U4" s="344"/>
      <c r="V4" s="344"/>
      <c r="W4" s="343"/>
      <c r="X4" s="344"/>
      <c r="Y4" s="344"/>
      <c r="Z4" s="344"/>
      <c r="AA4" s="343"/>
      <c r="AB4" s="344"/>
      <c r="AC4" s="344"/>
      <c r="AD4" s="344"/>
      <c r="AE4" s="343"/>
      <c r="AF4" s="344"/>
      <c r="AG4" s="344"/>
      <c r="AH4" s="344"/>
      <c r="AI4" s="343"/>
      <c r="AJ4" s="344"/>
      <c r="AK4" s="344"/>
      <c r="AL4" s="392"/>
    </row>
    <row r="5" spans="1:38" x14ac:dyDescent="0.25">
      <c r="A5" s="213" t="s">
        <v>378</v>
      </c>
      <c r="B5" s="98" t="s">
        <v>379</v>
      </c>
      <c r="C5" s="59">
        <v>2392830.21</v>
      </c>
      <c r="D5" s="60">
        <v>3739609.3</v>
      </c>
      <c r="E5" s="185"/>
      <c r="F5" s="185"/>
      <c r="G5" s="59">
        <v>118675792.97</v>
      </c>
      <c r="H5" s="60">
        <v>174816408.25999999</v>
      </c>
      <c r="I5" s="185"/>
      <c r="J5" s="185"/>
      <c r="K5" s="59">
        <v>369294653.68000001</v>
      </c>
      <c r="L5" s="60">
        <v>444419737.86000001</v>
      </c>
      <c r="M5" s="185"/>
      <c r="N5" s="185"/>
      <c r="O5" s="59">
        <v>0</v>
      </c>
      <c r="P5" s="60">
        <v>0</v>
      </c>
      <c r="Q5" s="185"/>
      <c r="R5" s="185"/>
      <c r="S5" s="59">
        <v>0</v>
      </c>
      <c r="T5" s="60">
        <v>0</v>
      </c>
      <c r="U5" s="185"/>
      <c r="V5" s="185"/>
      <c r="W5" s="59">
        <v>0</v>
      </c>
      <c r="X5" s="60">
        <v>0</v>
      </c>
      <c r="Y5" s="185"/>
      <c r="Z5" s="185"/>
      <c r="AA5" s="186"/>
      <c r="AB5" s="185"/>
      <c r="AC5" s="185"/>
      <c r="AD5" s="185"/>
      <c r="AE5" s="186"/>
      <c r="AF5" s="185"/>
      <c r="AG5" s="185"/>
      <c r="AH5" s="185"/>
      <c r="AI5" s="59"/>
      <c r="AJ5" s="60"/>
      <c r="AK5" s="185"/>
      <c r="AL5" s="187"/>
    </row>
    <row r="6" spans="1:38" ht="13.95" customHeight="1" x14ac:dyDescent="0.25">
      <c r="A6" s="213" t="s">
        <v>380</v>
      </c>
      <c r="B6" s="99" t="s">
        <v>381</v>
      </c>
      <c r="C6" s="209">
        <v>2349997.33</v>
      </c>
      <c r="D6" s="337">
        <v>3486021.08</v>
      </c>
      <c r="E6" s="348">
        <v>4913212.08</v>
      </c>
      <c r="F6" s="348">
        <v>10749230.49</v>
      </c>
      <c r="G6" s="209">
        <v>119418268.25</v>
      </c>
      <c r="H6" s="337">
        <v>175213848.33000001</v>
      </c>
      <c r="I6" s="348">
        <v>285610245.87</v>
      </c>
      <c r="J6" s="348">
        <v>580242362.45000005</v>
      </c>
      <c r="K6" s="209">
        <v>370928572.55000001</v>
      </c>
      <c r="L6" s="337">
        <v>444498137.01999998</v>
      </c>
      <c r="M6" s="348">
        <v>463114546</v>
      </c>
      <c r="N6" s="348">
        <v>1278541255.5699999</v>
      </c>
      <c r="O6" s="209">
        <v>0</v>
      </c>
      <c r="P6" s="337">
        <v>0</v>
      </c>
      <c r="Q6" s="348">
        <v>0</v>
      </c>
      <c r="R6" s="348">
        <v>0</v>
      </c>
      <c r="S6" s="209">
        <v>0</v>
      </c>
      <c r="T6" s="337">
        <v>0</v>
      </c>
      <c r="U6" s="348">
        <v>0</v>
      </c>
      <c r="V6" s="348">
        <v>0</v>
      </c>
      <c r="W6" s="209">
        <v>0</v>
      </c>
      <c r="X6" s="337">
        <v>0</v>
      </c>
      <c r="Y6" s="348">
        <v>0</v>
      </c>
      <c r="Z6" s="348">
        <v>0</v>
      </c>
      <c r="AA6" s="150"/>
      <c r="AB6" s="148"/>
      <c r="AC6" s="148"/>
      <c r="AD6" s="148"/>
      <c r="AE6" s="150"/>
      <c r="AF6" s="148"/>
      <c r="AG6" s="148"/>
      <c r="AH6" s="148"/>
      <c r="AI6" s="209"/>
      <c r="AJ6" s="337"/>
      <c r="AK6" s="348"/>
      <c r="AL6" s="393"/>
    </row>
    <row r="7" spans="1:38" x14ac:dyDescent="0.25">
      <c r="A7" s="213" t="s">
        <v>382</v>
      </c>
      <c r="B7" s="99" t="s">
        <v>383</v>
      </c>
      <c r="C7" s="209">
        <v>20272.62</v>
      </c>
      <c r="D7" s="337">
        <v>22578.080000000002</v>
      </c>
      <c r="E7" s="348">
        <v>33530.32</v>
      </c>
      <c r="F7" s="348">
        <v>76381.02</v>
      </c>
      <c r="G7" s="209">
        <v>1736205.39</v>
      </c>
      <c r="H7" s="337">
        <v>2678975.42</v>
      </c>
      <c r="I7" s="348">
        <v>4462610.42</v>
      </c>
      <c r="J7" s="348">
        <v>8877791.2300000004</v>
      </c>
      <c r="K7" s="209">
        <v>6558468.8399999999</v>
      </c>
      <c r="L7" s="337">
        <v>7916275.5700000003</v>
      </c>
      <c r="M7" s="348">
        <v>8471810.1400000006</v>
      </c>
      <c r="N7" s="348">
        <v>22946554.550000001</v>
      </c>
      <c r="O7" s="209">
        <v>0</v>
      </c>
      <c r="P7" s="337">
        <v>0</v>
      </c>
      <c r="Q7" s="348">
        <v>0</v>
      </c>
      <c r="R7" s="348">
        <v>0</v>
      </c>
      <c r="S7" s="209">
        <v>0</v>
      </c>
      <c r="T7" s="337">
        <v>0</v>
      </c>
      <c r="U7" s="348">
        <v>0</v>
      </c>
      <c r="V7" s="348">
        <v>0</v>
      </c>
      <c r="W7" s="209">
        <v>0</v>
      </c>
      <c r="X7" s="337">
        <v>0</v>
      </c>
      <c r="Y7" s="348">
        <v>0</v>
      </c>
      <c r="Z7" s="348">
        <v>0</v>
      </c>
      <c r="AA7" s="150"/>
      <c r="AB7" s="148"/>
      <c r="AC7" s="148"/>
      <c r="AD7" s="148"/>
      <c r="AE7" s="150"/>
      <c r="AF7" s="148"/>
      <c r="AG7" s="148"/>
      <c r="AH7" s="148"/>
      <c r="AI7" s="209"/>
      <c r="AJ7" s="337"/>
      <c r="AK7" s="348"/>
      <c r="AL7" s="393"/>
    </row>
    <row r="8" spans="1:38" x14ac:dyDescent="0.25">
      <c r="A8" s="213" t="s">
        <v>384</v>
      </c>
      <c r="B8" s="99" t="s">
        <v>385</v>
      </c>
      <c r="C8" s="209">
        <v>0</v>
      </c>
      <c r="D8" s="337">
        <v>0</v>
      </c>
      <c r="E8" s="348">
        <v>0</v>
      </c>
      <c r="F8" s="348">
        <v>0</v>
      </c>
      <c r="G8" s="380"/>
      <c r="H8" s="339"/>
      <c r="I8" s="339"/>
      <c r="J8" s="394"/>
      <c r="K8" s="380"/>
      <c r="L8" s="339"/>
      <c r="M8" s="339"/>
      <c r="N8" s="339"/>
      <c r="O8" s="380"/>
      <c r="P8" s="339"/>
      <c r="Q8" s="339"/>
      <c r="R8" s="339"/>
      <c r="S8" s="380"/>
      <c r="T8" s="339"/>
      <c r="U8" s="339"/>
      <c r="V8" s="339"/>
      <c r="W8" s="380"/>
      <c r="X8" s="339"/>
      <c r="Y8" s="339"/>
      <c r="Z8" s="339"/>
      <c r="AA8" s="150"/>
      <c r="AB8" s="148"/>
      <c r="AC8" s="148"/>
      <c r="AD8" s="148"/>
      <c r="AE8" s="150"/>
      <c r="AF8" s="148"/>
      <c r="AG8" s="148"/>
      <c r="AH8" s="148"/>
      <c r="AI8" s="150"/>
      <c r="AJ8" s="339"/>
      <c r="AK8" s="339"/>
      <c r="AL8" s="395"/>
    </row>
    <row r="9" spans="1:38" ht="26.4" x14ac:dyDescent="0.25">
      <c r="A9" s="213" t="s">
        <v>386</v>
      </c>
      <c r="B9" s="99" t="s">
        <v>387</v>
      </c>
      <c r="C9" s="209">
        <v>0</v>
      </c>
      <c r="D9" s="337">
        <v>0</v>
      </c>
      <c r="E9" s="348">
        <v>0</v>
      </c>
      <c r="F9" s="348">
        <v>0</v>
      </c>
      <c r="G9" s="150"/>
      <c r="H9" s="148"/>
      <c r="I9" s="148"/>
      <c r="J9" s="203"/>
      <c r="K9" s="150"/>
      <c r="L9" s="148"/>
      <c r="M9" s="148"/>
      <c r="N9" s="148"/>
      <c r="O9" s="150"/>
      <c r="P9" s="148"/>
      <c r="Q9" s="148"/>
      <c r="R9" s="148"/>
      <c r="S9" s="150"/>
      <c r="T9" s="148"/>
      <c r="U9" s="148"/>
      <c r="V9" s="148"/>
      <c r="W9" s="150"/>
      <c r="X9" s="148"/>
      <c r="Y9" s="148"/>
      <c r="Z9" s="148"/>
      <c r="AA9" s="150"/>
      <c r="AB9" s="148"/>
      <c r="AC9" s="148"/>
      <c r="AD9" s="148"/>
      <c r="AE9" s="150"/>
      <c r="AF9" s="148"/>
      <c r="AG9" s="148"/>
      <c r="AH9" s="148"/>
      <c r="AI9" s="150"/>
      <c r="AJ9" s="148"/>
      <c r="AK9" s="148"/>
      <c r="AL9" s="188"/>
    </row>
    <row r="10" spans="1:38" ht="26.4" x14ac:dyDescent="0.25">
      <c r="A10" s="213" t="s">
        <v>388</v>
      </c>
      <c r="B10" s="99" t="s">
        <v>389</v>
      </c>
      <c r="C10" s="209">
        <v>81312.320000000007</v>
      </c>
      <c r="D10" s="337">
        <v>-83592.479999999996</v>
      </c>
      <c r="E10" s="348">
        <v>74355.5</v>
      </c>
      <c r="F10" s="348">
        <v>72075.34</v>
      </c>
      <c r="G10" s="209">
        <v>4490997.88</v>
      </c>
      <c r="H10" s="337">
        <v>5331011.2</v>
      </c>
      <c r="I10" s="348">
        <v>14288809.73</v>
      </c>
      <c r="J10" s="348">
        <v>24110818.809999999</v>
      </c>
      <c r="K10" s="150"/>
      <c r="L10" s="148"/>
      <c r="M10" s="148"/>
      <c r="N10" s="148"/>
      <c r="O10" s="150"/>
      <c r="P10" s="148"/>
      <c r="Q10" s="148"/>
      <c r="R10" s="148"/>
      <c r="S10" s="150"/>
      <c r="T10" s="148"/>
      <c r="U10" s="148"/>
      <c r="V10" s="148"/>
      <c r="W10" s="150"/>
      <c r="X10" s="148"/>
      <c r="Y10" s="148"/>
      <c r="Z10" s="148"/>
      <c r="AA10" s="150"/>
      <c r="AB10" s="148"/>
      <c r="AC10" s="148"/>
      <c r="AD10" s="148"/>
      <c r="AE10" s="150"/>
      <c r="AF10" s="148"/>
      <c r="AG10" s="148"/>
      <c r="AH10" s="148"/>
      <c r="AI10" s="150"/>
      <c r="AJ10" s="148"/>
      <c r="AK10" s="148"/>
      <c r="AL10" s="188"/>
    </row>
    <row r="11" spans="1:38" x14ac:dyDescent="0.25">
      <c r="A11" s="213" t="s">
        <v>390</v>
      </c>
      <c r="B11" s="99" t="s">
        <v>391</v>
      </c>
      <c r="C11" s="209">
        <v>0</v>
      </c>
      <c r="D11" s="337">
        <v>0</v>
      </c>
      <c r="E11" s="348">
        <v>0</v>
      </c>
      <c r="F11" s="348">
        <v>0</v>
      </c>
      <c r="G11" s="209">
        <v>0</v>
      </c>
      <c r="H11" s="337">
        <v>0</v>
      </c>
      <c r="I11" s="348">
        <v>0</v>
      </c>
      <c r="J11" s="348">
        <v>0</v>
      </c>
      <c r="K11" s="150"/>
      <c r="L11" s="148"/>
      <c r="M11" s="148"/>
      <c r="N11" s="148"/>
      <c r="O11" s="150"/>
      <c r="P11" s="148"/>
      <c r="Q11" s="148"/>
      <c r="R11" s="148"/>
      <c r="S11" s="150"/>
      <c r="T11" s="148"/>
      <c r="U11" s="148"/>
      <c r="V11" s="148"/>
      <c r="W11" s="150"/>
      <c r="X11" s="148"/>
      <c r="Y11" s="148"/>
      <c r="Z11" s="148"/>
      <c r="AA11" s="150"/>
      <c r="AB11" s="148"/>
      <c r="AC11" s="148"/>
      <c r="AD11" s="148"/>
      <c r="AE11" s="150"/>
      <c r="AF11" s="148"/>
      <c r="AG11" s="148"/>
      <c r="AH11" s="148"/>
      <c r="AI11" s="150"/>
      <c r="AJ11" s="148"/>
      <c r="AK11" s="148"/>
      <c r="AL11" s="188"/>
    </row>
    <row r="12" spans="1:38" s="40" customFormat="1" x14ac:dyDescent="0.25">
      <c r="A12" s="214" t="s">
        <v>392</v>
      </c>
      <c r="B12" s="100" t="s">
        <v>393</v>
      </c>
      <c r="C12" s="347">
        <v>2288957.63</v>
      </c>
      <c r="D12" s="348">
        <v>3592191.64</v>
      </c>
      <c r="E12" s="348">
        <v>4872386.9000000004</v>
      </c>
      <c r="F12" s="348">
        <v>10753536.17</v>
      </c>
      <c r="G12" s="347">
        <v>116663475.76000001</v>
      </c>
      <c r="H12" s="348">
        <v>172561812.55000001</v>
      </c>
      <c r="I12" s="348">
        <v>275784046.56</v>
      </c>
      <c r="J12" s="348">
        <v>565009334.87</v>
      </c>
      <c r="K12" s="347">
        <v>377487041.38999999</v>
      </c>
      <c r="L12" s="348">
        <v>452414412.58999997</v>
      </c>
      <c r="M12" s="348">
        <v>471586356.13999999</v>
      </c>
      <c r="N12" s="348">
        <v>1301487810.1199999</v>
      </c>
      <c r="O12" s="150"/>
      <c r="P12" s="148"/>
      <c r="Q12" s="148"/>
      <c r="R12" s="148"/>
      <c r="S12" s="150"/>
      <c r="T12" s="148"/>
      <c r="U12" s="148"/>
      <c r="V12" s="148"/>
      <c r="W12" s="150"/>
      <c r="X12" s="148"/>
      <c r="Y12" s="148"/>
      <c r="Z12" s="148"/>
      <c r="AA12" s="150"/>
      <c r="AB12" s="148"/>
      <c r="AC12" s="148"/>
      <c r="AD12" s="148"/>
      <c r="AE12" s="150"/>
      <c r="AF12" s="148"/>
      <c r="AG12" s="148"/>
      <c r="AH12" s="148"/>
      <c r="AI12" s="150"/>
      <c r="AJ12" s="148"/>
      <c r="AK12" s="148"/>
      <c r="AL12" s="188"/>
    </row>
    <row r="13" spans="1:38" s="40" customFormat="1" ht="13.95" customHeight="1" x14ac:dyDescent="0.25">
      <c r="A13" s="214" t="s">
        <v>394</v>
      </c>
      <c r="B13" s="100" t="s">
        <v>395</v>
      </c>
      <c r="C13" s="380"/>
      <c r="D13" s="339"/>
      <c r="E13" s="339"/>
      <c r="F13" s="339"/>
      <c r="G13" s="380"/>
      <c r="H13" s="339"/>
      <c r="I13" s="339"/>
      <c r="J13" s="339"/>
      <c r="K13" s="380"/>
      <c r="L13" s="339"/>
      <c r="M13" s="339"/>
      <c r="N13" s="339"/>
      <c r="O13" s="347">
        <v>0</v>
      </c>
      <c r="P13" s="348">
        <v>0</v>
      </c>
      <c r="Q13" s="348">
        <v>0</v>
      </c>
      <c r="R13" s="348">
        <v>0</v>
      </c>
      <c r="S13" s="347">
        <v>0</v>
      </c>
      <c r="T13" s="348">
        <v>0</v>
      </c>
      <c r="U13" s="348">
        <v>0</v>
      </c>
      <c r="V13" s="348">
        <v>0</v>
      </c>
      <c r="W13" s="347">
        <v>0</v>
      </c>
      <c r="X13" s="348">
        <v>0</v>
      </c>
      <c r="Y13" s="348">
        <v>0</v>
      </c>
      <c r="Z13" s="348">
        <v>0</v>
      </c>
      <c r="AA13" s="150"/>
      <c r="AB13" s="148"/>
      <c r="AC13" s="148"/>
      <c r="AD13" s="148"/>
      <c r="AE13" s="150"/>
      <c r="AF13" s="148"/>
      <c r="AG13" s="148"/>
      <c r="AH13" s="148"/>
      <c r="AI13" s="347"/>
      <c r="AJ13" s="348"/>
      <c r="AK13" s="348"/>
      <c r="AL13" s="393"/>
    </row>
    <row r="14" spans="1:38" ht="16.8" x14ac:dyDescent="0.3">
      <c r="B14" s="250" t="s">
        <v>396</v>
      </c>
      <c r="C14" s="343"/>
      <c r="D14" s="344"/>
      <c r="E14" s="344"/>
      <c r="F14" s="344"/>
      <c r="G14" s="343"/>
      <c r="H14" s="344"/>
      <c r="I14" s="344"/>
      <c r="J14" s="344"/>
      <c r="K14" s="343"/>
      <c r="L14" s="344"/>
      <c r="M14" s="344"/>
      <c r="N14" s="344"/>
      <c r="O14" s="343"/>
      <c r="P14" s="344"/>
      <c r="Q14" s="344"/>
      <c r="R14" s="344"/>
      <c r="S14" s="343"/>
      <c r="T14" s="344"/>
      <c r="U14" s="344"/>
      <c r="V14" s="344"/>
      <c r="W14" s="343"/>
      <c r="X14" s="344"/>
      <c r="Y14" s="344"/>
      <c r="Z14" s="344"/>
      <c r="AA14" s="343"/>
      <c r="AB14" s="344"/>
      <c r="AC14" s="344"/>
      <c r="AD14" s="344"/>
      <c r="AE14" s="343"/>
      <c r="AF14" s="344"/>
      <c r="AG14" s="344"/>
      <c r="AH14" s="344"/>
      <c r="AI14" s="343"/>
      <c r="AJ14" s="344"/>
      <c r="AK14" s="344"/>
      <c r="AL14" s="392"/>
    </row>
    <row r="15" spans="1:38" ht="26.4" x14ac:dyDescent="0.25">
      <c r="A15" s="213" t="s">
        <v>397</v>
      </c>
      <c r="B15" s="101" t="s">
        <v>398</v>
      </c>
      <c r="C15" s="59">
        <v>3522575.62</v>
      </c>
      <c r="D15" s="60">
        <v>3627458.78</v>
      </c>
      <c r="E15" s="56">
        <v>4212946.04</v>
      </c>
      <c r="F15" s="56">
        <v>11362980.439999999</v>
      </c>
      <c r="G15" s="59">
        <v>159246720.69</v>
      </c>
      <c r="H15" s="60">
        <v>218090302.16</v>
      </c>
      <c r="I15" s="56">
        <v>344329802.63</v>
      </c>
      <c r="J15" s="56">
        <v>721666825.48000002</v>
      </c>
      <c r="K15" s="59">
        <v>477990787.33999997</v>
      </c>
      <c r="L15" s="60">
        <v>533004990.49000001</v>
      </c>
      <c r="M15" s="56">
        <v>547684928.66999996</v>
      </c>
      <c r="N15" s="56">
        <v>1558680706.5</v>
      </c>
      <c r="O15" s="59">
        <v>0</v>
      </c>
      <c r="P15" s="60">
        <v>0</v>
      </c>
      <c r="Q15" s="56">
        <v>0</v>
      </c>
      <c r="R15" s="56">
        <v>0</v>
      </c>
      <c r="S15" s="59">
        <v>0</v>
      </c>
      <c r="T15" s="60">
        <v>0</v>
      </c>
      <c r="U15" s="56">
        <v>0</v>
      </c>
      <c r="V15" s="56">
        <v>0</v>
      </c>
      <c r="W15" s="59">
        <v>0</v>
      </c>
      <c r="X15" s="60">
        <v>0</v>
      </c>
      <c r="Y15" s="56">
        <v>0</v>
      </c>
      <c r="Z15" s="56">
        <v>0</v>
      </c>
      <c r="AA15" s="186"/>
      <c r="AB15" s="185"/>
      <c r="AC15" s="185"/>
      <c r="AD15" s="185"/>
      <c r="AE15" s="186"/>
      <c r="AF15" s="185"/>
      <c r="AG15" s="185"/>
      <c r="AH15" s="185"/>
      <c r="AI15" s="59"/>
      <c r="AJ15" s="60"/>
      <c r="AK15" s="56"/>
      <c r="AL15" s="130"/>
    </row>
    <row r="16" spans="1:38" x14ac:dyDescent="0.25">
      <c r="A16" s="213" t="s">
        <v>399</v>
      </c>
      <c r="B16" s="99" t="s">
        <v>400</v>
      </c>
      <c r="C16" s="209">
        <v>476460.22</v>
      </c>
      <c r="D16" s="337">
        <v>-30317.82</v>
      </c>
      <c r="E16" s="348">
        <v>-285081.01</v>
      </c>
      <c r="F16" s="348">
        <v>161061.39000000001</v>
      </c>
      <c r="G16" s="209">
        <v>16933207.25</v>
      </c>
      <c r="H16" s="337">
        <v>11348559.880000001</v>
      </c>
      <c r="I16" s="348">
        <v>10141092.789999999</v>
      </c>
      <c r="J16" s="348">
        <v>38422859.920000002</v>
      </c>
      <c r="K16" s="209">
        <v>41004384.289999999</v>
      </c>
      <c r="L16" s="337">
        <v>28627831.02</v>
      </c>
      <c r="M16" s="348">
        <v>15142179.310000001</v>
      </c>
      <c r="N16" s="348">
        <v>84774394.620000005</v>
      </c>
      <c r="O16" s="209">
        <v>0</v>
      </c>
      <c r="P16" s="337">
        <v>0</v>
      </c>
      <c r="Q16" s="348">
        <v>0</v>
      </c>
      <c r="R16" s="348">
        <v>0</v>
      </c>
      <c r="S16" s="209">
        <v>0</v>
      </c>
      <c r="T16" s="337">
        <v>0</v>
      </c>
      <c r="U16" s="348">
        <v>0</v>
      </c>
      <c r="V16" s="348">
        <v>0</v>
      </c>
      <c r="W16" s="209">
        <v>0</v>
      </c>
      <c r="X16" s="337">
        <v>0</v>
      </c>
      <c r="Y16" s="348">
        <v>0</v>
      </c>
      <c r="Z16" s="348">
        <v>0</v>
      </c>
      <c r="AA16" s="150"/>
      <c r="AB16" s="148"/>
      <c r="AC16" s="148"/>
      <c r="AD16" s="148"/>
      <c r="AE16" s="150"/>
      <c r="AF16" s="148"/>
      <c r="AG16" s="148"/>
      <c r="AH16" s="148"/>
      <c r="AI16" s="209"/>
      <c r="AJ16" s="337"/>
      <c r="AK16" s="348"/>
      <c r="AL16" s="393"/>
    </row>
    <row r="17" spans="1:38" s="40" customFormat="1" x14ac:dyDescent="0.25">
      <c r="A17" s="214" t="s">
        <v>401</v>
      </c>
      <c r="B17" s="100" t="s">
        <v>402</v>
      </c>
      <c r="C17" s="347">
        <v>3046115.4</v>
      </c>
      <c r="D17" s="348">
        <v>3657776.6</v>
      </c>
      <c r="E17" s="348">
        <v>4498027.05</v>
      </c>
      <c r="F17" s="348">
        <v>11201919.050000001</v>
      </c>
      <c r="G17" s="347">
        <v>142313513.44</v>
      </c>
      <c r="H17" s="348">
        <v>206741742.28</v>
      </c>
      <c r="I17" s="348">
        <v>334188709.83999997</v>
      </c>
      <c r="J17" s="348">
        <v>683243965.55999994</v>
      </c>
      <c r="K17" s="347">
        <v>436986403.05000001</v>
      </c>
      <c r="L17" s="348">
        <v>504377159.47000003</v>
      </c>
      <c r="M17" s="348">
        <v>532542749.36000001</v>
      </c>
      <c r="N17" s="348">
        <v>1473906311.8800001</v>
      </c>
      <c r="O17" s="347">
        <v>0</v>
      </c>
      <c r="P17" s="348">
        <v>0</v>
      </c>
      <c r="Q17" s="348">
        <v>0</v>
      </c>
      <c r="R17" s="348">
        <v>0</v>
      </c>
      <c r="S17" s="347">
        <v>0</v>
      </c>
      <c r="T17" s="348">
        <v>0</v>
      </c>
      <c r="U17" s="348">
        <v>0</v>
      </c>
      <c r="V17" s="348">
        <v>0</v>
      </c>
      <c r="W17" s="347">
        <v>0</v>
      </c>
      <c r="X17" s="348">
        <v>0</v>
      </c>
      <c r="Y17" s="348">
        <v>0</v>
      </c>
      <c r="Z17" s="348">
        <v>0</v>
      </c>
      <c r="AA17" s="150"/>
      <c r="AB17" s="148"/>
      <c r="AC17" s="148"/>
      <c r="AD17" s="148"/>
      <c r="AE17" s="150"/>
      <c r="AF17" s="148"/>
      <c r="AG17" s="148"/>
      <c r="AH17" s="148"/>
      <c r="AI17" s="347"/>
      <c r="AJ17" s="348"/>
      <c r="AK17" s="348"/>
      <c r="AL17" s="393"/>
    </row>
    <row r="18" spans="1:38" ht="16.8" x14ac:dyDescent="0.3">
      <c r="B18" s="250" t="s">
        <v>403</v>
      </c>
      <c r="C18" s="343"/>
      <c r="D18" s="344"/>
      <c r="E18" s="344"/>
      <c r="F18" s="344"/>
      <c r="G18" s="343"/>
      <c r="H18" s="344"/>
      <c r="I18" s="344"/>
      <c r="J18" s="344"/>
      <c r="K18" s="343"/>
      <c r="L18" s="344"/>
      <c r="M18" s="344"/>
      <c r="N18" s="344"/>
      <c r="O18" s="343"/>
      <c r="P18" s="344"/>
      <c r="Q18" s="344"/>
      <c r="R18" s="344"/>
      <c r="S18" s="343"/>
      <c r="T18" s="344"/>
      <c r="U18" s="344"/>
      <c r="V18" s="344"/>
      <c r="W18" s="343"/>
      <c r="X18" s="344"/>
      <c r="Y18" s="344"/>
      <c r="Z18" s="344"/>
      <c r="AA18" s="343"/>
      <c r="AB18" s="344"/>
      <c r="AC18" s="344"/>
      <c r="AD18" s="344"/>
      <c r="AE18" s="343"/>
      <c r="AF18" s="344"/>
      <c r="AG18" s="344"/>
      <c r="AH18" s="344"/>
      <c r="AI18" s="343"/>
      <c r="AJ18" s="344"/>
      <c r="AK18" s="344"/>
      <c r="AL18" s="392"/>
    </row>
    <row r="19" spans="1:38" x14ac:dyDescent="0.25">
      <c r="A19" s="213" t="s">
        <v>404</v>
      </c>
      <c r="B19" s="101" t="s">
        <v>405</v>
      </c>
      <c r="C19" s="62">
        <v>663.25</v>
      </c>
      <c r="D19" s="63">
        <v>686</v>
      </c>
      <c r="E19" s="131">
        <v>782.33333333333303</v>
      </c>
      <c r="F19" s="131">
        <v>2131.5833333333298</v>
      </c>
      <c r="G19" s="62">
        <v>37959.75</v>
      </c>
      <c r="H19" s="63">
        <v>50885.42</v>
      </c>
      <c r="I19" s="131">
        <v>78312.916666666701</v>
      </c>
      <c r="J19" s="131">
        <v>167158.08666666699</v>
      </c>
      <c r="K19" s="62">
        <v>177955.42</v>
      </c>
      <c r="L19" s="63">
        <v>199726.83</v>
      </c>
      <c r="M19" s="131">
        <v>201365.75</v>
      </c>
      <c r="N19" s="131">
        <v>579048</v>
      </c>
      <c r="O19" s="62">
        <v>0</v>
      </c>
      <c r="P19" s="63">
        <v>0</v>
      </c>
      <c r="Q19" s="131">
        <v>0</v>
      </c>
      <c r="R19" s="131">
        <v>0</v>
      </c>
      <c r="S19" s="62">
        <v>0</v>
      </c>
      <c r="T19" s="63">
        <v>0</v>
      </c>
      <c r="U19" s="131">
        <v>0</v>
      </c>
      <c r="V19" s="131">
        <v>0</v>
      </c>
      <c r="W19" s="62">
        <v>0</v>
      </c>
      <c r="X19" s="63">
        <v>0</v>
      </c>
      <c r="Y19" s="131">
        <v>0</v>
      </c>
      <c r="Z19" s="131">
        <v>0</v>
      </c>
      <c r="AA19" s="186"/>
      <c r="AB19" s="185"/>
      <c r="AC19" s="185"/>
      <c r="AD19" s="185"/>
      <c r="AE19" s="186"/>
      <c r="AF19" s="185"/>
      <c r="AG19" s="185"/>
      <c r="AH19" s="185"/>
      <c r="AI19" s="62"/>
      <c r="AJ19" s="63"/>
      <c r="AK19" s="131"/>
      <c r="AL19" s="132"/>
    </row>
    <row r="20" spans="1:38" x14ac:dyDescent="0.25">
      <c r="A20" s="213" t="s">
        <v>406</v>
      </c>
      <c r="B20" s="99" t="s">
        <v>407</v>
      </c>
      <c r="C20" s="396"/>
      <c r="D20" s="397"/>
      <c r="E20" s="397"/>
      <c r="F20" s="398">
        <v>5.96139444444444E-2</v>
      </c>
      <c r="G20" s="396"/>
      <c r="H20" s="397"/>
      <c r="I20" s="397"/>
      <c r="J20" s="398">
        <v>0</v>
      </c>
      <c r="K20" s="396"/>
      <c r="L20" s="397"/>
      <c r="M20" s="397"/>
      <c r="N20" s="398">
        <v>0</v>
      </c>
      <c r="O20" s="396"/>
      <c r="P20" s="397"/>
      <c r="Q20" s="397"/>
      <c r="R20" s="398">
        <v>0</v>
      </c>
      <c r="S20" s="396"/>
      <c r="T20" s="397"/>
      <c r="U20" s="397"/>
      <c r="V20" s="398">
        <v>0</v>
      </c>
      <c r="W20" s="396"/>
      <c r="X20" s="397"/>
      <c r="Y20" s="397"/>
      <c r="Z20" s="398">
        <v>0</v>
      </c>
      <c r="AA20" s="190"/>
      <c r="AB20" s="191"/>
      <c r="AC20" s="191"/>
      <c r="AD20" s="191"/>
      <c r="AE20" s="190"/>
      <c r="AF20" s="191"/>
      <c r="AG20" s="191"/>
      <c r="AH20" s="191"/>
      <c r="AI20" s="190"/>
      <c r="AJ20" s="397"/>
      <c r="AK20" s="397"/>
      <c r="AL20" s="399"/>
    </row>
    <row r="21" spans="1:38" s="12" customFormat="1" x14ac:dyDescent="0.25">
      <c r="A21" s="213" t="s">
        <v>408</v>
      </c>
      <c r="B21" s="102" t="s">
        <v>409</v>
      </c>
      <c r="C21" s="150"/>
      <c r="D21" s="148"/>
      <c r="E21" s="148"/>
      <c r="F21" s="337">
        <v>0</v>
      </c>
      <c r="G21" s="150"/>
      <c r="H21" s="148"/>
      <c r="I21" s="148"/>
      <c r="J21" s="337">
        <v>0</v>
      </c>
      <c r="K21" s="150"/>
      <c r="L21" s="148"/>
      <c r="M21" s="148"/>
      <c r="N21" s="337">
        <v>0</v>
      </c>
      <c r="O21" s="150"/>
      <c r="P21" s="148"/>
      <c r="Q21" s="148"/>
      <c r="R21" s="337">
        <v>0</v>
      </c>
      <c r="S21" s="150"/>
      <c r="T21" s="148"/>
      <c r="U21" s="148"/>
      <c r="V21" s="337">
        <v>0</v>
      </c>
      <c r="W21" s="150"/>
      <c r="X21" s="148"/>
      <c r="Y21" s="148"/>
      <c r="Z21" s="337">
        <v>0</v>
      </c>
      <c r="AA21" s="150"/>
      <c r="AB21" s="148"/>
      <c r="AC21" s="148"/>
      <c r="AD21" s="148"/>
      <c r="AE21" s="150"/>
      <c r="AF21" s="148"/>
      <c r="AG21" s="148"/>
      <c r="AH21" s="148"/>
      <c r="AI21" s="150"/>
      <c r="AJ21" s="148"/>
      <c r="AK21" s="148"/>
      <c r="AL21" s="400"/>
    </row>
    <row r="22" spans="1:38" x14ac:dyDescent="0.25">
      <c r="A22" s="215" t="s">
        <v>410</v>
      </c>
      <c r="B22" s="99" t="s">
        <v>411</v>
      </c>
      <c r="C22" s="150"/>
      <c r="D22" s="148"/>
      <c r="E22" s="148"/>
      <c r="F22" s="401">
        <v>1</v>
      </c>
      <c r="G22" s="150"/>
      <c r="H22" s="148"/>
      <c r="I22" s="148"/>
      <c r="J22" s="401">
        <v>1</v>
      </c>
      <c r="K22" s="150"/>
      <c r="L22" s="148"/>
      <c r="M22" s="148"/>
      <c r="N22" s="401">
        <v>1</v>
      </c>
      <c r="O22" s="150"/>
      <c r="P22" s="148"/>
      <c r="Q22" s="148"/>
      <c r="R22" s="401">
        <v>1</v>
      </c>
      <c r="S22" s="150"/>
      <c r="T22" s="148"/>
      <c r="U22" s="148"/>
      <c r="V22" s="401">
        <v>1</v>
      </c>
      <c r="W22" s="150"/>
      <c r="X22" s="148"/>
      <c r="Y22" s="148"/>
      <c r="Z22" s="401">
        <v>1</v>
      </c>
      <c r="AA22" s="150"/>
      <c r="AB22" s="148"/>
      <c r="AC22" s="148"/>
      <c r="AD22" s="148"/>
      <c r="AE22" s="150"/>
      <c r="AF22" s="148"/>
      <c r="AG22" s="148"/>
      <c r="AH22" s="148"/>
      <c r="AI22" s="150"/>
      <c r="AJ22" s="148"/>
      <c r="AK22" s="148"/>
      <c r="AL22" s="402"/>
    </row>
    <row r="23" spans="1:38" x14ac:dyDescent="0.25">
      <c r="A23" s="213" t="s">
        <v>412</v>
      </c>
      <c r="B23" s="99" t="s">
        <v>413</v>
      </c>
      <c r="C23" s="150"/>
      <c r="D23" s="148"/>
      <c r="E23" s="148"/>
      <c r="F23" s="403">
        <v>5.96139444444444E-2</v>
      </c>
      <c r="G23" s="150"/>
      <c r="H23" s="148"/>
      <c r="I23" s="148"/>
      <c r="J23" s="403">
        <v>0</v>
      </c>
      <c r="K23" s="150"/>
      <c r="L23" s="148"/>
      <c r="M23" s="148"/>
      <c r="N23" s="403">
        <v>0</v>
      </c>
      <c r="O23" s="150"/>
      <c r="P23" s="148"/>
      <c r="Q23" s="148"/>
      <c r="R23" s="403">
        <v>0</v>
      </c>
      <c r="S23" s="150"/>
      <c r="T23" s="148"/>
      <c r="U23" s="148"/>
      <c r="V23" s="403">
        <v>0</v>
      </c>
      <c r="W23" s="150"/>
      <c r="X23" s="148"/>
      <c r="Y23" s="148"/>
      <c r="Z23" s="403">
        <v>0</v>
      </c>
      <c r="AA23" s="150"/>
      <c r="AB23" s="148"/>
      <c r="AC23" s="148"/>
      <c r="AD23" s="148"/>
      <c r="AE23" s="150"/>
      <c r="AF23" s="148"/>
      <c r="AG23" s="148"/>
      <c r="AH23" s="148"/>
      <c r="AI23" s="150"/>
      <c r="AJ23" s="148"/>
      <c r="AK23" s="148"/>
      <c r="AL23" s="404"/>
    </row>
    <row r="24" spans="1:38" ht="33.6" x14ac:dyDescent="0.3">
      <c r="B24" s="250" t="s">
        <v>414</v>
      </c>
      <c r="C24" s="343"/>
      <c r="D24" s="344"/>
      <c r="E24" s="344"/>
      <c r="F24" s="344"/>
      <c r="G24" s="343"/>
      <c r="H24" s="344"/>
      <c r="I24" s="344"/>
      <c r="J24" s="344"/>
      <c r="K24" s="343"/>
      <c r="L24" s="344"/>
      <c r="M24" s="344"/>
      <c r="N24" s="344"/>
      <c r="O24" s="343"/>
      <c r="P24" s="344"/>
      <c r="Q24" s="344"/>
      <c r="R24" s="344"/>
      <c r="S24" s="343"/>
      <c r="T24" s="344"/>
      <c r="U24" s="344"/>
      <c r="V24" s="344"/>
      <c r="W24" s="343"/>
      <c r="X24" s="344"/>
      <c r="Y24" s="344"/>
      <c r="Z24" s="344"/>
      <c r="AA24" s="343"/>
      <c r="AB24" s="344"/>
      <c r="AC24" s="344"/>
      <c r="AD24" s="344"/>
      <c r="AE24" s="343"/>
      <c r="AF24" s="344"/>
      <c r="AG24" s="344"/>
      <c r="AH24" s="344"/>
      <c r="AI24" s="343"/>
      <c r="AJ24" s="344"/>
      <c r="AK24" s="344"/>
      <c r="AL24" s="392"/>
    </row>
    <row r="25" spans="1:38" x14ac:dyDescent="0.25">
      <c r="B25" s="103" t="s">
        <v>415</v>
      </c>
      <c r="C25" s="175"/>
      <c r="D25" s="154"/>
      <c r="E25" s="154"/>
      <c r="F25" s="154"/>
      <c r="G25" s="175"/>
      <c r="H25" s="154"/>
      <c r="I25" s="154"/>
      <c r="J25" s="154"/>
      <c r="K25" s="175"/>
      <c r="L25" s="154"/>
      <c r="M25" s="154"/>
      <c r="N25" s="154"/>
      <c r="O25" s="175"/>
      <c r="P25" s="154"/>
      <c r="Q25" s="154"/>
      <c r="R25" s="154"/>
      <c r="S25" s="175"/>
      <c r="T25" s="154"/>
      <c r="U25" s="154"/>
      <c r="V25" s="154"/>
      <c r="W25" s="175"/>
      <c r="X25" s="154"/>
      <c r="Y25" s="154"/>
      <c r="Z25" s="154"/>
      <c r="AA25" s="175"/>
      <c r="AB25" s="154"/>
      <c r="AC25" s="154"/>
      <c r="AD25" s="154"/>
      <c r="AE25" s="175"/>
      <c r="AF25" s="154"/>
      <c r="AG25" s="154"/>
      <c r="AH25" s="154"/>
      <c r="AI25" s="175"/>
      <c r="AJ25" s="154"/>
      <c r="AK25" s="154"/>
      <c r="AL25" s="155"/>
    </row>
    <row r="26" spans="1:38" x14ac:dyDescent="0.25">
      <c r="A26" s="213" t="s">
        <v>416</v>
      </c>
      <c r="B26" s="99" t="s">
        <v>417</v>
      </c>
      <c r="C26" s="405">
        <v>0.75143496861609405</v>
      </c>
      <c r="D26" s="403">
        <v>0.98206971962147704</v>
      </c>
      <c r="E26" s="403">
        <v>1.0832275675176299</v>
      </c>
      <c r="F26" s="403">
        <v>0.95997267271807396</v>
      </c>
      <c r="G26" s="405">
        <v>0.81976386458328698</v>
      </c>
      <c r="H26" s="403">
        <v>0.834673301322437</v>
      </c>
      <c r="I26" s="403">
        <v>0.82523448111708297</v>
      </c>
      <c r="J26" s="403">
        <v>0.82695107948287105</v>
      </c>
      <c r="K26" s="405">
        <v>0.86384161785191305</v>
      </c>
      <c r="L26" s="403">
        <v>0.89697640762598696</v>
      </c>
      <c r="M26" s="403">
        <v>0.88553708919470497</v>
      </c>
      <c r="N26" s="403">
        <v>0.88301936129164404</v>
      </c>
      <c r="O26" s="150"/>
      <c r="P26" s="148"/>
      <c r="Q26" s="148"/>
      <c r="R26" s="148"/>
      <c r="S26" s="150"/>
      <c r="T26" s="148"/>
      <c r="U26" s="148"/>
      <c r="V26" s="148"/>
      <c r="W26" s="150"/>
      <c r="X26" s="148"/>
      <c r="Y26" s="148"/>
      <c r="Z26" s="148"/>
      <c r="AA26" s="150"/>
      <c r="AB26" s="148"/>
      <c r="AC26" s="148"/>
      <c r="AD26" s="148"/>
      <c r="AE26" s="150"/>
      <c r="AF26" s="148"/>
      <c r="AG26" s="148"/>
      <c r="AH26" s="148"/>
      <c r="AI26" s="150"/>
      <c r="AJ26" s="148"/>
      <c r="AK26" s="148"/>
      <c r="AL26" s="188"/>
    </row>
    <row r="27" spans="1:38" x14ac:dyDescent="0.25">
      <c r="A27" s="213" t="s">
        <v>418</v>
      </c>
      <c r="B27" s="99" t="s">
        <v>419</v>
      </c>
      <c r="C27" s="380"/>
      <c r="D27" s="339"/>
      <c r="E27" s="339"/>
      <c r="F27" s="339"/>
      <c r="G27" s="380"/>
      <c r="H27" s="339"/>
      <c r="I27" s="339"/>
      <c r="J27" s="339"/>
      <c r="K27" s="380"/>
      <c r="L27" s="339"/>
      <c r="M27" s="339"/>
      <c r="N27" s="339"/>
      <c r="O27" s="405"/>
      <c r="P27" s="403"/>
      <c r="Q27" s="403"/>
      <c r="R27" s="403"/>
      <c r="S27" s="405"/>
      <c r="T27" s="403"/>
      <c r="U27" s="403"/>
      <c r="V27" s="403"/>
      <c r="W27" s="405"/>
      <c r="X27" s="403"/>
      <c r="Y27" s="403"/>
      <c r="Z27" s="403"/>
      <c r="AA27" s="150"/>
      <c r="AB27" s="148"/>
      <c r="AC27" s="148"/>
      <c r="AD27" s="148"/>
      <c r="AE27" s="150"/>
      <c r="AF27" s="148"/>
      <c r="AG27" s="148"/>
      <c r="AH27" s="148"/>
      <c r="AI27" s="405"/>
      <c r="AJ27" s="403"/>
      <c r="AK27" s="403"/>
      <c r="AL27" s="404"/>
    </row>
    <row r="28" spans="1:38" s="40" customFormat="1" x14ac:dyDescent="0.25">
      <c r="A28" s="213" t="s">
        <v>420</v>
      </c>
      <c r="B28" s="102" t="s">
        <v>421</v>
      </c>
      <c r="C28" s="150"/>
      <c r="D28" s="148"/>
      <c r="E28" s="148"/>
      <c r="F28" s="403">
        <v>5.96139444444444E-2</v>
      </c>
      <c r="G28" s="150"/>
      <c r="H28" s="148"/>
      <c r="I28" s="148"/>
      <c r="J28" s="403">
        <v>0</v>
      </c>
      <c r="K28" s="150"/>
      <c r="L28" s="148"/>
      <c r="M28" s="148"/>
      <c r="N28" s="403">
        <v>0</v>
      </c>
      <c r="O28" s="380"/>
      <c r="P28" s="339"/>
      <c r="Q28" s="339"/>
      <c r="R28" s="403"/>
      <c r="S28" s="380"/>
      <c r="T28" s="339"/>
      <c r="U28" s="339"/>
      <c r="V28" s="403"/>
      <c r="W28" s="380"/>
      <c r="X28" s="339"/>
      <c r="Y28" s="339"/>
      <c r="Z28" s="403"/>
      <c r="AA28" s="150"/>
      <c r="AB28" s="148"/>
      <c r="AC28" s="148"/>
      <c r="AD28" s="148"/>
      <c r="AE28" s="150"/>
      <c r="AF28" s="148"/>
      <c r="AG28" s="148"/>
      <c r="AH28" s="148"/>
      <c r="AI28" s="150"/>
      <c r="AJ28" s="339"/>
      <c r="AK28" s="339"/>
      <c r="AL28" s="404"/>
    </row>
    <row r="29" spans="1:38" x14ac:dyDescent="0.25">
      <c r="A29" s="214" t="s">
        <v>422</v>
      </c>
      <c r="B29" s="104" t="s">
        <v>423</v>
      </c>
      <c r="C29" s="150"/>
      <c r="D29" s="148"/>
      <c r="E29" s="148"/>
      <c r="F29" s="403">
        <v>1.02</v>
      </c>
      <c r="G29" s="150"/>
      <c r="H29" s="148"/>
      <c r="I29" s="148"/>
      <c r="J29" s="403">
        <v>0.82699999999999996</v>
      </c>
      <c r="K29" s="150"/>
      <c r="L29" s="148"/>
      <c r="M29" s="148"/>
      <c r="N29" s="403">
        <v>0.88300000000000001</v>
      </c>
      <c r="O29" s="150"/>
      <c r="P29" s="148"/>
      <c r="Q29" s="148"/>
      <c r="R29" s="403"/>
      <c r="S29" s="150"/>
      <c r="T29" s="148"/>
      <c r="U29" s="148"/>
      <c r="V29" s="403"/>
      <c r="W29" s="150"/>
      <c r="X29" s="148"/>
      <c r="Y29" s="148"/>
      <c r="Z29" s="403"/>
      <c r="AA29" s="150"/>
      <c r="AB29" s="148"/>
      <c r="AC29" s="148"/>
      <c r="AD29" s="148"/>
      <c r="AE29" s="150"/>
      <c r="AF29" s="148"/>
      <c r="AG29" s="148"/>
      <c r="AH29" s="148"/>
      <c r="AI29" s="150"/>
      <c r="AJ29" s="148"/>
      <c r="AK29" s="148"/>
      <c r="AL29" s="404"/>
    </row>
    <row r="30" spans="1:38" ht="16.8" x14ac:dyDescent="0.3">
      <c r="B30" s="250" t="s">
        <v>424</v>
      </c>
      <c r="C30" s="343"/>
      <c r="D30" s="344"/>
      <c r="E30" s="344"/>
      <c r="F30" s="344"/>
      <c r="G30" s="343"/>
      <c r="H30" s="344"/>
      <c r="I30" s="344"/>
      <c r="J30" s="344"/>
      <c r="K30" s="343"/>
      <c r="L30" s="344"/>
      <c r="M30" s="344"/>
      <c r="N30" s="344"/>
      <c r="O30" s="343"/>
      <c r="P30" s="344"/>
      <c r="Q30" s="344"/>
      <c r="R30" s="344"/>
      <c r="S30" s="343"/>
      <c r="T30" s="344"/>
      <c r="U30" s="344"/>
      <c r="V30" s="344"/>
      <c r="W30" s="343"/>
      <c r="X30" s="344"/>
      <c r="Y30" s="344"/>
      <c r="Z30" s="344"/>
      <c r="AA30" s="343"/>
      <c r="AB30" s="344"/>
      <c r="AC30" s="344"/>
      <c r="AD30" s="344"/>
      <c r="AE30" s="343"/>
      <c r="AF30" s="344"/>
      <c r="AG30" s="344"/>
      <c r="AH30" s="344"/>
      <c r="AI30" s="343"/>
      <c r="AJ30" s="344"/>
      <c r="AK30" s="344"/>
      <c r="AL30" s="392"/>
    </row>
    <row r="31" spans="1:38" x14ac:dyDescent="0.25">
      <c r="A31" s="213" t="s">
        <v>425</v>
      </c>
      <c r="B31" s="98" t="s">
        <v>426</v>
      </c>
      <c r="C31" s="1">
        <v>0.8</v>
      </c>
      <c r="D31" s="72">
        <v>0.8</v>
      </c>
      <c r="E31" s="72">
        <v>0.8</v>
      </c>
      <c r="F31" s="72">
        <v>0.8</v>
      </c>
      <c r="G31" s="71">
        <v>0.8</v>
      </c>
      <c r="H31" s="72">
        <v>0.8</v>
      </c>
      <c r="I31" s="72">
        <v>0.8</v>
      </c>
      <c r="J31" s="72">
        <v>0.8</v>
      </c>
      <c r="K31" s="71">
        <v>0.85</v>
      </c>
      <c r="L31" s="72">
        <v>0.85</v>
      </c>
      <c r="M31" s="72">
        <v>0.85</v>
      </c>
      <c r="N31" s="72">
        <v>0.85</v>
      </c>
      <c r="O31" s="71">
        <v>0.8</v>
      </c>
      <c r="P31" s="72">
        <v>0.8</v>
      </c>
      <c r="Q31" s="72">
        <v>0.8</v>
      </c>
      <c r="R31" s="72">
        <v>0.8</v>
      </c>
      <c r="S31" s="71">
        <v>0.8</v>
      </c>
      <c r="T31" s="72">
        <v>0.8</v>
      </c>
      <c r="U31" s="72">
        <v>0.8</v>
      </c>
      <c r="V31" s="72">
        <v>0.8</v>
      </c>
      <c r="W31" s="71">
        <v>0.85</v>
      </c>
      <c r="X31" s="72">
        <v>0.85</v>
      </c>
      <c r="Y31" s="72">
        <v>0.85</v>
      </c>
      <c r="Z31" s="72">
        <v>0.85</v>
      </c>
      <c r="AA31" s="186"/>
      <c r="AB31" s="185"/>
      <c r="AC31" s="185"/>
      <c r="AD31" s="185"/>
      <c r="AE31" s="186"/>
      <c r="AF31" s="185"/>
      <c r="AG31" s="185"/>
      <c r="AH31" s="185"/>
      <c r="AI31" s="71"/>
      <c r="AJ31" s="72"/>
      <c r="AK31" s="72"/>
      <c r="AL31" s="105"/>
    </row>
    <row r="32" spans="1:38" x14ac:dyDescent="0.25">
      <c r="A32" s="213" t="s">
        <v>427</v>
      </c>
      <c r="B32" s="102" t="s">
        <v>428</v>
      </c>
      <c r="C32" s="380"/>
      <c r="D32" s="339"/>
      <c r="E32" s="339"/>
      <c r="F32" s="403">
        <v>1.02</v>
      </c>
      <c r="G32" s="380"/>
      <c r="H32" s="339"/>
      <c r="I32" s="339"/>
      <c r="J32" s="403">
        <v>0.82699999999999996</v>
      </c>
      <c r="K32" s="380"/>
      <c r="L32" s="339"/>
      <c r="M32" s="339"/>
      <c r="N32" s="403">
        <v>0.88300000000000001</v>
      </c>
      <c r="O32" s="380"/>
      <c r="P32" s="339"/>
      <c r="Q32" s="339"/>
      <c r="R32" s="403"/>
      <c r="S32" s="380"/>
      <c r="T32" s="339"/>
      <c r="U32" s="339"/>
      <c r="V32" s="403"/>
      <c r="W32" s="380"/>
      <c r="X32" s="339"/>
      <c r="Y32" s="339"/>
      <c r="Z32" s="403"/>
      <c r="AA32" s="150"/>
      <c r="AB32" s="148"/>
      <c r="AC32" s="148"/>
      <c r="AD32" s="148"/>
      <c r="AE32" s="150"/>
      <c r="AF32" s="148"/>
      <c r="AG32" s="148"/>
      <c r="AH32" s="148"/>
      <c r="AI32" s="150"/>
      <c r="AJ32" s="339"/>
      <c r="AK32" s="339"/>
      <c r="AL32" s="404"/>
    </row>
    <row r="33" spans="1:38" s="40" customFormat="1" x14ac:dyDescent="0.25">
      <c r="A33" s="213" t="s">
        <v>429</v>
      </c>
      <c r="B33" s="81" t="s">
        <v>430</v>
      </c>
      <c r="C33" s="150"/>
      <c r="D33" s="148"/>
      <c r="E33" s="148"/>
      <c r="F33" s="348">
        <v>4498027.05</v>
      </c>
      <c r="G33" s="150"/>
      <c r="H33" s="148"/>
      <c r="I33" s="148"/>
      <c r="J33" s="348">
        <v>334188709.83999997</v>
      </c>
      <c r="K33" s="150"/>
      <c r="L33" s="148"/>
      <c r="M33" s="148"/>
      <c r="N33" s="348">
        <v>532542749.36000001</v>
      </c>
      <c r="O33" s="150"/>
      <c r="P33" s="148"/>
      <c r="Q33" s="148"/>
      <c r="R33" s="348"/>
      <c r="S33" s="150"/>
      <c r="T33" s="148"/>
      <c r="U33" s="148"/>
      <c r="V33" s="348"/>
      <c r="W33" s="150"/>
      <c r="X33" s="148"/>
      <c r="Y33" s="148"/>
      <c r="Z33" s="348"/>
      <c r="AA33" s="150"/>
      <c r="AB33" s="148"/>
      <c r="AC33" s="148"/>
      <c r="AD33" s="148"/>
      <c r="AE33" s="150"/>
      <c r="AF33" s="148"/>
      <c r="AG33" s="148"/>
      <c r="AH33" s="148"/>
      <c r="AI33" s="150"/>
      <c r="AJ33" s="148"/>
      <c r="AK33" s="148"/>
      <c r="AL33" s="393"/>
    </row>
    <row r="34" spans="1:38" s="17" customFormat="1" ht="26.4" x14ac:dyDescent="0.25">
      <c r="A34" s="214" t="s">
        <v>431</v>
      </c>
      <c r="B34" s="100" t="s">
        <v>432</v>
      </c>
      <c r="C34" s="150"/>
      <c r="D34" s="148"/>
      <c r="E34" s="148"/>
      <c r="F34" s="348">
        <v>0</v>
      </c>
      <c r="G34" s="150"/>
      <c r="H34" s="148"/>
      <c r="I34" s="148"/>
      <c r="J34" s="348">
        <v>0</v>
      </c>
      <c r="K34" s="150"/>
      <c r="L34" s="148"/>
      <c r="M34" s="148"/>
      <c r="N34" s="348">
        <v>0</v>
      </c>
      <c r="O34" s="150"/>
      <c r="P34" s="148"/>
      <c r="Q34" s="148"/>
      <c r="R34" s="348">
        <v>0</v>
      </c>
      <c r="S34" s="150"/>
      <c r="T34" s="148"/>
      <c r="U34" s="148"/>
      <c r="V34" s="348">
        <v>0</v>
      </c>
      <c r="W34" s="150"/>
      <c r="X34" s="148"/>
      <c r="Y34" s="148"/>
      <c r="Z34" s="348">
        <v>0</v>
      </c>
      <c r="AA34" s="150"/>
      <c r="AB34" s="148"/>
      <c r="AC34" s="148"/>
      <c r="AD34" s="148"/>
      <c r="AE34" s="150"/>
      <c r="AF34" s="148"/>
      <c r="AG34" s="148"/>
      <c r="AH34" s="148"/>
      <c r="AI34" s="150"/>
      <c r="AJ34" s="148"/>
      <c r="AK34" s="148"/>
      <c r="AL34" s="393"/>
    </row>
    <row r="35" spans="1:38" s="17" customFormat="1" ht="13.95" customHeight="1" x14ac:dyDescent="0.25">
      <c r="A35" s="213" t="s">
        <v>433</v>
      </c>
      <c r="B35" s="99" t="s">
        <v>434</v>
      </c>
      <c r="C35" s="347">
        <v>0</v>
      </c>
      <c r="D35" s="348">
        <v>0</v>
      </c>
      <c r="E35" s="348"/>
      <c r="F35" s="148"/>
      <c r="G35" s="347">
        <v>0</v>
      </c>
      <c r="H35" s="348">
        <v>0</v>
      </c>
      <c r="I35" s="348">
        <v>0</v>
      </c>
      <c r="J35" s="148"/>
      <c r="K35" s="347">
        <v>0</v>
      </c>
      <c r="L35" s="348">
        <v>0</v>
      </c>
      <c r="M35" s="348">
        <v>0</v>
      </c>
      <c r="N35" s="148"/>
      <c r="O35" s="347"/>
      <c r="P35" s="348"/>
      <c r="Q35" s="348"/>
      <c r="R35" s="148"/>
      <c r="S35" s="347"/>
      <c r="T35" s="348"/>
      <c r="U35" s="348"/>
      <c r="V35" s="148"/>
      <c r="W35" s="347"/>
      <c r="X35" s="348"/>
      <c r="Y35" s="348"/>
      <c r="Z35" s="148"/>
      <c r="AA35" s="150"/>
      <c r="AB35" s="148"/>
      <c r="AC35" s="148"/>
      <c r="AD35" s="148"/>
      <c r="AE35" s="150"/>
      <c r="AF35" s="148"/>
      <c r="AG35" s="148"/>
      <c r="AH35" s="148"/>
      <c r="AI35" s="347"/>
      <c r="AJ35" s="348"/>
      <c r="AK35" s="348"/>
      <c r="AL35" s="188"/>
    </row>
    <row r="36" spans="1:38" s="17" customFormat="1" x14ac:dyDescent="0.25">
      <c r="A36" s="213" t="s">
        <v>435</v>
      </c>
      <c r="B36" s="99" t="s">
        <v>436</v>
      </c>
      <c r="C36" s="209"/>
      <c r="D36" s="337"/>
      <c r="E36" s="148"/>
      <c r="F36" s="148"/>
      <c r="G36" s="209"/>
      <c r="H36" s="337"/>
      <c r="I36" s="148"/>
      <c r="J36" s="148"/>
      <c r="K36" s="209"/>
      <c r="L36" s="337"/>
      <c r="M36" s="148"/>
      <c r="N36" s="148"/>
      <c r="O36" s="209"/>
      <c r="P36" s="337"/>
      <c r="Q36" s="148"/>
      <c r="R36" s="148"/>
      <c r="S36" s="209"/>
      <c r="T36" s="337"/>
      <c r="U36" s="148"/>
      <c r="V36" s="148"/>
      <c r="W36" s="209"/>
      <c r="X36" s="337"/>
      <c r="Y36" s="148"/>
      <c r="Z36" s="148"/>
      <c r="AA36" s="150"/>
      <c r="AB36" s="148"/>
      <c r="AC36" s="148"/>
      <c r="AD36" s="148"/>
      <c r="AE36" s="150"/>
      <c r="AF36" s="148"/>
      <c r="AG36" s="148"/>
      <c r="AH36" s="148"/>
      <c r="AI36" s="209"/>
      <c r="AJ36" s="337"/>
      <c r="AK36" s="148"/>
      <c r="AL36" s="188"/>
    </row>
    <row r="37" spans="1:38" s="17" customFormat="1" x14ac:dyDescent="0.25">
      <c r="A37" s="213" t="s">
        <v>437</v>
      </c>
      <c r="B37" s="99" t="s">
        <v>438</v>
      </c>
      <c r="C37" s="347">
        <v>0</v>
      </c>
      <c r="D37" s="348">
        <v>0</v>
      </c>
      <c r="E37" s="348">
        <v>0</v>
      </c>
      <c r="F37" s="148"/>
      <c r="G37" s="347">
        <v>0</v>
      </c>
      <c r="H37" s="348">
        <v>0</v>
      </c>
      <c r="I37" s="348">
        <v>0</v>
      </c>
      <c r="J37" s="148"/>
      <c r="K37" s="347">
        <v>0</v>
      </c>
      <c r="L37" s="348">
        <v>0</v>
      </c>
      <c r="M37" s="348">
        <v>0</v>
      </c>
      <c r="N37" s="148"/>
      <c r="O37" s="347"/>
      <c r="P37" s="348"/>
      <c r="Q37" s="348"/>
      <c r="R37" s="148"/>
      <c r="S37" s="347"/>
      <c r="T37" s="348"/>
      <c r="U37" s="348"/>
      <c r="V37" s="148"/>
      <c r="W37" s="347"/>
      <c r="X37" s="348"/>
      <c r="Y37" s="348"/>
      <c r="Z37" s="148"/>
      <c r="AA37" s="150"/>
      <c r="AB37" s="148"/>
      <c r="AC37" s="148"/>
      <c r="AD37" s="148"/>
      <c r="AE37" s="150"/>
      <c r="AF37" s="148"/>
      <c r="AG37" s="148"/>
      <c r="AH37" s="148"/>
      <c r="AI37" s="347"/>
      <c r="AJ37" s="348"/>
      <c r="AK37" s="348"/>
      <c r="AL37" s="188"/>
    </row>
    <row r="38" spans="1:38" s="22" customFormat="1" ht="13.95" customHeight="1" x14ac:dyDescent="0.25">
      <c r="A38" s="214" t="s">
        <v>439</v>
      </c>
      <c r="B38" s="82" t="s">
        <v>440</v>
      </c>
      <c r="C38" s="347">
        <v>0</v>
      </c>
      <c r="D38" s="348">
        <v>0</v>
      </c>
      <c r="E38" s="348">
        <v>0</v>
      </c>
      <c r="F38" s="348">
        <v>0</v>
      </c>
      <c r="G38" s="347">
        <v>0</v>
      </c>
      <c r="H38" s="348">
        <v>0</v>
      </c>
      <c r="I38" s="348">
        <v>0</v>
      </c>
      <c r="J38" s="348">
        <v>0</v>
      </c>
      <c r="K38" s="347">
        <v>0</v>
      </c>
      <c r="L38" s="348">
        <v>0</v>
      </c>
      <c r="M38" s="348">
        <v>0</v>
      </c>
      <c r="N38" s="348">
        <v>0</v>
      </c>
      <c r="O38" s="347"/>
      <c r="P38" s="348"/>
      <c r="Q38" s="348"/>
      <c r="R38" s="348"/>
      <c r="S38" s="347"/>
      <c r="T38" s="348"/>
      <c r="U38" s="348"/>
      <c r="V38" s="348"/>
      <c r="W38" s="347"/>
      <c r="X38" s="348"/>
      <c r="Y38" s="348"/>
      <c r="Z38" s="348"/>
      <c r="AA38" s="150"/>
      <c r="AB38" s="148"/>
      <c r="AC38" s="148"/>
      <c r="AD38" s="148"/>
      <c r="AE38" s="150"/>
      <c r="AF38" s="148"/>
      <c r="AG38" s="148"/>
      <c r="AH38" s="148"/>
      <c r="AI38" s="347"/>
      <c r="AJ38" s="348"/>
      <c r="AK38" s="348"/>
      <c r="AL38" s="393"/>
    </row>
    <row r="39" spans="1:38" s="17" customFormat="1" ht="16.8" x14ac:dyDescent="0.3">
      <c r="A39" s="125"/>
      <c r="B39" s="250" t="s">
        <v>441</v>
      </c>
      <c r="C39" s="343"/>
      <c r="D39" s="344"/>
      <c r="E39" s="344"/>
      <c r="F39" s="344"/>
      <c r="G39" s="343"/>
      <c r="H39" s="344"/>
      <c r="I39" s="344"/>
      <c r="J39" s="344"/>
      <c r="K39" s="343"/>
      <c r="L39" s="344"/>
      <c r="M39" s="344"/>
      <c r="N39" s="344"/>
      <c r="O39" s="343"/>
      <c r="P39" s="344"/>
      <c r="Q39" s="344"/>
      <c r="R39" s="344"/>
      <c r="S39" s="343"/>
      <c r="T39" s="344"/>
      <c r="U39" s="344"/>
      <c r="V39" s="344"/>
      <c r="W39" s="343"/>
      <c r="X39" s="344"/>
      <c r="Y39" s="344"/>
      <c r="Z39" s="344"/>
      <c r="AA39" s="343"/>
      <c r="AB39" s="344"/>
      <c r="AC39" s="344"/>
      <c r="AD39" s="344"/>
      <c r="AE39" s="343"/>
      <c r="AF39" s="344"/>
      <c r="AG39" s="344"/>
      <c r="AH39" s="344"/>
      <c r="AI39" s="343"/>
      <c r="AJ39" s="344"/>
      <c r="AK39" s="344"/>
      <c r="AL39" s="392"/>
    </row>
    <row r="40" spans="1:38" s="17" customFormat="1" ht="13.2" customHeight="1" x14ac:dyDescent="0.25">
      <c r="A40" s="125"/>
      <c r="B40" s="80" t="s">
        <v>442</v>
      </c>
      <c r="C40" s="175"/>
      <c r="D40" s="154"/>
      <c r="E40" s="154"/>
      <c r="F40" s="154"/>
      <c r="G40" s="175"/>
      <c r="H40" s="154"/>
      <c r="I40" s="154"/>
      <c r="J40" s="154"/>
      <c r="K40" s="175"/>
      <c r="L40" s="154"/>
      <c r="M40" s="154"/>
      <c r="N40" s="154"/>
      <c r="O40" s="175"/>
      <c r="P40" s="154"/>
      <c r="Q40" s="154"/>
      <c r="R40" s="154"/>
      <c r="S40" s="175"/>
      <c r="T40" s="154"/>
      <c r="U40" s="154"/>
      <c r="V40" s="154"/>
      <c r="W40" s="175"/>
      <c r="X40" s="154"/>
      <c r="Y40" s="154"/>
      <c r="Z40" s="154"/>
      <c r="AA40" s="175"/>
      <c r="AB40" s="154"/>
      <c r="AC40" s="154"/>
      <c r="AD40" s="154"/>
      <c r="AE40" s="175"/>
      <c r="AF40" s="154"/>
      <c r="AG40" s="154"/>
      <c r="AH40" s="154"/>
      <c r="AI40" s="175"/>
      <c r="AJ40" s="154"/>
      <c r="AK40" s="154"/>
      <c r="AL40" s="155"/>
    </row>
    <row r="41" spans="1:38" s="17" customFormat="1" ht="13.95" customHeight="1" x14ac:dyDescent="0.25">
      <c r="A41" s="125" t="s">
        <v>443</v>
      </c>
      <c r="B41" s="81" t="s">
        <v>444</v>
      </c>
      <c r="C41" s="209"/>
      <c r="D41" s="337"/>
      <c r="E41" s="337"/>
      <c r="F41" s="148"/>
      <c r="G41" s="209"/>
      <c r="H41" s="337"/>
      <c r="I41" s="337"/>
      <c r="J41" s="148"/>
      <c r="K41" s="209"/>
      <c r="L41" s="337"/>
      <c r="M41" s="337"/>
      <c r="N41" s="148"/>
      <c r="O41" s="209"/>
      <c r="P41" s="337"/>
      <c r="Q41" s="337"/>
      <c r="R41" s="148"/>
      <c r="S41" s="209"/>
      <c r="T41" s="337"/>
      <c r="U41" s="337"/>
      <c r="V41" s="148"/>
      <c r="W41" s="209"/>
      <c r="X41" s="337"/>
      <c r="Y41" s="337"/>
      <c r="Z41" s="148"/>
      <c r="AA41" s="150"/>
      <c r="AB41" s="148"/>
      <c r="AC41" s="148"/>
      <c r="AD41" s="148"/>
      <c r="AE41" s="150"/>
      <c r="AF41" s="148"/>
      <c r="AG41" s="148"/>
      <c r="AH41" s="148"/>
      <c r="AI41" s="209"/>
      <c r="AJ41" s="337"/>
      <c r="AK41" s="337"/>
      <c r="AL41" s="188"/>
    </row>
    <row r="42" spans="1:38" s="17" customFormat="1" ht="13.95" customHeight="1" x14ac:dyDescent="0.25">
      <c r="A42" s="125" t="s">
        <v>445</v>
      </c>
      <c r="B42" s="81" t="s">
        <v>446</v>
      </c>
      <c r="C42" s="209"/>
      <c r="D42" s="337"/>
      <c r="E42" s="337"/>
      <c r="F42" s="148"/>
      <c r="G42" s="209"/>
      <c r="H42" s="337"/>
      <c r="I42" s="337"/>
      <c r="J42" s="148"/>
      <c r="K42" s="209"/>
      <c r="L42" s="337"/>
      <c r="M42" s="337"/>
      <c r="N42" s="148"/>
      <c r="O42" s="209"/>
      <c r="P42" s="337"/>
      <c r="Q42" s="337"/>
      <c r="R42" s="148"/>
      <c r="S42" s="209"/>
      <c r="T42" s="337"/>
      <c r="U42" s="337"/>
      <c r="V42" s="148"/>
      <c r="W42" s="209"/>
      <c r="X42" s="337"/>
      <c r="Y42" s="337"/>
      <c r="Z42" s="148"/>
      <c r="AA42" s="150"/>
      <c r="AB42" s="148"/>
      <c r="AC42" s="148"/>
      <c r="AD42" s="148"/>
      <c r="AE42" s="150"/>
      <c r="AF42" s="148"/>
      <c r="AG42" s="148"/>
      <c r="AH42" s="148"/>
      <c r="AI42" s="209"/>
      <c r="AJ42" s="337"/>
      <c r="AK42" s="337"/>
      <c r="AL42" s="188"/>
    </row>
    <row r="43" spans="1:38" s="17" customFormat="1" x14ac:dyDescent="0.25">
      <c r="A43" s="125" t="s">
        <v>447</v>
      </c>
      <c r="B43" s="82" t="s">
        <v>448</v>
      </c>
      <c r="C43" s="177"/>
      <c r="D43" s="148"/>
      <c r="E43" s="178"/>
      <c r="F43" s="178"/>
      <c r="G43" s="177"/>
      <c r="H43" s="178"/>
      <c r="I43" s="178"/>
      <c r="J43" s="178"/>
      <c r="K43" s="177"/>
      <c r="L43" s="178"/>
      <c r="M43" s="178"/>
      <c r="N43" s="178"/>
      <c r="O43" s="177"/>
      <c r="P43" s="178"/>
      <c r="Q43" s="178"/>
      <c r="R43" s="178"/>
      <c r="S43" s="177"/>
      <c r="T43" s="178"/>
      <c r="U43" s="178"/>
      <c r="V43" s="178"/>
      <c r="W43" s="177"/>
      <c r="X43" s="148"/>
      <c r="Y43" s="178"/>
      <c r="Z43" s="178"/>
      <c r="AA43" s="177"/>
      <c r="AB43" s="178"/>
      <c r="AC43" s="178"/>
      <c r="AD43" s="178"/>
      <c r="AE43" s="177"/>
      <c r="AF43" s="178"/>
      <c r="AG43" s="178"/>
      <c r="AH43" s="178"/>
      <c r="AI43" s="177"/>
      <c r="AJ43" s="148"/>
      <c r="AK43" s="178"/>
      <c r="AL43" s="192"/>
    </row>
    <row r="44" spans="1:38" s="17" customFormat="1" ht="13.95" customHeight="1" x14ac:dyDescent="0.25">
      <c r="A44" s="125" t="s">
        <v>449</v>
      </c>
      <c r="B44" s="81" t="s">
        <v>450</v>
      </c>
      <c r="C44" s="150"/>
      <c r="D44" s="148"/>
      <c r="E44" s="337"/>
      <c r="F44" s="202"/>
      <c r="G44" s="211"/>
      <c r="H44" s="202"/>
      <c r="I44" s="337"/>
      <c r="J44" s="202"/>
      <c r="K44" s="211"/>
      <c r="L44" s="202"/>
      <c r="M44" s="202"/>
      <c r="N44" s="202"/>
      <c r="O44" s="211"/>
      <c r="P44" s="202"/>
      <c r="Q44" s="337"/>
      <c r="R44" s="202"/>
      <c r="S44" s="211"/>
      <c r="T44" s="202"/>
      <c r="U44" s="337"/>
      <c r="V44" s="202"/>
      <c r="W44" s="211"/>
      <c r="X44" s="202"/>
      <c r="Y44" s="202"/>
      <c r="Z44" s="202"/>
      <c r="AA44" s="211"/>
      <c r="AB44" s="202"/>
      <c r="AC44" s="202"/>
      <c r="AD44" s="202"/>
      <c r="AE44" s="211"/>
      <c r="AF44" s="202"/>
      <c r="AG44" s="202"/>
      <c r="AH44" s="202"/>
      <c r="AI44" s="211"/>
      <c r="AJ44" s="202"/>
      <c r="AK44" s="337"/>
      <c r="AL44" s="212"/>
    </row>
    <row r="45" spans="1:38" s="17" customFormat="1" x14ac:dyDescent="0.25">
      <c r="A45" s="125" t="s">
        <v>451</v>
      </c>
      <c r="B45" s="81" t="s">
        <v>452</v>
      </c>
      <c r="C45" s="150"/>
      <c r="D45" s="148"/>
      <c r="E45" s="337"/>
      <c r="F45" s="202"/>
      <c r="G45" s="211"/>
      <c r="H45" s="202"/>
      <c r="I45" s="337"/>
      <c r="J45" s="202"/>
      <c r="K45" s="211"/>
      <c r="L45" s="202"/>
      <c r="M45" s="202"/>
      <c r="N45" s="202"/>
      <c r="O45" s="211"/>
      <c r="P45" s="202"/>
      <c r="Q45" s="337"/>
      <c r="R45" s="202"/>
      <c r="S45" s="211"/>
      <c r="T45" s="202"/>
      <c r="U45" s="337"/>
      <c r="V45" s="202"/>
      <c r="W45" s="211"/>
      <c r="X45" s="202"/>
      <c r="Y45" s="202"/>
      <c r="Z45" s="202"/>
      <c r="AA45" s="211"/>
      <c r="AB45" s="202"/>
      <c r="AC45" s="202"/>
      <c r="AD45" s="202"/>
      <c r="AE45" s="211"/>
      <c r="AF45" s="202"/>
      <c r="AG45" s="202"/>
      <c r="AH45" s="202"/>
      <c r="AI45" s="211"/>
      <c r="AJ45" s="202"/>
      <c r="AK45" s="337"/>
      <c r="AL45" s="212"/>
    </row>
    <row r="46" spans="1:38" s="17" customFormat="1" x14ac:dyDescent="0.25">
      <c r="A46" s="125" t="s">
        <v>453</v>
      </c>
      <c r="B46" s="81" t="s">
        <v>454</v>
      </c>
      <c r="C46" s="150"/>
      <c r="D46" s="148"/>
      <c r="E46" s="337"/>
      <c r="F46" s="148"/>
      <c r="G46" s="150"/>
      <c r="H46" s="148"/>
      <c r="I46" s="337"/>
      <c r="J46" s="148"/>
      <c r="K46" s="150"/>
      <c r="L46" s="148"/>
      <c r="M46" s="148"/>
      <c r="N46" s="148"/>
      <c r="O46" s="150"/>
      <c r="P46" s="148"/>
      <c r="Q46" s="337"/>
      <c r="R46" s="148"/>
      <c r="S46" s="150"/>
      <c r="T46" s="148"/>
      <c r="U46" s="337"/>
      <c r="V46" s="148"/>
      <c r="W46" s="150"/>
      <c r="X46" s="148"/>
      <c r="Y46" s="148"/>
      <c r="Z46" s="148"/>
      <c r="AA46" s="150"/>
      <c r="AB46" s="148"/>
      <c r="AC46" s="148"/>
      <c r="AD46" s="148"/>
      <c r="AE46" s="150"/>
      <c r="AF46" s="148"/>
      <c r="AG46" s="148"/>
      <c r="AH46" s="148"/>
      <c r="AI46" s="150"/>
      <c r="AJ46" s="148"/>
      <c r="AK46" s="337"/>
      <c r="AL46" s="188"/>
    </row>
    <row r="47" spans="1:38" s="17" customFormat="1" x14ac:dyDescent="0.25">
      <c r="A47" s="125" t="s">
        <v>455</v>
      </c>
      <c r="B47" s="81" t="s">
        <v>456</v>
      </c>
      <c r="C47" s="150"/>
      <c r="D47" s="148"/>
      <c r="E47" s="337"/>
      <c r="F47" s="148"/>
      <c r="G47" s="150"/>
      <c r="H47" s="148"/>
      <c r="I47" s="337"/>
      <c r="J47" s="148"/>
      <c r="K47" s="150"/>
      <c r="L47" s="148"/>
      <c r="M47" s="148"/>
      <c r="N47" s="148"/>
      <c r="O47" s="150"/>
      <c r="P47" s="148"/>
      <c r="Q47" s="337"/>
      <c r="R47" s="148"/>
      <c r="S47" s="150"/>
      <c r="T47" s="148"/>
      <c r="U47" s="337"/>
      <c r="V47" s="148"/>
      <c r="W47" s="150"/>
      <c r="X47" s="148"/>
      <c r="Y47" s="148"/>
      <c r="Z47" s="148"/>
      <c r="AA47" s="150"/>
      <c r="AB47" s="148"/>
      <c r="AC47" s="148"/>
      <c r="AD47" s="148"/>
      <c r="AE47" s="150"/>
      <c r="AF47" s="148"/>
      <c r="AG47" s="148"/>
      <c r="AH47" s="148"/>
      <c r="AI47" s="150"/>
      <c r="AJ47" s="148"/>
      <c r="AK47" s="337"/>
      <c r="AL47" s="188"/>
    </row>
    <row r="48" spans="1:38" s="17" customFormat="1" x14ac:dyDescent="0.25">
      <c r="A48" s="125" t="s">
        <v>457</v>
      </c>
      <c r="B48" s="81" t="s">
        <v>458</v>
      </c>
      <c r="C48" s="150"/>
      <c r="D48" s="148"/>
      <c r="E48" s="337"/>
      <c r="F48" s="148"/>
      <c r="G48" s="150"/>
      <c r="H48" s="148"/>
      <c r="I48" s="337"/>
      <c r="J48" s="148"/>
      <c r="K48" s="150"/>
      <c r="L48" s="148"/>
      <c r="M48" s="148"/>
      <c r="N48" s="148"/>
      <c r="O48" s="150"/>
      <c r="P48" s="148"/>
      <c r="Q48" s="337"/>
      <c r="R48" s="148"/>
      <c r="S48" s="150"/>
      <c r="T48" s="148"/>
      <c r="U48" s="337"/>
      <c r="V48" s="148"/>
      <c r="W48" s="150"/>
      <c r="X48" s="148"/>
      <c r="Y48" s="148"/>
      <c r="Z48" s="148"/>
      <c r="AA48" s="150"/>
      <c r="AB48" s="148"/>
      <c r="AC48" s="148"/>
      <c r="AD48" s="148"/>
      <c r="AE48" s="150"/>
      <c r="AF48" s="148"/>
      <c r="AG48" s="148"/>
      <c r="AH48" s="148"/>
      <c r="AI48" s="150"/>
      <c r="AJ48" s="148"/>
      <c r="AK48" s="337"/>
      <c r="AL48" s="188"/>
    </row>
    <row r="49" spans="1:38" x14ac:dyDescent="0.25">
      <c r="A49" s="125" t="s">
        <v>459</v>
      </c>
      <c r="B49" s="107" t="s">
        <v>460</v>
      </c>
      <c r="C49" s="193"/>
      <c r="D49" s="194"/>
      <c r="E49" s="384"/>
      <c r="F49" s="194"/>
      <c r="G49" s="193"/>
      <c r="H49" s="194"/>
      <c r="I49" s="384"/>
      <c r="J49" s="194"/>
      <c r="K49" s="193"/>
      <c r="L49" s="194"/>
      <c r="M49" s="194"/>
      <c r="N49" s="194"/>
      <c r="O49" s="193"/>
      <c r="P49" s="194"/>
      <c r="Q49" s="384"/>
      <c r="R49" s="194"/>
      <c r="S49" s="193"/>
      <c r="T49" s="194"/>
      <c r="U49" s="384"/>
      <c r="V49" s="194"/>
      <c r="W49" s="193"/>
      <c r="X49" s="194"/>
      <c r="Y49" s="194"/>
      <c r="Z49" s="194"/>
      <c r="AA49" s="193"/>
      <c r="AB49" s="194"/>
      <c r="AC49" s="194"/>
      <c r="AD49" s="194"/>
      <c r="AE49" s="193"/>
      <c r="AF49" s="194"/>
      <c r="AG49" s="194"/>
      <c r="AH49" s="194"/>
      <c r="AI49" s="193"/>
      <c r="AJ49" s="194"/>
      <c r="AK49" s="384"/>
      <c r="AL49" s="196"/>
    </row>
    <row r="50" spans="1:38" ht="13.2" customHeight="1" x14ac:dyDescent="0.25">
      <c r="B50" s="73"/>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hidden="1" x14ac:dyDescent="0.25">
      <c r="B51" s="74"/>
    </row>
    <row r="52" spans="1:38" hidden="1" x14ac:dyDescent="0.25"/>
    <row r="53" spans="1:38" hidden="1" x14ac:dyDescent="0.25"/>
    <row r="54" spans="1:38" ht="12.75" hidden="1" customHeight="1" x14ac:dyDescent="0.25">
      <c r="B54" s="23"/>
    </row>
    <row r="55" spans="1:38" hidden="1" x14ac:dyDescent="0.25">
      <c r="B55" s="74"/>
    </row>
    <row r="56" spans="1:38" hidden="1" x14ac:dyDescent="0.25"/>
    <row r="57" spans="1:38" hidden="1" x14ac:dyDescent="0.25"/>
    <row r="58" spans="1:38" hidden="1" x14ac:dyDescent="0.25">
      <c r="B58" s="8"/>
      <c r="L58" s="9"/>
    </row>
    <row r="59" spans="1:38" hidden="1" x14ac:dyDescent="0.25">
      <c r="B59" s="22"/>
      <c r="L59" s="9"/>
    </row>
  </sheetData>
  <sheetProtection password="D429" sheet="1" objects="1" scenarios="1"/>
  <conditionalFormatting sqref="C19">
    <cfRule type="cellIs" dxfId="114" priority="74" stopIfTrue="1" operator="lessThan">
      <formula>0</formula>
    </cfRule>
  </conditionalFormatting>
  <conditionalFormatting sqref="C15:C16">
    <cfRule type="cellIs" dxfId="113" priority="87" stopIfTrue="1" operator="lessThan">
      <formula>0</formula>
    </cfRule>
  </conditionalFormatting>
  <conditionalFormatting sqref="C5:C7">
    <cfRule type="cellIs" dxfId="112" priority="88" stopIfTrue="1" operator="lessThan">
      <formula>0</formula>
    </cfRule>
  </conditionalFormatting>
  <conditionalFormatting sqref="G15:G16">
    <cfRule type="cellIs" dxfId="111" priority="71" stopIfTrue="1" operator="lessThan">
      <formula>0</formula>
    </cfRule>
  </conditionalFormatting>
  <conditionalFormatting sqref="O19">
    <cfRule type="cellIs" dxfId="110" priority="61" stopIfTrue="1" operator="lessThan">
      <formula>0</formula>
    </cfRule>
  </conditionalFormatting>
  <conditionalFormatting sqref="K19">
    <cfRule type="cellIs" dxfId="109" priority="65" stopIfTrue="1" operator="lessThan">
      <formula>0</formula>
    </cfRule>
  </conditionalFormatting>
  <conditionalFormatting sqref="G31:J31">
    <cfRule type="cellIs" dxfId="108" priority="68" stopIfTrue="1" operator="lessThan">
      <formula>0</formula>
    </cfRule>
  </conditionalFormatting>
  <conditionalFormatting sqref="O31:R31">
    <cfRule type="cellIs" dxfId="107" priority="60" stopIfTrue="1" operator="lessThan">
      <formula>0</formula>
    </cfRule>
  </conditionalFormatting>
  <conditionalFormatting sqref="K5:K7">
    <cfRule type="cellIs" dxfId="106" priority="67" stopIfTrue="1" operator="lessThan">
      <formula>0</formula>
    </cfRule>
  </conditionalFormatting>
  <conditionalFormatting sqref="C31:F31">
    <cfRule type="cellIs" dxfId="105" priority="73" stopIfTrue="1" operator="lessThan">
      <formula>0</formula>
    </cfRule>
  </conditionalFormatting>
  <conditionalFormatting sqref="G5:G7">
    <cfRule type="cellIs" dxfId="104" priority="72" stopIfTrue="1" operator="lessThan">
      <formula>0</formula>
    </cfRule>
  </conditionalFormatting>
  <conditionalFormatting sqref="G19">
    <cfRule type="cellIs" dxfId="103" priority="69" stopIfTrue="1" operator="lessThan">
      <formula>0</formula>
    </cfRule>
  </conditionalFormatting>
  <conditionalFormatting sqref="K15:K16">
    <cfRule type="cellIs" dxfId="102" priority="66" stopIfTrue="1" operator="lessThan">
      <formula>0</formula>
    </cfRule>
  </conditionalFormatting>
  <conditionalFormatting sqref="K31:N31">
    <cfRule type="cellIs" dxfId="101" priority="64" stopIfTrue="1" operator="lessThan">
      <formula>0</formula>
    </cfRule>
  </conditionalFormatting>
  <conditionalFormatting sqref="O5:O7">
    <cfRule type="cellIs" dxfId="100" priority="63" stopIfTrue="1" operator="lessThan">
      <formula>0</formula>
    </cfRule>
  </conditionalFormatting>
  <conditionalFormatting sqref="O15:O16">
    <cfRule type="cellIs" dxfId="99" priority="62" stopIfTrue="1" operator="lessThan">
      <formula>0</formula>
    </cfRule>
  </conditionalFormatting>
  <conditionalFormatting sqref="S5:S7">
    <cfRule type="cellIs" dxfId="98" priority="59" stopIfTrue="1" operator="lessThan">
      <formula>0</formula>
    </cfRule>
  </conditionalFormatting>
  <conditionalFormatting sqref="S15:S16">
    <cfRule type="cellIs" dxfId="97" priority="58" stopIfTrue="1" operator="lessThan">
      <formula>0</formula>
    </cfRule>
  </conditionalFormatting>
  <conditionalFormatting sqref="S19">
    <cfRule type="cellIs" dxfId="96" priority="57" stopIfTrue="1" operator="lessThan">
      <formula>0</formula>
    </cfRule>
  </conditionalFormatting>
  <conditionalFormatting sqref="S31:V31">
    <cfRule type="cellIs" dxfId="95" priority="56" stopIfTrue="1" operator="lessThan">
      <formula>0</formula>
    </cfRule>
  </conditionalFormatting>
  <conditionalFormatting sqref="W5:W7">
    <cfRule type="cellIs" dxfId="94" priority="55" stopIfTrue="1" operator="lessThan">
      <formula>0</formula>
    </cfRule>
  </conditionalFormatting>
  <conditionalFormatting sqref="W15:W16">
    <cfRule type="cellIs" dxfId="93" priority="54" stopIfTrue="1" operator="lessThan">
      <formula>0</formula>
    </cfRule>
  </conditionalFormatting>
  <conditionalFormatting sqref="W19">
    <cfRule type="cellIs" dxfId="92" priority="53" stopIfTrue="1" operator="lessThan">
      <formula>0</formula>
    </cfRule>
  </conditionalFormatting>
  <conditionalFormatting sqref="W31:Z31">
    <cfRule type="cellIs" dxfId="91" priority="52" stopIfTrue="1" operator="lessThan">
      <formula>0</formula>
    </cfRule>
  </conditionalFormatting>
  <conditionalFormatting sqref="AJ31:AL31">
    <cfRule type="cellIs" dxfId="90" priority="48" stopIfTrue="1" operator="lessThan">
      <formula>0</formula>
    </cfRule>
  </conditionalFormatting>
  <conditionalFormatting sqref="AI5:AI7">
    <cfRule type="cellIs" dxfId="89" priority="43" stopIfTrue="1" operator="lessThan">
      <formula>0</formula>
    </cfRule>
  </conditionalFormatting>
  <conditionalFormatting sqref="AI15:AI16">
    <cfRule type="cellIs" dxfId="88" priority="42" stopIfTrue="1" operator="lessThan">
      <formula>0</formula>
    </cfRule>
  </conditionalFormatting>
  <conditionalFormatting sqref="AI19">
    <cfRule type="cellIs" dxfId="87" priority="41" stopIfTrue="1" operator="lessThan">
      <formula>0</formula>
    </cfRule>
  </conditionalFormatting>
  <conditionalFormatting sqref="AI31">
    <cfRule type="cellIs" dxfId="86" priority="40" stopIfTrue="1" operator="lessThan">
      <formula>0</formula>
    </cfRule>
  </conditionalFormatting>
  <conditionalFormatting sqref="C36">
    <cfRule type="cellIs" dxfId="85" priority="25" stopIfTrue="1" operator="lessThan">
      <formula>0</formula>
    </cfRule>
  </conditionalFormatting>
  <conditionalFormatting sqref="G36">
    <cfRule type="cellIs" dxfId="84" priority="24" stopIfTrue="1" operator="lessThan">
      <formula>0</formula>
    </cfRule>
  </conditionalFormatting>
  <conditionalFormatting sqref="K36">
    <cfRule type="cellIs" dxfId="83" priority="23" stopIfTrue="1" operator="lessThan">
      <formula>0</formula>
    </cfRule>
  </conditionalFormatting>
  <conditionalFormatting sqref="O36">
    <cfRule type="cellIs" dxfId="82" priority="22" stopIfTrue="1" operator="lessThan">
      <formula>0</formula>
    </cfRule>
  </conditionalFormatting>
  <conditionalFormatting sqref="S36">
    <cfRule type="cellIs" dxfId="81" priority="21" stopIfTrue="1" operator="lessThan">
      <formula>0</formula>
    </cfRule>
  </conditionalFormatting>
  <conditionalFormatting sqref="W36">
    <cfRule type="cellIs" dxfId="80" priority="20" stopIfTrue="1" operator="lessThan">
      <formula>0</formula>
    </cfRule>
  </conditionalFormatting>
  <conditionalFormatting sqref="AI36">
    <cfRule type="cellIs" dxfId="79" priority="19" stopIfTrue="1" operator="lessThan">
      <formula>0</formula>
    </cfRule>
  </conditionalFormatting>
  <conditionalFormatting sqref="C8:C11">
    <cfRule type="cellIs" dxfId="78" priority="16" stopIfTrue="1" operator="lessThan">
      <formula>0</formula>
    </cfRule>
  </conditionalFormatting>
  <conditionalFormatting sqref="G10:G11">
    <cfRule type="cellIs" dxfId="77" priority="15" stopIfTrue="1" operator="lessThan">
      <formula>0</formula>
    </cfRule>
  </conditionalFormatting>
  <conditionalFormatting sqref="C41">
    <cfRule type="cellIs" dxfId="76" priority="14" stopIfTrue="1" operator="lessThan">
      <formula>0</formula>
    </cfRule>
  </conditionalFormatting>
  <conditionalFormatting sqref="C42">
    <cfRule type="cellIs" dxfId="75" priority="13" stopIfTrue="1" operator="lessThan">
      <formula>0</formula>
    </cfRule>
  </conditionalFormatting>
  <conditionalFormatting sqref="G41">
    <cfRule type="cellIs" dxfId="74" priority="12" stopIfTrue="1" operator="lessThan">
      <formula>0</formula>
    </cfRule>
  </conditionalFormatting>
  <conditionalFormatting sqref="G42">
    <cfRule type="cellIs" dxfId="73" priority="11" stopIfTrue="1" operator="lessThan">
      <formula>0</formula>
    </cfRule>
  </conditionalFormatting>
  <conditionalFormatting sqref="K41">
    <cfRule type="cellIs" dxfId="72" priority="10" stopIfTrue="1" operator="lessThan">
      <formula>0</formula>
    </cfRule>
  </conditionalFormatting>
  <conditionalFormatting sqref="K42">
    <cfRule type="cellIs" dxfId="71" priority="9" stopIfTrue="1" operator="lessThan">
      <formula>0</formula>
    </cfRule>
  </conditionalFormatting>
  <conditionalFormatting sqref="O41">
    <cfRule type="cellIs" dxfId="70" priority="8" stopIfTrue="1" operator="lessThan">
      <formula>0</formula>
    </cfRule>
  </conditionalFormatting>
  <conditionalFormatting sqref="O42">
    <cfRule type="cellIs" dxfId="69" priority="7" stopIfTrue="1" operator="lessThan">
      <formula>0</formula>
    </cfRule>
  </conditionalFormatting>
  <conditionalFormatting sqref="S41">
    <cfRule type="cellIs" dxfId="68" priority="6" stopIfTrue="1" operator="lessThan">
      <formula>0</formula>
    </cfRule>
  </conditionalFormatting>
  <conditionalFormatting sqref="S42">
    <cfRule type="cellIs" dxfId="67" priority="5" stopIfTrue="1" operator="lessThan">
      <formula>0</formula>
    </cfRule>
  </conditionalFormatting>
  <conditionalFormatting sqref="W41">
    <cfRule type="cellIs" dxfId="66" priority="4" stopIfTrue="1" operator="lessThan">
      <formula>0</formula>
    </cfRule>
  </conditionalFormatting>
  <conditionalFormatting sqref="W42">
    <cfRule type="cellIs" dxfId="65" priority="3" stopIfTrue="1" operator="lessThan">
      <formula>0</formula>
    </cfRule>
  </conditionalFormatting>
  <conditionalFormatting sqref="AI41">
    <cfRule type="cellIs" dxfId="64" priority="2" stopIfTrue="1" operator="lessThan">
      <formula>0</formula>
    </cfRule>
  </conditionalFormatting>
  <conditionalFormatting sqref="AI42">
    <cfRule type="cellIs" dxfId="63" priority="1" stopIfTrue="1" operator="lessThan">
      <formula>0</formula>
    </cfRule>
  </conditionalFormatting>
  <dataValidations count="4">
    <dataValidation allowBlank="1" showInputMessage="1" showErrorMessage="1" prompt="Does not accept input from user" sqref="E5:F5 R24:R25 C20:E23 C28:E30 F30 AL37 G44:H49 I5:J5 C24:J25 G20:I23 G28:I30 J30 F37 AI14:AL14 M5:N5 AI28:AK30 V35 K28:M30 N30 J35 N24:N25 Q5:R5 AI20:AI26 O28:Q30 R30 N35 O14:Z14 V24:V25 U5:V5 S44:T49 S28:U30 V30 R35 Q43 Z24:Z25 Y5:Z5 Z39:Z42 E43 AI8:AL12 W28:Y30 Z30 C27:N27 AL30 AL24:AL25 AK5:AL5 AI39:AL40 AK43 O26:Z26 AJ26:AL26 O12:Z12 K20:M25 O20:Q25 S20:U25 W20:Y25 AJ20:AK25 K8:Z11 G8:J9 AI4:AL4 Z35:AH35 C43:D49 C32:E34 C39:E40 E36:F36 F35 G32:I34 G39:I40 J37 I36:J36 K32:M34 N37 M36:N36 O32:Q34 R37 Q36:R36 S32:U34 V37 U36:V36 W32:Y34 Z37:AH37 Y36:AH36 AI32:AK34 AK36:AL36 AL35 K39:Q40 S39:Y40 AI18:AL18 C4:Z4 C13:N14 AA4:AH34 C18:Z18 AI43:AJ49 K43:M49 R39:R49 O43:P49 N41:N49 S43:U43 V41:V49 J39:J49 AL41:AL49 G43:I43"/>
    <dataValidation allowBlank="1" showInputMessage="1" showErrorMessage="1" prompt="Does not accept input from user" sqref="AA38:AH49 F39:F49 W43:Z49"/>
    <dataValidation allowBlank="1" showInputMessage="1" showErrorMessage="1" prompt="Requires calculation from user" sqref="E15:F16 E19:F19 F20 F22:F23 F28:F29 AI17:AL17 I15:J16 I19:J19 J20 J22:J23 J28:J29 C37:E38 Q6:R7 G35:I35 C17:Z17 M15:N16 M19:N19 N20 N22:N23 Z28:Z29 N28:N29 M6:N7 K35:M35 Q15:R16 Q19:R19 R20 R22:R23 R28:R29 C12:N12 U6:V7 O35:Q35 U15:V16 U19:V19 V20 V22:V23 V28:V29 Y6:Z7 S35:U35 Y15:Z16 Y19:Z19 Z20 Z22:Z23 C26:N26 AL22:AL23 AL28:AL29 AK6:AL7 W35:Y35 AK15:AL16 AK19:AL19 AL20 I10:J11 I6:J7 E6:F11 O27:Z27 AI27:AL27 O13:Z13 AI13:AL13 F38 F32:F34 C35:E35 J32:J34 G37:I38 J38 N32:N34 K37:M38 N38 R32:R34 O37:Q38 R38 V32:V34 S37:U38 V38 Z32:Z34 W37:Y38 Z38 AL32:AL34 AI37:AK38 AI35:AK35 AL38"/>
    <dataValidation showInputMessage="1" showErrorMessage="1" prompt="Accepts input from user" sqref="C15:D16 C19:D19 F21 Q44:Q49 G5:H7 G15:H16 G19:H19 J21 W36:X36 C36:D36 K5:L7 K15:L16 K19:L19 N21 C31:Z31 S36:T36 O5:P7 O15:P16 O19:P19 R21 O36:P36 S5:T7 S15:T16 S19:T19 V21 K36:L36 W5:X7 W15:X16 W19:X19 Z21 G36:H36 AI36:AJ36 AI15:AJ16 AI19:AJ19 AI31:AL31 AL21 AI5:AJ7 C5:D11 G10:H11 AK44:AK49 U44:U49 I44:I49 E44:E49 C41:E42 G41:I42 K41:M42 O41:Q42 S41:U42 W41:Y42 AI41:AK42"/>
  </dataValidations>
  <pageMargins left="0.19" right="0.17" top="0.3" bottom="0.5" header="0.3" footer="0.25"/>
  <pageSetup paperSize="5" scale="41" fitToWidth="2"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Q59"/>
  <sheetViews>
    <sheetView zoomScale="70" zoomScaleNormal="70" workbookViewId="0">
      <pane xSplit="2" ySplit="3" topLeftCell="C13" activePane="bottomRight" state="frozen"/>
      <selection pane="topRight" sqref="A1:XFD1048576"/>
      <selection pane="bottomLeft" sqref="A1:XFD1048576"/>
      <selection pane="bottomRight" activeCell="B2" sqref="B1:B2"/>
    </sheetView>
  </sheetViews>
  <sheetFormatPr defaultColWidth="0" defaultRowHeight="13.2" x14ac:dyDescent="0.25"/>
  <cols>
    <col min="1" max="1" width="11.44140625" style="125" hidden="1" customWidth="1"/>
    <col min="2" max="2" width="62.109375" style="17" bestFit="1" customWidth="1"/>
    <col min="3" max="38" width="19.44140625" style="17" customWidth="1"/>
    <col min="39" max="41" width="9.44140625" style="17" customWidth="1"/>
    <col min="42" max="43" width="0" style="17" hidden="1" customWidth="1"/>
    <col min="44" max="44" width="9.44140625" style="17" hidden="1" customWidth="1"/>
    <col min="45" max="16384" width="9.44140625" style="17" hidden="1"/>
  </cols>
  <sheetData>
    <row r="1" spans="1:38" ht="19.2" x14ac:dyDescent="0.25">
      <c r="B1" s="51" t="s">
        <v>340</v>
      </c>
      <c r="E1" s="249"/>
    </row>
    <row r="3" spans="1:38" ht="69" x14ac:dyDescent="0.25">
      <c r="B3" s="86" t="s">
        <v>1</v>
      </c>
      <c r="C3" s="88" t="s">
        <v>341</v>
      </c>
      <c r="D3" s="89" t="s">
        <v>342</v>
      </c>
      <c r="E3" s="89" t="s">
        <v>343</v>
      </c>
      <c r="F3" s="89" t="s">
        <v>344</v>
      </c>
      <c r="G3" s="88" t="s">
        <v>345</v>
      </c>
      <c r="H3" s="89" t="s">
        <v>346</v>
      </c>
      <c r="I3" s="89" t="s">
        <v>347</v>
      </c>
      <c r="J3" s="89" t="s">
        <v>348</v>
      </c>
      <c r="K3" s="88" t="s">
        <v>349</v>
      </c>
      <c r="L3" s="89" t="s">
        <v>350</v>
      </c>
      <c r="M3" s="89" t="s">
        <v>351</v>
      </c>
      <c r="N3" s="89" t="s">
        <v>352</v>
      </c>
      <c r="O3" s="88" t="s">
        <v>353</v>
      </c>
      <c r="P3" s="89" t="s">
        <v>354</v>
      </c>
      <c r="Q3" s="89" t="s">
        <v>355</v>
      </c>
      <c r="R3" s="89" t="s">
        <v>356</v>
      </c>
      <c r="S3" s="88" t="s">
        <v>357</v>
      </c>
      <c r="T3" s="89" t="s">
        <v>358</v>
      </c>
      <c r="U3" s="89" t="s">
        <v>359</v>
      </c>
      <c r="V3" s="89" t="s">
        <v>360</v>
      </c>
      <c r="W3" s="88" t="s">
        <v>361</v>
      </c>
      <c r="X3" s="89" t="s">
        <v>362</v>
      </c>
      <c r="Y3" s="89" t="s">
        <v>363</v>
      </c>
      <c r="Z3" s="89" t="s">
        <v>364</v>
      </c>
      <c r="AA3" s="88" t="s">
        <v>365</v>
      </c>
      <c r="AB3" s="89" t="s">
        <v>366</v>
      </c>
      <c r="AC3" s="89" t="s">
        <v>367</v>
      </c>
      <c r="AD3" s="89" t="s">
        <v>368</v>
      </c>
      <c r="AE3" s="88" t="s">
        <v>369</v>
      </c>
      <c r="AF3" s="89" t="s">
        <v>370</v>
      </c>
      <c r="AG3" s="89" t="s">
        <v>371</v>
      </c>
      <c r="AH3" s="89" t="s">
        <v>372</v>
      </c>
      <c r="AI3" s="88" t="s">
        <v>373</v>
      </c>
      <c r="AJ3" s="89" t="s">
        <v>374</v>
      </c>
      <c r="AK3" s="89" t="s">
        <v>375</v>
      </c>
      <c r="AL3" s="106" t="s">
        <v>376</v>
      </c>
    </row>
    <row r="4" spans="1:38" ht="16.8" x14ac:dyDescent="0.3">
      <c r="B4" s="250" t="s">
        <v>377</v>
      </c>
      <c r="C4" s="251"/>
      <c r="D4" s="252"/>
      <c r="E4" s="252"/>
      <c r="F4" s="252"/>
      <c r="G4" s="251"/>
      <c r="H4" s="252"/>
      <c r="I4" s="252"/>
      <c r="J4" s="252"/>
      <c r="K4" s="251"/>
      <c r="L4" s="252"/>
      <c r="M4" s="252"/>
      <c r="N4" s="252"/>
      <c r="O4" s="251"/>
      <c r="P4" s="252"/>
      <c r="Q4" s="252"/>
      <c r="R4" s="252"/>
      <c r="S4" s="251"/>
      <c r="T4" s="252"/>
      <c r="U4" s="252"/>
      <c r="V4" s="252"/>
      <c r="W4" s="251"/>
      <c r="X4" s="252"/>
      <c r="Y4" s="252"/>
      <c r="Z4" s="252"/>
      <c r="AA4" s="251"/>
      <c r="AB4" s="252"/>
      <c r="AC4" s="252"/>
      <c r="AD4" s="252"/>
      <c r="AE4" s="251"/>
      <c r="AF4" s="252"/>
      <c r="AG4" s="252"/>
      <c r="AH4" s="252"/>
      <c r="AI4" s="251"/>
      <c r="AJ4" s="252"/>
      <c r="AK4" s="252"/>
      <c r="AL4" s="253"/>
    </row>
    <row r="5" spans="1:38" x14ac:dyDescent="0.25">
      <c r="A5" s="125" t="s">
        <v>378</v>
      </c>
      <c r="B5" s="254" t="s">
        <v>379</v>
      </c>
      <c r="C5" s="272">
        <f>'Pt 3 MLR and Rebate Calculation'!C5</f>
        <v>2392830.21</v>
      </c>
      <c r="D5" s="273">
        <f>'Pt 3 MLR and Rebate Calculation'!D5</f>
        <v>3739609.3</v>
      </c>
      <c r="E5" s="255"/>
      <c r="F5" s="255"/>
      <c r="G5" s="272">
        <f>'Pt 3 MLR and Rebate Calculation'!G5</f>
        <v>118675792.97</v>
      </c>
      <c r="H5" s="273">
        <f>'Pt 3 MLR and Rebate Calculation'!H5</f>
        <v>174816408.25999999</v>
      </c>
      <c r="I5" s="255"/>
      <c r="J5" s="255"/>
      <c r="K5" s="272">
        <f>'Pt 3 MLR and Rebate Calculation'!K5</f>
        <v>369294653.68000001</v>
      </c>
      <c r="L5" s="273">
        <f>'Pt 3 MLR and Rebate Calculation'!L5</f>
        <v>444419737.86000001</v>
      </c>
      <c r="M5" s="255"/>
      <c r="N5" s="255"/>
      <c r="O5" s="272">
        <f>'Pt 3 MLR and Rebate Calculation'!O5</f>
        <v>0</v>
      </c>
      <c r="P5" s="273">
        <f>'Pt 3 MLR and Rebate Calculation'!P5</f>
        <v>0</v>
      </c>
      <c r="Q5" s="255"/>
      <c r="R5" s="255"/>
      <c r="S5" s="272">
        <f>'Pt 3 MLR and Rebate Calculation'!S5</f>
        <v>0</v>
      </c>
      <c r="T5" s="273">
        <f>'Pt 3 MLR and Rebate Calculation'!T5</f>
        <v>0</v>
      </c>
      <c r="U5" s="255"/>
      <c r="V5" s="255"/>
      <c r="W5" s="272">
        <f>'Pt 3 MLR and Rebate Calculation'!W5</f>
        <v>0</v>
      </c>
      <c r="X5" s="273">
        <f>'Pt 3 MLR and Rebate Calculation'!X5</f>
        <v>0</v>
      </c>
      <c r="Y5" s="255"/>
      <c r="Z5" s="255"/>
      <c r="AA5" s="256"/>
      <c r="AB5" s="255"/>
      <c r="AC5" s="255"/>
      <c r="AD5" s="255"/>
      <c r="AE5" s="256"/>
      <c r="AF5" s="255"/>
      <c r="AG5" s="255"/>
      <c r="AH5" s="255"/>
      <c r="AI5" s="272">
        <f>'Pt 3 MLR and Rebate Calculation'!AI5</f>
        <v>0</v>
      </c>
      <c r="AJ5" s="273">
        <f>'Pt 3 MLR and Rebate Calculation'!AJ5</f>
        <v>0</v>
      </c>
      <c r="AK5" s="255"/>
      <c r="AL5" s="257"/>
    </row>
    <row r="6" spans="1:38" ht="13.2" customHeight="1" x14ac:dyDescent="0.25">
      <c r="A6" s="125" t="s">
        <v>380</v>
      </c>
      <c r="B6" s="81" t="s">
        <v>461</v>
      </c>
      <c r="C6" s="258">
        <f>'Pt 3 MLR and Rebate Calculation'!C6</f>
        <v>2349997.33</v>
      </c>
      <c r="D6" s="406">
        <f>'Pt 3 MLR and Rebate Calculation'!D6</f>
        <v>3486021.08</v>
      </c>
      <c r="E6" s="390">
        <f>SUM('Pt1_2 Formula Sheet'!E3,'Pt1_2 Formula Sheet'!E4)+SUM('Pt1_2 Formula Sheet'!G3,'Pt1_2 Formula Sheet'!G4)-SUM('Pt1_2 Formula Sheet'!H3,'Pt1_2 Formula Sheet'!H4)</f>
        <v>4913212.08</v>
      </c>
      <c r="F6" s="390">
        <f t="shared" ref="F6" si="0">SUM(C6:E6)</f>
        <v>10749230.49</v>
      </c>
      <c r="G6" s="258">
        <f>'Pt 3 MLR and Rebate Calculation'!G6</f>
        <v>119418268.25</v>
      </c>
      <c r="H6" s="406">
        <f>'Pt 3 MLR and Rebate Calculation'!H6</f>
        <v>175213848.33000001</v>
      </c>
      <c r="I6" s="390">
        <f>SUM('Pt1_2 Formula Sheet'!J3,'Pt1_2 Formula Sheet'!J4)+SUM('Pt1_2 Formula Sheet'!L3,'Pt1_2 Formula Sheet'!L4)-SUM('Pt1_2 Formula Sheet'!M3,'Pt1_2 Formula Sheet'!M4)</f>
        <v>285610245.86999995</v>
      </c>
      <c r="J6" s="390">
        <f>SUM(G6:I6)</f>
        <v>580242362.45000005</v>
      </c>
      <c r="K6" s="258">
        <f>'Pt 3 MLR and Rebate Calculation'!K6</f>
        <v>370928572.55000001</v>
      </c>
      <c r="L6" s="406">
        <f>'Pt 3 MLR and Rebate Calculation'!L6</f>
        <v>444498137.01999998</v>
      </c>
      <c r="M6" s="390">
        <f>SUM('Pt1_2 Formula Sheet'!O3,'Pt1_2 Formula Sheet'!O4)+SUM('Pt1_2 Formula Sheet'!Q3,'Pt1_2 Formula Sheet'!Q4)-SUM('Pt1_2 Formula Sheet'!R3,'Pt1_2 Formula Sheet'!R4)</f>
        <v>463114546</v>
      </c>
      <c r="N6" s="390">
        <f>SUM(K6:M6)</f>
        <v>1278541255.5699999</v>
      </c>
      <c r="O6" s="258">
        <f>'Pt 3 MLR and Rebate Calculation'!O6</f>
        <v>0</v>
      </c>
      <c r="P6" s="406">
        <f>'Pt 3 MLR and Rebate Calculation'!P6</f>
        <v>0</v>
      </c>
      <c r="Q6" s="390">
        <f>SUM('Pt1_2 Formula Sheet'!T3,'Pt1_2 Formula Sheet'!T4)</f>
        <v>0</v>
      </c>
      <c r="R6" s="390">
        <f>SUM(O6:Q6)</f>
        <v>0</v>
      </c>
      <c r="S6" s="258">
        <f>'Pt 3 MLR and Rebate Calculation'!S6</f>
        <v>0</v>
      </c>
      <c r="T6" s="406">
        <f>'Pt 3 MLR and Rebate Calculation'!T6</f>
        <v>0</v>
      </c>
      <c r="U6" s="390">
        <f>SUM('Pt1_2 Formula Sheet'!W3,'Pt1_2 Formula Sheet'!W4)</f>
        <v>0</v>
      </c>
      <c r="V6" s="390">
        <f>SUM(S6:U6)</f>
        <v>0</v>
      </c>
      <c r="W6" s="258">
        <f>'Pt 3 MLR and Rebate Calculation'!W6</f>
        <v>0</v>
      </c>
      <c r="X6" s="406">
        <f>'Pt 3 MLR and Rebate Calculation'!X6</f>
        <v>0</v>
      </c>
      <c r="Y6" s="390">
        <f>SUM('Pt1_2 Formula Sheet'!Z3,'Pt1_2 Formula Sheet'!Z4)</f>
        <v>0</v>
      </c>
      <c r="Z6" s="390">
        <f>SUM(W6:Y6)</f>
        <v>0</v>
      </c>
      <c r="AA6" s="259"/>
      <c r="AB6" s="260"/>
      <c r="AC6" s="260"/>
      <c r="AD6" s="260"/>
      <c r="AE6" s="259"/>
      <c r="AF6" s="260"/>
      <c r="AG6" s="260"/>
      <c r="AH6" s="260"/>
      <c r="AI6" s="258">
        <f>'Pt 3 MLR and Rebate Calculation'!AI6</f>
        <v>0</v>
      </c>
      <c r="AJ6" s="406">
        <f>'Pt 3 MLR and Rebate Calculation'!AJ6</f>
        <v>0</v>
      </c>
      <c r="AK6" s="390">
        <f>SUM('Pt1_2 Formula Sheet'!AM3,'Pt1_2 Formula Sheet'!AM4)+SUM('Pt1_2 Formula Sheet'!AO3,'Pt1_2 Formula Sheet'!AO4)-SUM('Pt1_2 Formula Sheet'!AP3,'Pt1_2 Formula Sheet'!AP4)</f>
        <v>0</v>
      </c>
      <c r="AL6" s="407">
        <f>SUM(AI6:AK6)</f>
        <v>0</v>
      </c>
    </row>
    <row r="7" spans="1:38" x14ac:dyDescent="0.25">
      <c r="A7" s="125" t="s">
        <v>382</v>
      </c>
      <c r="B7" s="81" t="s">
        <v>383</v>
      </c>
      <c r="C7" s="408">
        <f>'Pt 3 MLR and Rebate Calculation'!C7</f>
        <v>20272.62</v>
      </c>
      <c r="D7" s="274">
        <f>'Pt 3 MLR and Rebate Calculation'!D7</f>
        <v>22578.080000000002</v>
      </c>
      <c r="E7" s="275">
        <f>MAX('Pt 1 Summary of Data'!$E$42+'Pt 1 Summary of Data'!$G$42-'Pt 1 Summary of Data'!$H$42,SUM('Pt 1 Summary of Data'!E$37:E$41)+SUM('Pt 1 Summary of Data'!G$37:G$41)-SUM('Pt 1 Summary of Data'!H$37:H$41))</f>
        <v>33530.32</v>
      </c>
      <c r="F7" s="275">
        <f t="shared" ref="F7:F11" si="1">SUM(C7:E7)</f>
        <v>76381.01999999999</v>
      </c>
      <c r="G7" s="408">
        <f>'Pt 3 MLR and Rebate Calculation'!G7</f>
        <v>1736205.39</v>
      </c>
      <c r="H7" s="274">
        <f>'Pt 3 MLR and Rebate Calculation'!H7</f>
        <v>2678975.42</v>
      </c>
      <c r="I7" s="275">
        <f>MAX('Pt 1 Summary of Data'!$J$42+'Pt 1 Summary of Data'!$L$42-'Pt 1 Summary of Data'!$M$42,SUM('Pt 1 Summary of Data'!J$37:J$41)+SUM('Pt 1 Summary of Data'!L$37:L$41)-SUM('Pt 1 Summary of Data'!M$37:M$41))</f>
        <v>4462610.42</v>
      </c>
      <c r="J7" s="275">
        <f>SUM(G7:I7)</f>
        <v>8877791.2300000004</v>
      </c>
      <c r="K7" s="408">
        <f>'Pt 3 MLR and Rebate Calculation'!K7</f>
        <v>6558468.8399999999</v>
      </c>
      <c r="L7" s="274">
        <f>'Pt 3 MLR and Rebate Calculation'!L7</f>
        <v>7916275.5700000003</v>
      </c>
      <c r="M7" s="275">
        <f>MAX('Pt 1 Summary of Data'!$O$42+'Pt 1 Summary of Data'!$Q$42-'Pt 1 Summary of Data'!$R$42,SUM('Pt 1 Summary of Data'!O$37:O$41)+SUM('Pt 1 Summary of Data'!Q$37:Q$41)-SUM('Pt 1 Summary of Data'!R$37:R$41))</f>
        <v>8471810.1400000006</v>
      </c>
      <c r="N7" s="275">
        <f>SUM(K7:M7)</f>
        <v>22946554.550000001</v>
      </c>
      <c r="O7" s="408">
        <f>'Pt 3 MLR and Rebate Calculation'!O7</f>
        <v>0</v>
      </c>
      <c r="P7" s="274">
        <f>'Pt 3 MLR and Rebate Calculation'!P7</f>
        <v>0</v>
      </c>
      <c r="Q7" s="275">
        <f>MAX('Pt 1 Summary of Data'!$T$42,SUM('Pt 1 Summary of Data'!T$37:T$41))</f>
        <v>0</v>
      </c>
      <c r="R7" s="275">
        <f>SUM(O7:Q7)</f>
        <v>0</v>
      </c>
      <c r="S7" s="408">
        <f>'Pt 3 MLR and Rebate Calculation'!S7</f>
        <v>0</v>
      </c>
      <c r="T7" s="274">
        <f>'Pt 3 MLR and Rebate Calculation'!T7</f>
        <v>0</v>
      </c>
      <c r="U7" s="275">
        <f>MAX('Pt 1 Summary of Data'!$W$42,SUM('Pt 1 Summary of Data'!W$37:W$41))</f>
        <v>0</v>
      </c>
      <c r="V7" s="275">
        <f>SUM(S7:U7)</f>
        <v>0</v>
      </c>
      <c r="W7" s="408">
        <f>'Pt 3 MLR and Rebate Calculation'!W7</f>
        <v>0</v>
      </c>
      <c r="X7" s="274">
        <f>'Pt 3 MLR and Rebate Calculation'!X7</f>
        <v>0</v>
      </c>
      <c r="Y7" s="275">
        <f>MAX('Pt 1 Summary of Data'!$Z$42,SUM('Pt 1 Summary of Data'!Z$37:Z$41))</f>
        <v>0</v>
      </c>
      <c r="Z7" s="275">
        <f>SUM(W7:Y7)</f>
        <v>0</v>
      </c>
      <c r="AA7" s="259"/>
      <c r="AB7" s="260"/>
      <c r="AC7" s="260"/>
      <c r="AD7" s="260"/>
      <c r="AE7" s="259"/>
      <c r="AF7" s="260"/>
      <c r="AG7" s="260"/>
      <c r="AH7" s="260"/>
      <c r="AI7" s="408">
        <f>'Pt 3 MLR and Rebate Calculation'!AI7</f>
        <v>0</v>
      </c>
      <c r="AJ7" s="274">
        <f>'Pt 3 MLR and Rebate Calculation'!AJ7</f>
        <v>0</v>
      </c>
      <c r="AK7" s="275">
        <f>MAX('Pt 1 Summary of Data'!$AM$42+'Pt 1 Summary of Data'!$AO$42-'Pt 1 Summary of Data'!$AP$42,SUM('Pt 1 Summary of Data'!AM$37:AM$41)+SUM('Pt 1 Summary of Data'!AO$37:AO$41)-SUM('Pt 1 Summary of Data'!AP$37:AP$41))</f>
        <v>0</v>
      </c>
      <c r="AL7" s="276">
        <f>SUM(AI7:AK7)</f>
        <v>0</v>
      </c>
    </row>
    <row r="8" spans="1:38" x14ac:dyDescent="0.25">
      <c r="A8" s="125" t="s">
        <v>384</v>
      </c>
      <c r="B8" s="81" t="s">
        <v>385</v>
      </c>
      <c r="C8" s="408">
        <f>'Pt 3 MLR and Rebate Calculation'!C8</f>
        <v>0</v>
      </c>
      <c r="D8" s="274">
        <f>'Pt 3 MLR and Rebate Calculation'!D8</f>
        <v>0</v>
      </c>
      <c r="E8" s="275">
        <f>'Pt 2 Premium and Claims'!E58+'Pt 2 Premium and Claims'!G58-'Pt 2 Premium and Claims'!H58</f>
        <v>0</v>
      </c>
      <c r="F8" s="275">
        <f t="shared" si="1"/>
        <v>0</v>
      </c>
      <c r="G8" s="409"/>
      <c r="H8" s="260"/>
      <c r="I8" s="260"/>
      <c r="J8" s="260"/>
      <c r="K8" s="409"/>
      <c r="L8" s="277"/>
      <c r="M8" s="277"/>
      <c r="N8" s="277"/>
      <c r="O8" s="409"/>
      <c r="P8" s="277"/>
      <c r="Q8" s="277"/>
      <c r="R8" s="277"/>
      <c r="S8" s="409"/>
      <c r="T8" s="277"/>
      <c r="U8" s="277"/>
      <c r="V8" s="277"/>
      <c r="W8" s="409"/>
      <c r="X8" s="277"/>
      <c r="Y8" s="277"/>
      <c r="Z8" s="277"/>
      <c r="AA8" s="259"/>
      <c r="AB8" s="260"/>
      <c r="AC8" s="260"/>
      <c r="AD8" s="260"/>
      <c r="AE8" s="259"/>
      <c r="AF8" s="260"/>
      <c r="AG8" s="260"/>
      <c r="AH8" s="260"/>
      <c r="AI8" s="259"/>
      <c r="AJ8" s="277"/>
      <c r="AK8" s="277"/>
      <c r="AL8" s="278"/>
    </row>
    <row r="9" spans="1:38" ht="26.4" x14ac:dyDescent="0.25">
      <c r="A9" s="125" t="s">
        <v>386</v>
      </c>
      <c r="B9" s="81" t="s">
        <v>387</v>
      </c>
      <c r="C9" s="408">
        <f>'Pt 3 MLR and Rebate Calculation'!C9</f>
        <v>0</v>
      </c>
      <c r="D9" s="274">
        <f>'Pt 3 MLR and Rebate Calculation'!D9</f>
        <v>0</v>
      </c>
      <c r="E9" s="275">
        <f>'Pt 2 Premium and Claims'!E$15+'Pt 2 Premium and Claims'!G$15-'Pt 2 Premium and Claims'!H$15</f>
        <v>0</v>
      </c>
      <c r="F9" s="275">
        <f t="shared" si="1"/>
        <v>0</v>
      </c>
      <c r="G9" s="259"/>
      <c r="H9" s="260"/>
      <c r="I9" s="260"/>
      <c r="J9" s="260"/>
      <c r="K9" s="259"/>
      <c r="L9" s="260"/>
      <c r="M9" s="260"/>
      <c r="N9" s="260"/>
      <c r="O9" s="259"/>
      <c r="P9" s="260"/>
      <c r="Q9" s="260"/>
      <c r="R9" s="260"/>
      <c r="S9" s="259"/>
      <c r="T9" s="260"/>
      <c r="U9" s="260"/>
      <c r="V9" s="260"/>
      <c r="W9" s="259"/>
      <c r="X9" s="260"/>
      <c r="Y9" s="260"/>
      <c r="Z9" s="260"/>
      <c r="AA9" s="259"/>
      <c r="AB9" s="260"/>
      <c r="AC9" s="260"/>
      <c r="AD9" s="260"/>
      <c r="AE9" s="259"/>
      <c r="AF9" s="260"/>
      <c r="AG9" s="260"/>
      <c r="AH9" s="260"/>
      <c r="AI9" s="259"/>
      <c r="AJ9" s="260"/>
      <c r="AK9" s="260"/>
      <c r="AL9" s="261"/>
    </row>
    <row r="10" spans="1:38" ht="26.4" x14ac:dyDescent="0.25">
      <c r="A10" s="125" t="s">
        <v>388</v>
      </c>
      <c r="B10" s="81" t="s">
        <v>389</v>
      </c>
      <c r="C10" s="408">
        <f>'Pt 3 MLR and Rebate Calculation'!C10</f>
        <v>81312.320000000007</v>
      </c>
      <c r="D10" s="274">
        <f>'Pt 3 MLR and Rebate Calculation'!D10</f>
        <v>-83592.479999999996</v>
      </c>
      <c r="E10" s="275">
        <f>'Pt 2 Premium and Claims'!E$16+'Pt 2 Premium and Claims'!G$16-'Pt 2 Premium and Claims'!H$16</f>
        <v>74355.5</v>
      </c>
      <c r="F10" s="275">
        <f t="shared" si="1"/>
        <v>72075.340000000011</v>
      </c>
      <c r="G10" s="408">
        <f>'Pt 3 MLR and Rebate Calculation'!G10</f>
        <v>4490997.88</v>
      </c>
      <c r="H10" s="274">
        <f>'Pt 3 MLR and Rebate Calculation'!H10</f>
        <v>5331011.2</v>
      </c>
      <c r="I10" s="275">
        <f>'Pt 2 Premium and Claims'!J$16+'Pt 2 Premium and Claims'!L$16-'Pt 2 Premium and Claims'!M$16</f>
        <v>14288809.73</v>
      </c>
      <c r="J10" s="275">
        <f>SUM(G10:I10)</f>
        <v>24110818.810000002</v>
      </c>
      <c r="K10" s="259"/>
      <c r="L10" s="260"/>
      <c r="M10" s="260"/>
      <c r="N10" s="260"/>
      <c r="O10" s="259"/>
      <c r="P10" s="260"/>
      <c r="Q10" s="260"/>
      <c r="R10" s="260"/>
      <c r="S10" s="259"/>
      <c r="T10" s="260"/>
      <c r="U10" s="260"/>
      <c r="V10" s="260"/>
      <c r="W10" s="259"/>
      <c r="X10" s="260"/>
      <c r="Y10" s="260"/>
      <c r="Z10" s="260"/>
      <c r="AA10" s="259"/>
      <c r="AB10" s="260"/>
      <c r="AC10" s="260"/>
      <c r="AD10" s="260"/>
      <c r="AE10" s="259"/>
      <c r="AF10" s="260"/>
      <c r="AG10" s="260"/>
      <c r="AH10" s="260"/>
      <c r="AI10" s="259"/>
      <c r="AJ10" s="260"/>
      <c r="AK10" s="260"/>
      <c r="AL10" s="261"/>
    </row>
    <row r="11" spans="1:38" x14ac:dyDescent="0.25">
      <c r="A11" s="125" t="s">
        <v>390</v>
      </c>
      <c r="B11" s="81" t="s">
        <v>391</v>
      </c>
      <c r="C11" s="408">
        <f>'Pt 3 MLR and Rebate Calculation'!C11</f>
        <v>0</v>
      </c>
      <c r="D11" s="274">
        <f>'Pt 3 MLR and Rebate Calculation'!D11</f>
        <v>0</v>
      </c>
      <c r="E11" s="275">
        <f>'Pt 2 Premium and Claims'!E$17+'Pt 2 Premium and Claims'!G$17-'Pt 2 Premium and Claims'!H$17</f>
        <v>0</v>
      </c>
      <c r="F11" s="275">
        <f t="shared" si="1"/>
        <v>0</v>
      </c>
      <c r="G11" s="408">
        <f>'Pt 3 MLR and Rebate Calculation'!G11</f>
        <v>0</v>
      </c>
      <c r="H11" s="274">
        <f>'Pt 3 MLR and Rebate Calculation'!H11</f>
        <v>0</v>
      </c>
      <c r="I11" s="275">
        <f>'Pt 2 Premium and Claims'!J$17+'Pt 2 Premium and Claims'!L$17-'Pt 2 Premium and Claims'!M$17</f>
        <v>0</v>
      </c>
      <c r="J11" s="275">
        <f>SUM(G11:I11)</f>
        <v>0</v>
      </c>
      <c r="K11" s="259"/>
      <c r="L11" s="260"/>
      <c r="M11" s="260"/>
      <c r="N11" s="260"/>
      <c r="O11" s="259"/>
      <c r="P11" s="260"/>
      <c r="Q11" s="260"/>
      <c r="R11" s="260"/>
      <c r="S11" s="259"/>
      <c r="T11" s="260"/>
      <c r="U11" s="260"/>
      <c r="V11" s="260"/>
      <c r="W11" s="259"/>
      <c r="X11" s="260"/>
      <c r="Y11" s="260"/>
      <c r="Z11" s="260"/>
      <c r="AA11" s="259"/>
      <c r="AB11" s="260"/>
      <c r="AC11" s="260"/>
      <c r="AD11" s="260"/>
      <c r="AE11" s="259"/>
      <c r="AF11" s="260"/>
      <c r="AG11" s="260"/>
      <c r="AH11" s="260"/>
      <c r="AI11" s="259"/>
      <c r="AJ11" s="260"/>
      <c r="AK11" s="260"/>
      <c r="AL11" s="261"/>
    </row>
    <row r="12" spans="1:38" s="22" customFormat="1" x14ac:dyDescent="0.25">
      <c r="A12" s="218" t="s">
        <v>392</v>
      </c>
      <c r="B12" s="82" t="s">
        <v>393</v>
      </c>
      <c r="C12" s="410">
        <f>SUM(C$6:C$7)-SUM(C$8:C$11)+IF(AND(OR('Company Information'!$C$12="District of Columbia",'Company Information'!$C$12="Massachusetts",'Company Information'!$C$12="Vermont"),SUM($C$6:$F$11,$C$15:$F$16,$C$19:$D$19)&lt;&gt;0),SUM(G$6:G$7)-SUM(G$10:G$11),0)</f>
        <v>2288957.6300000004</v>
      </c>
      <c r="D12" s="279">
        <f>SUM(D$6:D$7)-SUM(D$8:D$11)+IF(AND(OR('Company Information'!$C$12="District of Columbia",'Company Information'!$C$12="Massachusetts",'Company Information'!$C$12="Vermont"),SUM($C$6:$F$11,$C$15:$F$16,$C$19:$D$19)&lt;&gt;0),SUM(H$6:H$7)-SUM(H$10:H$11),0)</f>
        <v>3592191.64</v>
      </c>
      <c r="E12" s="279">
        <f>SUM(E$6:E$7)-SUM(E$8:E$11)+IF(AND(OR('Company Information'!$C$12="District of Columbia",'Company Information'!$C$12="Massachusetts",'Company Information'!$C$12="Vermont"),SUM($C$6:$F$11,$C$15:$F$16,$C$19:$D$19)&lt;&gt;0),SUM(I$6:I$7)-SUM(I$10:I$11),0)</f>
        <v>4872386.9000000004</v>
      </c>
      <c r="F12" s="279">
        <f>IFERROR(SUM(C$12:E$12)+C$17*MAX(0,E$31-C$31)+D$17*MAX(0,E$31-D$31),0)</f>
        <v>10753536.170000002</v>
      </c>
      <c r="G12" s="410">
        <f>SUM(G$6:G$7)-SUM(G$10:G$11)+IF(AND(OR('Company Information'!$C$12="District of Columbia",'Company Information'!$C$12="Massachusetts",'Company Information'!$C$12="Vermont"),SUM($G$6:$J$11,$G$15:$J$16,$G$19:$H$19)&lt;&gt;0),SUM(C$6:C$7)-SUM(C$8:C$11),0)</f>
        <v>116663475.76000001</v>
      </c>
      <c r="H12" s="279">
        <f>SUM(H$6:H$7)-SUM(H$10:H$11)+IF(AND(OR('Company Information'!$C$12="District of Columbia",'Company Information'!$C$12="Massachusetts",'Company Information'!$C$12="Vermont"),SUM($G$6:$J$11,$G$15:$J$16,$G$19:$H$19)&lt;&gt;0),SUM(D$6:D$7)-SUM(D$8:D$11),0)</f>
        <v>172561812.55000001</v>
      </c>
      <c r="I12" s="279">
        <f>SUM(I$6:I$7)-SUM(I$10:I$11)+IF(AND(OR('Company Information'!$C$12="District of Columbia",'Company Information'!$C$12="Massachusetts",'Company Information'!$C$12="Vermont"),SUM($G$6:$J$11,$G$15:$J$16,$G$19:$H$19)&lt;&gt;0),SUM(E$6:E$7)-SUM(E$8:E$11),0)</f>
        <v>275784046.55999994</v>
      </c>
      <c r="J12" s="279">
        <f>IFERROR(SUM(G$12:I$12)+G$17*MAX(0,I$31-G$31)+H$17*MAX(0,I$31-H$31),0)</f>
        <v>565009334.86999989</v>
      </c>
      <c r="K12" s="410">
        <f>SUM(K$6:K$7)</f>
        <v>377487041.38999999</v>
      </c>
      <c r="L12" s="279">
        <f>SUM(L$6:L$7)</f>
        <v>452414412.58999997</v>
      </c>
      <c r="M12" s="279">
        <f>SUM(M$6:M$7)</f>
        <v>471586356.13999999</v>
      </c>
      <c r="N12" s="279">
        <f>SUM(K$12:M$12)+K$17*MAX(0,M$31-K$31)+L$17*MAX(0,M$31-L$31)</f>
        <v>1301487810.1199999</v>
      </c>
      <c r="O12" s="262"/>
      <c r="P12" s="263"/>
      <c r="Q12" s="263"/>
      <c r="R12" s="263"/>
      <c r="S12" s="262"/>
      <c r="T12" s="263"/>
      <c r="U12" s="263"/>
      <c r="V12" s="263"/>
      <c r="W12" s="262"/>
      <c r="X12" s="263"/>
      <c r="Y12" s="263"/>
      <c r="Z12" s="263"/>
      <c r="AA12" s="262"/>
      <c r="AB12" s="263"/>
      <c r="AC12" s="263"/>
      <c r="AD12" s="263"/>
      <c r="AE12" s="262"/>
      <c r="AF12" s="263"/>
      <c r="AG12" s="263"/>
      <c r="AH12" s="263"/>
      <c r="AI12" s="262"/>
      <c r="AJ12" s="263"/>
      <c r="AK12" s="263"/>
      <c r="AL12" s="264"/>
    </row>
    <row r="13" spans="1:38" s="22" customFormat="1" ht="26.4" x14ac:dyDescent="0.25">
      <c r="A13" s="218" t="s">
        <v>394</v>
      </c>
      <c r="B13" s="82" t="s">
        <v>462</v>
      </c>
      <c r="C13" s="411"/>
      <c r="D13" s="280"/>
      <c r="E13" s="280"/>
      <c r="F13" s="280"/>
      <c r="G13" s="411"/>
      <c r="H13" s="280"/>
      <c r="I13" s="280"/>
      <c r="J13" s="280"/>
      <c r="K13" s="411"/>
      <c r="L13" s="280"/>
      <c r="M13" s="280"/>
      <c r="N13" s="280"/>
      <c r="O13" s="410">
        <f>SUM(O$6:O$7)+IF(AND(OR('Company Information'!$C$12="District of Columbia",'Company Information'!$C$12="Massachusetts",'Company Information'!$C$12="Vermont"),SUM($O$6:$R$7,$O$15:$R$16,$O$19:$P$19)&lt;&gt;0),SUM(S$6:S$7),0)</f>
        <v>0</v>
      </c>
      <c r="P13" s="279">
        <f>SUM(P$6:P$7)+IF(AND(OR('Company Information'!$C$12="District of Columbia",'Company Information'!$C$12="Massachusetts",'Company Information'!$C$12="Vermont"),SUM($O$6:$R$7,$O$15:$R$16,$O$19:$P$19)&lt;&gt;0),SUM(T$6:T$7),0)</f>
        <v>0</v>
      </c>
      <c r="Q13" s="279">
        <f>SUM(Q$6:Q$7)+IF(AND(OR('Company Information'!$C$12="District of Columbia",'Company Information'!$C$12="Massachusetts",'Company Information'!$C$12="Vermont"),SUM($O$6:$R$7,$O$15:$R$16,$O$19:$P$19)&lt;&gt;0),SUM(U$6:U$7),0)</f>
        <v>0</v>
      </c>
      <c r="R13" s="279">
        <f>IFERROR(SUM(R$6:R$7)+O$17*MAX(0,Q$31-O$31)+P$17*MAX(0,Q$31-P$31)+IF(AND(OR('Company Information'!$C$12="District of Columbia",'Company Information'!$C$12="Massachusetts",'Company Information'!$C$12="Vermont"),SUM($O$6:$R$7,$O$15:$R$16,$O$19:$P$19)&lt;&gt;0),SUM(V$6:V$7),0),0)</f>
        <v>0</v>
      </c>
      <c r="S13" s="410">
        <f>SUM(S$6:S$7)+IF(AND(OR('Company Information'!$C$12="District of Columbia",'Company Information'!$C$12="Massachusetts",'Company Information'!$C$12="Vermont"),SUM($S$6:$V$7,$S$15:$V$16,$S$19:$T$19)&lt;&gt;0),SUM(O$6:O$7),0)</f>
        <v>0</v>
      </c>
      <c r="T13" s="279">
        <f>SUM(T$6:T$7)+IF(AND(OR('Company Information'!$C$12="District of Columbia",'Company Information'!$C$12="Massachusetts",'Company Information'!$C$12="Vermont"),SUM($S$6:$V$7,$S$15:$V$16,$S$19:$T$19)&lt;&gt;0),SUM(P$6:P$7),0)</f>
        <v>0</v>
      </c>
      <c r="U13" s="279">
        <f>SUM(U$6:U$7)+IF(AND(OR('Company Information'!$C$12="District of Columbia",'Company Information'!$C$12="Massachusetts",'Company Information'!$C$12="Vermont"),SUM($S$6:$V$7,$S$15:$V$16,$S$19:$T$19)&lt;&gt;0),SUM(Q$6:Q$7),0)</f>
        <v>0</v>
      </c>
      <c r="V13" s="279">
        <f>IFERROR(SUM(V$6:V$7)+S$17*MAX(0,U$31-S$31)+T$17*MAX(0,U$31-T$31)+IF(AND(OR('Company Information'!$C$12="District of Columbia",'Company Information'!$C$12="Massachusetts",'Company Information'!$C$12="Vermont"),SUM($S$6:$V$7,$S$15:$V$16,$S$19:$T$19)&lt;&gt;0),SUM(R$6:R$7),0),0)</f>
        <v>0</v>
      </c>
      <c r="W13" s="410">
        <f>SUM(W$6:W$7)</f>
        <v>0</v>
      </c>
      <c r="X13" s="279">
        <f>SUM(X$6:X$7)</f>
        <v>0</v>
      </c>
      <c r="Y13" s="279">
        <f>SUM(Y$6:Y$7)</f>
        <v>0</v>
      </c>
      <c r="Z13" s="279">
        <f>SUM(Z$6:Z$7)+W$17*MAX(0,Y$31-W$31)+X$17*MAX(0,Y$31-X$31)</f>
        <v>0</v>
      </c>
      <c r="AA13" s="262"/>
      <c r="AB13" s="263"/>
      <c r="AC13" s="263"/>
      <c r="AD13" s="263"/>
      <c r="AE13" s="262"/>
      <c r="AF13" s="263"/>
      <c r="AG13" s="263"/>
      <c r="AH13" s="263"/>
      <c r="AI13" s="410">
        <f>SUM(AI$6:AI$7)</f>
        <v>0</v>
      </c>
      <c r="AJ13" s="279">
        <f>SUM(AJ$6:AJ$7)</f>
        <v>0</v>
      </c>
      <c r="AK13" s="279">
        <f>SUM(AK$6:AK$7)</f>
        <v>0</v>
      </c>
      <c r="AL13" s="281">
        <f>SUM(AL$6:AL$7)</f>
        <v>0</v>
      </c>
    </row>
    <row r="14" spans="1:38" ht="16.8" x14ac:dyDescent="0.3">
      <c r="B14" s="250" t="s">
        <v>396</v>
      </c>
      <c r="C14" s="251"/>
      <c r="D14" s="252"/>
      <c r="E14" s="252"/>
      <c r="F14" s="252"/>
      <c r="G14" s="251"/>
      <c r="H14" s="252"/>
      <c r="I14" s="252"/>
      <c r="J14" s="252"/>
      <c r="K14" s="251"/>
      <c r="L14" s="252"/>
      <c r="M14" s="252"/>
      <c r="N14" s="252"/>
      <c r="O14" s="251"/>
      <c r="P14" s="252"/>
      <c r="Q14" s="252"/>
      <c r="R14" s="252"/>
      <c r="S14" s="251"/>
      <c r="T14" s="252"/>
      <c r="U14" s="252"/>
      <c r="V14" s="252"/>
      <c r="W14" s="251"/>
      <c r="X14" s="252"/>
      <c r="Y14" s="252"/>
      <c r="Z14" s="252"/>
      <c r="AA14" s="251"/>
      <c r="AB14" s="252"/>
      <c r="AC14" s="252"/>
      <c r="AD14" s="252"/>
      <c r="AE14" s="251"/>
      <c r="AF14" s="252"/>
      <c r="AG14" s="252"/>
      <c r="AH14" s="252"/>
      <c r="AI14" s="251"/>
      <c r="AJ14" s="252"/>
      <c r="AK14" s="252"/>
      <c r="AL14" s="253"/>
    </row>
    <row r="15" spans="1:38" ht="39.6" x14ac:dyDescent="0.25">
      <c r="A15" s="125" t="s">
        <v>397</v>
      </c>
      <c r="B15" s="221" t="s">
        <v>398</v>
      </c>
      <c r="C15" s="272">
        <f>'Pt 3 MLR and Rebate Calculation'!C15</f>
        <v>3522575.62</v>
      </c>
      <c r="D15" s="273">
        <f>'Pt 3 MLR and Rebate Calculation'!D15</f>
        <v>3627458.78</v>
      </c>
      <c r="E15" s="282">
        <f>SUM('Pt1_2 Formula Sheet'!E$2,'Pt 1 Summary of Data'!E$6:E$7)+SUM('Pt1_2 Formula Sheet'!G$2,'Pt 1 Summary of Data'!G$6:G$7)-SUM('Pt1_2 Formula Sheet'!H$2,'Pt 1 Summary of Data'!H$6:H$7)-SUM(E$9:E$11)-$E$41</f>
        <v>4212946.04</v>
      </c>
      <c r="F15" s="282">
        <f>SUM(C15:E15)</f>
        <v>11362980.440000001</v>
      </c>
      <c r="G15" s="272">
        <f>'Pt 3 MLR and Rebate Calculation'!G15</f>
        <v>159246720.69</v>
      </c>
      <c r="H15" s="273">
        <f>'Pt 3 MLR and Rebate Calculation'!H15</f>
        <v>218090302.16</v>
      </c>
      <c r="I15" s="282">
        <f>SUM('Pt1_2 Formula Sheet'!J$2,'Pt 1 Summary of Data'!J$6:J$7)+SUM('Pt1_2 Formula Sheet'!L$2,'Pt 1 Summary of Data'!L$6:L$7)-SUM('Pt1_2 Formula Sheet'!M$2,'Pt 1 Summary of Data'!M$6:M$7)-SUM(I$10:I$11)-$I$41</f>
        <v>344329802.62999994</v>
      </c>
      <c r="J15" s="282">
        <f>SUM(G15:I15)</f>
        <v>721666825.48000002</v>
      </c>
      <c r="K15" s="272">
        <f>'Pt 3 MLR and Rebate Calculation'!K15</f>
        <v>477990787.33999997</v>
      </c>
      <c r="L15" s="273">
        <f>'Pt 3 MLR and Rebate Calculation'!L15</f>
        <v>533004990.49000001</v>
      </c>
      <c r="M15" s="282">
        <f>SUM('Pt1_2 Formula Sheet'!O$2,'Pt 1 Summary of Data'!O$6:O$7)+SUM('Pt1_2 Formula Sheet'!Q$2,'Pt 1 Summary of Data'!Q$6:Q$7)-SUM('Pt1_2 Formula Sheet'!R$2,'Pt 1 Summary of Data'!R$6:R$7)-$M$41</f>
        <v>547684928.67000008</v>
      </c>
      <c r="N15" s="282">
        <f>SUM(K15:M15)</f>
        <v>1558680706.5</v>
      </c>
      <c r="O15" s="272">
        <f>'Pt 3 MLR and Rebate Calculation'!O15</f>
        <v>0</v>
      </c>
      <c r="P15" s="273">
        <f>'Pt 3 MLR and Rebate Calculation'!P15</f>
        <v>0</v>
      </c>
      <c r="Q15" s="282">
        <f>SUM('Pt1_2 Formula Sheet'!T$2,'Pt 1 Summary of Data'!T$6:T$7)-$Q$41</f>
        <v>0</v>
      </c>
      <c r="R15" s="282">
        <f>SUM(O15:Q15)</f>
        <v>0</v>
      </c>
      <c r="S15" s="272">
        <f>'Pt 3 MLR and Rebate Calculation'!S15</f>
        <v>0</v>
      </c>
      <c r="T15" s="273">
        <f>'Pt 3 MLR and Rebate Calculation'!T15</f>
        <v>0</v>
      </c>
      <c r="U15" s="282">
        <f>SUM('Pt1_2 Formula Sheet'!W$2,'Pt 1 Summary of Data'!W$6:W$7)-$U$41</f>
        <v>0</v>
      </c>
      <c r="V15" s="282">
        <f>SUM(S15:U15)</f>
        <v>0</v>
      </c>
      <c r="W15" s="272">
        <f>'Pt 3 MLR and Rebate Calculation'!W15</f>
        <v>0</v>
      </c>
      <c r="X15" s="273">
        <f>'Pt 3 MLR and Rebate Calculation'!X15</f>
        <v>0</v>
      </c>
      <c r="Y15" s="282">
        <f>SUM('Pt1_2 Formula Sheet'!Z$2,'Pt 1 Summary of Data'!Z$6:Z$7)-$Y$41</f>
        <v>0</v>
      </c>
      <c r="Z15" s="282">
        <f>SUM(W15:Y15)</f>
        <v>0</v>
      </c>
      <c r="AA15" s="256"/>
      <c r="AB15" s="255"/>
      <c r="AC15" s="255"/>
      <c r="AD15" s="255"/>
      <c r="AE15" s="256"/>
      <c r="AF15" s="255"/>
      <c r="AG15" s="255"/>
      <c r="AH15" s="255"/>
      <c r="AI15" s="272">
        <f>'Pt 3 MLR and Rebate Calculation'!AI15</f>
        <v>0</v>
      </c>
      <c r="AJ15" s="273">
        <f>'Pt 3 MLR and Rebate Calculation'!AJ15</f>
        <v>0</v>
      </c>
      <c r="AK15" s="282">
        <f>SUM('Pt1_2 Formula Sheet'!AM$2,'Pt 1 Summary of Data'!AM$6:AM$7)+SUM('Pt1_2 Formula Sheet'!AO$2,'Pt 1 Summary of Data'!AO$6:AO$7)-SUM('Pt1_2 Formula Sheet'!AP$2,'Pt 1 Summary of Data'!AP$6:AP$7)-$AK$41</f>
        <v>0</v>
      </c>
      <c r="AL15" s="283">
        <f>SUM(AI15:AK15)</f>
        <v>0</v>
      </c>
    </row>
    <row r="16" spans="1:38" x14ac:dyDescent="0.25">
      <c r="A16" s="125" t="s">
        <v>399</v>
      </c>
      <c r="B16" s="81" t="s">
        <v>400</v>
      </c>
      <c r="C16" s="408">
        <f>'Pt 3 MLR and Rebate Calculation'!C16</f>
        <v>476460.22</v>
      </c>
      <c r="D16" s="274">
        <f>'Pt 3 MLR and Rebate Calculation'!D16</f>
        <v>-30317.82</v>
      </c>
      <c r="E16" s="27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Data'!H$31:H$32))-$E$42</f>
        <v>-285081.01</v>
      </c>
      <c r="F16" s="275">
        <f>SUM(C16:E16)</f>
        <v>161061.38999999996</v>
      </c>
      <c r="G16" s="408">
        <f>'Pt 3 MLR and Rebate Calculation'!G16</f>
        <v>16933207.25</v>
      </c>
      <c r="H16" s="274">
        <f>'Pt 3 MLR and Rebate Calculation'!H16</f>
        <v>11348559.880000001</v>
      </c>
      <c r="I16" s="275">
        <f>SUM('Pt 1 Summary of Data'!J$25:J$28,'Pt 1 Summary of Data'!J$30,'Pt 1 Summary of Data'!J$34:J$35)+SUM('Pt 1 Summary of Data'!L$25:L$28,'Pt 1 Summary of Data'!L$30,'Pt 1 Summary of Data'!L$34:L$35)-SUM('Pt 1 Summary of Data'!M$25:M$28,'Pt 1 Summary of Data'!M$30,'Pt 1 Summary of Data'!M$34:M$35)+IF('Company Information'!$C$15="No",IF(MAX('Pt 1 Summary of Data'!J$31:J$32)=0,MIN('Pt 1 Summary of Data'!J$31:J$32),MAX('Pt 1 Summary of Data'!J$31:J$32))+IF(MAX('Pt 1 Summary of Data'!L$31:L$32)=0,MIN('Pt 1 Summary of Data'!L$31:L$32),MAX('Pt 1 Summary of Data'!L$31:L$32))-IF(MAX('Pt 1 Summary of Data'!M$31:M$32)=0,MIN('Pt 1 Summary of Data'!M$31:M$32),MAX('Pt 1 Summary of Data'!M$31:M$32)),SUM('Pt 1 Summary of Data'!J$31:J$32)+SUM('Pt 1 Summary of Data'!L$31:L$32)-SUM('Pt 1 Summary of Data'!M$31:M$32))-$I$42</f>
        <v>10141092.790000001</v>
      </c>
      <c r="J16" s="275">
        <f>SUM(G16:I16)</f>
        <v>38422859.920000002</v>
      </c>
      <c r="K16" s="408">
        <f>'Pt 3 MLR and Rebate Calculation'!K16</f>
        <v>41004384.289999999</v>
      </c>
      <c r="L16" s="274">
        <f>'Pt 3 MLR and Rebate Calculation'!L16</f>
        <v>28627831.02</v>
      </c>
      <c r="M16" s="275">
        <f>SUM('Pt 1 Summary of Data'!O$25:O$28,'Pt 1 Summary of Data'!O$30,'Pt 1 Summary of Data'!O$34:O$35)+SUM('Pt 1 Summary of Data'!Q$25:Q$28,'Pt 1 Summary of Data'!Q$30,'Pt 1 Summary of Data'!Q$34:Q$35)-SUM('Pt 1 Summary of Data'!R$25:R$28,'Pt 1 Summary of Data'!R$30,'Pt 1 Summary of Data'!R$34:R$35)+IF('Company Information'!$C$15="No",IF(MAX('Pt 1 Summary of Data'!O$31:O$32)=0,MIN('Pt 1 Summary of Data'!O$31:O$32),MAX('Pt 1 Summary of Data'!O$31:O$32))+IF(MAX('Pt 1 Summary of Data'!Q$31:Q$32)=0,MIN('Pt 1 Summary of Data'!Q$31:Q$32),MAX('Pt 1 Summary of Data'!Q$31:Q$32))-IF(MAX('Pt 1 Summary of Data'!R$31:R$32)=0,MIN('Pt 1 Summary of Data'!R$31:R$32),MAX('Pt 1 Summary of Data'!R$31:R$32)),SUM('Pt 1 Summary of Data'!O$31:O$32)+SUM('Pt 1 Summary of Data'!Q$31:Q$32)-SUM('Pt 1 Summary of Data'!R$31:R$32))-$M$42</f>
        <v>15142179.310000001</v>
      </c>
      <c r="N16" s="275">
        <f>SUM(K16:M16)</f>
        <v>84774394.620000005</v>
      </c>
      <c r="O16" s="408">
        <f>'Pt 3 MLR and Rebate Calculation'!O16</f>
        <v>0</v>
      </c>
      <c r="P16" s="274">
        <f>'Pt 3 MLR and Rebate Calculation'!P16</f>
        <v>0</v>
      </c>
      <c r="Q16" s="275">
        <f>SUM('Pt 1 Summary of Data'!T$25:T$28,'Pt 1 Summary of Data'!T$30,'Pt 1 Summary of Data'!T$34:T$35)+IF('Company Information'!$C$15="No",IF(MAX('Pt 1 Summary of Data'!T$31:T$32)=0,MIN('Pt 1 Summary of Data'!T$31:T$32),MAX('Pt 1 Summary of Data'!T$31:T$32)),SUM('Pt 1 Summary of Data'!T$31:T$32))-$Q$42</f>
        <v>0</v>
      </c>
      <c r="R16" s="275">
        <f>SUM(O16:Q16)</f>
        <v>0</v>
      </c>
      <c r="S16" s="408">
        <f>'Pt 3 MLR and Rebate Calculation'!S16</f>
        <v>0</v>
      </c>
      <c r="T16" s="274">
        <f>'Pt 3 MLR and Rebate Calculation'!T16</f>
        <v>0</v>
      </c>
      <c r="U16" s="275">
        <f>SUM('Pt 1 Summary of Data'!W$25:W$28,'Pt 1 Summary of Data'!W$30,'Pt 1 Summary of Data'!W$34:W$35)+IF('Company Information'!$C$15="No",IF(MAX('Pt 1 Summary of Data'!W$31:W$32)=0,MIN('Pt 1 Summary of Data'!W$31:W$32),MAX('Pt 1 Summary of Data'!W$31:W$32)),SUM('Pt 1 Summary of Data'!W$31:W$32))-$U$42</f>
        <v>0</v>
      </c>
      <c r="V16" s="275">
        <f>SUM(S16:U16)</f>
        <v>0</v>
      </c>
      <c r="W16" s="408">
        <f>'Pt 3 MLR and Rebate Calculation'!W16</f>
        <v>0</v>
      </c>
      <c r="X16" s="274">
        <f>'Pt 3 MLR and Rebate Calculation'!X16</f>
        <v>0</v>
      </c>
      <c r="Y16" s="275">
        <f>SUM('Pt 1 Summary of Data'!Z$25:Z$28,'Pt 1 Summary of Data'!Z$30,'Pt 1 Summary of Data'!Z$34:Z$35)+IF('Company Information'!$C$15="No",IF(MAX('Pt 1 Summary of Data'!Z$31:Z$32)=0,MIN('Pt 1 Summary of Data'!Z$31:Z$32),MAX('Pt 1 Summary of Data'!Z$31:Z$32)),SUM('Pt 1 Summary of Data'!Z$31:Z$32))-$Y$42</f>
        <v>0</v>
      </c>
      <c r="Z16" s="275">
        <f>SUM(W16:Y16)</f>
        <v>0</v>
      </c>
      <c r="AA16" s="259"/>
      <c r="AB16" s="260"/>
      <c r="AC16" s="260"/>
      <c r="AD16" s="260"/>
      <c r="AE16" s="259"/>
      <c r="AF16" s="260"/>
      <c r="AG16" s="260"/>
      <c r="AH16" s="260"/>
      <c r="AI16" s="408">
        <f>'Pt 3 MLR and Rebate Calculation'!AI16</f>
        <v>0</v>
      </c>
      <c r="AJ16" s="274">
        <f>'Pt 3 MLR and Rebate Calculation'!AJ16</f>
        <v>0</v>
      </c>
      <c r="AK16" s="275">
        <f>SUM('Pt 1 Summary of Data'!AM$25:AM$28,'Pt 1 Summary of Data'!AM$30,'Pt 1 Summary of Data'!AM$34:AM$35)+SUM('Pt 1 Summary of Data'!AO$25:AO$28,'Pt 1 Summary of Data'!AO$30,'Pt 1 Summary of Data'!AO$34:AO$35)-SUM('Pt 1 Summary of Data'!AP$25:AP$28,'Pt 1 Summary of Data'!AP$30,'Pt 1 Summary of Data'!AP$34:AP$35)+IF('Company Information'!$C$15="No",IF(MAX('Pt 1 Summary of Data'!AM$31:AM$32)=0,MIN('Pt 1 Summary of Data'!AM$31:AM$32),MAX('Pt 1 Summary of Data'!AM$31:AM$32))+IF(MAX('Pt 1 Summary of Data'!AO$31:AO$32)=0,MIN('Pt 1 Summary of Data'!AO$31:AO$32),MAX('Pt 1 Summary of Data'!AO$31:AO$32))-IF(MAX('Pt 1 Summary of Data'!AP$31:AP$32)=0,MIN('Pt 1 Summary of Data'!AP$31:AP$32),MAX('Pt 1 Summary of Data'!AP$31:AP$32)),SUM('Pt 1 Summary of Data'!AM$31:AM$32)+SUM('Pt 1 Summary of Data'!AO$31:AO$32)-SUM('Pt 1 Summary of Data'!AP$31:AP$32))-$AK$42</f>
        <v>0</v>
      </c>
      <c r="AL16" s="276">
        <f>SUM(AI16:AK16)</f>
        <v>0</v>
      </c>
    </row>
    <row r="17" spans="1:38" s="22" customFormat="1" x14ac:dyDescent="0.25">
      <c r="A17" s="218" t="s">
        <v>401</v>
      </c>
      <c r="B17" s="82" t="s">
        <v>402</v>
      </c>
      <c r="C17" s="410">
        <f>C$15-C$16+IF(AND(OR('Company Information'!$C$12="District of Columbia",'Company Information'!$C$12="Massachusetts",'Company Information'!$C$12="Vermont"),SUM($C$6:$F$11,$C$15:$F$16,$C$19:$D$19)&lt;&gt;0),G$15-G$16,0)</f>
        <v>3046115.4000000004</v>
      </c>
      <c r="D17" s="279">
        <f>D$15-D$16+IF(AND(OR('Company Information'!$C$12="District of Columbia",'Company Information'!$C$12="Massachusetts",'Company Information'!$C$12="Vermont"),SUM($C$6:$F$11,$C$15:$F$16,$C$19:$D$19)&lt;&gt;0),H$15-H$16,0)</f>
        <v>3657776.5999999996</v>
      </c>
      <c r="E17" s="279">
        <f>E$15-E$16+IF(AND(OR('Company Information'!$C$12="District of Columbia",'Company Information'!$C$12="Massachusetts",'Company Information'!$C$12="Vermont"),SUM($C$6:$F$11,$C$15:$F$16,$C$19:$D$19)&lt;&gt;0),I$15-I$16,0)</f>
        <v>4498027.05</v>
      </c>
      <c r="F17" s="279">
        <f>F$15-F$16+IF(AND(OR('Company Information'!$C$12="District of Columbia",'Company Information'!$C$12="Massachusetts",'Company Information'!$C$12="Vermont"),SUM($C$6:$F$11,$C$15:$F$16,$C$19:$D$19)&lt;&gt;0),J$15-J$16,0)</f>
        <v>11201919.050000001</v>
      </c>
      <c r="G17" s="410">
        <f>G$15-G$16+IF(AND(OR('Company Information'!$C$12="District of Columbia",'Company Information'!$C$12="Massachusetts",'Company Information'!$C$12="Vermont"),SUM($G$6:$J$11,$G$15:$J$16,$G$19:$H$19)&lt;&gt;0),C$15-C$16,0)</f>
        <v>142313513.44</v>
      </c>
      <c r="H17" s="279">
        <f>H$15-H$16+IF(AND(OR('Company Information'!$C$12="District of Columbia",'Company Information'!$C$12="Massachusetts",'Company Information'!$C$12="Vermont"),SUM($G$6:$J$11,$G$15:$J$16,$G$19:$H$19)&lt;&gt;0),D$15-D$16,0)</f>
        <v>206741742.28</v>
      </c>
      <c r="I17" s="279">
        <f>I$15-I$16+IF(AND(OR('Company Information'!$C$12="District of Columbia",'Company Information'!$C$12="Massachusetts",'Company Information'!$C$12="Vermont"),SUM($G$6:$J$11,$G$15:$J$16,$G$19:$H$19)&lt;&gt;0),E$15-E$16,0)</f>
        <v>334188709.83999991</v>
      </c>
      <c r="J17" s="279">
        <f>J$15-J$16+IF(AND(OR('Company Information'!$C$12="District of Columbia",'Company Information'!$C$12="Massachusetts",'Company Information'!$C$12="Vermont"),SUM($G$6:$J$11,$G$15:$J$16,$G$19:$H$19)&lt;&gt;0),F$15-F$16,0)</f>
        <v>683243965.56000006</v>
      </c>
      <c r="K17" s="410">
        <f>K$15-K$16</f>
        <v>436986403.04999995</v>
      </c>
      <c r="L17" s="279">
        <f>L$15-L$16</f>
        <v>504377159.47000003</v>
      </c>
      <c r="M17" s="279">
        <f>M$15-M$16</f>
        <v>532542749.36000007</v>
      </c>
      <c r="N17" s="279">
        <f>N$15-N$16</f>
        <v>1473906311.8800001</v>
      </c>
      <c r="O17" s="410">
        <f>O$15-O$16+IF(AND(OR('Company Information'!$C$12="District of Columbia",'Company Information'!$C$12="Massachusetts",'Company Information'!$C$12="Vermont"),SUM($O$6:$R$7,$O$15:$R$16,$O$19:$P$19)&lt;&gt;0),S$15-S$16,0)</f>
        <v>0</v>
      </c>
      <c r="P17" s="279">
        <f>P$15-P$16+IF(AND(OR('Company Information'!$C$12="District of Columbia",'Company Information'!$C$12="Massachusetts",'Company Information'!$C$12="Vermont"),SUM($O$6:$R$7,$O$15:$R$16,$O$19:$P$19)&lt;&gt;0),T$15-T$16,0)</f>
        <v>0</v>
      </c>
      <c r="Q17" s="279">
        <f>Q$15-Q$16+IF(AND(OR('Company Information'!$C$12="District of Columbia",'Company Information'!$C$12="Massachusetts",'Company Information'!$C$12="Vermont"),SUM($O$6:$R$7,$O$15:$R$16,$O$19:$P$19)&lt;&gt;0),U$15-U$16,0)</f>
        <v>0</v>
      </c>
      <c r="R17" s="279">
        <f>R$15-R$16+IF(AND(OR('Company Information'!$C$12="District of Columbia",'Company Information'!$C$12="Massachusetts",'Company Information'!$C$12="Vermont"),SUM($O$6:$R$7,$O$15:$R$16,$O$19:$P$19)&lt;&gt;0),V$15-V$16,0)</f>
        <v>0</v>
      </c>
      <c r="S17" s="410">
        <f>S$15-S$16+IF(AND(OR('Company Information'!$C$12="District of Columbia",'Company Information'!$C$12="Massachusetts",'Company Information'!$C$12="Vermont"),SUM($S$6:$V$7,$S$15:$V$16,$S$19:$T$19)&lt;&gt;0),O$15-O$16,0)</f>
        <v>0</v>
      </c>
      <c r="T17" s="279">
        <f>T$15-T$16+IF(AND(OR('Company Information'!$C$12="District of Columbia",'Company Information'!$C$12="Massachusetts",'Company Information'!$C$12="Vermont"),SUM($S$6:$V$7,$S$15:$V$16,$S$19:$T$19)&lt;&gt;0),P$15-P$16,0)</f>
        <v>0</v>
      </c>
      <c r="U17" s="279">
        <f>U$15-U$16+IF(AND(OR('Company Information'!$C$12="District of Columbia",'Company Information'!$C$12="Massachusetts",'Company Information'!$C$12="Vermont"),SUM($S$6:$V$7,$S$15:$V$16,$S$19:$T$19)&lt;&gt;0),Q$15-Q$16,0)</f>
        <v>0</v>
      </c>
      <c r="V17" s="279">
        <f>V$15-V$16+IF(AND(OR('Company Information'!$C$12="District of Columbia",'Company Information'!$C$12="Massachusetts",'Company Information'!$C$12="Vermont"),SUM($S$6:$V$7,$S$15:$V$16,$S$19:$T$19)&lt;&gt;0),R$15-R$16,0)</f>
        <v>0</v>
      </c>
      <c r="W17" s="410">
        <f>W$15-W$16</f>
        <v>0</v>
      </c>
      <c r="X17" s="279">
        <f>X$15-X$16</f>
        <v>0</v>
      </c>
      <c r="Y17" s="279">
        <f>Y$15-Y$16</f>
        <v>0</v>
      </c>
      <c r="Z17" s="279">
        <f>Z$15-Z$16</f>
        <v>0</v>
      </c>
      <c r="AA17" s="262"/>
      <c r="AB17" s="263"/>
      <c r="AC17" s="263"/>
      <c r="AD17" s="263"/>
      <c r="AE17" s="262"/>
      <c r="AF17" s="263"/>
      <c r="AG17" s="263"/>
      <c r="AH17" s="263"/>
      <c r="AI17" s="410">
        <f>AI$15-AI$16</f>
        <v>0</v>
      </c>
      <c r="AJ17" s="279">
        <f>AJ$15-AJ$16</f>
        <v>0</v>
      </c>
      <c r="AK17" s="279">
        <f>AK$15-AK$16</f>
        <v>0</v>
      </c>
      <c r="AL17" s="281">
        <f>AL$15-AL$16</f>
        <v>0</v>
      </c>
    </row>
    <row r="18" spans="1:38" ht="16.8" x14ac:dyDescent="0.3">
      <c r="B18" s="250" t="s">
        <v>403</v>
      </c>
      <c r="C18" s="251"/>
      <c r="D18" s="252"/>
      <c r="E18" s="252"/>
      <c r="F18" s="252"/>
      <c r="G18" s="251"/>
      <c r="H18" s="252"/>
      <c r="I18" s="252"/>
      <c r="J18" s="252"/>
      <c r="K18" s="251"/>
      <c r="L18" s="252"/>
      <c r="M18" s="252"/>
      <c r="N18" s="252"/>
      <c r="O18" s="251"/>
      <c r="P18" s="252"/>
      <c r="Q18" s="252"/>
      <c r="R18" s="252"/>
      <c r="S18" s="251"/>
      <c r="T18" s="252"/>
      <c r="U18" s="252"/>
      <c r="V18" s="252"/>
      <c r="W18" s="251"/>
      <c r="X18" s="252"/>
      <c r="Y18" s="252"/>
      <c r="Z18" s="252"/>
      <c r="AA18" s="251"/>
      <c r="AB18" s="252"/>
      <c r="AC18" s="252"/>
      <c r="AD18" s="252"/>
      <c r="AE18" s="251"/>
      <c r="AF18" s="252"/>
      <c r="AG18" s="252"/>
      <c r="AH18" s="252"/>
      <c r="AI18" s="251"/>
      <c r="AJ18" s="252"/>
      <c r="AK18" s="252"/>
      <c r="AL18" s="253"/>
    </row>
    <row r="19" spans="1:38" x14ac:dyDescent="0.25">
      <c r="A19" s="125" t="s">
        <v>404</v>
      </c>
      <c r="B19" s="221" t="s">
        <v>405</v>
      </c>
      <c r="C19" s="284">
        <f>'Pt 3 MLR and Rebate Calculation'!C19</f>
        <v>663.25</v>
      </c>
      <c r="D19" s="285">
        <f>'Pt 3 MLR and Rebate Calculation'!D19</f>
        <v>686</v>
      </c>
      <c r="E19" s="286">
        <f>('Pt 1 Summary of Data'!E$59+'Pt 1 Summary of Data'!G$59-'Pt 1 Summary of Data'!H$59)/12+IF(AND(OR('Company Information'!$C$12="District of Columbia",'Company Information'!$C$12="Massachusetts",'Company Information'!$C$12="Vermont"),SUM($C$6:$F$11,$C$15:$F$16,$C$19:$D$19)&lt;&gt;0),'Pt 1 Summary of Data'!J$59+'Pt 1 Summary of Data'!L$59-'Pt 1 Summary of Data'!M$59,0)/12</f>
        <v>782.33333333333337</v>
      </c>
      <c r="F19" s="286">
        <f>SUM(C$19:E$19)+IF(AND(OR('Company Information'!$C$12="District of Columbia",'Company Information'!$C$12="Massachusetts",'Company Information'!$C$12="Vermont"),SUM($C$6:$F$11,$C$15:$F$16,$C$19:$D$19)&lt;&gt;0),IF($C$19&lt;&gt;$G$19,$G$19,0)+IF($D$19&lt;&gt;$H$19,$H$19,0),0)</f>
        <v>2131.5833333333335</v>
      </c>
      <c r="G19" s="284">
        <f>'Pt 3 MLR and Rebate Calculation'!G19</f>
        <v>37959.75</v>
      </c>
      <c r="H19" s="285">
        <f>'Pt 3 MLR and Rebate Calculation'!H19</f>
        <v>50885.42</v>
      </c>
      <c r="I19" s="286">
        <f>('Pt 1 Summary of Data'!J$59+'Pt 1 Summary of Data'!L$59-'Pt 1 Summary of Data'!M$59)/12+IF(AND(OR('Company Information'!$C$12="District of Columbia",'Company Information'!$C$12="Massachusetts",'Company Information'!$C$12="Vermont"),SUM($G$6:$J$11,$G$15:$J$16,$G$19:$H$19)&lt;&gt;0),'Pt 1 Summary of Data'!E$59+'Pt 1 Summary of Data'!G$59-'Pt 1 Summary of Data'!H$59,0)/12</f>
        <v>78312.916666666672</v>
      </c>
      <c r="J19" s="286">
        <f>SUM(G$19:I$19)+IF(AND(OR('Company Information'!$C$12="District of Columbia",'Company Information'!$C$12="Massachusetts",'Company Information'!$C$12="Vermont"),SUM($G$6:$J$11,$G$15:$J$16,$G$19:$H$19)&lt;&gt;0),IF($C$19&lt;&gt;$G$19,$C$19,0)+IF($D$19&lt;&gt;$H$19,$D$19,0),0)</f>
        <v>167158.08666666667</v>
      </c>
      <c r="K19" s="284">
        <f>'Pt 3 MLR and Rebate Calculation'!K19</f>
        <v>177955.42</v>
      </c>
      <c r="L19" s="285">
        <f>'Pt 3 MLR and Rebate Calculation'!L19</f>
        <v>199726.83</v>
      </c>
      <c r="M19" s="286">
        <f>('Pt 1 Summary of Data'!O$59+'Pt 1 Summary of Data'!Q$59-'Pt 1 Summary of Data'!R$59)/12</f>
        <v>201365.75</v>
      </c>
      <c r="N19" s="286">
        <f>SUM(K$19:M$19)</f>
        <v>579048</v>
      </c>
      <c r="O19" s="284">
        <f>'Pt 3 MLR and Rebate Calculation'!O19</f>
        <v>0</v>
      </c>
      <c r="P19" s="285">
        <f>'Pt 3 MLR and Rebate Calculation'!P19</f>
        <v>0</v>
      </c>
      <c r="Q19" s="286">
        <f>'Pt 1 Summary of Data'!T$59/12+IF(AND(OR('Company Information'!$C$12="District of Columbia",'Company Information'!$C$12="Massachusetts",'Company Information'!$C$12="Vermont"),SUM($O$6:$R$7,$O$15:$R$16,$O$19:$P$19)&lt;&gt;0),'Pt 1 Summary of Data'!W$59,0)/12</f>
        <v>0</v>
      </c>
      <c r="R19" s="286">
        <f>SUM(O$19:Q$19)+IF(AND(OR('Company Information'!$C$12="District of Columbia",'Company Information'!$C$12="Massachusetts",'Company Information'!$C$12="Vermont"),SUM($O$6:$R$7,$O$15:$R$16,$O$19:$P$19)&lt;&gt;0),IF($O$19&lt;&gt;$S$19,$S$19,0)+IF($P$19&lt;&gt;$T$19,$T$19,0),0)</f>
        <v>0</v>
      </c>
      <c r="S19" s="284">
        <f>'Pt 3 MLR and Rebate Calculation'!S19</f>
        <v>0</v>
      </c>
      <c r="T19" s="285">
        <f>'Pt 3 MLR and Rebate Calculation'!T19</f>
        <v>0</v>
      </c>
      <c r="U19" s="286">
        <f>'Pt 1 Summary of Data'!W$59/12+IF(AND(OR('Company Information'!$C$12="District of Columbia",'Company Information'!$C$12="Massachusetts",'Company Information'!$C$12="Vermont"),SUM($S$6:$V$7,$S$15:$V$16,$S$19:$T$19)&lt;&gt;0),'Pt 1 Summary of Data'!T$59,0)/12</f>
        <v>0</v>
      </c>
      <c r="V19" s="286">
        <f>SUM(S$19:U$19)+IF(AND(OR('Company Information'!$C$12="District of Columbia",'Company Information'!$C$12="Massachusetts",'Company Information'!$C$12="Vermont"),SUM($S$6:$V$7,$S$15:$V$16,$S$19:$T$19)&lt;&gt;0),IF($O$19&lt;&gt;$S$19,$O$19,0)+IF($P$19&lt;&gt;$T$19,$P$19,0),0)</f>
        <v>0</v>
      </c>
      <c r="W19" s="284">
        <f>'Pt 3 MLR and Rebate Calculation'!W19</f>
        <v>0</v>
      </c>
      <c r="X19" s="285">
        <f>'Pt 3 MLR and Rebate Calculation'!X19</f>
        <v>0</v>
      </c>
      <c r="Y19" s="286">
        <f>'Pt 1 Summary of Data'!Z$59/12</f>
        <v>0</v>
      </c>
      <c r="Z19" s="286">
        <f>SUM(W$19:Y$19)</f>
        <v>0</v>
      </c>
      <c r="AA19" s="256"/>
      <c r="AB19" s="255"/>
      <c r="AC19" s="255"/>
      <c r="AD19" s="255"/>
      <c r="AE19" s="256"/>
      <c r="AF19" s="255"/>
      <c r="AG19" s="255"/>
      <c r="AH19" s="255"/>
      <c r="AI19" s="284">
        <f>'Pt 3 MLR and Rebate Calculation'!AI19</f>
        <v>0</v>
      </c>
      <c r="AJ19" s="285">
        <f>'Pt 3 MLR and Rebate Calculation'!AJ19</f>
        <v>0</v>
      </c>
      <c r="AK19" s="286">
        <f>('Pt 1 Summary of Data'!AM$59+'Pt 1 Summary of Data'!AO$59-'Pt 1 Summary of Data'!AP$59)/12</f>
        <v>0</v>
      </c>
      <c r="AL19" s="287">
        <f>SUM(AI19:AK19)</f>
        <v>0</v>
      </c>
    </row>
    <row r="20" spans="1:38" x14ac:dyDescent="0.25">
      <c r="A20" s="125" t="s">
        <v>406</v>
      </c>
      <c r="B20" s="81" t="s">
        <v>407</v>
      </c>
      <c r="C20" s="409"/>
      <c r="D20" s="277"/>
      <c r="E20" s="277"/>
      <c r="F20" s="288">
        <f ca="1">IF(OR(F$19&lt;1000,F$19&gt;=75000,AND(C$19&gt;=1000,D$19&gt;=1000,E$19&gt;=1000,C$26&lt;C$31,D$26&lt;D$31,E$26&lt;E$31)),0,VLOOKUP(F$19,'Reference Tables'!$A$4:$B$11,2)+((F$19-VLOOKUP(F$19,'Reference Tables'!$A$4:$B$11,1))*(OFFSET(INDEX('Reference Tables'!$A$4:$A$11,MATCH(F$19,'Reference Tables'!$A$4:$A$11)),1,1)-VLOOKUP(F$19,'Reference Tables'!$A$4:$B$11,2))/(OFFSET(INDEX('Reference Tables'!$A$4:$A$11,MATCH(F$19,'Reference Tables'!$A$4:$A$11)),1,0)-VLOOKUP(F$19,'Reference Tables'!$A$4:$B$11,1))))</f>
        <v>5.9613944444444442E-2</v>
      </c>
      <c r="G20" s="409"/>
      <c r="H20" s="277"/>
      <c r="I20" s="277"/>
      <c r="J20" s="289">
        <f ca="1">IF(OR(J$19&lt;1000,J$19&gt;=75000,AND(G$19&gt;=1000,H$19&gt;=1000,I$19&gt;=1000,G$26&lt;G$31,H$26&lt;H$31,I$26&lt;I$31)),0,VLOOKUP(J$19,'Reference Tables'!$A$4:$B$11,2)+((J$19-VLOOKUP(J$19,'Reference Tables'!$A$4:$B$11,1))*(OFFSET(INDEX('Reference Tables'!$A$4:$A$11,MATCH(J$19,'Reference Tables'!$A$4:$A$11)),1,1)-VLOOKUP(J$19,'Reference Tables'!$A$4:$B$11,2))/(OFFSET(INDEX('Reference Tables'!$A$4:$A$11,MATCH(J$19,'Reference Tables'!$A$4:$A$11)),1,0)-VLOOKUP(J$19,'Reference Tables'!$A$4:$B$11,1))))</f>
        <v>0</v>
      </c>
      <c r="K20" s="409"/>
      <c r="L20" s="277"/>
      <c r="M20" s="277"/>
      <c r="N20" s="289">
        <f ca="1">IF(OR(N$19&lt;1000,N$19&gt;=75000,AND(K$19&gt;=1000,L$19&gt;=1000,M$19&gt;=1000,K$26&lt;K$31,L$26&lt;L$31,M$26&lt;M$31)),0,VLOOKUP(N$19,'Reference Tables'!$A$4:$B$11,2)+((N$19-VLOOKUP(N$19,'Reference Tables'!$A$4:$B$11,1))*(OFFSET(INDEX('Reference Tables'!$A$4:$A$11,MATCH(N$19,'Reference Tables'!$A$4:$A$11)),1,1)-VLOOKUP(N$19,'Reference Tables'!$A$4:$B$11,2))/(OFFSET(INDEX('Reference Tables'!$A$4:$A$11,MATCH(N$19,'Reference Tables'!$A$4:$A$11)),1,0)-VLOOKUP(N$19,'Reference Tables'!$A$4:$B$11,1))))</f>
        <v>0</v>
      </c>
      <c r="O20" s="409"/>
      <c r="P20" s="277"/>
      <c r="Q20" s="277"/>
      <c r="R20" s="289">
        <f ca="1">IF(OR(R$19&lt;1000,R$19&gt;=75000,AND(O$19&gt;=1000,P$19&gt;=1000,Q$19&gt;=1000,O$27&lt;O$31,P$27&lt;P$31,Q$27&lt;Q$31)),0,VLOOKUP(R$19,'Reference Tables'!$A$4:$B$11,2)+((R$19-VLOOKUP(R$19,'Reference Tables'!$A$4:$B$11,1))*(OFFSET(INDEX('Reference Tables'!$A$4:$A$11,MATCH(R$19,'Reference Tables'!$A$4:$A$11)),1,1)-VLOOKUP(R$19,'Reference Tables'!$A$4:$B$11,2))/(OFFSET(INDEX('Reference Tables'!$A$4:$A$11,MATCH(R$19,'Reference Tables'!$A$4:$A$11)),1,0)-VLOOKUP(R$19,'Reference Tables'!$A$4:$B$11,1))))</f>
        <v>0</v>
      </c>
      <c r="S20" s="409"/>
      <c r="T20" s="277"/>
      <c r="U20" s="277"/>
      <c r="V20" s="289">
        <f ca="1">IF(OR(V$19&lt;1000,V$19&gt;=75000,AND(S$19&gt;=1000,T$19&gt;=1000,U$19&gt;=1000,S$27&lt;S$31,T$27&lt;T$31,U$27&lt;U$31)),0,VLOOKUP(V$19,'Reference Tables'!$A$4:$B$11,2)+((V$19-VLOOKUP(V$19,'Reference Tables'!$A$4:$B$11,1))*(OFFSET(INDEX('Reference Tables'!$A$4:$A$11,MATCH(V$19,'Reference Tables'!$A$4:$A$11)),1,1)-VLOOKUP(V$19,'Reference Tables'!$A$4:$B$11,2))/(OFFSET(INDEX('Reference Tables'!$A$4:$A$11,MATCH(V$19,'Reference Tables'!$A$4:$A$11)),1,0)-VLOOKUP(V$19,'Reference Tables'!$A$4:$B$11,1))))</f>
        <v>0</v>
      </c>
      <c r="W20" s="409"/>
      <c r="X20" s="277"/>
      <c r="Y20" s="277"/>
      <c r="Z20" s="289">
        <f ca="1">IF(OR(Z$19&lt;1000,Z$19&gt;=75000,AND(W$19&gt;=1000,X$19&gt;=1000,Y$19&gt;=1000,W$27&lt;W$31,X$27&lt;X$31,Y$27&lt;Y$31)),0,VLOOKUP(Z$19,'Reference Tables'!$A$4:$B$11,2)+((Z$19-VLOOKUP(Z$19,'Reference Tables'!$A$4:$B$11,1))*(OFFSET(INDEX('Reference Tables'!$A$4:$A$11,MATCH(Z$19,'Reference Tables'!$A$4:$A$11)),1,1)-VLOOKUP(Z$19,'Reference Tables'!$A$4:$B$11,2))/(OFFSET(INDEX('Reference Tables'!$A$4:$A$11,MATCH(Z$19,'Reference Tables'!$A$4:$A$11)),1,0)-VLOOKUP(Z$19,'Reference Tables'!$A$4:$B$11,1))))</f>
        <v>0</v>
      </c>
      <c r="AA20" s="259"/>
      <c r="AB20" s="260"/>
      <c r="AC20" s="260"/>
      <c r="AD20" s="260"/>
      <c r="AE20" s="259"/>
      <c r="AF20" s="260"/>
      <c r="AG20" s="260"/>
      <c r="AH20" s="260"/>
      <c r="AI20" s="259"/>
      <c r="AJ20" s="277"/>
      <c r="AK20" s="277"/>
      <c r="AL20" s="290">
        <f ca="1">IF(OR(AL$19&lt;1000,AL$19&gt;=75000,AND(AI$19&gt;=1000,AJ$19&gt;=1000,AK$19&gt;=1000,AI$27&lt;AI$31,AJ$27&lt;AJ$31,AK$27&lt;AK$31)),0,VLOOKUP(AL$19,'Reference Tables'!$A$4:$B$11,2)+((AL$19-VLOOKUP(AL$19,'Reference Tables'!$A$4:$B$11,1))*(OFFSET(INDEX('Reference Tables'!$A$4:$A$11,MATCH(AL$19,'Reference Tables'!$A$4:$A$11)),1,1)-VLOOKUP(AL$19,'Reference Tables'!$A$4:$B$11,2))/(OFFSET(INDEX('Reference Tables'!$A$4:$A$11,MATCH(AL$19,'Reference Tables'!$A$4:$A$11)),1,0)-VLOOKUP(AL$19,'Reference Tables'!$A$4:$B$11,1))))</f>
        <v>0</v>
      </c>
    </row>
    <row r="21" spans="1:38" x14ac:dyDescent="0.25">
      <c r="A21" s="125" t="s">
        <v>408</v>
      </c>
      <c r="B21" s="291" t="s">
        <v>409</v>
      </c>
      <c r="C21" s="259"/>
      <c r="D21" s="260"/>
      <c r="E21" s="260"/>
      <c r="F21" s="274">
        <f>'Pt 3 MLR and Rebate Calculation'!F21</f>
        <v>0</v>
      </c>
      <c r="G21" s="259"/>
      <c r="H21" s="260"/>
      <c r="I21" s="260"/>
      <c r="J21" s="274">
        <f>'Pt 3 MLR and Rebate Calculation'!J21</f>
        <v>0</v>
      </c>
      <c r="K21" s="259"/>
      <c r="L21" s="260"/>
      <c r="M21" s="260"/>
      <c r="N21" s="274">
        <f>'Pt 3 MLR and Rebate Calculation'!N21</f>
        <v>0</v>
      </c>
      <c r="O21" s="259"/>
      <c r="P21" s="260"/>
      <c r="Q21" s="260"/>
      <c r="R21" s="274">
        <f>'Pt 3 MLR and Rebate Calculation'!R21</f>
        <v>0</v>
      </c>
      <c r="S21" s="259"/>
      <c r="T21" s="260"/>
      <c r="U21" s="260"/>
      <c r="V21" s="274">
        <f>'Pt 3 MLR and Rebate Calculation'!V21</f>
        <v>0</v>
      </c>
      <c r="W21" s="259"/>
      <c r="X21" s="260"/>
      <c r="Y21" s="260"/>
      <c r="Z21" s="274">
        <f>'Pt 3 MLR and Rebate Calculation'!Z21</f>
        <v>0</v>
      </c>
      <c r="AA21" s="259"/>
      <c r="AB21" s="260"/>
      <c r="AC21" s="260"/>
      <c r="AD21" s="260"/>
      <c r="AE21" s="259"/>
      <c r="AF21" s="260"/>
      <c r="AG21" s="260"/>
      <c r="AH21" s="260"/>
      <c r="AI21" s="259"/>
      <c r="AJ21" s="260"/>
      <c r="AK21" s="260"/>
      <c r="AL21" s="292">
        <f>'Pt 3 MLR and Rebate Calculation'!AL21</f>
        <v>0</v>
      </c>
    </row>
    <row r="22" spans="1:38" s="266" customFormat="1" x14ac:dyDescent="0.25">
      <c r="A22" s="265" t="s">
        <v>410</v>
      </c>
      <c r="B22" s="81" t="s">
        <v>411</v>
      </c>
      <c r="C22" s="259"/>
      <c r="D22" s="260"/>
      <c r="E22" s="260"/>
      <c r="F22" s="293">
        <f ca="1">IF(F$21&lt;2500,1,(MIN(VLOOKUP(F$21,'Reference Tables'!$A$17:$B$20,2)+((F$21-VLOOKUP(F$21,'Reference Tables'!$A$17:$B$20,1))*(OFFSET(INDEX('Reference Tables'!$A$17:$A$20,MATCH(F$21,'Reference Tables'!$A$17:$A$20)),1,1)-VLOOKUP(F$21,'Reference Tables'!$A$17:$B$20,2))/(OFFSET(INDEX('Reference Tables'!$A$17:$A$20,MATCH(F$21,'Reference Tables'!$A$17:$A$20)),1,0)-VLOOKUP(F$21,'Reference Tables'!$A$17:$B$20,1))),1.736)))</f>
        <v>1</v>
      </c>
      <c r="G22" s="259"/>
      <c r="H22" s="260"/>
      <c r="I22" s="260"/>
      <c r="J22" s="293">
        <f ca="1">IF(J$21&lt;2500,1,(MIN(VLOOKUP(J$21,'Reference Tables'!$A$17:$B$20,2)+((J$21-VLOOKUP(J$21,'Reference Tables'!$A$17:$B$20,1))*(OFFSET(INDEX('Reference Tables'!$A$17:$A$20,MATCH(J$21,'Reference Tables'!$A$17:$A$20)),1,1)-VLOOKUP(J$21,'Reference Tables'!$A$17:$B$20,2))/(OFFSET(INDEX('Reference Tables'!$A$17:$A$20,MATCH(J$21,'Reference Tables'!$A$17:$A$20)),1,0)-VLOOKUP(J$21,'Reference Tables'!$A$17:$B$20,1))),1.736)))</f>
        <v>1</v>
      </c>
      <c r="K22" s="259"/>
      <c r="L22" s="260"/>
      <c r="M22" s="260"/>
      <c r="N22" s="293">
        <f ca="1">IF(N$21&lt;2500,1,(MIN(VLOOKUP(N$21,'Reference Tables'!$A$17:$B$20,2)+((N$21-VLOOKUP(N$21,'Reference Tables'!$A$17:$B$20,1))*(OFFSET(INDEX('Reference Tables'!$A$17:$A$20,MATCH(N$21,'Reference Tables'!$A$17:$A$20)),1,1)-VLOOKUP(N$21,'Reference Tables'!$A$17:$B$20,2))/(OFFSET(INDEX('Reference Tables'!$A$17:$A$20,MATCH(N$21,'Reference Tables'!$A$17:$A$20)),1,0)-VLOOKUP(N$21,'Reference Tables'!$A$17:$B$20,1))),1.736)))</f>
        <v>1</v>
      </c>
      <c r="O22" s="259"/>
      <c r="P22" s="260"/>
      <c r="Q22" s="260"/>
      <c r="R22" s="293">
        <f ca="1">IF(R$21&lt;2500,1,(MIN(VLOOKUP(R$21,'Reference Tables'!$A$17:$B$20,2)+((R$21-VLOOKUP(R$21,'Reference Tables'!$A$17:$B$20,1))*(OFFSET(INDEX('Reference Tables'!$A$17:$A$20,MATCH(R$21,'Reference Tables'!$A$17:$A$20)),1,1)-VLOOKUP(R$21,'Reference Tables'!$A$17:$B$20,2))/(OFFSET(INDEX('Reference Tables'!$A$17:$A$20,MATCH(R$21,'Reference Tables'!$A$17:$A$20)),1,0)-VLOOKUP(R$21,'Reference Tables'!$A$17:$B$20,1))),1.736)))</f>
        <v>1</v>
      </c>
      <c r="S22" s="259"/>
      <c r="T22" s="260"/>
      <c r="U22" s="260"/>
      <c r="V22" s="293">
        <f ca="1">IF(V$21&lt;2500,1,(MIN(VLOOKUP(V$21,'Reference Tables'!$A$17:$B$20,2)+((V$21-VLOOKUP(V$21,'Reference Tables'!$A$17:$B$20,1))*(OFFSET(INDEX('Reference Tables'!$A$17:$A$20,MATCH(V$21,'Reference Tables'!$A$17:$A$20)),1,1)-VLOOKUP(V$21,'Reference Tables'!$A$17:$B$20,2))/(OFFSET(INDEX('Reference Tables'!$A$17:$A$20,MATCH(V$21,'Reference Tables'!$A$17:$A$20)),1,0)-VLOOKUP(V$21,'Reference Tables'!$A$17:$B$20,1))),1.736)))</f>
        <v>1</v>
      </c>
      <c r="W22" s="259"/>
      <c r="X22" s="260"/>
      <c r="Y22" s="260"/>
      <c r="Z22" s="293">
        <f ca="1">IF(Z$21&lt;2500,1,(MIN(VLOOKUP(Z$21,'Reference Tables'!$A$17:$B$20,2)+((Z$21-VLOOKUP(Z$21,'Reference Tables'!$A$17:$B$20,1))*(OFFSET(INDEX('Reference Tables'!$A$17:$A$20,MATCH(Z$21,'Reference Tables'!$A$17:$A$20)),1,1)-VLOOKUP(Z$21,'Reference Tables'!$A$17:$B$20,2))/(OFFSET(INDEX('Reference Tables'!$A$17:$A$20,MATCH(Z$21,'Reference Tables'!$A$17:$A$20)),1,0)-VLOOKUP(Z$21,'Reference Tables'!$A$17:$B$20,1))),1.736)))</f>
        <v>1</v>
      </c>
      <c r="AA22" s="259"/>
      <c r="AB22" s="260"/>
      <c r="AC22" s="260"/>
      <c r="AD22" s="260"/>
      <c r="AE22" s="259"/>
      <c r="AF22" s="260"/>
      <c r="AG22" s="260"/>
      <c r="AH22" s="260"/>
      <c r="AI22" s="259"/>
      <c r="AJ22" s="260"/>
      <c r="AK22" s="260"/>
      <c r="AL22" s="294">
        <f ca="1">IF(AL$21&lt;2500,1,(MIN(VLOOKUP(AL$21,'Reference Tables'!$A$17:$B$20,2)+((AL$21-VLOOKUP(AL$21,'Reference Tables'!$A$17:$B$20,1))*(OFFSET(INDEX('Reference Tables'!$A$17:$A$20,MATCH(AL$21,'Reference Tables'!$A$17:$A$20)),1,1)-VLOOKUP(AL$21,'Reference Tables'!$A$17:$B$20,2))/(OFFSET(INDEX('Reference Tables'!$A$17:$A$20,MATCH(AL$21,'Reference Tables'!$A$17:$A$20)),1,0)-VLOOKUP(AL$21,'Reference Tables'!$A$17:$B$20,1))),1.736)))</f>
        <v>1</v>
      </c>
    </row>
    <row r="23" spans="1:38" x14ac:dyDescent="0.25">
      <c r="A23" s="125" t="s">
        <v>412</v>
      </c>
      <c r="B23" s="81" t="s">
        <v>413</v>
      </c>
      <c r="C23" s="259"/>
      <c r="D23" s="260"/>
      <c r="E23" s="260"/>
      <c r="F23" s="295">
        <f ca="1">IF(OR(F$19&lt;1000,F$19&gt;=75000),0,F$20*F$22)</f>
        <v>5.9613944444444442E-2</v>
      </c>
      <c r="G23" s="259"/>
      <c r="H23" s="260"/>
      <c r="I23" s="260"/>
      <c r="J23" s="295">
        <f>IF(OR(J$19&lt;1000,J$19&gt;=75000),0,J$20*J$22)</f>
        <v>0</v>
      </c>
      <c r="K23" s="259"/>
      <c r="L23" s="260"/>
      <c r="M23" s="260"/>
      <c r="N23" s="295">
        <f>IF(OR(N$19&lt;1000,N$19&gt;=75000),0,N$20*N$22)</f>
        <v>0</v>
      </c>
      <c r="O23" s="259"/>
      <c r="P23" s="260"/>
      <c r="Q23" s="260"/>
      <c r="R23" s="295">
        <f>IF(OR(R$19&lt;1000,R$19&gt;=75000),0,R$20*R$22)</f>
        <v>0</v>
      </c>
      <c r="S23" s="259"/>
      <c r="T23" s="260"/>
      <c r="U23" s="260"/>
      <c r="V23" s="295">
        <f>IF(OR(V$19&lt;1000,V$19&gt;=75000),0,V$20*V$22)</f>
        <v>0</v>
      </c>
      <c r="W23" s="259"/>
      <c r="X23" s="260"/>
      <c r="Y23" s="260"/>
      <c r="Z23" s="295">
        <f>IF(OR(Z$19&lt;1000,Z$19&gt;=75000),0,Z$20*Z$22)</f>
        <v>0</v>
      </c>
      <c r="AA23" s="259"/>
      <c r="AB23" s="260"/>
      <c r="AC23" s="260"/>
      <c r="AD23" s="260"/>
      <c r="AE23" s="259"/>
      <c r="AF23" s="260"/>
      <c r="AG23" s="260"/>
      <c r="AH23" s="260"/>
      <c r="AI23" s="259"/>
      <c r="AJ23" s="260"/>
      <c r="AK23" s="260"/>
      <c r="AL23" s="296">
        <f>IF(OR(AL$19&lt;1000,AL$19&gt;=75000),0,AL$20*AL$22)</f>
        <v>0</v>
      </c>
    </row>
    <row r="24" spans="1:38" ht="33.6" x14ac:dyDescent="0.3">
      <c r="B24" s="250" t="s">
        <v>414</v>
      </c>
      <c r="C24" s="251"/>
      <c r="D24" s="252"/>
      <c r="E24" s="252"/>
      <c r="F24" s="252"/>
      <c r="G24" s="251"/>
      <c r="H24" s="252"/>
      <c r="I24" s="252"/>
      <c r="J24" s="252"/>
      <c r="K24" s="251"/>
      <c r="L24" s="252"/>
      <c r="M24" s="252"/>
      <c r="N24" s="252"/>
      <c r="O24" s="251"/>
      <c r="P24" s="252"/>
      <c r="Q24" s="252"/>
      <c r="R24" s="252"/>
      <c r="S24" s="251"/>
      <c r="T24" s="252"/>
      <c r="U24" s="252"/>
      <c r="V24" s="252"/>
      <c r="W24" s="251"/>
      <c r="X24" s="252"/>
      <c r="Y24" s="252"/>
      <c r="Z24" s="252"/>
      <c r="AA24" s="251"/>
      <c r="AB24" s="252"/>
      <c r="AC24" s="252"/>
      <c r="AD24" s="252"/>
      <c r="AE24" s="251"/>
      <c r="AF24" s="252"/>
      <c r="AG24" s="252"/>
      <c r="AH24" s="252"/>
      <c r="AI24" s="251"/>
      <c r="AJ24" s="252"/>
      <c r="AK24" s="252"/>
      <c r="AL24" s="253"/>
    </row>
    <row r="25" spans="1:38" x14ac:dyDescent="0.25">
      <c r="B25" s="297" t="s">
        <v>415</v>
      </c>
      <c r="C25" s="256"/>
      <c r="D25" s="255"/>
      <c r="E25" s="255"/>
      <c r="F25" s="255"/>
      <c r="G25" s="256"/>
      <c r="H25" s="255"/>
      <c r="I25" s="255"/>
      <c r="J25" s="255"/>
      <c r="K25" s="256"/>
      <c r="L25" s="255"/>
      <c r="M25" s="255"/>
      <c r="N25" s="255"/>
      <c r="O25" s="256"/>
      <c r="P25" s="255"/>
      <c r="Q25" s="255"/>
      <c r="R25" s="255"/>
      <c r="S25" s="256"/>
      <c r="T25" s="255"/>
      <c r="U25" s="255"/>
      <c r="V25" s="255"/>
      <c r="W25" s="256"/>
      <c r="X25" s="255"/>
      <c r="Y25" s="255"/>
      <c r="Z25" s="255"/>
      <c r="AA25" s="256"/>
      <c r="AB25" s="255"/>
      <c r="AC25" s="255"/>
      <c r="AD25" s="255"/>
      <c r="AE25" s="256"/>
      <c r="AF25" s="255"/>
      <c r="AG25" s="255"/>
      <c r="AH25" s="255"/>
      <c r="AI25" s="256"/>
      <c r="AJ25" s="255"/>
      <c r="AK25" s="255"/>
      <c r="AL25" s="257"/>
    </row>
    <row r="26" spans="1:38" x14ac:dyDescent="0.25">
      <c r="A26" s="125" t="s">
        <v>416</v>
      </c>
      <c r="B26" s="81" t="s">
        <v>417</v>
      </c>
      <c r="C26" s="412">
        <f>IF(C$17&lt;=0,"",C$12/C$17)</f>
        <v>0.75143496861609382</v>
      </c>
      <c r="D26" s="295">
        <f>IF(D$17&lt;=0,"",D$12/D$17)</f>
        <v>0.98206971962147727</v>
      </c>
      <c r="E26" s="295">
        <f>IF(E$17&lt;=0,"",E$12/E$17)</f>
        <v>1.0832275675176299</v>
      </c>
      <c r="F26" s="295">
        <f>IF(OR(F$19&lt;1000,F$17&lt;=0),"",F$12/F$17)</f>
        <v>0.95997267271807329</v>
      </c>
      <c r="G26" s="412">
        <f>IF(G$17&lt;=0,"",G$12/G$17)</f>
        <v>0.81976386458328732</v>
      </c>
      <c r="H26" s="295">
        <f>IF(H$17&lt;=0,"",H$12/H$17)</f>
        <v>0.83467330132243678</v>
      </c>
      <c r="I26" s="295">
        <f>IF(I$17&lt;=0,"",I$12/I$17)</f>
        <v>0.82523448111708364</v>
      </c>
      <c r="J26" s="295">
        <f>IF(OR(J$19&lt;1000,J$17&lt;=0),"",J$12/J$17)</f>
        <v>0.82695107948287139</v>
      </c>
      <c r="K26" s="412">
        <f>IF(K$17&lt;=0,"",K$12/K$17)</f>
        <v>0.86384161785191271</v>
      </c>
      <c r="L26" s="295">
        <f>IF(L$17&lt;=0,"",L$12/L$17)</f>
        <v>0.89697640762598652</v>
      </c>
      <c r="M26" s="295">
        <f>IF(M$17&lt;=0,"",M$12/M$17)</f>
        <v>0.88553708919470531</v>
      </c>
      <c r="N26" s="295">
        <f>IF(OR(N$19&lt;1000,N$17&lt;=0),"",N$12/N$17)</f>
        <v>0.88301936129164371</v>
      </c>
      <c r="O26" s="259"/>
      <c r="P26" s="260"/>
      <c r="Q26" s="260"/>
      <c r="R26" s="260"/>
      <c r="S26" s="259"/>
      <c r="T26" s="260"/>
      <c r="U26" s="260"/>
      <c r="V26" s="260"/>
      <c r="W26" s="259"/>
      <c r="X26" s="260"/>
      <c r="Y26" s="260"/>
      <c r="Z26" s="260"/>
      <c r="AA26" s="259"/>
      <c r="AB26" s="260"/>
      <c r="AC26" s="260"/>
      <c r="AD26" s="260"/>
      <c r="AE26" s="259"/>
      <c r="AF26" s="260"/>
      <c r="AG26" s="260"/>
      <c r="AH26" s="260"/>
      <c r="AI26" s="259"/>
      <c r="AJ26" s="260"/>
      <c r="AK26" s="260"/>
      <c r="AL26" s="261"/>
    </row>
    <row r="27" spans="1:38" x14ac:dyDescent="0.25">
      <c r="A27" s="125" t="s">
        <v>418</v>
      </c>
      <c r="B27" s="81" t="s">
        <v>419</v>
      </c>
      <c r="C27" s="409"/>
      <c r="D27" s="277"/>
      <c r="E27" s="277"/>
      <c r="F27" s="277"/>
      <c r="G27" s="409"/>
      <c r="H27" s="277"/>
      <c r="I27" s="277"/>
      <c r="J27" s="277"/>
      <c r="K27" s="409"/>
      <c r="L27" s="277"/>
      <c r="M27" s="277"/>
      <c r="N27" s="277"/>
      <c r="O27" s="412" t="str">
        <f>IF(O$17&lt;=0,"",O$13/O$17)</f>
        <v/>
      </c>
      <c r="P27" s="295" t="str">
        <f>IF(P$17&lt;=0,"",P$13/P$17)</f>
        <v/>
      </c>
      <c r="Q27" s="295" t="str">
        <f>IF(Q$17&lt;=0,"",Q$13/Q$17)</f>
        <v/>
      </c>
      <c r="R27" s="295" t="str">
        <f>IF(OR(R$19&lt;1000,R$17&lt;=0),"",R$13/R$17)</f>
        <v/>
      </c>
      <c r="S27" s="412" t="str">
        <f>IF(S$17&lt;=0,"",S$13/S$17)</f>
        <v/>
      </c>
      <c r="T27" s="295" t="str">
        <f>IF(T$17&lt;=0,"",T$13/T$17)</f>
        <v/>
      </c>
      <c r="U27" s="295" t="str">
        <f>IF(U$17&lt;=0,"",U$13/U$17)</f>
        <v/>
      </c>
      <c r="V27" s="295" t="str">
        <f>IF(OR(V$19&lt;1000,V$17&lt;=0),"",V$13/V$17)</f>
        <v/>
      </c>
      <c r="W27" s="412" t="str">
        <f>IF(W$17&lt;=0,"",W$13/W$17)</f>
        <v/>
      </c>
      <c r="X27" s="295" t="str">
        <f>IF(X$17&lt;=0,"",X$13/X$17)</f>
        <v/>
      </c>
      <c r="Y27" s="295" t="str">
        <f>IF(Y$17&lt;=0,"",Y$13/Y$17)</f>
        <v/>
      </c>
      <c r="Z27" s="295" t="str">
        <f>IF(OR(Z$19&lt;1000,Z$17&lt;=0),"",Z$13/Z$17)</f>
        <v/>
      </c>
      <c r="AA27" s="259"/>
      <c r="AB27" s="260"/>
      <c r="AC27" s="260"/>
      <c r="AD27" s="260"/>
      <c r="AE27" s="259"/>
      <c r="AF27" s="260"/>
      <c r="AG27" s="260"/>
      <c r="AH27" s="260"/>
      <c r="AI27" s="412" t="str">
        <f>IF(AI$17&lt;=0,"",AI$13/AI$17)</f>
        <v/>
      </c>
      <c r="AJ27" s="295" t="str">
        <f>IF(AJ$17&lt;=0,"",AJ$13/AJ$17)</f>
        <v/>
      </c>
      <c r="AK27" s="295" t="str">
        <f>IF(AK$17&lt;=0,"",AK$13/AK$17)</f>
        <v/>
      </c>
      <c r="AL27" s="296" t="str">
        <f>IF(OR(AL$19&lt;1000,AL$17&lt;=0),"",AL$13/AL$17)</f>
        <v/>
      </c>
    </row>
    <row r="28" spans="1:38" x14ac:dyDescent="0.25">
      <c r="A28" s="125" t="s">
        <v>420</v>
      </c>
      <c r="B28" s="291" t="s">
        <v>421</v>
      </c>
      <c r="C28" s="259"/>
      <c r="D28" s="260"/>
      <c r="E28" s="260"/>
      <c r="F28" s="295">
        <f ca="1">IF(F$26="","",F$23)</f>
        <v>5.9613944444444442E-2</v>
      </c>
      <c r="G28" s="259"/>
      <c r="H28" s="260"/>
      <c r="I28" s="260"/>
      <c r="J28" s="295">
        <f>IF(J$26="","",J$23)</f>
        <v>0</v>
      </c>
      <c r="K28" s="259"/>
      <c r="L28" s="260"/>
      <c r="M28" s="260"/>
      <c r="N28" s="295">
        <f>IF(N$26="","",N$23)</f>
        <v>0</v>
      </c>
      <c r="O28" s="409"/>
      <c r="P28" s="277"/>
      <c r="Q28" s="277"/>
      <c r="R28" s="295" t="str">
        <f>IF(R$27="","",R$23)</f>
        <v/>
      </c>
      <c r="S28" s="409"/>
      <c r="T28" s="277"/>
      <c r="U28" s="277"/>
      <c r="V28" s="295" t="str">
        <f>IF(V$27="","",V$23)</f>
        <v/>
      </c>
      <c r="W28" s="409"/>
      <c r="X28" s="277"/>
      <c r="Y28" s="277"/>
      <c r="Z28" s="295" t="str">
        <f>IF(Z$27="","",Z$23)</f>
        <v/>
      </c>
      <c r="AA28" s="259"/>
      <c r="AB28" s="260"/>
      <c r="AC28" s="260"/>
      <c r="AD28" s="260"/>
      <c r="AE28" s="259"/>
      <c r="AF28" s="260"/>
      <c r="AG28" s="260"/>
      <c r="AH28" s="260"/>
      <c r="AI28" s="259"/>
      <c r="AJ28" s="277"/>
      <c r="AK28" s="277"/>
      <c r="AL28" s="296" t="str">
        <f>IF(AL$27="","",AL$23)</f>
        <v/>
      </c>
    </row>
    <row r="29" spans="1:38" s="22" customFormat="1" x14ac:dyDescent="0.25">
      <c r="A29" s="218" t="s">
        <v>422</v>
      </c>
      <c r="B29" s="298" t="s">
        <v>423</v>
      </c>
      <c r="C29" s="262"/>
      <c r="D29" s="263"/>
      <c r="E29" s="263"/>
      <c r="F29" s="295">
        <f ca="1">IF(F$26="","",ROUND(F$26+MAX(0,F$28),3))</f>
        <v>1.02</v>
      </c>
      <c r="G29" s="262"/>
      <c r="H29" s="263"/>
      <c r="I29" s="263"/>
      <c r="J29" s="295">
        <f>IF(J$26="","",ROUND(J$26+MAX(0,J$28),3))</f>
        <v>0.82699999999999996</v>
      </c>
      <c r="K29" s="262"/>
      <c r="L29" s="263"/>
      <c r="M29" s="263"/>
      <c r="N29" s="295">
        <f>IF(N$26="","",ROUND(N$26+MAX(0,N$28),3))</f>
        <v>0.88300000000000001</v>
      </c>
      <c r="O29" s="262"/>
      <c r="P29" s="263"/>
      <c r="Q29" s="263"/>
      <c r="R29" s="295" t="str">
        <f>IF(R$27="","",ROUND(R$27+MAX(0,R$28),3))</f>
        <v/>
      </c>
      <c r="S29" s="262"/>
      <c r="T29" s="263"/>
      <c r="U29" s="263"/>
      <c r="V29" s="295" t="str">
        <f>IF(V$27="","",ROUND(V$27+MAX(0,V$28),3))</f>
        <v/>
      </c>
      <c r="W29" s="262"/>
      <c r="X29" s="263"/>
      <c r="Y29" s="263"/>
      <c r="Z29" s="295" t="str">
        <f>IF(Z$27="","",ROUND(Z$27+MAX(0,Z$28),3))</f>
        <v/>
      </c>
      <c r="AA29" s="262"/>
      <c r="AB29" s="263"/>
      <c r="AC29" s="263"/>
      <c r="AD29" s="263"/>
      <c r="AE29" s="262"/>
      <c r="AF29" s="263"/>
      <c r="AG29" s="263"/>
      <c r="AH29" s="263"/>
      <c r="AI29" s="262"/>
      <c r="AJ29" s="263"/>
      <c r="AK29" s="263"/>
      <c r="AL29" s="296" t="str">
        <f>IF(AL$27="","",ROUND(AL$27+MAX(0,AL$28),3))</f>
        <v/>
      </c>
    </row>
    <row r="30" spans="1:38" ht="16.8" x14ac:dyDescent="0.3">
      <c r="B30" s="250" t="s">
        <v>424</v>
      </c>
      <c r="C30" s="251"/>
      <c r="D30" s="252"/>
      <c r="E30" s="252"/>
      <c r="F30" s="252"/>
      <c r="G30" s="251"/>
      <c r="H30" s="252"/>
      <c r="I30" s="252"/>
      <c r="J30" s="252"/>
      <c r="K30" s="251"/>
      <c r="L30" s="252"/>
      <c r="M30" s="252"/>
      <c r="N30" s="252"/>
      <c r="O30" s="251"/>
      <c r="P30" s="252"/>
      <c r="Q30" s="252"/>
      <c r="R30" s="252"/>
      <c r="S30" s="251"/>
      <c r="T30" s="252"/>
      <c r="U30" s="252"/>
      <c r="V30" s="252"/>
      <c r="W30" s="251"/>
      <c r="X30" s="252"/>
      <c r="Y30" s="252"/>
      <c r="Z30" s="252"/>
      <c r="AA30" s="251"/>
      <c r="AB30" s="252"/>
      <c r="AC30" s="252"/>
      <c r="AD30" s="252"/>
      <c r="AE30" s="251"/>
      <c r="AF30" s="252"/>
      <c r="AG30" s="252"/>
      <c r="AH30" s="252"/>
      <c r="AI30" s="251"/>
      <c r="AJ30" s="252"/>
      <c r="AK30" s="252"/>
      <c r="AL30" s="253"/>
    </row>
    <row r="31" spans="1:38" x14ac:dyDescent="0.25">
      <c r="A31" s="125" t="s">
        <v>425</v>
      </c>
      <c r="B31" s="254" t="s">
        <v>426</v>
      </c>
      <c r="C31" s="299">
        <f>'Pt 3 MLR and Rebate Calculation'!C31</f>
        <v>0.8</v>
      </c>
      <c r="D31" s="300">
        <f>'Pt 3 MLR and Rebate Calculation'!D31</f>
        <v>0.8</v>
      </c>
      <c r="E31" s="300">
        <f>'Pt 3 MLR and Rebate Calculation'!E31</f>
        <v>0.8</v>
      </c>
      <c r="F31" s="300">
        <f>'Pt 3 MLR and Rebate Calculation'!F31</f>
        <v>0.8</v>
      </c>
      <c r="G31" s="299">
        <f>'Pt 3 MLR and Rebate Calculation'!G31</f>
        <v>0.8</v>
      </c>
      <c r="H31" s="300">
        <f>'Pt 3 MLR and Rebate Calculation'!H31</f>
        <v>0.8</v>
      </c>
      <c r="I31" s="300">
        <f>'Pt 3 MLR and Rebate Calculation'!I31</f>
        <v>0.8</v>
      </c>
      <c r="J31" s="300">
        <f>'Pt 3 MLR and Rebate Calculation'!J31</f>
        <v>0.8</v>
      </c>
      <c r="K31" s="299">
        <f>'Pt 3 MLR and Rebate Calculation'!K31</f>
        <v>0.85</v>
      </c>
      <c r="L31" s="300">
        <f>'Pt 3 MLR and Rebate Calculation'!L31</f>
        <v>0.85</v>
      </c>
      <c r="M31" s="300">
        <f>'Pt 3 MLR and Rebate Calculation'!M31</f>
        <v>0.85</v>
      </c>
      <c r="N31" s="300">
        <f>'Pt 3 MLR and Rebate Calculation'!N31</f>
        <v>0.85</v>
      </c>
      <c r="O31" s="299">
        <f>'Pt 3 MLR and Rebate Calculation'!O31</f>
        <v>0.8</v>
      </c>
      <c r="P31" s="300">
        <f>'Pt 3 MLR and Rebate Calculation'!P31</f>
        <v>0.8</v>
      </c>
      <c r="Q31" s="300">
        <f>'Pt 3 MLR and Rebate Calculation'!Q31</f>
        <v>0.8</v>
      </c>
      <c r="R31" s="300">
        <f>'Pt 3 MLR and Rebate Calculation'!R31</f>
        <v>0.8</v>
      </c>
      <c r="S31" s="299">
        <f>'Pt 3 MLR and Rebate Calculation'!S31</f>
        <v>0.8</v>
      </c>
      <c r="T31" s="300">
        <f>'Pt 3 MLR and Rebate Calculation'!T31</f>
        <v>0.8</v>
      </c>
      <c r="U31" s="300">
        <f>'Pt 3 MLR and Rebate Calculation'!U31</f>
        <v>0.8</v>
      </c>
      <c r="V31" s="300">
        <f>'Pt 3 MLR and Rebate Calculation'!V31</f>
        <v>0.8</v>
      </c>
      <c r="W31" s="299">
        <f>'Pt 3 MLR and Rebate Calculation'!W31</f>
        <v>0.85</v>
      </c>
      <c r="X31" s="300">
        <f>'Pt 3 MLR and Rebate Calculation'!X31</f>
        <v>0.85</v>
      </c>
      <c r="Y31" s="300">
        <f>'Pt 3 MLR and Rebate Calculation'!Y31</f>
        <v>0.85</v>
      </c>
      <c r="Z31" s="300">
        <f>'Pt 3 MLR and Rebate Calculation'!Z31</f>
        <v>0.85</v>
      </c>
      <c r="AA31" s="256"/>
      <c r="AB31" s="255"/>
      <c r="AC31" s="255"/>
      <c r="AD31" s="255"/>
      <c r="AE31" s="256"/>
      <c r="AF31" s="255"/>
      <c r="AG31" s="255"/>
      <c r="AH31" s="255"/>
      <c r="AI31" s="299">
        <f>'Pt 3 MLR and Rebate Calculation'!AI31</f>
        <v>0</v>
      </c>
      <c r="AJ31" s="300">
        <f>'Pt 3 MLR and Rebate Calculation'!AJ31</f>
        <v>0</v>
      </c>
      <c r="AK31" s="300">
        <f>'Pt 3 MLR and Rebate Calculation'!AK31</f>
        <v>0</v>
      </c>
      <c r="AL31" s="301">
        <f>'Pt 3 MLR and Rebate Calculation'!AL31</f>
        <v>0</v>
      </c>
    </row>
    <row r="32" spans="1:38" x14ac:dyDescent="0.25">
      <c r="A32" s="125" t="s">
        <v>427</v>
      </c>
      <c r="B32" s="291" t="s">
        <v>428</v>
      </c>
      <c r="C32" s="409"/>
      <c r="D32" s="277"/>
      <c r="E32" s="277"/>
      <c r="F32" s="302">
        <f ca="1">F$29</f>
        <v>1.02</v>
      </c>
      <c r="G32" s="409"/>
      <c r="H32" s="277"/>
      <c r="I32" s="277"/>
      <c r="J32" s="302">
        <f>J$29</f>
        <v>0.82699999999999996</v>
      </c>
      <c r="K32" s="409"/>
      <c r="L32" s="277"/>
      <c r="M32" s="277"/>
      <c r="N32" s="302">
        <f>N$29</f>
        <v>0.88300000000000001</v>
      </c>
      <c r="O32" s="409"/>
      <c r="P32" s="277"/>
      <c r="Q32" s="277"/>
      <c r="R32" s="302" t="str">
        <f>R$29</f>
        <v/>
      </c>
      <c r="S32" s="409"/>
      <c r="T32" s="277"/>
      <c r="U32" s="277"/>
      <c r="V32" s="302" t="str">
        <f>V$29</f>
        <v/>
      </c>
      <c r="W32" s="409"/>
      <c r="X32" s="277"/>
      <c r="Y32" s="277"/>
      <c r="Z32" s="302" t="str">
        <f>Z$29</f>
        <v/>
      </c>
      <c r="AA32" s="259"/>
      <c r="AB32" s="260"/>
      <c r="AC32" s="260"/>
      <c r="AD32" s="260"/>
      <c r="AE32" s="259"/>
      <c r="AF32" s="260"/>
      <c r="AG32" s="260"/>
      <c r="AH32" s="260"/>
      <c r="AI32" s="259"/>
      <c r="AJ32" s="277"/>
      <c r="AK32" s="277"/>
      <c r="AL32" s="303" t="str">
        <f>AL$29</f>
        <v/>
      </c>
    </row>
    <row r="33" spans="1:38" x14ac:dyDescent="0.25">
      <c r="A33" s="125" t="s">
        <v>429</v>
      </c>
      <c r="B33" s="81" t="s">
        <v>430</v>
      </c>
      <c r="C33" s="259"/>
      <c r="D33" s="260"/>
      <c r="E33" s="260"/>
      <c r="F33" s="275">
        <f>IF(F$19&lt;1000,"",MAX(0,E$15-E$16))</f>
        <v>4498027.05</v>
      </c>
      <c r="G33" s="259"/>
      <c r="H33" s="260"/>
      <c r="I33" s="260"/>
      <c r="J33" s="275">
        <f>IF(J$19&lt;1000,"",MAX(0,I$15-I$16))</f>
        <v>334188709.83999991</v>
      </c>
      <c r="K33" s="259"/>
      <c r="L33" s="260"/>
      <c r="M33" s="260"/>
      <c r="N33" s="275">
        <f>IF(N$19&lt;1000,"",MAX(0,M$15-M$16))</f>
        <v>532542749.36000007</v>
      </c>
      <c r="O33" s="259"/>
      <c r="P33" s="260"/>
      <c r="Q33" s="260"/>
      <c r="R33" s="275" t="str">
        <f>IF(R$19&lt;1000,"",MAX(0,Q$15-Q$16))</f>
        <v/>
      </c>
      <c r="S33" s="259"/>
      <c r="T33" s="260"/>
      <c r="U33" s="260"/>
      <c r="V33" s="275" t="str">
        <f>IF(V$19&lt;1000,"",MAX(0,U$15-U$16))</f>
        <v/>
      </c>
      <c r="W33" s="259"/>
      <c r="X33" s="260"/>
      <c r="Y33" s="260"/>
      <c r="Z33" s="275" t="str">
        <f>IF(Z$19&lt;1000,"",MAX(0,Y$15-Y$16))</f>
        <v/>
      </c>
      <c r="AA33" s="259"/>
      <c r="AB33" s="260"/>
      <c r="AC33" s="260"/>
      <c r="AD33" s="260"/>
      <c r="AE33" s="259"/>
      <c r="AF33" s="260"/>
      <c r="AG33" s="260"/>
      <c r="AH33" s="260"/>
      <c r="AI33" s="259"/>
      <c r="AJ33" s="260"/>
      <c r="AK33" s="260"/>
      <c r="AL33" s="276" t="str">
        <f>IF(AL$19&lt;1000,"",MAX(0,AK$15-AK$16))</f>
        <v/>
      </c>
    </row>
    <row r="34" spans="1:38" s="22" customFormat="1" ht="26.4" x14ac:dyDescent="0.25">
      <c r="A34" s="218" t="s">
        <v>431</v>
      </c>
      <c r="B34" s="82" t="s">
        <v>432</v>
      </c>
      <c r="C34" s="262"/>
      <c r="D34" s="263"/>
      <c r="E34" s="263"/>
      <c r="F34" s="279">
        <f ca="1">IF(OR(F$19&lt;1000,E$19=0,F$17&lt;=0),0,MAX(0,SUM(F$31)-SUM(F$32))*F$33)</f>
        <v>0</v>
      </c>
      <c r="G34" s="262"/>
      <c r="H34" s="263"/>
      <c r="I34" s="263"/>
      <c r="J34" s="279">
        <f>IF(OR(J$19&lt;1000,I$19=0,J$17&lt;=0),0,MAX(0,SUM(J$31)-SUM(J$32))*J$33)</f>
        <v>0</v>
      </c>
      <c r="K34" s="262"/>
      <c r="L34" s="263"/>
      <c r="M34" s="263"/>
      <c r="N34" s="279">
        <f>IF(OR(N$19&lt;1000,M$19=0,N$17&lt;=0),0,MAX(0,SUM(N$31)-SUM(N$32))*N$33)</f>
        <v>0</v>
      </c>
      <c r="O34" s="262"/>
      <c r="P34" s="263"/>
      <c r="Q34" s="263"/>
      <c r="R34" s="279">
        <f>IF(OR(R$19&lt;1000,Q$19=0,R$17&lt;=0),0,MAX(0,SUM(R$31)-SUM(R$32))*R$33)</f>
        <v>0</v>
      </c>
      <c r="S34" s="262"/>
      <c r="T34" s="263"/>
      <c r="U34" s="263"/>
      <c r="V34" s="279">
        <f>IF(OR(V$19&lt;1000,U$19=0,V$17&lt;=0),0,MAX(0,SUM(V$31)-SUM(V$32))*V$33)</f>
        <v>0</v>
      </c>
      <c r="W34" s="262"/>
      <c r="X34" s="263"/>
      <c r="Y34" s="263"/>
      <c r="Z34" s="279">
        <f>IF(OR(Z$19&lt;1000,Y$19=0,Z$17&lt;=0),0,MAX(0,SUM(Z$31)-SUM(Z$32))*Z$33)</f>
        <v>0</v>
      </c>
      <c r="AA34" s="262"/>
      <c r="AB34" s="263"/>
      <c r="AC34" s="263"/>
      <c r="AD34" s="263"/>
      <c r="AE34" s="262"/>
      <c r="AF34" s="263"/>
      <c r="AG34" s="263"/>
      <c r="AH34" s="263"/>
      <c r="AI34" s="262"/>
      <c r="AJ34" s="263"/>
      <c r="AK34" s="263"/>
      <c r="AL34" s="281">
        <f>IF(OR(AL$19&lt;1000,AK$19=0,AL$17&lt;=0),0,MAX(0,SUM(AL$31)-SUM(AL$32))*AL$33)</f>
        <v>0</v>
      </c>
    </row>
    <row r="35" spans="1:38" ht="26.4" x14ac:dyDescent="0.25">
      <c r="A35" s="125" t="s">
        <v>433</v>
      </c>
      <c r="B35" s="81" t="s">
        <v>434</v>
      </c>
      <c r="C35" s="413">
        <f ca="1">IFERROR(MAX(0,C$17*(C$31-ROUND(C$26+F$28,3))),"")</f>
        <v>0</v>
      </c>
      <c r="D35" s="275">
        <f ca="1">IFERROR(MAX(0,D$17*(D$31-ROUND(D$26+F$28,3))),"")</f>
        <v>0</v>
      </c>
      <c r="E35" s="275">
        <f ca="1">IFERROR(MAX(0,E$17*(E$31-ROUND(E$26+F$28,3))),"")</f>
        <v>0</v>
      </c>
      <c r="F35" s="260"/>
      <c r="G35" s="413">
        <f>IFERROR(MAX(0,G$17*(G$31-ROUND(G$26+J$28,3))),"")</f>
        <v>0</v>
      </c>
      <c r="H35" s="275">
        <f>IFERROR(MAX(0,H$17*(H$31-ROUND(H$26+J$28,3))),"")</f>
        <v>0</v>
      </c>
      <c r="I35" s="275">
        <f>IFERROR(MAX(0,I$17*(I$31-ROUND(I$26+J$28,3))),"")</f>
        <v>0</v>
      </c>
      <c r="J35" s="260"/>
      <c r="K35" s="413">
        <f>IFERROR(MAX(0,K$17*(K$31-ROUND(K$26+N$28,3))),"")</f>
        <v>0</v>
      </c>
      <c r="L35" s="275">
        <f>IFERROR(MAX(0,L$17*(L$31-ROUND(L$26+N$28,3))),"")</f>
        <v>0</v>
      </c>
      <c r="M35" s="275">
        <f>IFERROR(MAX(0,M$17*(M$31-ROUND(M$26+N$28,3))),"")</f>
        <v>0</v>
      </c>
      <c r="N35" s="260"/>
      <c r="O35" s="413" t="str">
        <f>IFERROR(MAX(0,O$17*(O$31-ROUND(O$27+R$28,3))),"")</f>
        <v/>
      </c>
      <c r="P35" s="275" t="str">
        <f>IFERROR(MAX(0,P$17*(P$31-ROUND(P$27+R$28,3))),"")</f>
        <v/>
      </c>
      <c r="Q35" s="275" t="str">
        <f>IFERROR(MAX(0,Q$17*(Q$31-ROUND(Q$27+R$28,3))),"")</f>
        <v/>
      </c>
      <c r="R35" s="260"/>
      <c r="S35" s="413" t="str">
        <f>IFERROR(MAX(0,S$17*(S$31-ROUND(S$27+V$28,3))),"")</f>
        <v/>
      </c>
      <c r="T35" s="275" t="str">
        <f>IFERROR(MAX(0,T$17*(T$31-ROUND(T$27+V$28,3))),"")</f>
        <v/>
      </c>
      <c r="U35" s="275" t="str">
        <f>IFERROR(MAX(0,U$17*(U$31-ROUND(U$27+V$28,3))),"")</f>
        <v/>
      </c>
      <c r="V35" s="260"/>
      <c r="W35" s="413" t="str">
        <f>IFERROR(MAX(0,W$17*(W$31-ROUND(W$27+Z$28,3))),"")</f>
        <v/>
      </c>
      <c r="X35" s="275" t="str">
        <f>IFERROR(MAX(0,X$17*(X$31-ROUND(X$27+Z$28,3))),"")</f>
        <v/>
      </c>
      <c r="Y35" s="275" t="str">
        <f>IFERROR(MAX(0,Y$17*(Y$31-ROUND(Y$27+Z$28,3))),"")</f>
        <v/>
      </c>
      <c r="Z35" s="260"/>
      <c r="AA35" s="259"/>
      <c r="AB35" s="260"/>
      <c r="AC35" s="260"/>
      <c r="AD35" s="260"/>
      <c r="AE35" s="259"/>
      <c r="AF35" s="260"/>
      <c r="AG35" s="260"/>
      <c r="AH35" s="260"/>
      <c r="AI35" s="413" t="str">
        <f>IFERROR(MAX(0,AI$17*(AI$31-ROUND(AI$27+AL$28,3))),"")</f>
        <v/>
      </c>
      <c r="AJ35" s="275" t="str">
        <f>IFERROR(MAX(0,AJ$17*(AJ$31-ROUND(AJ$27+AL$28,3))),"")</f>
        <v/>
      </c>
      <c r="AK35" s="275" t="str">
        <f>IFERROR(MAX(0,AK$17*(AK$31-ROUND(AK$27+AL$28,3))),"")</f>
        <v/>
      </c>
      <c r="AL35" s="261"/>
    </row>
    <row r="36" spans="1:38" s="22" customFormat="1" x14ac:dyDescent="0.25">
      <c r="A36" s="125" t="s">
        <v>435</v>
      </c>
      <c r="B36" s="99" t="s">
        <v>436</v>
      </c>
      <c r="C36" s="414">
        <f>'Pt 3 MLR and Rebate Calculation'!C36</f>
        <v>0</v>
      </c>
      <c r="D36" s="326">
        <f>'Pt 3 MLR and Rebate Calculation'!D36</f>
        <v>0</v>
      </c>
      <c r="E36" s="267"/>
      <c r="F36" s="260"/>
      <c r="G36" s="414">
        <f>'Pt 3 MLR and Rebate Calculation'!G36</f>
        <v>0</v>
      </c>
      <c r="H36" s="326">
        <f>'Pt 3 MLR and Rebate Calculation'!H36</f>
        <v>0</v>
      </c>
      <c r="I36" s="267"/>
      <c r="J36" s="260"/>
      <c r="K36" s="414">
        <f>'Pt 3 MLR and Rebate Calculation'!K36</f>
        <v>0</v>
      </c>
      <c r="L36" s="326">
        <f>'Pt 3 MLR and Rebate Calculation'!L36</f>
        <v>0</v>
      </c>
      <c r="M36" s="267"/>
      <c r="N36" s="260"/>
      <c r="O36" s="414">
        <f>'Pt 3 MLR and Rebate Calculation'!O36</f>
        <v>0</v>
      </c>
      <c r="P36" s="326">
        <f>'Pt 3 MLR and Rebate Calculation'!P36</f>
        <v>0</v>
      </c>
      <c r="Q36" s="267"/>
      <c r="R36" s="260"/>
      <c r="S36" s="414">
        <f>'Pt 3 MLR and Rebate Calculation'!S36</f>
        <v>0</v>
      </c>
      <c r="T36" s="326">
        <f>'Pt 3 MLR and Rebate Calculation'!T36</f>
        <v>0</v>
      </c>
      <c r="U36" s="267"/>
      <c r="V36" s="260"/>
      <c r="W36" s="414">
        <f>'Pt 3 MLR and Rebate Calculation'!W36</f>
        <v>0</v>
      </c>
      <c r="X36" s="326">
        <f>'Pt 3 MLR and Rebate Calculation'!X36</f>
        <v>0</v>
      </c>
      <c r="Y36" s="267"/>
      <c r="Z36" s="260"/>
      <c r="AA36" s="259"/>
      <c r="AB36" s="260"/>
      <c r="AC36" s="260"/>
      <c r="AD36" s="260"/>
      <c r="AE36" s="259"/>
      <c r="AF36" s="260"/>
      <c r="AG36" s="260"/>
      <c r="AH36" s="260"/>
      <c r="AI36" s="414">
        <f>'Pt 3 MLR and Rebate Calculation'!AI36</f>
        <v>0</v>
      </c>
      <c r="AJ36" s="326">
        <f>'Pt 3 MLR and Rebate Calculation'!AJ36</f>
        <v>0</v>
      </c>
      <c r="AK36" s="267"/>
      <c r="AL36" s="261"/>
    </row>
    <row r="37" spans="1:38" s="22" customFormat="1" x14ac:dyDescent="0.25">
      <c r="A37" s="125" t="s">
        <v>437</v>
      </c>
      <c r="B37" s="81" t="s">
        <v>438</v>
      </c>
      <c r="C37" s="413">
        <f ca="1">IF(C$35="","",MAX(0,SUM(C$35)-SUM(C$36)))</f>
        <v>0</v>
      </c>
      <c r="D37" s="275">
        <f ca="1">IF(D$35="","",MAX(0,SUM(D$35)-SUM(D$36)))</f>
        <v>0</v>
      </c>
      <c r="E37" s="275">
        <f ca="1">IF(E$35="","",MAX(0,SUM(E$35)-SUM(E$36)))</f>
        <v>0</v>
      </c>
      <c r="F37" s="260"/>
      <c r="G37" s="413">
        <f>IF(G$35="","",MAX(0,SUM(G$35)-SUM(G$36)))</f>
        <v>0</v>
      </c>
      <c r="H37" s="275">
        <f>IF(H$35="","",MAX(0,SUM(H$35)-SUM(H$36)))</f>
        <v>0</v>
      </c>
      <c r="I37" s="275">
        <f>IF(I$35="","",MAX(0,SUM(I$35)-SUM(I$36)))</f>
        <v>0</v>
      </c>
      <c r="J37" s="260"/>
      <c r="K37" s="413">
        <f>IF(K$35="","",MAX(0,SUM(K$35)-SUM(K$36)))</f>
        <v>0</v>
      </c>
      <c r="L37" s="275">
        <f>IF(L$35="","",MAX(0,SUM(L$35)-SUM(L$36)))</f>
        <v>0</v>
      </c>
      <c r="M37" s="275">
        <f>IF(M$35="","",MAX(0,SUM(M$35)-SUM(M$36)))</f>
        <v>0</v>
      </c>
      <c r="N37" s="260"/>
      <c r="O37" s="413" t="str">
        <f>IF(O$35="","",MAX(0,SUM(O$35)-SUM(O$36)))</f>
        <v/>
      </c>
      <c r="P37" s="275" t="str">
        <f>IF(P$35="","",MAX(0,SUM(P$35)-SUM(P$36)))</f>
        <v/>
      </c>
      <c r="Q37" s="275" t="str">
        <f>IF(Q$35="","",MAX(0,SUM(Q$35)-SUM(Q$36)))</f>
        <v/>
      </c>
      <c r="R37" s="260"/>
      <c r="S37" s="413" t="str">
        <f>IF(S$35="","",MAX(0,SUM(S$35)-SUM(S$36)))</f>
        <v/>
      </c>
      <c r="T37" s="275" t="str">
        <f>IF(T$35="","",MAX(0,SUM(T$35)-SUM(T$36)))</f>
        <v/>
      </c>
      <c r="U37" s="275" t="str">
        <f>IF(U$35="","",MAX(0,SUM(U$35)-SUM(U$36)))</f>
        <v/>
      </c>
      <c r="V37" s="260"/>
      <c r="W37" s="413" t="str">
        <f>IF(W$35="","",MAX(0,SUM(W$35)-SUM(W$36)))</f>
        <v/>
      </c>
      <c r="X37" s="275" t="str">
        <f>IF(X$35="","",MAX(0,SUM(X$35)-SUM(X$36)))</f>
        <v/>
      </c>
      <c r="Y37" s="275" t="str">
        <f>IF(Y$35="","",MAX(0,SUM(Y$35)-SUM(Y$36)))</f>
        <v/>
      </c>
      <c r="Z37" s="260"/>
      <c r="AA37" s="259"/>
      <c r="AB37" s="260"/>
      <c r="AC37" s="260"/>
      <c r="AD37" s="260"/>
      <c r="AE37" s="259"/>
      <c r="AF37" s="260"/>
      <c r="AG37" s="260"/>
      <c r="AH37" s="260"/>
      <c r="AI37" s="413" t="str">
        <f>IF(AI$35="","",MAX(0,SUM(AI$35)-SUM(AI$36)))</f>
        <v/>
      </c>
      <c r="AJ37" s="275" t="str">
        <f>IF(AJ$35="","",MAX(0,SUM(AJ$35)-SUM(AJ$36)))</f>
        <v/>
      </c>
      <c r="AK37" s="275" t="str">
        <f>IF(AK$35="","",MAX(0,SUM(AK$35)-SUM(AK$36)))</f>
        <v/>
      </c>
      <c r="AL37" s="261"/>
    </row>
    <row r="38" spans="1:38" s="22" customFormat="1" x14ac:dyDescent="0.25">
      <c r="A38" s="218" t="s">
        <v>439</v>
      </c>
      <c r="B38" s="82" t="s">
        <v>440</v>
      </c>
      <c r="C38" s="410">
        <f ca="1">IF(C$35="","",MIN(F$34,SUM(C$37)*IFERROR((C$15-C$16)/C$17,1)))</f>
        <v>0</v>
      </c>
      <c r="D38" s="279">
        <f ca="1">IF(D$35="","",MIN(F$34-SUM(C$38),SUM(D$37)*IFERROR((D$15-D$16)/D$17,1)))</f>
        <v>0</v>
      </c>
      <c r="E38" s="279">
        <f ca="1">IF(E$35="","",MIN(F$34-SUM(C$38:D$38),SUM(E$37)*IFERROR((E$15-E$16)/E$17,1)))</f>
        <v>0</v>
      </c>
      <c r="F38" s="279">
        <f ca="1">IF(AND(C$38="",D$38="",E$38=""),"",SUM(C$38:E$38))</f>
        <v>0</v>
      </c>
      <c r="G38" s="410">
        <f>IF(G$35="","",MIN(J$34,SUM(G$37)*IFERROR((G$15-G$16)/G$17,1)))</f>
        <v>0</v>
      </c>
      <c r="H38" s="279">
        <f>IF(H$35="","",MIN(J$34-SUM(G$38),SUM(H$37)*IFERROR((H$15-H$16)/H$17,1)))</f>
        <v>0</v>
      </c>
      <c r="I38" s="279">
        <f>IF(I$35="","",MIN(J$34-SUM(G$38:H$38),SUM(I$37)*IFERROR((I$15-I$16)/I$17,1)))</f>
        <v>0</v>
      </c>
      <c r="J38" s="279">
        <f>IF(AND(G$38="",H$38="",I$38=""),"",SUM(G$38:I$38))</f>
        <v>0</v>
      </c>
      <c r="K38" s="410">
        <f>IF(K$35="","",MIN(N$34,SUM(K$37)*IFERROR((K$15-K$16)/K$17,1)))</f>
        <v>0</v>
      </c>
      <c r="L38" s="279">
        <f>IF(L$35="","",MIN(N$34-SUM(K$38),SUM(L$37)*IFERROR((L$15-L$16)/L$17,1)))</f>
        <v>0</v>
      </c>
      <c r="M38" s="279">
        <f>IF(M$35="","",MIN(N$34-SUM(K$38:L$38),SUM(M$37)*IFERROR((M$15-M$16)/M$17,1)))</f>
        <v>0</v>
      </c>
      <c r="N38" s="279">
        <f>IF(AND(K$38="",L$38="",M$38=""),"",SUM(K$38:M$38))</f>
        <v>0</v>
      </c>
      <c r="O38" s="410" t="str">
        <f>IF(O$35="","",MIN(R$34,SUM(O$37)*IFERROR((O$15-O$16)/O$17,1)))</f>
        <v/>
      </c>
      <c r="P38" s="279" t="str">
        <f>IF(P$35="","",MIN(R$34-SUM(O$38),SUM(P$37)*IFERROR((P$15-P$16)/P$17,1)))</f>
        <v/>
      </c>
      <c r="Q38" s="279" t="str">
        <f>IF(Q$35="","",MIN(R$34-SUM(O$38:P$38),SUM(Q$37)*IFERROR((Q$15-Q$16)/Q$17,1)))</f>
        <v/>
      </c>
      <c r="R38" s="279" t="str">
        <f>IF(AND(O$38="",P$38="",Q$38=""),"",SUM(O$38:Q$38))</f>
        <v/>
      </c>
      <c r="S38" s="410" t="str">
        <f>IF(S$35="","",MIN(V$34,SUM(S$37)*IFERROR((S$15-S$16)/S$17,1)))</f>
        <v/>
      </c>
      <c r="T38" s="279" t="str">
        <f>IF(T$35="","",MIN(V$34-SUM(S$38),SUM(T$37)*IFERROR((T$15-T$16)/T$17,1)))</f>
        <v/>
      </c>
      <c r="U38" s="279" t="str">
        <f>IF(U$35="","",MIN(V$34-SUM(S$38:T$38),SUM(U$37)*IFERROR((U$15-U$16)/U$17,1)))</f>
        <v/>
      </c>
      <c r="V38" s="279" t="str">
        <f>IF(AND(S$38="",T$38="",U$38=""),"",SUM(S$38:U$38))</f>
        <v/>
      </c>
      <c r="W38" s="410" t="str">
        <f>IF(W$35="","",MIN(Z$34,SUM(W$37)*IFERROR((W$15-W$16)/W$17,1)))</f>
        <v/>
      </c>
      <c r="X38" s="279" t="str">
        <f>IF(X$35="","",MIN(Z$34-SUM(W$38),SUM(X$37)*IFERROR((X$15-X$16)/X$17,1)))</f>
        <v/>
      </c>
      <c r="Y38" s="279" t="str">
        <f>IF(Y$35="","",MIN(Z$34-SUM(W$38:X$38),SUM(Y$37)*IFERROR((Y$15-Y$16)/Y$17,1)))</f>
        <v/>
      </c>
      <c r="Z38" s="279" t="str">
        <f>IF(AND(W$38="",X$38="",Y$38=""),"",SUM(W$38:Y$38))</f>
        <v/>
      </c>
      <c r="AA38" s="259"/>
      <c r="AB38" s="260"/>
      <c r="AC38" s="260"/>
      <c r="AD38" s="260"/>
      <c r="AE38" s="259"/>
      <c r="AF38" s="260"/>
      <c r="AG38" s="260"/>
      <c r="AH38" s="260"/>
      <c r="AI38" s="410" t="str">
        <f>IF(AI$35="","",MIN(AL$34,SUM(AI$37)*IFERROR((AI$15-AI$16)/AI$17,1)))</f>
        <v/>
      </c>
      <c r="AJ38" s="279" t="str">
        <f>IF(AJ$35="","",MIN(AL$34-SUM(AI$38),SUM(AJ$37)*IFERROR((AJ$15-AJ$16)/AJ$17,1)))</f>
        <v/>
      </c>
      <c r="AK38" s="279" t="str">
        <f>IF(AK$35="","",MIN(AL$34-SUM(AI$38:AJ$38),SUM(AK$37)*IFERROR((AK$15-AK$16)/AK$17,1)))</f>
        <v/>
      </c>
      <c r="AL38" s="281" t="str">
        <f>IF(AND(AI$38="",AJ$38="",AK$38=""),"",SUM(AI$38:AK$38))</f>
        <v/>
      </c>
    </row>
    <row r="39" spans="1:38" ht="16.8" x14ac:dyDescent="0.3">
      <c r="B39" s="250" t="s">
        <v>441</v>
      </c>
      <c r="C39" s="251"/>
      <c r="D39" s="252"/>
      <c r="E39" s="252"/>
      <c r="F39" s="252"/>
      <c r="G39" s="251"/>
      <c r="H39" s="252"/>
      <c r="I39" s="252"/>
      <c r="J39" s="252"/>
      <c r="K39" s="251"/>
      <c r="L39" s="252"/>
      <c r="M39" s="252"/>
      <c r="N39" s="252"/>
      <c r="O39" s="251"/>
      <c r="P39" s="252"/>
      <c r="Q39" s="252"/>
      <c r="R39" s="252"/>
      <c r="S39" s="251"/>
      <c r="T39" s="252"/>
      <c r="U39" s="252"/>
      <c r="V39" s="252"/>
      <c r="W39" s="251"/>
      <c r="X39" s="252"/>
      <c r="Y39" s="252"/>
      <c r="Z39" s="252"/>
      <c r="AA39" s="251"/>
      <c r="AB39" s="252"/>
      <c r="AC39" s="252"/>
      <c r="AD39" s="252"/>
      <c r="AE39" s="251"/>
      <c r="AF39" s="252"/>
      <c r="AG39" s="252"/>
      <c r="AH39" s="252"/>
      <c r="AI39" s="251"/>
      <c r="AJ39" s="252"/>
      <c r="AK39" s="252"/>
      <c r="AL39" s="253"/>
    </row>
    <row r="40" spans="1:38" x14ac:dyDescent="0.25">
      <c r="B40" s="80" t="s">
        <v>442</v>
      </c>
      <c r="C40" s="256"/>
      <c r="D40" s="255"/>
      <c r="E40" s="255"/>
      <c r="F40" s="255"/>
      <c r="G40" s="256"/>
      <c r="H40" s="255"/>
      <c r="I40" s="255"/>
      <c r="J40" s="255"/>
      <c r="K40" s="256"/>
      <c r="L40" s="255"/>
      <c r="M40" s="255"/>
      <c r="N40" s="255"/>
      <c r="O40" s="256"/>
      <c r="P40" s="255"/>
      <c r="Q40" s="255"/>
      <c r="R40" s="255"/>
      <c r="S40" s="256"/>
      <c r="T40" s="255"/>
      <c r="U40" s="255"/>
      <c r="V40" s="255"/>
      <c r="W40" s="256"/>
      <c r="X40" s="255"/>
      <c r="Y40" s="255"/>
      <c r="Z40" s="255"/>
      <c r="AA40" s="256"/>
      <c r="AB40" s="255"/>
      <c r="AC40" s="255"/>
      <c r="AD40" s="255"/>
      <c r="AE40" s="256"/>
      <c r="AF40" s="255"/>
      <c r="AG40" s="255"/>
      <c r="AH40" s="255"/>
      <c r="AI40" s="256"/>
      <c r="AJ40" s="255"/>
      <c r="AK40" s="255"/>
      <c r="AL40" s="257"/>
    </row>
    <row r="41" spans="1:38" ht="26.4" x14ac:dyDescent="0.25">
      <c r="A41" s="125" t="s">
        <v>443</v>
      </c>
      <c r="B41" s="81" t="s">
        <v>444</v>
      </c>
      <c r="C41" s="408">
        <f>'Pt 3 MLR and Rebate Calculation'!C41</f>
        <v>0</v>
      </c>
      <c r="D41" s="274">
        <f>'Pt 3 MLR and Rebate Calculation'!D41</f>
        <v>0</v>
      </c>
      <c r="E41" s="274">
        <f>'Pt 3 MLR and Rebate Calculation'!E41</f>
        <v>0</v>
      </c>
      <c r="F41" s="260"/>
      <c r="G41" s="408">
        <f>'Pt 3 MLR and Rebate Calculation'!G41</f>
        <v>0</v>
      </c>
      <c r="H41" s="274">
        <f>'Pt 3 MLR and Rebate Calculation'!H41</f>
        <v>0</v>
      </c>
      <c r="I41" s="274">
        <f>'Pt 3 MLR and Rebate Calculation'!I41</f>
        <v>0</v>
      </c>
      <c r="J41" s="260"/>
      <c r="K41" s="408">
        <f>'Pt 3 MLR and Rebate Calculation'!K41</f>
        <v>0</v>
      </c>
      <c r="L41" s="274">
        <f>'Pt 3 MLR and Rebate Calculation'!L41</f>
        <v>0</v>
      </c>
      <c r="M41" s="274">
        <f>'Pt 3 MLR and Rebate Calculation'!M41</f>
        <v>0</v>
      </c>
      <c r="N41" s="260"/>
      <c r="O41" s="408">
        <f>'Pt 3 MLR and Rebate Calculation'!O41</f>
        <v>0</v>
      </c>
      <c r="P41" s="274">
        <f>'Pt 3 MLR and Rebate Calculation'!P41</f>
        <v>0</v>
      </c>
      <c r="Q41" s="274">
        <f>'Pt 3 MLR and Rebate Calculation'!Q41</f>
        <v>0</v>
      </c>
      <c r="R41" s="260"/>
      <c r="S41" s="408">
        <f>'Pt 3 MLR and Rebate Calculation'!S41</f>
        <v>0</v>
      </c>
      <c r="T41" s="274">
        <f>'Pt 3 MLR and Rebate Calculation'!T41</f>
        <v>0</v>
      </c>
      <c r="U41" s="274">
        <f>'Pt 3 MLR and Rebate Calculation'!U41</f>
        <v>0</v>
      </c>
      <c r="V41" s="260"/>
      <c r="W41" s="408">
        <f>'Pt 3 MLR and Rebate Calculation'!W41</f>
        <v>0</v>
      </c>
      <c r="X41" s="274">
        <f>'Pt 3 MLR and Rebate Calculation'!X41</f>
        <v>0</v>
      </c>
      <c r="Y41" s="274">
        <f>'Pt 3 MLR and Rebate Calculation'!Y41</f>
        <v>0</v>
      </c>
      <c r="Z41" s="260"/>
      <c r="AA41" s="259"/>
      <c r="AB41" s="260"/>
      <c r="AC41" s="260"/>
      <c r="AD41" s="260"/>
      <c r="AE41" s="259"/>
      <c r="AF41" s="260"/>
      <c r="AG41" s="260"/>
      <c r="AH41" s="260"/>
      <c r="AI41" s="408">
        <f>'Pt 3 MLR and Rebate Calculation'!AI41</f>
        <v>0</v>
      </c>
      <c r="AJ41" s="274">
        <f>'Pt 3 MLR and Rebate Calculation'!AJ41</f>
        <v>0</v>
      </c>
      <c r="AK41" s="274">
        <f>'Pt 3 MLR and Rebate Calculation'!AK41</f>
        <v>0</v>
      </c>
      <c r="AL41" s="261"/>
    </row>
    <row r="42" spans="1:38" ht="26.4" x14ac:dyDescent="0.25">
      <c r="A42" s="125" t="s">
        <v>445</v>
      </c>
      <c r="B42" s="81" t="s">
        <v>446</v>
      </c>
      <c r="C42" s="408">
        <f>'Pt 3 MLR and Rebate Calculation'!C42</f>
        <v>0</v>
      </c>
      <c r="D42" s="274">
        <f>'Pt 3 MLR and Rebate Calculation'!D42</f>
        <v>0</v>
      </c>
      <c r="E42" s="274">
        <f>'Pt 3 MLR and Rebate Calculation'!E42</f>
        <v>0</v>
      </c>
      <c r="F42" s="260"/>
      <c r="G42" s="408">
        <f>'Pt 3 MLR and Rebate Calculation'!G42</f>
        <v>0</v>
      </c>
      <c r="H42" s="274">
        <f>'Pt 3 MLR and Rebate Calculation'!H42</f>
        <v>0</v>
      </c>
      <c r="I42" s="274">
        <f>'Pt 3 MLR and Rebate Calculation'!I42</f>
        <v>0</v>
      </c>
      <c r="J42" s="260"/>
      <c r="K42" s="408">
        <f>'Pt 3 MLR and Rebate Calculation'!K42</f>
        <v>0</v>
      </c>
      <c r="L42" s="274">
        <f>'Pt 3 MLR and Rebate Calculation'!L42</f>
        <v>0</v>
      </c>
      <c r="M42" s="274">
        <f>'Pt 3 MLR and Rebate Calculation'!M42</f>
        <v>0</v>
      </c>
      <c r="N42" s="260"/>
      <c r="O42" s="408">
        <f>'Pt 3 MLR and Rebate Calculation'!O42</f>
        <v>0</v>
      </c>
      <c r="P42" s="274">
        <f>'Pt 3 MLR and Rebate Calculation'!P42</f>
        <v>0</v>
      </c>
      <c r="Q42" s="274">
        <f>'Pt 3 MLR and Rebate Calculation'!Q42</f>
        <v>0</v>
      </c>
      <c r="R42" s="260"/>
      <c r="S42" s="408">
        <f>'Pt 3 MLR and Rebate Calculation'!S42</f>
        <v>0</v>
      </c>
      <c r="T42" s="274">
        <f>'Pt 3 MLR and Rebate Calculation'!T42</f>
        <v>0</v>
      </c>
      <c r="U42" s="274">
        <f>'Pt 3 MLR and Rebate Calculation'!U42</f>
        <v>0</v>
      </c>
      <c r="V42" s="260"/>
      <c r="W42" s="408">
        <f>'Pt 3 MLR and Rebate Calculation'!W42</f>
        <v>0</v>
      </c>
      <c r="X42" s="274">
        <f>'Pt 3 MLR and Rebate Calculation'!X42</f>
        <v>0</v>
      </c>
      <c r="Y42" s="274">
        <f>'Pt 3 MLR and Rebate Calculation'!Y42</f>
        <v>0</v>
      </c>
      <c r="Z42" s="260"/>
      <c r="AA42" s="259"/>
      <c r="AB42" s="260"/>
      <c r="AC42" s="260"/>
      <c r="AD42" s="260"/>
      <c r="AE42" s="259"/>
      <c r="AF42" s="260"/>
      <c r="AG42" s="260"/>
      <c r="AH42" s="260"/>
      <c r="AI42" s="408">
        <f>'Pt 3 MLR and Rebate Calculation'!AI42</f>
        <v>0</v>
      </c>
      <c r="AJ42" s="274">
        <f>'Pt 3 MLR and Rebate Calculation'!AJ42</f>
        <v>0</v>
      </c>
      <c r="AK42" s="274">
        <f>'Pt 3 MLR and Rebate Calculation'!AK42</f>
        <v>0</v>
      </c>
      <c r="AL42" s="261"/>
    </row>
    <row r="43" spans="1:38" x14ac:dyDescent="0.25">
      <c r="A43" s="125" t="s">
        <v>447</v>
      </c>
      <c r="B43" s="82" t="s">
        <v>448</v>
      </c>
      <c r="C43" s="259"/>
      <c r="D43" s="260"/>
      <c r="E43" s="260"/>
      <c r="F43" s="260"/>
      <c r="G43" s="259"/>
      <c r="H43" s="260"/>
      <c r="I43" s="260"/>
      <c r="J43" s="260"/>
      <c r="K43" s="259"/>
      <c r="L43" s="260"/>
      <c r="M43" s="260"/>
      <c r="N43" s="260"/>
      <c r="O43" s="259"/>
      <c r="P43" s="260"/>
      <c r="Q43" s="260"/>
      <c r="R43" s="260"/>
      <c r="S43" s="259"/>
      <c r="T43" s="260"/>
      <c r="U43" s="260"/>
      <c r="V43" s="260"/>
      <c r="W43" s="259"/>
      <c r="X43" s="260"/>
      <c r="Y43" s="260"/>
      <c r="Z43" s="260"/>
      <c r="AA43" s="259"/>
      <c r="AB43" s="260"/>
      <c r="AC43" s="260"/>
      <c r="AD43" s="260"/>
      <c r="AE43" s="259"/>
      <c r="AF43" s="260"/>
      <c r="AG43" s="260"/>
      <c r="AH43" s="260"/>
      <c r="AI43" s="259"/>
      <c r="AJ43" s="260"/>
      <c r="AK43" s="260"/>
      <c r="AL43" s="261"/>
    </row>
    <row r="44" spans="1:38" x14ac:dyDescent="0.25">
      <c r="A44" s="125" t="s">
        <v>449</v>
      </c>
      <c r="B44" s="81" t="s">
        <v>450</v>
      </c>
      <c r="C44" s="259"/>
      <c r="D44" s="260"/>
      <c r="E44" s="274">
        <f>'Pt 3 MLR and Rebate Calculation'!E44</f>
        <v>0</v>
      </c>
      <c r="F44" s="260"/>
      <c r="G44" s="259"/>
      <c r="H44" s="260"/>
      <c r="I44" s="274">
        <f>'Pt 3 MLR and Rebate Calculation'!I44</f>
        <v>0</v>
      </c>
      <c r="J44" s="260"/>
      <c r="K44" s="259"/>
      <c r="L44" s="260"/>
      <c r="M44" s="260"/>
      <c r="N44" s="260"/>
      <c r="O44" s="259"/>
      <c r="P44" s="260"/>
      <c r="Q44" s="274">
        <f>'Pt 3 MLR and Rebate Calculation'!Q44</f>
        <v>0</v>
      </c>
      <c r="R44" s="260"/>
      <c r="S44" s="259"/>
      <c r="T44" s="260"/>
      <c r="U44" s="274">
        <f>'Pt 3 MLR and Rebate Calculation'!U44</f>
        <v>0</v>
      </c>
      <c r="V44" s="260"/>
      <c r="W44" s="259"/>
      <c r="X44" s="260"/>
      <c r="Y44" s="260"/>
      <c r="Z44" s="260"/>
      <c r="AA44" s="259"/>
      <c r="AB44" s="260"/>
      <c r="AC44" s="260"/>
      <c r="AD44" s="260"/>
      <c r="AE44" s="259"/>
      <c r="AF44" s="260"/>
      <c r="AG44" s="260"/>
      <c r="AH44" s="260"/>
      <c r="AI44" s="259"/>
      <c r="AJ44" s="260"/>
      <c r="AK44" s="274">
        <f>'Pt 3 MLR and Rebate Calculation'!AK44</f>
        <v>0</v>
      </c>
      <c r="AL44" s="261"/>
    </row>
    <row r="45" spans="1:38" x14ac:dyDescent="0.25">
      <c r="A45" s="125" t="s">
        <v>451</v>
      </c>
      <c r="B45" s="81" t="s">
        <v>452</v>
      </c>
      <c r="C45" s="259"/>
      <c r="D45" s="260"/>
      <c r="E45" s="274">
        <f>'Pt 3 MLR and Rebate Calculation'!E45</f>
        <v>0</v>
      </c>
      <c r="F45" s="260"/>
      <c r="G45" s="259"/>
      <c r="H45" s="260"/>
      <c r="I45" s="274">
        <f>'Pt 3 MLR and Rebate Calculation'!I45</f>
        <v>0</v>
      </c>
      <c r="J45" s="260"/>
      <c r="K45" s="259"/>
      <c r="L45" s="260"/>
      <c r="M45" s="260"/>
      <c r="N45" s="260"/>
      <c r="O45" s="259"/>
      <c r="P45" s="260"/>
      <c r="Q45" s="274">
        <f>'Pt 3 MLR and Rebate Calculation'!Q45</f>
        <v>0</v>
      </c>
      <c r="R45" s="260"/>
      <c r="S45" s="259"/>
      <c r="T45" s="260"/>
      <c r="U45" s="274">
        <f>'Pt 3 MLR and Rebate Calculation'!U45</f>
        <v>0</v>
      </c>
      <c r="V45" s="260"/>
      <c r="W45" s="259"/>
      <c r="X45" s="260"/>
      <c r="Y45" s="260"/>
      <c r="Z45" s="260"/>
      <c r="AA45" s="259"/>
      <c r="AB45" s="260"/>
      <c r="AC45" s="260"/>
      <c r="AD45" s="260"/>
      <c r="AE45" s="259"/>
      <c r="AF45" s="260"/>
      <c r="AG45" s="260"/>
      <c r="AH45" s="260"/>
      <c r="AI45" s="259"/>
      <c r="AJ45" s="260"/>
      <c r="AK45" s="274">
        <f>'Pt 3 MLR and Rebate Calculation'!AK45</f>
        <v>0</v>
      </c>
      <c r="AL45" s="261"/>
    </row>
    <row r="46" spans="1:38" x14ac:dyDescent="0.25">
      <c r="A46" s="125" t="s">
        <v>453</v>
      </c>
      <c r="B46" s="81" t="s">
        <v>454</v>
      </c>
      <c r="C46" s="259"/>
      <c r="D46" s="260"/>
      <c r="E46" s="274">
        <f>'Pt 3 MLR and Rebate Calculation'!E46</f>
        <v>0</v>
      </c>
      <c r="F46" s="260"/>
      <c r="G46" s="259"/>
      <c r="H46" s="260"/>
      <c r="I46" s="274">
        <f>'Pt 3 MLR and Rebate Calculation'!I46</f>
        <v>0</v>
      </c>
      <c r="J46" s="260"/>
      <c r="K46" s="259"/>
      <c r="L46" s="260"/>
      <c r="M46" s="260"/>
      <c r="N46" s="260"/>
      <c r="O46" s="259"/>
      <c r="P46" s="260"/>
      <c r="Q46" s="274">
        <f>'Pt 3 MLR and Rebate Calculation'!Q46</f>
        <v>0</v>
      </c>
      <c r="R46" s="260"/>
      <c r="S46" s="259"/>
      <c r="T46" s="260"/>
      <c r="U46" s="274">
        <f>'Pt 3 MLR and Rebate Calculation'!U46</f>
        <v>0</v>
      </c>
      <c r="V46" s="260"/>
      <c r="W46" s="259"/>
      <c r="X46" s="260"/>
      <c r="Y46" s="260"/>
      <c r="Z46" s="260"/>
      <c r="AA46" s="259"/>
      <c r="AB46" s="260"/>
      <c r="AC46" s="260"/>
      <c r="AD46" s="260"/>
      <c r="AE46" s="259"/>
      <c r="AF46" s="260"/>
      <c r="AG46" s="260"/>
      <c r="AH46" s="260"/>
      <c r="AI46" s="259"/>
      <c r="AJ46" s="260"/>
      <c r="AK46" s="274">
        <f>'Pt 3 MLR and Rebate Calculation'!AK46</f>
        <v>0</v>
      </c>
      <c r="AL46" s="261"/>
    </row>
    <row r="47" spans="1:38" x14ac:dyDescent="0.25">
      <c r="A47" s="125" t="s">
        <v>455</v>
      </c>
      <c r="B47" s="81" t="s">
        <v>456</v>
      </c>
      <c r="C47" s="259"/>
      <c r="D47" s="260"/>
      <c r="E47" s="274">
        <f>'Pt 3 MLR and Rebate Calculation'!E47</f>
        <v>0</v>
      </c>
      <c r="F47" s="260"/>
      <c r="G47" s="259"/>
      <c r="H47" s="260"/>
      <c r="I47" s="274">
        <f>'Pt 3 MLR and Rebate Calculation'!I47</f>
        <v>0</v>
      </c>
      <c r="J47" s="260"/>
      <c r="K47" s="259"/>
      <c r="L47" s="260"/>
      <c r="M47" s="260"/>
      <c r="N47" s="260"/>
      <c r="O47" s="259"/>
      <c r="P47" s="260"/>
      <c r="Q47" s="274">
        <f>'Pt 3 MLR and Rebate Calculation'!Q47</f>
        <v>0</v>
      </c>
      <c r="R47" s="260"/>
      <c r="S47" s="259"/>
      <c r="T47" s="260"/>
      <c r="U47" s="274">
        <f>'Pt 3 MLR and Rebate Calculation'!U47</f>
        <v>0</v>
      </c>
      <c r="V47" s="260"/>
      <c r="W47" s="259"/>
      <c r="X47" s="260"/>
      <c r="Y47" s="260"/>
      <c r="Z47" s="260"/>
      <c r="AA47" s="259"/>
      <c r="AB47" s="260"/>
      <c r="AC47" s="260"/>
      <c r="AD47" s="260"/>
      <c r="AE47" s="259"/>
      <c r="AF47" s="260"/>
      <c r="AG47" s="260"/>
      <c r="AH47" s="260"/>
      <c r="AI47" s="259"/>
      <c r="AJ47" s="260"/>
      <c r="AK47" s="274">
        <f>'Pt 3 MLR and Rebate Calculation'!AK47</f>
        <v>0</v>
      </c>
      <c r="AL47" s="261"/>
    </row>
    <row r="48" spans="1:38" x14ac:dyDescent="0.25">
      <c r="A48" s="125" t="s">
        <v>457</v>
      </c>
      <c r="B48" s="81" t="s">
        <v>458</v>
      </c>
      <c r="C48" s="259"/>
      <c r="D48" s="260"/>
      <c r="E48" s="274">
        <f>'Pt 3 MLR and Rebate Calculation'!E48</f>
        <v>0</v>
      </c>
      <c r="F48" s="260"/>
      <c r="G48" s="259"/>
      <c r="H48" s="260"/>
      <c r="I48" s="274">
        <f>'Pt 3 MLR and Rebate Calculation'!I48</f>
        <v>0</v>
      </c>
      <c r="J48" s="260"/>
      <c r="K48" s="259"/>
      <c r="L48" s="260"/>
      <c r="M48" s="260"/>
      <c r="N48" s="260"/>
      <c r="O48" s="259"/>
      <c r="P48" s="260"/>
      <c r="Q48" s="274">
        <f>'Pt 3 MLR and Rebate Calculation'!Q48</f>
        <v>0</v>
      </c>
      <c r="R48" s="260"/>
      <c r="S48" s="259"/>
      <c r="T48" s="260"/>
      <c r="U48" s="274">
        <f>'Pt 3 MLR and Rebate Calculation'!U48</f>
        <v>0</v>
      </c>
      <c r="V48" s="260"/>
      <c r="W48" s="259"/>
      <c r="X48" s="260"/>
      <c r="Y48" s="260"/>
      <c r="Z48" s="260"/>
      <c r="AA48" s="259"/>
      <c r="AB48" s="260"/>
      <c r="AC48" s="260"/>
      <c r="AD48" s="260"/>
      <c r="AE48" s="259"/>
      <c r="AF48" s="260"/>
      <c r="AG48" s="260"/>
      <c r="AH48" s="260"/>
      <c r="AI48" s="259"/>
      <c r="AJ48" s="260"/>
      <c r="AK48" s="274">
        <f>'Pt 3 MLR and Rebate Calculation'!AK48</f>
        <v>0</v>
      </c>
      <c r="AL48" s="261"/>
    </row>
    <row r="49" spans="1:38" x14ac:dyDescent="0.25">
      <c r="A49" s="125" t="s">
        <v>459</v>
      </c>
      <c r="B49" s="107" t="s">
        <v>460</v>
      </c>
      <c r="C49" s="268"/>
      <c r="D49" s="269"/>
      <c r="E49" s="304">
        <f>'Pt 3 MLR and Rebate Calculation'!E49</f>
        <v>0</v>
      </c>
      <c r="F49" s="269"/>
      <c r="G49" s="268"/>
      <c r="H49" s="269"/>
      <c r="I49" s="304">
        <f>'Pt 3 MLR and Rebate Calculation'!I49</f>
        <v>0</v>
      </c>
      <c r="J49" s="269"/>
      <c r="K49" s="268"/>
      <c r="L49" s="269"/>
      <c r="M49" s="269"/>
      <c r="N49" s="269"/>
      <c r="O49" s="268"/>
      <c r="P49" s="269"/>
      <c r="Q49" s="304">
        <f>'Pt 3 MLR and Rebate Calculation'!Q49</f>
        <v>0</v>
      </c>
      <c r="R49" s="269"/>
      <c r="S49" s="268"/>
      <c r="T49" s="269"/>
      <c r="U49" s="304">
        <f>'Pt 3 MLR and Rebate Calculation'!U49</f>
        <v>0</v>
      </c>
      <c r="V49" s="269"/>
      <c r="W49" s="268"/>
      <c r="X49" s="269"/>
      <c r="Y49" s="269"/>
      <c r="Z49" s="269"/>
      <c r="AA49" s="268"/>
      <c r="AB49" s="269"/>
      <c r="AC49" s="269"/>
      <c r="AD49" s="269"/>
      <c r="AE49" s="268"/>
      <c r="AF49" s="269"/>
      <c r="AG49" s="269"/>
      <c r="AH49" s="269"/>
      <c r="AI49" s="268"/>
      <c r="AJ49" s="269"/>
      <c r="AK49" s="304">
        <f>'Pt 3 MLR and Rebate Calculation'!AK49</f>
        <v>0</v>
      </c>
      <c r="AL49" s="270"/>
    </row>
    <row r="50" spans="1:38" x14ac:dyDescent="0.25">
      <c r="B50" s="271"/>
      <c r="C50" s="28"/>
      <c r="D50" s="28"/>
      <c r="E50" s="28"/>
      <c r="F50" s="28"/>
      <c r="G50" s="28"/>
      <c r="H50" s="28"/>
      <c r="I50" s="28"/>
      <c r="J50" s="28"/>
      <c r="K50" s="28"/>
      <c r="L50" s="28"/>
      <c r="M50" s="28"/>
      <c r="N50" s="28"/>
      <c r="O50" s="28"/>
      <c r="P50" s="28"/>
      <c r="Q50" s="28"/>
      <c r="R50" s="28"/>
      <c r="S50" s="28"/>
      <c r="T50" s="28"/>
      <c r="U50" s="28"/>
      <c r="V50" s="28"/>
      <c r="W50" s="28"/>
      <c r="X50" s="28"/>
      <c r="Y50" s="28"/>
      <c r="Z50" s="28"/>
      <c r="AA50" s="28"/>
      <c r="AB50" s="28"/>
      <c r="AC50" s="28"/>
      <c r="AD50" s="28"/>
      <c r="AE50" s="28"/>
      <c r="AF50" s="28"/>
      <c r="AG50" s="28"/>
      <c r="AH50" s="28"/>
      <c r="AI50" s="28"/>
      <c r="AJ50" s="28"/>
      <c r="AK50" s="28"/>
      <c r="AL50" s="28"/>
    </row>
    <row r="51" spans="1:38" x14ac:dyDescent="0.25">
      <c r="B51" s="81"/>
    </row>
    <row r="54" spans="1:38" x14ac:dyDescent="0.25">
      <c r="B54" s="23"/>
    </row>
    <row r="55" spans="1:38" x14ac:dyDescent="0.25">
      <c r="B55" s="74"/>
    </row>
    <row r="59" spans="1:38" x14ac:dyDescent="0.25">
      <c r="B59" s="22"/>
    </row>
  </sheetData>
  <sheetProtection password="D429" sheet="1"/>
  <conditionalFormatting sqref="C19">
    <cfRule type="cellIs" dxfId="62" priority="49" stopIfTrue="1" operator="lessThan">
      <formula>0</formula>
    </cfRule>
  </conditionalFormatting>
  <conditionalFormatting sqref="C15:C16">
    <cfRule type="cellIs" dxfId="61" priority="50" stopIfTrue="1" operator="lessThan">
      <formula>0</formula>
    </cfRule>
  </conditionalFormatting>
  <conditionalFormatting sqref="C5 C7:C11">
    <cfRule type="cellIs" dxfId="60" priority="51" stopIfTrue="1" operator="lessThan">
      <formula>0</formula>
    </cfRule>
  </conditionalFormatting>
  <conditionalFormatting sqref="G15:G16">
    <cfRule type="cellIs" dxfId="59" priority="46" stopIfTrue="1" operator="lessThan">
      <formula>0</formula>
    </cfRule>
  </conditionalFormatting>
  <conditionalFormatting sqref="O19">
    <cfRule type="cellIs" dxfId="58" priority="37" stopIfTrue="1" operator="lessThan">
      <formula>0</formula>
    </cfRule>
  </conditionalFormatting>
  <conditionalFormatting sqref="K19">
    <cfRule type="cellIs" dxfId="57" priority="41" stopIfTrue="1" operator="lessThan">
      <formula>0</formula>
    </cfRule>
  </conditionalFormatting>
  <conditionalFormatting sqref="G31:J31">
    <cfRule type="cellIs" dxfId="56" priority="44" stopIfTrue="1" operator="lessThan">
      <formula>0</formula>
    </cfRule>
  </conditionalFormatting>
  <conditionalFormatting sqref="O31:R31">
    <cfRule type="cellIs" dxfId="55" priority="36" stopIfTrue="1" operator="lessThan">
      <formula>0</formula>
    </cfRule>
  </conditionalFormatting>
  <conditionalFormatting sqref="K5 K7">
    <cfRule type="cellIs" dxfId="54" priority="43" stopIfTrue="1" operator="lessThan">
      <formula>0</formula>
    </cfRule>
  </conditionalFormatting>
  <conditionalFormatting sqref="G19">
    <cfRule type="cellIs" dxfId="53" priority="45" stopIfTrue="1" operator="lessThan">
      <formula>0</formula>
    </cfRule>
  </conditionalFormatting>
  <conditionalFormatting sqref="C31:F31">
    <cfRule type="cellIs" dxfId="52" priority="48" stopIfTrue="1" operator="lessThan">
      <formula>0</formula>
    </cfRule>
  </conditionalFormatting>
  <conditionalFormatting sqref="G5 G7">
    <cfRule type="cellIs" dxfId="51" priority="47" stopIfTrue="1" operator="lessThan">
      <formula>0</formula>
    </cfRule>
  </conditionalFormatting>
  <conditionalFormatting sqref="K15:K16">
    <cfRule type="cellIs" dxfId="50" priority="42" stopIfTrue="1" operator="lessThan">
      <formula>0</formula>
    </cfRule>
  </conditionalFormatting>
  <conditionalFormatting sqref="K31:N31">
    <cfRule type="cellIs" dxfId="49" priority="40" stopIfTrue="1" operator="lessThan">
      <formula>0</formula>
    </cfRule>
  </conditionalFormatting>
  <conditionalFormatting sqref="O5 O7">
    <cfRule type="cellIs" dxfId="48" priority="39" stopIfTrue="1" operator="lessThan">
      <formula>0</formula>
    </cfRule>
  </conditionalFormatting>
  <conditionalFormatting sqref="O15:O16">
    <cfRule type="cellIs" dxfId="47" priority="38" stopIfTrue="1" operator="lessThan">
      <formula>0</formula>
    </cfRule>
  </conditionalFormatting>
  <conditionalFormatting sqref="S5 S7">
    <cfRule type="cellIs" dxfId="46" priority="35" stopIfTrue="1" operator="lessThan">
      <formula>0</formula>
    </cfRule>
  </conditionalFormatting>
  <conditionalFormatting sqref="S15:S16">
    <cfRule type="cellIs" dxfId="45" priority="34" stopIfTrue="1" operator="lessThan">
      <formula>0</formula>
    </cfRule>
  </conditionalFormatting>
  <conditionalFormatting sqref="S19">
    <cfRule type="cellIs" dxfId="44" priority="33" stopIfTrue="1" operator="lessThan">
      <formula>0</formula>
    </cfRule>
  </conditionalFormatting>
  <conditionalFormatting sqref="S31:V31">
    <cfRule type="cellIs" dxfId="43" priority="32" stopIfTrue="1" operator="lessThan">
      <formula>0</formula>
    </cfRule>
  </conditionalFormatting>
  <conditionalFormatting sqref="W5 W7">
    <cfRule type="cellIs" dxfId="42" priority="31" stopIfTrue="1" operator="lessThan">
      <formula>0</formula>
    </cfRule>
  </conditionalFormatting>
  <conditionalFormatting sqref="W15:W16">
    <cfRule type="cellIs" dxfId="41" priority="30" stopIfTrue="1" operator="lessThan">
      <formula>0</formula>
    </cfRule>
  </conditionalFormatting>
  <conditionalFormatting sqref="W19">
    <cfRule type="cellIs" dxfId="40" priority="29" stopIfTrue="1" operator="lessThan">
      <formula>0</formula>
    </cfRule>
  </conditionalFormatting>
  <conditionalFormatting sqref="W31:Z31">
    <cfRule type="cellIs" dxfId="39" priority="28" stopIfTrue="1" operator="lessThan">
      <formula>0</formula>
    </cfRule>
  </conditionalFormatting>
  <conditionalFormatting sqref="AJ31:AL31">
    <cfRule type="cellIs" dxfId="38" priority="27" stopIfTrue="1" operator="lessThan">
      <formula>0</formula>
    </cfRule>
  </conditionalFormatting>
  <conditionalFormatting sqref="AI31">
    <cfRule type="cellIs" dxfId="37" priority="26" stopIfTrue="1" operator="lessThan">
      <formula>0</formula>
    </cfRule>
  </conditionalFormatting>
  <conditionalFormatting sqref="AI19">
    <cfRule type="cellIs" dxfId="36" priority="25" stopIfTrue="1" operator="lessThan">
      <formula>0</formula>
    </cfRule>
  </conditionalFormatting>
  <conditionalFormatting sqref="AI5 AI7">
    <cfRule type="cellIs" dxfId="35" priority="24" stopIfTrue="1" operator="lessThan">
      <formula>0</formula>
    </cfRule>
  </conditionalFormatting>
  <conditionalFormatting sqref="AI15:AI16">
    <cfRule type="cellIs" dxfId="34" priority="23" stopIfTrue="1" operator="lessThan">
      <formula>0</formula>
    </cfRule>
  </conditionalFormatting>
  <conditionalFormatting sqref="G10:G11">
    <cfRule type="cellIs" dxfId="33" priority="22" stopIfTrue="1" operator="lessThan">
      <formula>0</formula>
    </cfRule>
  </conditionalFormatting>
  <conditionalFormatting sqref="C41">
    <cfRule type="cellIs" dxfId="32" priority="21" stopIfTrue="1" operator="lessThan">
      <formula>0</formula>
    </cfRule>
  </conditionalFormatting>
  <conditionalFormatting sqref="C42">
    <cfRule type="cellIs" dxfId="31" priority="20" stopIfTrue="1" operator="lessThan">
      <formula>0</formula>
    </cfRule>
  </conditionalFormatting>
  <conditionalFormatting sqref="G41">
    <cfRule type="cellIs" dxfId="30" priority="19" stopIfTrue="1" operator="lessThan">
      <formula>0</formula>
    </cfRule>
  </conditionalFormatting>
  <conditionalFormatting sqref="G42">
    <cfRule type="cellIs" dxfId="29" priority="18" stopIfTrue="1" operator="lessThan">
      <formula>0</formula>
    </cfRule>
  </conditionalFormatting>
  <conditionalFormatting sqref="K41">
    <cfRule type="cellIs" dxfId="28" priority="17" stopIfTrue="1" operator="lessThan">
      <formula>0</formula>
    </cfRule>
  </conditionalFormatting>
  <conditionalFormatting sqref="K42">
    <cfRule type="cellIs" dxfId="27" priority="16" stopIfTrue="1" operator="lessThan">
      <formula>0</formula>
    </cfRule>
  </conditionalFormatting>
  <conditionalFormatting sqref="O41">
    <cfRule type="cellIs" dxfId="26" priority="15" stopIfTrue="1" operator="lessThan">
      <formula>0</formula>
    </cfRule>
  </conditionalFormatting>
  <conditionalFormatting sqref="O42">
    <cfRule type="cellIs" dxfId="25" priority="14" stopIfTrue="1" operator="lessThan">
      <formula>0</formula>
    </cfRule>
  </conditionalFormatting>
  <conditionalFormatting sqref="S41">
    <cfRule type="cellIs" dxfId="24" priority="13" stopIfTrue="1" operator="lessThan">
      <formula>0</formula>
    </cfRule>
  </conditionalFormatting>
  <conditionalFormatting sqref="S42">
    <cfRule type="cellIs" dxfId="23" priority="12" stopIfTrue="1" operator="lessThan">
      <formula>0</formula>
    </cfRule>
  </conditionalFormatting>
  <conditionalFormatting sqref="W41">
    <cfRule type="cellIs" dxfId="22" priority="11" stopIfTrue="1" operator="lessThan">
      <formula>0</formula>
    </cfRule>
  </conditionalFormatting>
  <conditionalFormatting sqref="W42">
    <cfRule type="cellIs" dxfId="21" priority="10" stopIfTrue="1" operator="lessThan">
      <formula>0</formula>
    </cfRule>
  </conditionalFormatting>
  <conditionalFormatting sqref="AI41">
    <cfRule type="cellIs" dxfId="20" priority="9" stopIfTrue="1" operator="lessThan">
      <formula>0</formula>
    </cfRule>
  </conditionalFormatting>
  <conditionalFormatting sqref="AI42">
    <cfRule type="cellIs" dxfId="19" priority="8" stopIfTrue="1" operator="lessThan">
      <formula>0</formula>
    </cfRule>
  </conditionalFormatting>
  <conditionalFormatting sqref="C6">
    <cfRule type="cellIs" dxfId="18" priority="7" stopIfTrue="1" operator="lessThan">
      <formula>0</formula>
    </cfRule>
  </conditionalFormatting>
  <conditionalFormatting sqref="K6">
    <cfRule type="cellIs" dxfId="17" priority="5" stopIfTrue="1" operator="lessThan">
      <formula>0</formula>
    </cfRule>
  </conditionalFormatting>
  <conditionalFormatting sqref="G6">
    <cfRule type="cellIs" dxfId="16" priority="6" stopIfTrue="1" operator="lessThan">
      <formula>0</formula>
    </cfRule>
  </conditionalFormatting>
  <conditionalFormatting sqref="O6">
    <cfRule type="cellIs" dxfId="15" priority="4" stopIfTrue="1" operator="lessThan">
      <formula>0</formula>
    </cfRule>
  </conditionalFormatting>
  <conditionalFormatting sqref="S6">
    <cfRule type="cellIs" dxfId="14" priority="3" stopIfTrue="1" operator="lessThan">
      <formula>0</formula>
    </cfRule>
  </conditionalFormatting>
  <conditionalFormatting sqref="W6">
    <cfRule type="cellIs" dxfId="13" priority="2" stopIfTrue="1" operator="lessThan">
      <formula>0</formula>
    </cfRule>
  </conditionalFormatting>
  <conditionalFormatting sqref="AI6">
    <cfRule type="cellIs" dxfId="12" priority="1" stopIfTrue="1" operator="lessThan">
      <formula>0</formula>
    </cfRule>
  </conditionalFormatting>
  <dataValidations count="6">
    <dataValidation showInputMessage="1" showErrorMessage="1" prompt="Contains a formula" sqref="AI36:AJ36 C36:D36 O36:P36 W36:X36 K36:L36 G36:H36 S36:T36"/>
    <dataValidation allowBlank="1" showInputMessage="1" showErrorMessage="1" prompt="Accepts input from user" sqref="E8"/>
    <dataValidation allowBlank="1" showInputMessage="1" showErrorMessage="1" prompt="Contains a formula" sqref="F8 C12:D12 E15:F16 E19:F19 F20 F22:F23 F28:F29 M6:N7 I10:J12 G12:H12 I15:J16 AI13:AL13 I19:J19 J20 J22:J23 J28:J29 S37:U38 N28:N29 C26:N26 N22:N23 N19:N20 M19 M15:N17 C17:L17 K12:N12 Q6:R7 U6:V7 Q15:R17 O17:P17 K35:M35 Q19:R19 R20 R22:R23 R28:R29 V28:V29 O35:Q35 V22:V23 U19:V19 V20 U15:V17 S17:T17 Y6:Z7 E6:F7 O13:Z13 Y15:Z17 W17:X17 Y19 Z19:Z20 Z22:Z23 O27:Z27 Z28:Z29 S35:U35 AI27:AL27 AL28:AL29 AL22:AL23 AK19 AL19:AL20 AK15:AL17 AI17:AJ17 AK6:AL7 E9:F12 AL32:AL34 Z32:Z34 V32:V34 R32:R34 N32:N34 J32:J34 AI37:AK37 F32:F34 K37:M37 C35:E35 G35:I35 W35:Y35 AI38:AL38 C37:E37 O37:Q38 V38:Z38 AI35:AK35 R38 C38:N38 W37:Y37 G37:I37 I6:J7"/>
    <dataValidation showInputMessage="1" showErrorMessage="1" prompt="Accepts input from user" sqref="C15:D16 C19:D19 F21 AI19:AJ19 G15:H16 S41:U42 G19:H19 J21 O41:Q42 K15:L16 K19:L19 N21 C31:Z31 O15:P16 O19:P19 R21 G41:I42 S15:T16 S19:T19 V21 K41:M42 W15:X16 W19:X19 Z21 AI41:AK42 I44:I49 AI15:AJ16 AL21 Q44:Q49 AK44:AK49 W41:Y42 E44:E49 C41:E42 AI31:AL31 U44:U49 G10:H11 C5:D11 AI5:AJ7 W5:X7 S5:T7 O5:P7 K5:L7 G5:H7"/>
    <dataValidation allowBlank="1" showInputMessage="1" showErrorMessage="1" prompt="Does not accept input from user" sqref="E5:F5 R24:R25 C20:E23 C28:E30 F30 C39:E40 I5:J5 C24:J25 G20:I23 G28:I30 J30 Q36:R36 M5:N5 AI39:AK40 K28:M30 N30 S39:U40 N24:N25 Q5:R5 O28:Q30 R30 Q43 O14:Z14 V24:V25 U5:V5 S44:T49 S28:U30 V30 R35 Z24:Z25 Y5:Z5 W28:Y30 Z30 C27:N27 AL30 AL24:AL25 AK5:AL5 AI8:AL12 C43:D49 AI4:AL4 AI14:AL14 AI20:AI26 AI28:AK30 O26:Z26 AJ26:AL26 G44:H49 O12:Z12 K20:M25 O20:Q25 S20:U25 W20:Y25 AJ20:AK25 E43 K8:Z11 G8:J9 AK43 V35 AI32:AK34 S32:U34 O32:Q34 K32:M34 W32:Y34 G32:I34 C32:E34 U36:V36 Y36:Z36 AK36 F37 J35 N35 E36:F36 G39:I40 I36:J36 O39:Q40 M36:N36 Z35 F35 J37 N37 R37 V37 Z37 AL35:AL37 K39:M40 W39:Y40 C4:Z4 C13:N14 C18:Z18 AI18:AL18 R39:R49 AI43:AJ49 Z39:Z49 V39:V49 N39:N49 W43:Y49 O43:P49 F39:F49 J39:J49 G43:I43 AL39:AL49"/>
    <dataValidation allowBlank="1" showInputMessage="1" showErrorMessage="1" prompt="Does not accept input from user" sqref="S43:U43 K43:M49 AA4:AH49"/>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3.2" zeroHeight="1" x14ac:dyDescent="0.25"/>
  <cols>
    <col min="1" max="1" width="1.6640625" style="8" hidden="1" customWidth="1"/>
    <col min="2" max="2" width="72" style="8" customWidth="1"/>
    <col min="3" max="11" width="18.109375" style="8" customWidth="1"/>
    <col min="12" max="12" width="9.33203125" style="8" customWidth="1"/>
    <col min="13" max="13" width="9.33203125" style="8" hidden="1" customWidth="1"/>
    <col min="14" max="16384" width="9.33203125" style="8" hidden="1"/>
  </cols>
  <sheetData>
    <row r="1" spans="1:11" ht="19.2" x14ac:dyDescent="0.25">
      <c r="B1" s="51" t="s">
        <v>463</v>
      </c>
    </row>
    <row r="2" spans="1:11" x14ac:dyDescent="0.25"/>
    <row r="3" spans="1:11" s="9" customFormat="1" ht="55.2" x14ac:dyDescent="0.25">
      <c r="B3" s="86" t="s">
        <v>1</v>
      </c>
      <c r="C3" s="88" t="s">
        <v>464</v>
      </c>
      <c r="D3" s="90" t="s">
        <v>465</v>
      </c>
      <c r="E3" s="90" t="s">
        <v>466</v>
      </c>
      <c r="F3" s="90" t="s">
        <v>467</v>
      </c>
      <c r="G3" s="90" t="s">
        <v>468</v>
      </c>
      <c r="H3" s="90" t="s">
        <v>469</v>
      </c>
      <c r="I3" s="90" t="s">
        <v>470</v>
      </c>
      <c r="J3" s="89" t="s">
        <v>471</v>
      </c>
      <c r="K3" s="108" t="s">
        <v>472</v>
      </c>
    </row>
    <row r="4" spans="1:11" ht="16.8" x14ac:dyDescent="0.3">
      <c r="A4" s="216" t="s">
        <v>473</v>
      </c>
      <c r="B4" s="250" t="s">
        <v>474</v>
      </c>
      <c r="C4" s="415">
        <v>533</v>
      </c>
      <c r="D4" s="416">
        <v>47029</v>
      </c>
      <c r="E4" s="416">
        <v>148935</v>
      </c>
      <c r="F4" s="416">
        <v>0</v>
      </c>
      <c r="G4" s="416">
        <v>0</v>
      </c>
      <c r="H4" s="416">
        <v>0</v>
      </c>
      <c r="I4" s="417"/>
      <c r="J4" s="417"/>
      <c r="K4" s="418"/>
    </row>
    <row r="5" spans="1:11" ht="16.8" x14ac:dyDescent="0.3">
      <c r="A5" s="216"/>
      <c r="B5" s="250" t="s">
        <v>475</v>
      </c>
      <c r="C5" s="419"/>
      <c r="D5" s="420"/>
      <c r="E5" s="420"/>
      <c r="F5" s="420"/>
      <c r="G5" s="420"/>
      <c r="H5" s="420"/>
      <c r="I5" s="420"/>
      <c r="J5" s="420"/>
      <c r="K5" s="421"/>
    </row>
    <row r="6" spans="1:11" x14ac:dyDescent="0.25">
      <c r="A6" s="216" t="s">
        <v>476</v>
      </c>
      <c r="B6" s="92" t="s">
        <v>477</v>
      </c>
      <c r="C6" s="197"/>
      <c r="D6" s="64">
        <v>0</v>
      </c>
      <c r="E6" s="64">
        <v>0</v>
      </c>
      <c r="F6" s="198"/>
      <c r="G6" s="64">
        <v>0</v>
      </c>
      <c r="H6" s="64">
        <v>0</v>
      </c>
      <c r="I6" s="198"/>
      <c r="J6" s="198"/>
      <c r="K6" s="200"/>
    </row>
    <row r="7" spans="1:11" x14ac:dyDescent="0.25">
      <c r="A7" s="216" t="s">
        <v>478</v>
      </c>
      <c r="B7" s="79" t="s">
        <v>479</v>
      </c>
      <c r="C7" s="364">
        <v>0</v>
      </c>
      <c r="D7" s="366">
        <v>0</v>
      </c>
      <c r="E7" s="366">
        <v>0</v>
      </c>
      <c r="F7" s="366">
        <v>0</v>
      </c>
      <c r="G7" s="366">
        <v>0</v>
      </c>
      <c r="H7" s="366">
        <v>0</v>
      </c>
      <c r="I7" s="201"/>
      <c r="J7" s="201"/>
      <c r="K7" s="422"/>
    </row>
    <row r="8" spans="1:11" x14ac:dyDescent="0.25">
      <c r="A8" s="216" t="s">
        <v>480</v>
      </c>
      <c r="B8" s="79" t="s">
        <v>481</v>
      </c>
      <c r="C8" s="423"/>
      <c r="D8" s="366">
        <v>0</v>
      </c>
      <c r="E8" s="366">
        <v>0</v>
      </c>
      <c r="F8" s="424"/>
      <c r="G8" s="366">
        <v>0</v>
      </c>
      <c r="H8" s="366">
        <v>0</v>
      </c>
      <c r="I8" s="201"/>
      <c r="J8" s="201"/>
      <c r="K8" s="425"/>
    </row>
    <row r="9" spans="1:11" ht="13.2" customHeight="1" x14ac:dyDescent="0.25">
      <c r="A9" s="216" t="s">
        <v>482</v>
      </c>
      <c r="B9" s="79" t="s">
        <v>483</v>
      </c>
      <c r="C9" s="364">
        <v>0</v>
      </c>
      <c r="D9" s="366">
        <v>0</v>
      </c>
      <c r="E9" s="366">
        <v>0</v>
      </c>
      <c r="F9" s="366">
        <v>0</v>
      </c>
      <c r="G9" s="366">
        <v>0</v>
      </c>
      <c r="H9" s="366">
        <v>0</v>
      </c>
      <c r="I9" s="201"/>
      <c r="J9" s="201"/>
      <c r="K9" s="422"/>
    </row>
    <row r="10" spans="1:11" ht="16.8" x14ac:dyDescent="0.3">
      <c r="A10" s="216"/>
      <c r="B10" s="250" t="s">
        <v>484</v>
      </c>
      <c r="C10" s="343"/>
      <c r="D10" s="345"/>
      <c r="E10" s="345"/>
      <c r="F10" s="345"/>
      <c r="G10" s="345"/>
      <c r="H10" s="345"/>
      <c r="I10" s="345"/>
      <c r="J10" s="345"/>
      <c r="K10" s="426"/>
    </row>
    <row r="11" spans="1:11" x14ac:dyDescent="0.25">
      <c r="A11" s="216" t="s">
        <v>485</v>
      </c>
      <c r="B11" s="92" t="s">
        <v>486</v>
      </c>
      <c r="C11" s="204">
        <v>0</v>
      </c>
      <c r="D11" s="205">
        <v>0</v>
      </c>
      <c r="E11" s="206">
        <v>0</v>
      </c>
      <c r="F11" s="206">
        <v>0</v>
      </c>
      <c r="G11" s="206">
        <v>0</v>
      </c>
      <c r="H11" s="206">
        <v>0</v>
      </c>
      <c r="I11" s="207"/>
      <c r="J11" s="207"/>
      <c r="K11" s="208"/>
    </row>
    <row r="12" spans="1:11" x14ac:dyDescent="0.25">
      <c r="A12" s="216" t="s">
        <v>487</v>
      </c>
      <c r="B12" s="93" t="s">
        <v>488</v>
      </c>
      <c r="C12" s="209">
        <v>0</v>
      </c>
      <c r="D12" s="210">
        <v>0</v>
      </c>
      <c r="E12" s="210">
        <v>0</v>
      </c>
      <c r="F12" s="210">
        <v>0</v>
      </c>
      <c r="G12" s="210">
        <v>0</v>
      </c>
      <c r="H12" s="210">
        <v>0</v>
      </c>
      <c r="I12" s="168"/>
      <c r="J12" s="168"/>
      <c r="K12" s="427"/>
    </row>
    <row r="13" spans="1:11" x14ac:dyDescent="0.25">
      <c r="A13" s="216" t="s">
        <v>489</v>
      </c>
      <c r="B13" s="93" t="s">
        <v>490</v>
      </c>
      <c r="C13" s="209">
        <v>0</v>
      </c>
      <c r="D13" s="210">
        <v>0</v>
      </c>
      <c r="E13" s="210">
        <v>0</v>
      </c>
      <c r="F13" s="210">
        <v>0</v>
      </c>
      <c r="G13" s="210">
        <v>0</v>
      </c>
      <c r="H13" s="210">
        <v>0</v>
      </c>
      <c r="I13" s="168"/>
      <c r="J13" s="168"/>
      <c r="K13" s="427"/>
    </row>
    <row r="14" spans="1:11" x14ac:dyDescent="0.25">
      <c r="A14" s="216" t="s">
        <v>491</v>
      </c>
      <c r="B14" s="93" t="s">
        <v>492</v>
      </c>
      <c r="C14" s="209">
        <v>0</v>
      </c>
      <c r="D14" s="210">
        <v>0</v>
      </c>
      <c r="E14" s="210">
        <v>0</v>
      </c>
      <c r="F14" s="210">
        <v>0</v>
      </c>
      <c r="G14" s="210">
        <v>0</v>
      </c>
      <c r="H14" s="210">
        <v>0</v>
      </c>
      <c r="I14" s="168"/>
      <c r="J14" s="168"/>
      <c r="K14" s="427"/>
    </row>
    <row r="15" spans="1:11" ht="16.8" x14ac:dyDescent="0.3">
      <c r="A15" s="216"/>
      <c r="B15" s="250" t="s">
        <v>493</v>
      </c>
      <c r="C15" s="343"/>
      <c r="D15" s="345"/>
      <c r="E15" s="345"/>
      <c r="F15" s="345"/>
      <c r="G15" s="345"/>
      <c r="H15" s="345"/>
      <c r="I15" s="345"/>
      <c r="J15" s="345"/>
      <c r="K15" s="426"/>
    </row>
    <row r="16" spans="1:11" x14ac:dyDescent="0.25">
      <c r="A16" s="216" t="s">
        <v>494</v>
      </c>
      <c r="B16" s="92" t="s">
        <v>495</v>
      </c>
      <c r="C16" s="59">
        <v>0</v>
      </c>
      <c r="D16" s="61">
        <v>0</v>
      </c>
      <c r="E16" s="61">
        <v>0</v>
      </c>
      <c r="F16" s="61">
        <v>0</v>
      </c>
      <c r="G16" s="61">
        <v>0</v>
      </c>
      <c r="H16" s="61">
        <v>0</v>
      </c>
      <c r="I16" s="169"/>
      <c r="J16" s="169"/>
      <c r="K16" s="199"/>
    </row>
    <row r="17" spans="1:11" x14ac:dyDescent="0.25">
      <c r="A17" s="216" t="s">
        <v>496</v>
      </c>
      <c r="B17" s="93" t="s">
        <v>497</v>
      </c>
      <c r="C17" s="209">
        <v>0</v>
      </c>
      <c r="D17" s="210">
        <v>0</v>
      </c>
      <c r="E17" s="210">
        <v>0</v>
      </c>
      <c r="F17" s="210">
        <v>0</v>
      </c>
      <c r="G17" s="210">
        <v>0</v>
      </c>
      <c r="H17" s="210">
        <v>0</v>
      </c>
      <c r="I17" s="168"/>
      <c r="J17" s="168"/>
      <c r="K17" s="427"/>
    </row>
    <row r="18" spans="1:11" ht="26.4" x14ac:dyDescent="0.25">
      <c r="A18" s="216" t="s">
        <v>498</v>
      </c>
      <c r="B18" s="79" t="s">
        <v>499</v>
      </c>
      <c r="C18" s="428">
        <v>0</v>
      </c>
      <c r="D18" s="429">
        <v>0</v>
      </c>
      <c r="E18" s="429">
        <v>0</v>
      </c>
      <c r="F18" s="429">
        <v>0</v>
      </c>
      <c r="G18" s="429">
        <v>0</v>
      </c>
      <c r="H18" s="429">
        <v>0</v>
      </c>
      <c r="I18" s="189"/>
      <c r="J18" s="189"/>
      <c r="K18" s="430"/>
    </row>
    <row r="19" spans="1:11" ht="13.95" customHeight="1" x14ac:dyDescent="0.25">
      <c r="A19" s="216" t="s">
        <v>500</v>
      </c>
      <c r="B19" s="79" t="s">
        <v>501</v>
      </c>
      <c r="C19" s="396"/>
      <c r="D19" s="429">
        <v>0</v>
      </c>
      <c r="E19" s="429">
        <v>0</v>
      </c>
      <c r="F19" s="431"/>
      <c r="G19" s="429">
        <v>0</v>
      </c>
      <c r="H19" s="429">
        <v>0</v>
      </c>
      <c r="I19" s="189"/>
      <c r="J19" s="189"/>
      <c r="K19" s="432"/>
    </row>
    <row r="20" spans="1:11" ht="26.4" x14ac:dyDescent="0.25">
      <c r="A20" s="216" t="s">
        <v>502</v>
      </c>
      <c r="B20" s="79" t="s">
        <v>503</v>
      </c>
      <c r="C20" s="428">
        <v>0</v>
      </c>
      <c r="D20" s="429">
        <v>0</v>
      </c>
      <c r="E20" s="429">
        <v>0</v>
      </c>
      <c r="F20" s="429">
        <v>0</v>
      </c>
      <c r="G20" s="429">
        <v>0</v>
      </c>
      <c r="H20" s="429">
        <v>0</v>
      </c>
      <c r="I20" s="189"/>
      <c r="J20" s="189"/>
      <c r="K20" s="430"/>
    </row>
    <row r="21" spans="1:11" ht="13.95" customHeight="1" x14ac:dyDescent="0.25">
      <c r="A21" s="216" t="s">
        <v>504</v>
      </c>
      <c r="B21" s="79" t="s">
        <v>505</v>
      </c>
      <c r="C21" s="396"/>
      <c r="D21" s="429">
        <v>0</v>
      </c>
      <c r="E21" s="429">
        <v>0</v>
      </c>
      <c r="F21" s="431"/>
      <c r="G21" s="429">
        <v>0</v>
      </c>
      <c r="H21" s="429">
        <v>0</v>
      </c>
      <c r="I21" s="189"/>
      <c r="J21" s="189"/>
      <c r="K21" s="432"/>
    </row>
    <row r="22" spans="1:11" x14ac:dyDescent="0.25">
      <c r="A22" s="216" t="s">
        <v>506</v>
      </c>
      <c r="B22" s="109" t="s">
        <v>507</v>
      </c>
      <c r="C22" s="383">
        <v>0</v>
      </c>
      <c r="D22" s="433">
        <v>1229.2</v>
      </c>
      <c r="E22" s="433">
        <v>20848.38</v>
      </c>
      <c r="F22" s="433">
        <v>0</v>
      </c>
      <c r="G22" s="433">
        <v>0</v>
      </c>
      <c r="H22" s="433">
        <v>0</v>
      </c>
      <c r="I22" s="195"/>
      <c r="J22" s="195"/>
      <c r="K22" s="434"/>
    </row>
    <row r="23" spans="1:11" ht="100.2" customHeight="1" x14ac:dyDescent="0.25">
      <c r="A23" s="216" t="s">
        <v>508</v>
      </c>
      <c r="B23" s="53" t="s">
        <v>509</v>
      </c>
      <c r="C23" s="7" t="s">
        <v>861</v>
      </c>
      <c r="D23" s="6"/>
      <c r="E23" s="6"/>
      <c r="F23" s="6"/>
      <c r="G23" s="6"/>
      <c r="H23" s="6"/>
      <c r="I23" s="6"/>
      <c r="J23" s="6"/>
      <c r="K23" s="5"/>
    </row>
    <row r="24" spans="1:11" ht="100.2" customHeight="1" x14ac:dyDescent="0.25">
      <c r="A24" s="216" t="s">
        <v>510</v>
      </c>
      <c r="B24" s="435" t="s">
        <v>511</v>
      </c>
      <c r="C24" s="4" t="s">
        <v>862</v>
      </c>
      <c r="D24" s="3"/>
      <c r="E24" s="3"/>
      <c r="F24" s="3"/>
      <c r="G24" s="3"/>
      <c r="H24" s="3"/>
      <c r="I24" s="3"/>
      <c r="J24" s="3"/>
      <c r="K24" s="2"/>
    </row>
    <row r="25" spans="1:11" x14ac:dyDescent="0.25"/>
    <row r="26" spans="1:11" ht="13.2" hidden="1" customHeight="1" x14ac:dyDescent="0.25">
      <c r="B26" s="23"/>
      <c r="C26" s="23"/>
    </row>
    <row r="27" spans="1:11" hidden="1" x14ac:dyDescent="0.25"/>
    <row r="28" spans="1:11" hidden="1" x14ac:dyDescent="0.25"/>
    <row r="29" spans="1:11" hidden="1" x14ac:dyDescent="0.25"/>
    <row r="30" spans="1:11" hidden="1" x14ac:dyDescent="0.25"/>
    <row r="31" spans="1:11"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44" fitToHeight="0" orientation="landscape"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9"/>
  <sheetViews>
    <sheetView topLeftCell="B1" zoomScale="80" zoomScaleNormal="80" workbookViewId="0">
      <selection activeCell="B62" sqref="B62"/>
    </sheetView>
  </sheetViews>
  <sheetFormatPr defaultColWidth="0" defaultRowHeight="13.2" zeroHeight="1" x14ac:dyDescent="0.25"/>
  <cols>
    <col min="1" max="1" width="9.33203125" style="216" hidden="1" customWidth="1"/>
    <col min="2" max="2" width="81.44140625" style="8" customWidth="1"/>
    <col min="3" max="3" width="28.33203125" style="8" customWidth="1"/>
    <col min="4" max="4" width="12.109375" style="8" customWidth="1"/>
    <col min="5" max="5" width="12.109375" style="8" hidden="1" customWidth="1"/>
    <col min="6" max="6" width="3.33203125" style="8" hidden="1" customWidth="1"/>
    <col min="7" max="7" width="13.44140625" style="8" hidden="1" customWidth="1"/>
    <col min="8" max="8" width="14.109375" style="8" hidden="1" customWidth="1"/>
    <col min="9" max="9" width="4.33203125" style="8" hidden="1" customWidth="1"/>
    <col min="10" max="10" width="15.33203125" style="8" hidden="1" customWidth="1"/>
    <col min="11" max="11" width="18.109375" style="8" hidden="1" customWidth="1"/>
    <col min="12" max="12" width="12.44140625" style="8" hidden="1" customWidth="1"/>
    <col min="13" max="13" width="9.33203125" style="8" hidden="1" customWidth="1"/>
    <col min="14" max="16384" width="9.33203125" style="8" hidden="1"/>
  </cols>
  <sheetData>
    <row r="1" spans="1:12" ht="19.2" x14ac:dyDescent="0.25">
      <c r="B1" s="51" t="s">
        <v>512</v>
      </c>
    </row>
    <row r="2" spans="1:12" s="9" customFormat="1" x14ac:dyDescent="0.25">
      <c r="A2" s="125"/>
      <c r="B2" s="18"/>
      <c r="C2" s="14"/>
      <c r="E2" s="18"/>
      <c r="F2" s="18"/>
      <c r="H2" s="19"/>
      <c r="I2" s="19"/>
      <c r="K2" s="20"/>
      <c r="L2" s="20"/>
    </row>
    <row r="3" spans="1:12" s="9" customFormat="1" ht="19.2" x14ac:dyDescent="0.25">
      <c r="A3" s="125"/>
      <c r="B3" s="436" t="s">
        <v>1</v>
      </c>
      <c r="C3" s="437" t="s">
        <v>513</v>
      </c>
      <c r="I3" s="13"/>
    </row>
    <row r="4" spans="1:12" ht="27" customHeight="1" x14ac:dyDescent="0.25">
      <c r="A4" s="217" t="s">
        <v>514</v>
      </c>
      <c r="B4" s="438" t="s">
        <v>515</v>
      </c>
      <c r="C4" s="439">
        <v>0</v>
      </c>
    </row>
    <row r="5" spans="1:12" x14ac:dyDescent="0.25">
      <c r="B5" s="34"/>
      <c r="C5" s="34"/>
    </row>
    <row r="6" spans="1:12" ht="24.75" customHeight="1" x14ac:dyDescent="0.25">
      <c r="B6" s="440" t="s">
        <v>516</v>
      </c>
      <c r="C6" s="25"/>
      <c r="D6" s="26"/>
      <c r="E6" s="26"/>
      <c r="F6" s="26"/>
      <c r="G6" s="26"/>
      <c r="H6" s="26"/>
      <c r="I6" s="26"/>
      <c r="J6" s="26"/>
    </row>
    <row r="7" spans="1:12" x14ac:dyDescent="0.25">
      <c r="B7" s="441" t="s">
        <v>517</v>
      </c>
      <c r="C7" s="21"/>
      <c r="D7" s="11"/>
      <c r="E7" s="11"/>
      <c r="F7" s="11"/>
      <c r="G7" s="11"/>
      <c r="H7" s="11"/>
    </row>
    <row r="8" spans="1:12" ht="18" customHeight="1" x14ac:dyDescent="0.25">
      <c r="A8" s="216" t="s">
        <v>518</v>
      </c>
      <c r="B8" s="442" t="s">
        <v>863</v>
      </c>
      <c r="C8" s="21"/>
      <c r="D8" s="11"/>
      <c r="E8" s="11"/>
      <c r="F8" s="11"/>
      <c r="G8" s="11"/>
      <c r="H8" s="11"/>
    </row>
    <row r="9" spans="1:12" ht="18" customHeight="1" x14ac:dyDescent="0.25">
      <c r="A9" s="216" t="s">
        <v>519</v>
      </c>
      <c r="B9" s="442"/>
      <c r="C9" s="21"/>
      <c r="D9" s="11"/>
      <c r="E9" s="11"/>
      <c r="F9" s="11"/>
      <c r="G9" s="11"/>
      <c r="H9" s="11"/>
    </row>
    <row r="10" spans="1:12" ht="18" customHeight="1" x14ac:dyDescent="0.25">
      <c r="A10" s="216" t="s">
        <v>520</v>
      </c>
      <c r="B10" s="442"/>
      <c r="C10" s="21"/>
      <c r="D10" s="11"/>
      <c r="E10" s="11"/>
      <c r="F10" s="11"/>
      <c r="G10" s="11"/>
      <c r="H10" s="11"/>
    </row>
    <row r="11" spans="1:12" ht="18" customHeight="1" x14ac:dyDescent="0.25">
      <c r="A11" s="216" t="s">
        <v>521</v>
      </c>
      <c r="B11" s="442"/>
      <c r="C11" s="21"/>
      <c r="D11" s="11"/>
      <c r="E11" s="11"/>
      <c r="F11" s="11"/>
      <c r="G11" s="11"/>
      <c r="H11" s="11"/>
    </row>
    <row r="12" spans="1:12" ht="18" customHeight="1" x14ac:dyDescent="0.25">
      <c r="A12" s="216" t="s">
        <v>522</v>
      </c>
      <c r="B12" s="442"/>
      <c r="C12" s="21"/>
      <c r="D12" s="11"/>
      <c r="E12" s="11"/>
      <c r="F12" s="11"/>
      <c r="G12" s="11"/>
      <c r="H12" s="11"/>
    </row>
    <row r="13" spans="1:12" ht="18" customHeight="1" x14ac:dyDescent="0.25">
      <c r="A13" s="216" t="s">
        <v>523</v>
      </c>
      <c r="B13" s="442"/>
      <c r="C13" s="21"/>
      <c r="D13" s="11"/>
      <c r="E13" s="11"/>
      <c r="F13" s="11"/>
      <c r="G13" s="11"/>
      <c r="H13" s="11"/>
    </row>
    <row r="14" spans="1:12" ht="18" customHeight="1" x14ac:dyDescent="0.25">
      <c r="A14" s="216" t="s">
        <v>524</v>
      </c>
      <c r="B14" s="442"/>
      <c r="C14" s="21"/>
      <c r="D14" s="11"/>
      <c r="E14" s="11"/>
      <c r="F14" s="11"/>
      <c r="G14" s="11"/>
      <c r="H14" s="11"/>
    </row>
    <row r="15" spans="1:12" ht="18" customHeight="1" x14ac:dyDescent="0.25">
      <c r="A15" s="216" t="s">
        <v>525</v>
      </c>
      <c r="B15" s="442"/>
      <c r="C15" s="21"/>
      <c r="D15" s="11"/>
      <c r="E15" s="11"/>
      <c r="F15" s="11"/>
      <c r="G15" s="11"/>
      <c r="H15" s="11"/>
    </row>
    <row r="16" spans="1:12" ht="18" customHeight="1" x14ac:dyDescent="0.25">
      <c r="A16" s="216" t="s">
        <v>526</v>
      </c>
      <c r="B16" s="442"/>
      <c r="C16" s="21"/>
      <c r="D16" s="11"/>
      <c r="E16" s="11"/>
      <c r="F16" s="11"/>
      <c r="G16" s="11"/>
      <c r="H16" s="11"/>
    </row>
    <row r="17" spans="1:10" ht="18" customHeight="1" x14ac:dyDescent="0.25">
      <c r="A17" s="216" t="s">
        <v>527</v>
      </c>
      <c r="B17" s="442"/>
      <c r="C17" s="21"/>
      <c r="D17" s="11"/>
      <c r="E17" s="11"/>
      <c r="F17" s="11"/>
      <c r="G17" s="11"/>
      <c r="H17" s="11"/>
    </row>
    <row r="18" spans="1:10" ht="18" customHeight="1" x14ac:dyDescent="0.25">
      <c r="A18" s="216" t="s">
        <v>528</v>
      </c>
      <c r="B18" s="442"/>
      <c r="C18" s="21"/>
      <c r="D18" s="11"/>
      <c r="E18" s="11"/>
      <c r="F18" s="11"/>
      <c r="G18" s="11"/>
      <c r="H18" s="11"/>
    </row>
    <row r="19" spans="1:10" x14ac:dyDescent="0.25">
      <c r="B19" s="34"/>
      <c r="C19" s="34"/>
    </row>
    <row r="20" spans="1:10" ht="28.2" customHeight="1" x14ac:dyDescent="0.25">
      <c r="B20" s="440" t="s">
        <v>529</v>
      </c>
      <c r="C20" s="25"/>
      <c r="D20" s="26"/>
      <c r="E20" s="26"/>
      <c r="F20" s="26"/>
      <c r="G20" s="26"/>
      <c r="H20" s="26"/>
      <c r="I20" s="26"/>
      <c r="J20" s="26"/>
    </row>
    <row r="21" spans="1:10" x14ac:dyDescent="0.25">
      <c r="B21" s="441" t="s">
        <v>517</v>
      </c>
      <c r="C21" s="11"/>
      <c r="D21" s="11"/>
      <c r="E21" s="11"/>
      <c r="F21" s="11"/>
      <c r="G21" s="11"/>
      <c r="H21" s="11"/>
      <c r="I21" s="11"/>
      <c r="J21" s="11"/>
    </row>
    <row r="22" spans="1:10" ht="19.2" customHeight="1" x14ac:dyDescent="0.25">
      <c r="A22" s="216" t="s">
        <v>530</v>
      </c>
      <c r="B22" s="442" t="s">
        <v>863</v>
      </c>
      <c r="C22" s="11"/>
      <c r="D22" s="11"/>
      <c r="E22" s="11"/>
      <c r="F22" s="11"/>
      <c r="G22" s="11"/>
      <c r="H22" s="11"/>
      <c r="I22" s="11"/>
      <c r="J22" s="11"/>
    </row>
    <row r="23" spans="1:10" ht="19.2" customHeight="1" x14ac:dyDescent="0.25">
      <c r="A23" s="216" t="s">
        <v>531</v>
      </c>
      <c r="B23" s="442"/>
      <c r="C23" s="11"/>
      <c r="D23" s="11"/>
      <c r="E23" s="11"/>
      <c r="F23" s="11"/>
      <c r="G23" s="11"/>
      <c r="H23" s="11"/>
      <c r="I23" s="11"/>
      <c r="J23" s="11"/>
    </row>
    <row r="24" spans="1:10" ht="19.2" customHeight="1" x14ac:dyDescent="0.25">
      <c r="A24" s="216" t="s">
        <v>532</v>
      </c>
      <c r="B24" s="442"/>
      <c r="C24" s="11"/>
      <c r="D24" s="11"/>
      <c r="E24" s="11"/>
      <c r="F24" s="11"/>
      <c r="G24" s="11"/>
      <c r="H24" s="11"/>
      <c r="I24" s="11"/>
      <c r="J24" s="11"/>
    </row>
    <row r="25" spans="1:10" ht="19.2" customHeight="1" x14ac:dyDescent="0.25">
      <c r="A25" s="216" t="s">
        <v>533</v>
      </c>
      <c r="B25" s="442"/>
      <c r="C25" s="11"/>
      <c r="D25" s="11"/>
      <c r="E25" s="11"/>
      <c r="F25" s="11"/>
      <c r="G25" s="11"/>
      <c r="H25" s="11"/>
      <c r="I25" s="11"/>
      <c r="J25" s="11"/>
    </row>
    <row r="26" spans="1:10" ht="19.2" customHeight="1" x14ac:dyDescent="0.25">
      <c r="A26" s="216" t="s">
        <v>534</v>
      </c>
      <c r="B26" s="442"/>
      <c r="C26" s="11"/>
      <c r="D26" s="11"/>
      <c r="E26" s="11"/>
      <c r="F26" s="11"/>
      <c r="G26" s="11"/>
      <c r="H26" s="11"/>
      <c r="I26" s="11"/>
      <c r="J26" s="11"/>
    </row>
    <row r="27" spans="1:10" ht="19.2" customHeight="1" x14ac:dyDescent="0.25">
      <c r="A27" s="216" t="s">
        <v>535</v>
      </c>
      <c r="B27" s="442"/>
      <c r="C27" s="11"/>
      <c r="D27" s="11"/>
      <c r="E27" s="11"/>
      <c r="F27" s="11"/>
      <c r="G27" s="11"/>
      <c r="H27" s="11"/>
      <c r="I27" s="11"/>
      <c r="J27" s="11"/>
    </row>
    <row r="28" spans="1:10" ht="19.2" customHeight="1" x14ac:dyDescent="0.25">
      <c r="A28" s="216" t="s">
        <v>536</v>
      </c>
      <c r="B28" s="442"/>
      <c r="C28" s="11"/>
      <c r="D28" s="11"/>
      <c r="E28" s="11"/>
      <c r="F28" s="11"/>
      <c r="G28" s="11"/>
      <c r="H28" s="11"/>
      <c r="I28" s="11"/>
      <c r="J28" s="11"/>
    </row>
    <row r="29" spans="1:10" ht="19.2" customHeight="1" x14ac:dyDescent="0.25">
      <c r="A29" s="216" t="s">
        <v>537</v>
      </c>
      <c r="B29" s="442"/>
      <c r="C29" s="11"/>
      <c r="D29" s="11"/>
      <c r="E29" s="11"/>
      <c r="F29" s="11"/>
      <c r="G29" s="11"/>
      <c r="H29" s="11"/>
      <c r="I29" s="11"/>
      <c r="J29" s="11"/>
    </row>
    <row r="30" spans="1:10" ht="19.2" customHeight="1" x14ac:dyDescent="0.25">
      <c r="A30" s="216" t="s">
        <v>538</v>
      </c>
      <c r="B30" s="442"/>
      <c r="C30" s="11"/>
      <c r="D30" s="11"/>
      <c r="E30" s="11"/>
      <c r="F30" s="11"/>
      <c r="G30" s="11"/>
      <c r="H30" s="11"/>
      <c r="I30" s="11"/>
      <c r="J30" s="11"/>
    </row>
    <row r="31" spans="1:10" ht="19.2" customHeight="1" x14ac:dyDescent="0.25">
      <c r="A31" s="216" t="s">
        <v>539</v>
      </c>
      <c r="B31" s="442"/>
      <c r="C31" s="11"/>
      <c r="D31" s="11"/>
      <c r="E31" s="11"/>
      <c r="F31" s="11"/>
      <c r="G31" s="11"/>
      <c r="H31" s="11"/>
      <c r="I31" s="11"/>
      <c r="J31" s="11"/>
    </row>
    <row r="32" spans="1:10" ht="19.2" customHeight="1" x14ac:dyDescent="0.25">
      <c r="A32" s="216" t="s">
        <v>540</v>
      </c>
      <c r="B32" s="442"/>
      <c r="C32" s="11"/>
      <c r="D32" s="11"/>
      <c r="E32" s="11"/>
      <c r="F32" s="11"/>
      <c r="G32" s="11"/>
      <c r="H32" s="11"/>
      <c r="I32" s="11"/>
      <c r="J32" s="11"/>
    </row>
    <row r="33" spans="1:10" x14ac:dyDescent="0.25">
      <c r="B33" s="34"/>
      <c r="C33" s="34"/>
    </row>
    <row r="34" spans="1:10" ht="53.25" customHeight="1" x14ac:dyDescent="0.25">
      <c r="B34" s="443" t="s">
        <v>541</v>
      </c>
      <c r="C34" s="444"/>
      <c r="D34" s="26"/>
      <c r="E34" s="26"/>
      <c r="F34" s="26"/>
      <c r="G34" s="26"/>
      <c r="H34" s="26"/>
      <c r="I34" s="26"/>
    </row>
    <row r="35" spans="1:10" x14ac:dyDescent="0.25">
      <c r="B35" s="445" t="s">
        <v>542</v>
      </c>
      <c r="C35" s="446" t="s">
        <v>543</v>
      </c>
      <c r="D35" s="26"/>
      <c r="E35" s="26"/>
      <c r="F35" s="26"/>
      <c r="G35" s="26"/>
      <c r="H35" s="26"/>
      <c r="I35" s="26"/>
      <c r="J35" s="26"/>
    </row>
    <row r="36" spans="1:10" ht="18" customHeight="1" x14ac:dyDescent="0.25">
      <c r="A36" s="216" t="s">
        <v>544</v>
      </c>
      <c r="B36" s="447" t="s">
        <v>863</v>
      </c>
      <c r="C36" s="448"/>
      <c r="D36" s="26"/>
      <c r="E36" s="26"/>
      <c r="F36" s="26"/>
      <c r="G36" s="26"/>
      <c r="H36" s="26"/>
      <c r="I36" s="26"/>
    </row>
    <row r="37" spans="1:10" ht="18" customHeight="1" x14ac:dyDescent="0.25">
      <c r="A37" s="216" t="s">
        <v>545</v>
      </c>
      <c r="B37" s="447"/>
      <c r="C37" s="448"/>
      <c r="D37" s="26"/>
      <c r="E37" s="26"/>
      <c r="F37" s="26"/>
      <c r="G37" s="26"/>
      <c r="H37" s="26"/>
      <c r="I37" s="26"/>
    </row>
    <row r="38" spans="1:10" ht="18" customHeight="1" x14ac:dyDescent="0.25">
      <c r="A38" s="216" t="s">
        <v>546</v>
      </c>
      <c r="B38" s="447"/>
      <c r="C38" s="448"/>
      <c r="D38" s="26"/>
      <c r="E38" s="26"/>
      <c r="F38" s="26"/>
      <c r="G38" s="26"/>
      <c r="H38" s="26"/>
      <c r="I38" s="26"/>
    </row>
    <row r="39" spans="1:10" ht="18" customHeight="1" x14ac:dyDescent="0.25">
      <c r="A39" s="216" t="s">
        <v>547</v>
      </c>
      <c r="B39" s="447"/>
      <c r="C39" s="448"/>
      <c r="D39" s="26"/>
      <c r="E39" s="26"/>
      <c r="F39" s="26"/>
      <c r="G39" s="26"/>
      <c r="H39" s="26"/>
      <c r="I39" s="26"/>
    </row>
    <row r="40" spans="1:10" ht="18" customHeight="1" x14ac:dyDescent="0.25">
      <c r="A40" s="216" t="s">
        <v>548</v>
      </c>
      <c r="B40" s="447"/>
      <c r="C40" s="448"/>
      <c r="D40" s="26"/>
      <c r="E40" s="26"/>
      <c r="F40" s="26"/>
      <c r="G40" s="26"/>
      <c r="H40" s="26"/>
      <c r="I40" s="26"/>
    </row>
    <row r="41" spans="1:10" ht="18" customHeight="1" x14ac:dyDescent="0.25">
      <c r="A41" s="216" t="s">
        <v>549</v>
      </c>
      <c r="B41" s="447"/>
      <c r="C41" s="448"/>
      <c r="D41" s="26"/>
      <c r="E41" s="26"/>
      <c r="F41" s="26"/>
      <c r="G41" s="26"/>
      <c r="H41" s="26"/>
      <c r="I41" s="26"/>
    </row>
    <row r="42" spans="1:10" ht="18" customHeight="1" x14ac:dyDescent="0.25">
      <c r="A42" s="216" t="s">
        <v>550</v>
      </c>
      <c r="B42" s="447"/>
      <c r="C42" s="448"/>
      <c r="D42" s="26"/>
      <c r="E42" s="26"/>
      <c r="F42" s="26"/>
      <c r="G42" s="26"/>
      <c r="H42" s="26"/>
      <c r="I42" s="26"/>
    </row>
    <row r="43" spans="1:10" ht="18" customHeight="1" x14ac:dyDescent="0.25">
      <c r="A43" s="216" t="s">
        <v>551</v>
      </c>
      <c r="B43" s="447"/>
      <c r="C43" s="448"/>
      <c r="D43" s="26"/>
      <c r="E43" s="26"/>
      <c r="F43" s="26"/>
      <c r="G43" s="26"/>
      <c r="H43" s="26"/>
      <c r="I43" s="26"/>
    </row>
    <row r="44" spans="1:10" ht="18" customHeight="1" x14ac:dyDescent="0.25">
      <c r="A44" s="216" t="s">
        <v>552</v>
      </c>
      <c r="B44" s="447"/>
      <c r="C44" s="448"/>
      <c r="D44" s="26"/>
      <c r="E44" s="26"/>
      <c r="F44" s="26"/>
      <c r="G44" s="26"/>
      <c r="H44" s="26"/>
      <c r="I44" s="26"/>
    </row>
    <row r="45" spans="1:10" ht="18" customHeight="1" x14ac:dyDescent="0.25">
      <c r="A45" s="216" t="s">
        <v>553</v>
      </c>
      <c r="B45" s="447"/>
      <c r="C45" s="448"/>
      <c r="D45" s="26"/>
      <c r="E45" s="26"/>
      <c r="F45" s="26"/>
      <c r="G45" s="26"/>
      <c r="H45" s="26"/>
      <c r="I45" s="26"/>
    </row>
    <row r="46" spans="1:10" ht="18" customHeight="1" x14ac:dyDescent="0.25">
      <c r="A46" s="216" t="s">
        <v>554</v>
      </c>
      <c r="B46" s="449"/>
      <c r="C46" s="450"/>
      <c r="D46" s="26"/>
      <c r="E46" s="26"/>
      <c r="F46" s="26"/>
      <c r="G46" s="26"/>
      <c r="H46" s="26"/>
      <c r="I46" s="26"/>
    </row>
    <row r="47" spans="1:10" x14ac:dyDescent="0.25">
      <c r="B47" s="34"/>
      <c r="C47" s="34"/>
    </row>
    <row r="48" spans="1:10" ht="39.6" x14ac:dyDescent="0.25">
      <c r="B48" s="451" t="s">
        <v>555</v>
      </c>
      <c r="C48" s="452"/>
      <c r="D48" s="25"/>
      <c r="E48" s="26"/>
      <c r="F48" s="26"/>
      <c r="G48" s="26"/>
      <c r="H48" s="26"/>
      <c r="I48" s="26"/>
    </row>
    <row r="49" spans="1:8" x14ac:dyDescent="0.25">
      <c r="B49" s="445" t="s">
        <v>556</v>
      </c>
      <c r="C49" s="446" t="s">
        <v>557</v>
      </c>
    </row>
    <row r="50" spans="1:8" ht="18" customHeight="1" x14ac:dyDescent="0.25">
      <c r="A50" s="216" t="s">
        <v>558</v>
      </c>
      <c r="B50" s="447" t="s">
        <v>863</v>
      </c>
      <c r="C50" s="448"/>
      <c r="D50" s="33"/>
    </row>
    <row r="51" spans="1:8" ht="18" customHeight="1" x14ac:dyDescent="0.25">
      <c r="A51" s="216" t="s">
        <v>559</v>
      </c>
      <c r="B51" s="447"/>
      <c r="C51" s="448"/>
      <c r="D51" s="33"/>
    </row>
    <row r="52" spans="1:8" ht="18" customHeight="1" x14ac:dyDescent="0.25">
      <c r="A52" s="216" t="s">
        <v>560</v>
      </c>
      <c r="B52" s="447"/>
      <c r="C52" s="448"/>
      <c r="D52" s="33"/>
    </row>
    <row r="53" spans="1:8" ht="18" customHeight="1" x14ac:dyDescent="0.25">
      <c r="A53" s="216" t="s">
        <v>561</v>
      </c>
      <c r="B53" s="447"/>
      <c r="C53" s="448"/>
      <c r="D53" s="33"/>
    </row>
    <row r="54" spans="1:8" ht="18" customHeight="1" x14ac:dyDescent="0.25">
      <c r="A54" s="216" t="s">
        <v>562</v>
      </c>
      <c r="B54" s="447"/>
      <c r="C54" s="448"/>
      <c r="D54" s="33"/>
    </row>
    <row r="55" spans="1:8" ht="18" customHeight="1" x14ac:dyDescent="0.25">
      <c r="A55" s="216" t="s">
        <v>563</v>
      </c>
      <c r="B55" s="447"/>
      <c r="C55" s="448"/>
      <c r="D55" s="33"/>
    </row>
    <row r="56" spans="1:8" ht="18" customHeight="1" x14ac:dyDescent="0.25">
      <c r="A56" s="216" t="s">
        <v>564</v>
      </c>
      <c r="B56" s="447"/>
      <c r="C56" s="448"/>
      <c r="D56" s="33"/>
    </row>
    <row r="57" spans="1:8" ht="18" customHeight="1" x14ac:dyDescent="0.25">
      <c r="A57" s="216" t="s">
        <v>565</v>
      </c>
      <c r="B57" s="447"/>
      <c r="C57" s="448"/>
      <c r="D57" s="33"/>
    </row>
    <row r="58" spans="1:8" ht="18" customHeight="1" x14ac:dyDescent="0.25">
      <c r="A58" s="216" t="s">
        <v>566</v>
      </c>
      <c r="B58" s="447"/>
      <c r="C58" s="448"/>
      <c r="D58" s="33"/>
    </row>
    <row r="59" spans="1:8" ht="18" customHeight="1" x14ac:dyDescent="0.25">
      <c r="A59" s="216" t="s">
        <v>567</v>
      </c>
      <c r="B59" s="449"/>
      <c r="C59" s="450"/>
      <c r="D59" s="33"/>
    </row>
    <row r="60" spans="1:8" x14ac:dyDescent="0.25">
      <c r="B60" s="34"/>
      <c r="C60" s="34"/>
    </row>
    <row r="61" spans="1:8" ht="74.099999999999994" customHeight="1" x14ac:dyDescent="0.25">
      <c r="B61" s="453" t="s">
        <v>568</v>
      </c>
    </row>
    <row r="62" spans="1:8" x14ac:dyDescent="0.25">
      <c r="B62" s="450" t="s">
        <v>863</v>
      </c>
    </row>
    <row r="63" spans="1:8" ht="19.5" customHeight="1" x14ac:dyDescent="0.25">
      <c r="A63" s="216" t="s">
        <v>569</v>
      </c>
      <c r="B63" s="450"/>
      <c r="C63" s="11"/>
      <c r="D63" s="11"/>
      <c r="E63" s="11"/>
      <c r="F63" s="11"/>
      <c r="G63" s="11"/>
      <c r="H63" s="11"/>
    </row>
    <row r="64" spans="1:8" ht="19.5" customHeight="1" x14ac:dyDescent="0.25">
      <c r="A64" s="216" t="s">
        <v>570</v>
      </c>
      <c r="B64" s="450"/>
      <c r="C64" s="11"/>
      <c r="D64" s="11"/>
      <c r="E64" s="11"/>
      <c r="F64" s="11"/>
      <c r="G64" s="11"/>
      <c r="H64" s="11"/>
    </row>
    <row r="65" spans="1:8" ht="19.5" customHeight="1" x14ac:dyDescent="0.25">
      <c r="A65" s="216" t="s">
        <v>571</v>
      </c>
      <c r="B65" s="450"/>
      <c r="C65" s="11"/>
      <c r="D65" s="11"/>
      <c r="E65" s="11"/>
      <c r="F65" s="11"/>
      <c r="G65" s="11"/>
      <c r="H65" s="11"/>
    </row>
    <row r="66" spans="1:8" x14ac:dyDescent="0.25"/>
    <row r="67" spans="1:8" hidden="1" x14ac:dyDescent="0.25">
      <c r="B67" s="22"/>
      <c r="C67" s="22"/>
    </row>
    <row r="68" spans="1:8" hidden="1" x14ac:dyDescent="0.25">
      <c r="A68" s="218"/>
      <c r="B68" s="23"/>
      <c r="C68" s="23"/>
    </row>
    <row r="69" spans="1:8" hidden="1" x14ac:dyDescent="0.25">
      <c r="A69" s="218"/>
      <c r="B69" s="22"/>
      <c r="C69" s="9"/>
    </row>
    <row r="70" spans="1:8" hidden="1" x14ac:dyDescent="0.25">
      <c r="B70" s="22"/>
      <c r="C70" s="9"/>
    </row>
    <row r="71" spans="1:8" hidden="1" x14ac:dyDescent="0.25">
      <c r="B71" s="23"/>
      <c r="C71" s="23"/>
    </row>
    <row r="72" spans="1:8" ht="13.2" hidden="1" customHeight="1" x14ac:dyDescent="0.25">
      <c r="B72" s="23"/>
      <c r="C72" s="23"/>
    </row>
    <row r="73" spans="1:8" hidden="1" x14ac:dyDescent="0.25"/>
    <row r="74" spans="1:8" hidden="1" x14ac:dyDescent="0.25"/>
    <row r="75" spans="1:8" hidden="1" x14ac:dyDescent="0.25"/>
    <row r="76" spans="1:8" hidden="1" x14ac:dyDescent="0.25"/>
    <row r="77" spans="1:8" hidden="1" x14ac:dyDescent="0.25"/>
    <row r="78" spans="1:8" hidden="1" x14ac:dyDescent="0.25"/>
    <row r="79" spans="1:8" hidden="1" x14ac:dyDescent="0.25"/>
    <row r="80" spans="1:8"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hidden="1" x14ac:dyDescent="0.25"/>
    <row r="205" hidden="1" x14ac:dyDescent="0.25"/>
    <row r="206" hidden="1" x14ac:dyDescent="0.25"/>
    <row r="207" hidden="1" x14ac:dyDescent="0.25"/>
    <row r="208" hidden="1" x14ac:dyDescent="0.25"/>
    <row r="209" spans="2:2" hidden="1" x14ac:dyDescent="0.25"/>
    <row r="210" spans="2:2" hidden="1" x14ac:dyDescent="0.25"/>
    <row r="211" spans="2:2" hidden="1" x14ac:dyDescent="0.25"/>
    <row r="212" spans="2:2" hidden="1" x14ac:dyDescent="0.25"/>
    <row r="213" spans="2:2" hidden="1" x14ac:dyDescent="0.25"/>
    <row r="214" spans="2:2" hidden="1" x14ac:dyDescent="0.25"/>
    <row r="215" spans="2:2" hidden="1" x14ac:dyDescent="0.25">
      <c r="B215" s="15"/>
    </row>
    <row r="216" spans="2:2" hidden="1" x14ac:dyDescent="0.25">
      <c r="B216" s="16"/>
    </row>
    <row r="217" spans="2:2" hidden="1" x14ac:dyDescent="0.25">
      <c r="B217" s="15"/>
    </row>
    <row r="218" spans="2:2" hidden="1" x14ac:dyDescent="0.25">
      <c r="B218" s="15"/>
    </row>
    <row r="219" spans="2:2" hidden="1" x14ac:dyDescent="0.25">
      <c r="B219" s="15"/>
    </row>
  </sheetData>
  <sheetProtection password="D429" sheet="1" objects="1" scenarios="1"/>
  <dataValidations count="1">
    <dataValidation showInputMessage="1" showErrorMessage="1" prompt="Accepts input from user" sqref="C4 B8:B18 B22:B32 B36:C46 B50:C59 B62:B65"/>
  </dataValidations>
  <printOptions horizontalCentered="1"/>
  <pageMargins left="0.2" right="0.2" top="0.25" bottom="0.25" header="0.3" footer="0.3"/>
  <pageSetup paperSize="5" scale="55" fitToHeight="0"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pane="topRight" activeCell="B1" sqref="B1"/>
      <selection pane="bottomLeft" activeCell="B1" sqref="B1"/>
      <selection pane="bottomRight" activeCell="B1" sqref="B1"/>
    </sheetView>
  </sheetViews>
  <sheetFormatPr defaultColWidth="0" defaultRowHeight="13.2" zeroHeight="1" x14ac:dyDescent="0.25"/>
  <cols>
    <col min="1" max="1" width="11.33203125" style="216" hidden="1" customWidth="1"/>
    <col min="2" max="2" width="67" style="8" customWidth="1"/>
    <col min="3" max="3" width="9.33203125" style="8" customWidth="1"/>
    <col min="4" max="4" width="114" style="8" customWidth="1"/>
    <col min="5" max="5" width="9.33203125" style="8" customWidth="1"/>
    <col min="6" max="6" width="9.33203125" style="8" hidden="1" customWidth="1"/>
    <col min="7" max="16384" width="9.33203125" style="8" hidden="1"/>
  </cols>
  <sheetData>
    <row r="1" spans="1:4" ht="19.2" x14ac:dyDescent="0.35">
      <c r="B1" s="50" t="s">
        <v>572</v>
      </c>
    </row>
    <row r="2" spans="1:4" ht="19.2" x14ac:dyDescent="0.35">
      <c r="B2" s="32"/>
    </row>
    <row r="3" spans="1:4" s="11" customFormat="1" ht="33.6" x14ac:dyDescent="0.3">
      <c r="A3" s="219"/>
      <c r="B3" s="112" t="s">
        <v>573</v>
      </c>
      <c r="C3" s="113" t="s">
        <v>574</v>
      </c>
      <c r="D3" s="114" t="s">
        <v>575</v>
      </c>
    </row>
    <row r="4" spans="1:4" ht="13.8" x14ac:dyDescent="0.25">
      <c r="B4" s="133" t="s">
        <v>576</v>
      </c>
      <c r="C4" s="134"/>
      <c r="D4" s="135"/>
    </row>
    <row r="5" spans="1:4" ht="35.25" customHeight="1" x14ac:dyDescent="0.25">
      <c r="A5" s="216" t="s">
        <v>577</v>
      </c>
      <c r="B5" s="454"/>
      <c r="C5" s="75"/>
      <c r="D5" s="110"/>
    </row>
    <row r="6" spans="1:4" ht="35.25" customHeight="1" x14ac:dyDescent="0.25">
      <c r="A6" s="216" t="s">
        <v>578</v>
      </c>
      <c r="B6" s="454"/>
      <c r="C6" s="75"/>
      <c r="D6" s="455"/>
    </row>
    <row r="7" spans="1:4" ht="35.25" customHeight="1" x14ac:dyDescent="0.25">
      <c r="A7" s="216" t="s">
        <v>579</v>
      </c>
      <c r="B7" s="454"/>
      <c r="C7" s="75"/>
      <c r="D7" s="455"/>
    </row>
    <row r="8" spans="1:4" ht="35.25" customHeight="1" x14ac:dyDescent="0.25">
      <c r="A8" s="216" t="s">
        <v>580</v>
      </c>
      <c r="B8" s="454"/>
      <c r="C8" s="75"/>
      <c r="D8" s="455"/>
    </row>
    <row r="9" spans="1:4" ht="35.25" customHeight="1" x14ac:dyDescent="0.25">
      <c r="A9" s="216" t="s">
        <v>581</v>
      </c>
      <c r="B9" s="454"/>
      <c r="C9" s="75"/>
      <c r="D9" s="455"/>
    </row>
    <row r="10" spans="1:4" ht="35.25" customHeight="1" x14ac:dyDescent="0.25">
      <c r="A10" s="216" t="s">
        <v>582</v>
      </c>
      <c r="B10" s="454"/>
      <c r="C10" s="75"/>
      <c r="D10" s="455"/>
    </row>
    <row r="11" spans="1:4" ht="35.25" customHeight="1" x14ac:dyDescent="0.25">
      <c r="A11" s="216" t="s">
        <v>583</v>
      </c>
      <c r="B11" s="454"/>
      <c r="C11" s="75"/>
      <c r="D11" s="455"/>
    </row>
    <row r="12" spans="1:4" ht="35.25" customHeight="1" x14ac:dyDescent="0.25">
      <c r="A12" s="216" t="s">
        <v>584</v>
      </c>
      <c r="B12" s="454"/>
      <c r="C12" s="75"/>
      <c r="D12" s="455"/>
    </row>
    <row r="13" spans="1:4" ht="35.25" customHeight="1" x14ac:dyDescent="0.25">
      <c r="A13" s="216" t="s">
        <v>585</v>
      </c>
      <c r="B13" s="454"/>
      <c r="C13" s="75"/>
      <c r="D13" s="455"/>
    </row>
    <row r="14" spans="1:4" ht="35.25" customHeight="1" x14ac:dyDescent="0.25">
      <c r="A14" s="216" t="s">
        <v>586</v>
      </c>
      <c r="B14" s="454"/>
      <c r="C14" s="75"/>
      <c r="D14" s="455"/>
    </row>
    <row r="15" spans="1:4" ht="35.25" customHeight="1" x14ac:dyDescent="0.25">
      <c r="A15" s="216" t="s">
        <v>587</v>
      </c>
      <c r="B15" s="454"/>
      <c r="C15" s="75"/>
      <c r="D15" s="455"/>
    </row>
    <row r="16" spans="1:4" ht="35.25" customHeight="1" x14ac:dyDescent="0.25">
      <c r="A16" s="216" t="s">
        <v>588</v>
      </c>
      <c r="B16" s="454"/>
      <c r="C16" s="75"/>
      <c r="D16" s="455"/>
    </row>
    <row r="17" spans="1:4" ht="35.25" customHeight="1" x14ac:dyDescent="0.25">
      <c r="A17" s="216" t="s">
        <v>589</v>
      </c>
      <c r="B17" s="454"/>
      <c r="C17" s="75"/>
      <c r="D17" s="455"/>
    </row>
    <row r="18" spans="1:4" ht="35.25" customHeight="1" x14ac:dyDescent="0.25">
      <c r="A18" s="216" t="s">
        <v>590</v>
      </c>
      <c r="B18" s="454"/>
      <c r="C18" s="75"/>
      <c r="D18" s="455"/>
    </row>
    <row r="19" spans="1:4" ht="35.25" customHeight="1" x14ac:dyDescent="0.25">
      <c r="A19" s="216" t="s">
        <v>591</v>
      </c>
      <c r="B19" s="454"/>
      <c r="C19" s="75"/>
      <c r="D19" s="455"/>
    </row>
    <row r="20" spans="1:4" ht="35.25" customHeight="1" x14ac:dyDescent="0.25">
      <c r="A20" s="216" t="s">
        <v>592</v>
      </c>
      <c r="B20" s="454"/>
      <c r="C20" s="75"/>
      <c r="D20" s="455"/>
    </row>
    <row r="21" spans="1:4" ht="35.25" customHeight="1" x14ac:dyDescent="0.25">
      <c r="A21" s="216" t="s">
        <v>593</v>
      </c>
      <c r="B21" s="454"/>
      <c r="C21" s="75"/>
      <c r="D21" s="455"/>
    </row>
    <row r="22" spans="1:4" ht="35.25" customHeight="1" x14ac:dyDescent="0.25">
      <c r="A22" s="216" t="s">
        <v>594</v>
      </c>
      <c r="B22" s="454"/>
      <c r="C22" s="75"/>
      <c r="D22" s="455"/>
    </row>
    <row r="23" spans="1:4" ht="35.25" customHeight="1" x14ac:dyDescent="0.25">
      <c r="A23" s="216" t="s">
        <v>595</v>
      </c>
      <c r="B23" s="454"/>
      <c r="C23" s="75"/>
      <c r="D23" s="455"/>
    </row>
    <row r="24" spans="1:4" ht="35.25" customHeight="1" x14ac:dyDescent="0.25">
      <c r="A24" s="216" t="s">
        <v>596</v>
      </c>
      <c r="B24" s="454"/>
      <c r="C24" s="76"/>
      <c r="D24" s="455"/>
    </row>
    <row r="25" spans="1:4" ht="16.8" x14ac:dyDescent="0.3">
      <c r="B25" s="136" t="s">
        <v>597</v>
      </c>
      <c r="C25" s="137"/>
      <c r="D25" s="138"/>
    </row>
    <row r="26" spans="1:4" ht="13.8" x14ac:dyDescent="0.25">
      <c r="B26" s="139" t="s">
        <v>598</v>
      </c>
      <c r="C26" s="140"/>
      <c r="D26" s="141"/>
    </row>
    <row r="27" spans="1:4" ht="35.25" customHeight="1" x14ac:dyDescent="0.25">
      <c r="A27" s="216" t="s">
        <v>599</v>
      </c>
      <c r="B27" s="454"/>
      <c r="C27" s="75"/>
      <c r="D27" s="111"/>
    </row>
    <row r="28" spans="1:4" ht="35.25" customHeight="1" x14ac:dyDescent="0.25">
      <c r="A28" s="216" t="s">
        <v>600</v>
      </c>
      <c r="B28" s="454"/>
      <c r="C28" s="75"/>
      <c r="D28" s="455"/>
    </row>
    <row r="29" spans="1:4" ht="35.25" customHeight="1" x14ac:dyDescent="0.25">
      <c r="A29" s="216" t="s">
        <v>601</v>
      </c>
      <c r="B29" s="454"/>
      <c r="C29" s="75"/>
      <c r="D29" s="455"/>
    </row>
    <row r="30" spans="1:4" ht="35.25" customHeight="1" x14ac:dyDescent="0.25">
      <c r="A30" s="216" t="s">
        <v>602</v>
      </c>
      <c r="B30" s="454"/>
      <c r="C30" s="75"/>
      <c r="D30" s="455"/>
    </row>
    <row r="31" spans="1:4" ht="35.25" customHeight="1" x14ac:dyDescent="0.25">
      <c r="A31" s="216" t="s">
        <v>603</v>
      </c>
      <c r="B31" s="454"/>
      <c r="C31" s="75"/>
      <c r="D31" s="455"/>
    </row>
    <row r="32" spans="1:4" ht="35.25" customHeight="1" x14ac:dyDescent="0.25">
      <c r="A32" s="216" t="s">
        <v>604</v>
      </c>
      <c r="B32" s="454"/>
      <c r="C32" s="75"/>
      <c r="D32" s="455"/>
    </row>
    <row r="33" spans="1:4" ht="13.8" x14ac:dyDescent="0.25">
      <c r="B33" s="142" t="s">
        <v>605</v>
      </c>
      <c r="C33" s="456"/>
      <c r="D33" s="143"/>
    </row>
    <row r="34" spans="1:4" ht="35.25" customHeight="1" x14ac:dyDescent="0.25">
      <c r="A34" s="216" t="s">
        <v>606</v>
      </c>
      <c r="B34" s="454"/>
      <c r="C34" s="75"/>
      <c r="D34" s="455"/>
    </row>
    <row r="35" spans="1:4" ht="35.25" customHeight="1" x14ac:dyDescent="0.25">
      <c r="A35" s="216" t="s">
        <v>607</v>
      </c>
      <c r="B35" s="454"/>
      <c r="C35" s="75"/>
      <c r="D35" s="455"/>
    </row>
    <row r="36" spans="1:4" ht="35.25" customHeight="1" x14ac:dyDescent="0.25">
      <c r="A36" s="216" t="s">
        <v>608</v>
      </c>
      <c r="B36" s="454"/>
      <c r="C36" s="75"/>
      <c r="D36" s="455"/>
    </row>
    <row r="37" spans="1:4" ht="35.25" customHeight="1" x14ac:dyDescent="0.25">
      <c r="A37" s="216" t="s">
        <v>609</v>
      </c>
      <c r="B37" s="454"/>
      <c r="C37" s="75"/>
      <c r="D37" s="455"/>
    </row>
    <row r="38" spans="1:4" ht="35.25" customHeight="1" x14ac:dyDescent="0.25">
      <c r="A38" s="216" t="s">
        <v>610</v>
      </c>
      <c r="B38" s="454"/>
      <c r="C38" s="75"/>
      <c r="D38" s="455"/>
    </row>
    <row r="39" spans="1:4" ht="35.25" customHeight="1" x14ac:dyDescent="0.25">
      <c r="A39" s="216" t="s">
        <v>611</v>
      </c>
      <c r="B39" s="454"/>
      <c r="C39" s="76"/>
      <c r="D39" s="455"/>
    </row>
    <row r="40" spans="1:4" ht="13.8" x14ac:dyDescent="0.25">
      <c r="B40" s="142" t="s">
        <v>612</v>
      </c>
      <c r="C40" s="456"/>
      <c r="D40" s="143"/>
    </row>
    <row r="41" spans="1:4" ht="35.25" customHeight="1" x14ac:dyDescent="0.25">
      <c r="A41" s="216" t="s">
        <v>613</v>
      </c>
      <c r="B41" s="454"/>
      <c r="C41" s="75"/>
      <c r="D41" s="455"/>
    </row>
    <row r="42" spans="1:4" ht="35.25" customHeight="1" x14ac:dyDescent="0.25">
      <c r="A42" s="216" t="s">
        <v>614</v>
      </c>
      <c r="B42" s="454"/>
      <c r="C42" s="75"/>
      <c r="D42" s="455"/>
    </row>
    <row r="43" spans="1:4" ht="35.25" customHeight="1" x14ac:dyDescent="0.25">
      <c r="A43" s="216" t="s">
        <v>615</v>
      </c>
      <c r="B43" s="454"/>
      <c r="C43" s="75"/>
      <c r="D43" s="455"/>
    </row>
    <row r="44" spans="1:4" ht="35.25" customHeight="1" x14ac:dyDescent="0.25">
      <c r="A44" s="216" t="s">
        <v>616</v>
      </c>
      <c r="B44" s="454"/>
      <c r="C44" s="75"/>
      <c r="D44" s="455"/>
    </row>
    <row r="45" spans="1:4" ht="35.25" customHeight="1" x14ac:dyDescent="0.25">
      <c r="A45" s="216" t="s">
        <v>617</v>
      </c>
      <c r="B45" s="454"/>
      <c r="C45" s="75"/>
      <c r="D45" s="455"/>
    </row>
    <row r="46" spans="1:4" ht="35.25" customHeight="1" x14ac:dyDescent="0.25">
      <c r="A46" s="216" t="s">
        <v>618</v>
      </c>
      <c r="B46" s="454"/>
      <c r="C46" s="76"/>
      <c r="D46" s="455"/>
    </row>
    <row r="47" spans="1:4" ht="13.8" x14ac:dyDescent="0.25">
      <c r="B47" s="142" t="s">
        <v>619</v>
      </c>
      <c r="C47" s="456"/>
      <c r="D47" s="143"/>
    </row>
    <row r="48" spans="1:4" ht="35.25" customHeight="1" x14ac:dyDescent="0.25">
      <c r="A48" s="216" t="s">
        <v>620</v>
      </c>
      <c r="B48" s="454"/>
      <c r="C48" s="75"/>
      <c r="D48" s="455"/>
    </row>
    <row r="49" spans="1:4" ht="35.25" customHeight="1" x14ac:dyDescent="0.25">
      <c r="A49" s="216" t="s">
        <v>621</v>
      </c>
      <c r="B49" s="454"/>
      <c r="C49" s="75"/>
      <c r="D49" s="455"/>
    </row>
    <row r="50" spans="1:4" ht="35.25" customHeight="1" x14ac:dyDescent="0.25">
      <c r="A50" s="216" t="s">
        <v>622</v>
      </c>
      <c r="B50" s="454"/>
      <c r="C50" s="75"/>
      <c r="D50" s="455"/>
    </row>
    <row r="51" spans="1:4" ht="35.25" customHeight="1" x14ac:dyDescent="0.25">
      <c r="A51" s="216" t="s">
        <v>623</v>
      </c>
      <c r="B51" s="454"/>
      <c r="C51" s="75"/>
      <c r="D51" s="455"/>
    </row>
    <row r="52" spans="1:4" ht="35.25" customHeight="1" x14ac:dyDescent="0.25">
      <c r="A52" s="216" t="s">
        <v>624</v>
      </c>
      <c r="B52" s="454"/>
      <c r="C52" s="75"/>
      <c r="D52" s="455"/>
    </row>
    <row r="53" spans="1:4" ht="35.25" customHeight="1" x14ac:dyDescent="0.25">
      <c r="A53" s="216" t="s">
        <v>625</v>
      </c>
      <c r="B53" s="454"/>
      <c r="C53" s="76"/>
      <c r="D53" s="455"/>
    </row>
    <row r="54" spans="1:4" ht="16.8" x14ac:dyDescent="0.3">
      <c r="B54" s="136" t="s">
        <v>626</v>
      </c>
      <c r="C54" s="137"/>
      <c r="D54" s="138"/>
    </row>
    <row r="55" spans="1:4" ht="13.8" x14ac:dyDescent="0.25">
      <c r="B55" s="139" t="s">
        <v>627</v>
      </c>
      <c r="C55" s="140"/>
      <c r="D55" s="141"/>
    </row>
    <row r="56" spans="1:4" ht="35.25" customHeight="1" x14ac:dyDescent="0.25">
      <c r="A56" s="216" t="s">
        <v>628</v>
      </c>
      <c r="B56" s="454"/>
      <c r="C56" s="457"/>
      <c r="D56" s="455"/>
    </row>
    <row r="57" spans="1:4" ht="35.25" customHeight="1" x14ac:dyDescent="0.25">
      <c r="A57" s="216" t="s">
        <v>629</v>
      </c>
      <c r="B57" s="454"/>
      <c r="C57" s="457"/>
      <c r="D57" s="455"/>
    </row>
    <row r="58" spans="1:4" ht="35.25" customHeight="1" x14ac:dyDescent="0.25">
      <c r="A58" s="216" t="s">
        <v>630</v>
      </c>
      <c r="B58" s="454"/>
      <c r="C58" s="457"/>
      <c r="D58" s="455"/>
    </row>
    <row r="59" spans="1:4" ht="35.25" customHeight="1" x14ac:dyDescent="0.25">
      <c r="A59" s="216" t="s">
        <v>631</v>
      </c>
      <c r="B59" s="454"/>
      <c r="C59" s="457"/>
      <c r="D59" s="455"/>
    </row>
    <row r="60" spans="1:4" ht="35.25" customHeight="1" x14ac:dyDescent="0.25">
      <c r="A60" s="216" t="s">
        <v>632</v>
      </c>
      <c r="B60" s="454"/>
      <c r="C60" s="457"/>
      <c r="D60" s="455"/>
    </row>
    <row r="61" spans="1:4" ht="35.25" customHeight="1" x14ac:dyDescent="0.25">
      <c r="A61" s="216" t="s">
        <v>633</v>
      </c>
      <c r="B61" s="454"/>
      <c r="C61" s="457"/>
      <c r="D61" s="455"/>
    </row>
    <row r="62" spans="1:4" ht="35.25" customHeight="1" x14ac:dyDescent="0.25">
      <c r="A62" s="216" t="s">
        <v>634</v>
      </c>
      <c r="B62" s="454"/>
      <c r="C62" s="457"/>
      <c r="D62" s="455"/>
    </row>
    <row r="63" spans="1:4" ht="35.25" customHeight="1" x14ac:dyDescent="0.25">
      <c r="A63" s="216" t="s">
        <v>635</v>
      </c>
      <c r="B63" s="454"/>
      <c r="C63" s="457"/>
      <c r="D63" s="455"/>
    </row>
    <row r="64" spans="1:4" ht="35.25" customHeight="1" x14ac:dyDescent="0.25">
      <c r="A64" s="216" t="s">
        <v>636</v>
      </c>
      <c r="B64" s="454"/>
      <c r="C64" s="457"/>
      <c r="D64" s="455"/>
    </row>
    <row r="65" spans="1:4" ht="35.25" customHeight="1" x14ac:dyDescent="0.25">
      <c r="A65" s="216" t="s">
        <v>637</v>
      </c>
      <c r="B65" s="454"/>
      <c r="C65" s="457"/>
      <c r="D65" s="455"/>
    </row>
    <row r="66" spans="1:4" ht="13.8" x14ac:dyDescent="0.25">
      <c r="B66" s="142" t="s">
        <v>638</v>
      </c>
      <c r="C66" s="456"/>
      <c r="D66" s="143"/>
    </row>
    <row r="67" spans="1:4" ht="35.25" customHeight="1" x14ac:dyDescent="0.25">
      <c r="A67" s="216" t="s">
        <v>639</v>
      </c>
      <c r="B67" s="454"/>
      <c r="C67" s="457"/>
      <c r="D67" s="455"/>
    </row>
    <row r="68" spans="1:4" ht="35.25" customHeight="1" x14ac:dyDescent="0.25">
      <c r="A68" s="216" t="s">
        <v>640</v>
      </c>
      <c r="B68" s="454"/>
      <c r="C68" s="457"/>
      <c r="D68" s="455"/>
    </row>
    <row r="69" spans="1:4" ht="35.25" customHeight="1" x14ac:dyDescent="0.25">
      <c r="A69" s="216" t="s">
        <v>641</v>
      </c>
      <c r="B69" s="454"/>
      <c r="C69" s="457"/>
      <c r="D69" s="455"/>
    </row>
    <row r="70" spans="1:4" ht="35.25" customHeight="1" x14ac:dyDescent="0.25">
      <c r="A70" s="216" t="s">
        <v>642</v>
      </c>
      <c r="B70" s="454"/>
      <c r="C70" s="457"/>
      <c r="D70" s="455"/>
    </row>
    <row r="71" spans="1:4" ht="35.25" customHeight="1" x14ac:dyDescent="0.25">
      <c r="A71" s="216" t="s">
        <v>643</v>
      </c>
      <c r="B71" s="454"/>
      <c r="C71" s="457"/>
      <c r="D71" s="455"/>
    </row>
    <row r="72" spans="1:4" ht="35.25" customHeight="1" x14ac:dyDescent="0.25">
      <c r="A72" s="216" t="s">
        <v>644</v>
      </c>
      <c r="B72" s="454"/>
      <c r="C72" s="457"/>
      <c r="D72" s="455"/>
    </row>
    <row r="73" spans="1:4" ht="35.25" customHeight="1" x14ac:dyDescent="0.25">
      <c r="A73" s="216" t="s">
        <v>645</v>
      </c>
      <c r="B73" s="454"/>
      <c r="C73" s="457"/>
      <c r="D73" s="455"/>
    </row>
    <row r="74" spans="1:4" ht="35.25" customHeight="1" x14ac:dyDescent="0.25">
      <c r="A74" s="216" t="s">
        <v>646</v>
      </c>
      <c r="B74" s="454"/>
      <c r="C74" s="457"/>
      <c r="D74" s="455"/>
    </row>
    <row r="75" spans="1:4" ht="35.25" customHeight="1" x14ac:dyDescent="0.25">
      <c r="A75" s="216" t="s">
        <v>647</v>
      </c>
      <c r="B75" s="454"/>
      <c r="C75" s="457"/>
      <c r="D75" s="455"/>
    </row>
    <row r="76" spans="1:4" ht="35.25" customHeight="1" x14ac:dyDescent="0.25">
      <c r="A76" s="216" t="s">
        <v>648</v>
      </c>
      <c r="B76" s="454"/>
      <c r="C76" s="457"/>
      <c r="D76" s="455"/>
    </row>
    <row r="77" spans="1:4" ht="13.8" x14ac:dyDescent="0.25">
      <c r="B77" s="142" t="s">
        <v>649</v>
      </c>
      <c r="C77" s="456"/>
      <c r="D77" s="143"/>
    </row>
    <row r="78" spans="1:4" ht="35.25" customHeight="1" x14ac:dyDescent="0.25">
      <c r="A78" s="216" t="s">
        <v>650</v>
      </c>
      <c r="B78" s="454"/>
      <c r="C78" s="457"/>
      <c r="D78" s="455"/>
    </row>
    <row r="79" spans="1:4" ht="35.25" customHeight="1" x14ac:dyDescent="0.25">
      <c r="A79" s="216" t="s">
        <v>651</v>
      </c>
      <c r="B79" s="454"/>
      <c r="C79" s="457"/>
      <c r="D79" s="455"/>
    </row>
    <row r="80" spans="1:4" ht="35.25" customHeight="1" x14ac:dyDescent="0.25">
      <c r="A80" s="216" t="s">
        <v>652</v>
      </c>
      <c r="B80" s="454"/>
      <c r="C80" s="457"/>
      <c r="D80" s="455"/>
    </row>
    <row r="81" spans="1:4" ht="35.25" customHeight="1" x14ac:dyDescent="0.25">
      <c r="A81" s="216" t="s">
        <v>653</v>
      </c>
      <c r="B81" s="454"/>
      <c r="C81" s="457"/>
      <c r="D81" s="455"/>
    </row>
    <row r="82" spans="1:4" ht="35.25" customHeight="1" x14ac:dyDescent="0.25">
      <c r="A82" s="216" t="s">
        <v>654</v>
      </c>
      <c r="B82" s="454"/>
      <c r="C82" s="457"/>
      <c r="D82" s="455"/>
    </row>
    <row r="83" spans="1:4" ht="35.25" customHeight="1" x14ac:dyDescent="0.25">
      <c r="A83" s="216" t="s">
        <v>655</v>
      </c>
      <c r="B83" s="454"/>
      <c r="C83" s="457"/>
      <c r="D83" s="455"/>
    </row>
    <row r="84" spans="1:4" ht="35.25" customHeight="1" x14ac:dyDescent="0.25">
      <c r="A84" s="216" t="s">
        <v>656</v>
      </c>
      <c r="B84" s="454"/>
      <c r="C84" s="457"/>
      <c r="D84" s="455"/>
    </row>
    <row r="85" spans="1:4" ht="35.25" customHeight="1" x14ac:dyDescent="0.25">
      <c r="A85" s="216" t="s">
        <v>657</v>
      </c>
      <c r="B85" s="454"/>
      <c r="C85" s="457"/>
      <c r="D85" s="455"/>
    </row>
    <row r="86" spans="1:4" ht="35.25" customHeight="1" x14ac:dyDescent="0.25">
      <c r="A86" s="216" t="s">
        <v>658</v>
      </c>
      <c r="B86" s="454"/>
      <c r="C86" s="457"/>
      <c r="D86" s="455"/>
    </row>
    <row r="87" spans="1:4" ht="35.25" customHeight="1" x14ac:dyDescent="0.25">
      <c r="A87" s="216" t="s">
        <v>659</v>
      </c>
      <c r="B87" s="454"/>
      <c r="C87" s="457"/>
      <c r="D87" s="455"/>
    </row>
    <row r="88" spans="1:4" ht="13.8" x14ac:dyDescent="0.25">
      <c r="B88" s="142" t="s">
        <v>660</v>
      </c>
      <c r="C88" s="456"/>
      <c r="D88" s="143"/>
    </row>
    <row r="89" spans="1:4" ht="35.25" customHeight="1" x14ac:dyDescent="0.25">
      <c r="A89" s="216" t="s">
        <v>661</v>
      </c>
      <c r="B89" s="454"/>
      <c r="C89" s="457"/>
      <c r="D89" s="455"/>
    </row>
    <row r="90" spans="1:4" ht="35.25" customHeight="1" x14ac:dyDescent="0.25">
      <c r="A90" s="216" t="s">
        <v>662</v>
      </c>
      <c r="B90" s="454"/>
      <c r="C90" s="457"/>
      <c r="D90" s="455"/>
    </row>
    <row r="91" spans="1:4" ht="35.25" customHeight="1" x14ac:dyDescent="0.25">
      <c r="A91" s="216" t="s">
        <v>663</v>
      </c>
      <c r="B91" s="454"/>
      <c r="C91" s="457"/>
      <c r="D91" s="455"/>
    </row>
    <row r="92" spans="1:4" ht="35.25" customHeight="1" x14ac:dyDescent="0.25">
      <c r="A92" s="216" t="s">
        <v>664</v>
      </c>
      <c r="B92" s="454"/>
      <c r="C92" s="457"/>
      <c r="D92" s="455"/>
    </row>
    <row r="93" spans="1:4" ht="35.25" customHeight="1" x14ac:dyDescent="0.25">
      <c r="A93" s="216" t="s">
        <v>665</v>
      </c>
      <c r="B93" s="454"/>
      <c r="C93" s="457"/>
      <c r="D93" s="455"/>
    </row>
    <row r="94" spans="1:4" ht="35.25" customHeight="1" x14ac:dyDescent="0.25">
      <c r="A94" s="216" t="s">
        <v>666</v>
      </c>
      <c r="B94" s="454"/>
      <c r="C94" s="457"/>
      <c r="D94" s="455"/>
    </row>
    <row r="95" spans="1:4" ht="35.25" customHeight="1" x14ac:dyDescent="0.25">
      <c r="A95" s="216" t="s">
        <v>667</v>
      </c>
      <c r="B95" s="454"/>
      <c r="C95" s="457"/>
      <c r="D95" s="455"/>
    </row>
    <row r="96" spans="1:4" ht="35.25" customHeight="1" x14ac:dyDescent="0.25">
      <c r="A96" s="216" t="s">
        <v>668</v>
      </c>
      <c r="B96" s="454"/>
      <c r="C96" s="457"/>
      <c r="D96" s="455"/>
    </row>
    <row r="97" spans="1:4" ht="35.25" customHeight="1" x14ac:dyDescent="0.25">
      <c r="A97" s="216" t="s">
        <v>669</v>
      </c>
      <c r="B97" s="454"/>
      <c r="C97" s="457"/>
      <c r="D97" s="455"/>
    </row>
    <row r="98" spans="1:4" ht="35.25" customHeight="1" x14ac:dyDescent="0.25">
      <c r="A98" s="216" t="s">
        <v>670</v>
      </c>
      <c r="B98" s="454"/>
      <c r="C98" s="457"/>
      <c r="D98" s="455"/>
    </row>
    <row r="99" spans="1:4" ht="13.8" x14ac:dyDescent="0.25">
      <c r="B99" s="142" t="s">
        <v>671</v>
      </c>
      <c r="C99" s="456"/>
      <c r="D99" s="143"/>
    </row>
    <row r="100" spans="1:4" ht="35.25" customHeight="1" x14ac:dyDescent="0.25">
      <c r="A100" s="216" t="s">
        <v>672</v>
      </c>
      <c r="B100" s="454"/>
      <c r="C100" s="457"/>
      <c r="D100" s="455"/>
    </row>
    <row r="101" spans="1:4" ht="35.25" customHeight="1" x14ac:dyDescent="0.25">
      <c r="A101" s="216" t="s">
        <v>673</v>
      </c>
      <c r="B101" s="454"/>
      <c r="C101" s="457"/>
      <c r="D101" s="455"/>
    </row>
    <row r="102" spans="1:4" ht="35.25" customHeight="1" x14ac:dyDescent="0.25">
      <c r="A102" s="216" t="s">
        <v>674</v>
      </c>
      <c r="B102" s="454"/>
      <c r="C102" s="457"/>
      <c r="D102" s="455"/>
    </row>
    <row r="103" spans="1:4" ht="35.25" customHeight="1" x14ac:dyDescent="0.25">
      <c r="A103" s="216" t="s">
        <v>675</v>
      </c>
      <c r="B103" s="454"/>
      <c r="C103" s="457"/>
      <c r="D103" s="455"/>
    </row>
    <row r="104" spans="1:4" ht="35.25" customHeight="1" x14ac:dyDescent="0.25">
      <c r="A104" s="216" t="s">
        <v>676</v>
      </c>
      <c r="B104" s="454"/>
      <c r="C104" s="457"/>
      <c r="D104" s="455"/>
    </row>
    <row r="105" spans="1:4" ht="35.25" customHeight="1" x14ac:dyDescent="0.25">
      <c r="A105" s="216" t="s">
        <v>677</v>
      </c>
      <c r="B105" s="454"/>
      <c r="C105" s="457"/>
      <c r="D105" s="455"/>
    </row>
    <row r="106" spans="1:4" ht="35.25" customHeight="1" x14ac:dyDescent="0.25">
      <c r="A106" s="216" t="s">
        <v>678</v>
      </c>
      <c r="B106" s="454"/>
      <c r="C106" s="457"/>
      <c r="D106" s="455"/>
    </row>
    <row r="107" spans="1:4" ht="35.25" customHeight="1" x14ac:dyDescent="0.25">
      <c r="A107" s="216" t="s">
        <v>679</v>
      </c>
      <c r="B107" s="454"/>
      <c r="C107" s="457"/>
      <c r="D107" s="455"/>
    </row>
    <row r="108" spans="1:4" ht="35.25" customHeight="1" x14ac:dyDescent="0.25">
      <c r="A108" s="216" t="s">
        <v>680</v>
      </c>
      <c r="B108" s="454"/>
      <c r="C108" s="457"/>
      <c r="D108" s="455"/>
    </row>
    <row r="109" spans="1:4" ht="35.25" customHeight="1" x14ac:dyDescent="0.25">
      <c r="A109" s="216" t="s">
        <v>681</v>
      </c>
      <c r="B109" s="454"/>
      <c r="C109" s="457"/>
      <c r="D109" s="455"/>
    </row>
    <row r="110" spans="1:4" ht="16.8" x14ac:dyDescent="0.3">
      <c r="B110" s="136" t="s">
        <v>682</v>
      </c>
      <c r="C110" s="137"/>
      <c r="D110" s="138"/>
    </row>
    <row r="111" spans="1:4" ht="13.8" x14ac:dyDescent="0.25">
      <c r="B111" s="142" t="s">
        <v>683</v>
      </c>
      <c r="C111" s="456"/>
      <c r="D111" s="143"/>
    </row>
    <row r="112" spans="1:4" ht="35.25" customHeight="1" x14ac:dyDescent="0.25">
      <c r="A112" s="216" t="s">
        <v>684</v>
      </c>
      <c r="B112" s="454"/>
      <c r="C112" s="75"/>
      <c r="D112" s="455"/>
    </row>
    <row r="113" spans="1:4" ht="35.25" customHeight="1" x14ac:dyDescent="0.25">
      <c r="A113" s="216" t="s">
        <v>685</v>
      </c>
      <c r="B113" s="454"/>
      <c r="C113" s="75"/>
      <c r="D113" s="455"/>
    </row>
    <row r="114" spans="1:4" ht="35.25" customHeight="1" x14ac:dyDescent="0.25">
      <c r="A114" s="216" t="s">
        <v>686</v>
      </c>
      <c r="B114" s="454"/>
      <c r="C114" s="75"/>
      <c r="D114" s="455"/>
    </row>
    <row r="115" spans="1:4" ht="35.25" customHeight="1" x14ac:dyDescent="0.25">
      <c r="A115" s="216" t="s">
        <v>687</v>
      </c>
      <c r="B115" s="454"/>
      <c r="C115" s="75"/>
      <c r="D115" s="455"/>
    </row>
    <row r="116" spans="1:4" ht="35.25" customHeight="1" x14ac:dyDescent="0.25">
      <c r="A116" s="216" t="s">
        <v>688</v>
      </c>
      <c r="B116" s="454"/>
      <c r="C116" s="75"/>
      <c r="D116" s="455"/>
    </row>
    <row r="117" spans="1:4" ht="35.25" customHeight="1" x14ac:dyDescent="0.25">
      <c r="A117" s="216" t="s">
        <v>689</v>
      </c>
      <c r="B117" s="454"/>
      <c r="C117" s="75"/>
      <c r="D117" s="455"/>
    </row>
    <row r="118" spans="1:4" ht="35.25" customHeight="1" x14ac:dyDescent="0.25">
      <c r="A118" s="216" t="s">
        <v>690</v>
      </c>
      <c r="B118" s="454"/>
      <c r="C118" s="75"/>
      <c r="D118" s="455"/>
    </row>
    <row r="119" spans="1:4" ht="35.25" customHeight="1" x14ac:dyDescent="0.25">
      <c r="A119" s="216" t="s">
        <v>691</v>
      </c>
      <c r="B119" s="454"/>
      <c r="C119" s="75"/>
      <c r="D119" s="455"/>
    </row>
    <row r="120" spans="1:4" ht="35.25" customHeight="1" x14ac:dyDescent="0.25">
      <c r="A120" s="216" t="s">
        <v>692</v>
      </c>
      <c r="B120" s="454"/>
      <c r="C120" s="75"/>
      <c r="D120" s="455"/>
    </row>
    <row r="121" spans="1:4" ht="35.25" customHeight="1" x14ac:dyDescent="0.25">
      <c r="A121" s="216" t="s">
        <v>693</v>
      </c>
      <c r="B121" s="454"/>
      <c r="C121" s="76"/>
      <c r="D121" s="455"/>
    </row>
    <row r="122" spans="1:4" ht="13.8" x14ac:dyDescent="0.25">
      <c r="B122" s="142" t="s">
        <v>694</v>
      </c>
      <c r="C122" s="456"/>
      <c r="D122" s="143"/>
    </row>
    <row r="123" spans="1:4" ht="35.25" customHeight="1" x14ac:dyDescent="0.25">
      <c r="A123" s="216" t="s">
        <v>695</v>
      </c>
      <c r="B123" s="454"/>
      <c r="C123" s="75"/>
      <c r="D123" s="455"/>
    </row>
    <row r="124" spans="1:4" ht="35.25" customHeight="1" x14ac:dyDescent="0.25">
      <c r="A124" s="216" t="s">
        <v>696</v>
      </c>
      <c r="B124" s="454"/>
      <c r="C124" s="75"/>
      <c r="D124" s="455"/>
    </row>
    <row r="125" spans="1:4" ht="35.25" customHeight="1" x14ac:dyDescent="0.25">
      <c r="A125" s="216" t="s">
        <v>697</v>
      </c>
      <c r="B125" s="454"/>
      <c r="C125" s="75"/>
      <c r="D125" s="455"/>
    </row>
    <row r="126" spans="1:4" ht="35.25" customHeight="1" x14ac:dyDescent="0.25">
      <c r="A126" s="216" t="s">
        <v>698</v>
      </c>
      <c r="B126" s="454"/>
      <c r="C126" s="75"/>
      <c r="D126" s="455"/>
    </row>
    <row r="127" spans="1:4" ht="35.25" customHeight="1" x14ac:dyDescent="0.25">
      <c r="A127" s="216" t="s">
        <v>699</v>
      </c>
      <c r="B127" s="454"/>
      <c r="C127" s="75"/>
      <c r="D127" s="455"/>
    </row>
    <row r="128" spans="1:4" ht="35.25" customHeight="1" x14ac:dyDescent="0.25">
      <c r="A128" s="216" t="s">
        <v>700</v>
      </c>
      <c r="B128" s="454"/>
      <c r="C128" s="75"/>
      <c r="D128" s="455"/>
    </row>
    <row r="129" spans="1:4" ht="35.25" customHeight="1" x14ac:dyDescent="0.25">
      <c r="A129" s="216" t="s">
        <v>701</v>
      </c>
      <c r="B129" s="454"/>
      <c r="C129" s="75"/>
      <c r="D129" s="455"/>
    </row>
    <row r="130" spans="1:4" ht="35.25" customHeight="1" x14ac:dyDescent="0.25">
      <c r="A130" s="216" t="s">
        <v>702</v>
      </c>
      <c r="B130" s="454"/>
      <c r="C130" s="75"/>
      <c r="D130" s="455"/>
    </row>
    <row r="131" spans="1:4" ht="35.25" customHeight="1" x14ac:dyDescent="0.25">
      <c r="A131" s="216" t="s">
        <v>703</v>
      </c>
      <c r="B131" s="454"/>
      <c r="C131" s="75"/>
      <c r="D131" s="455"/>
    </row>
    <row r="132" spans="1:4" ht="35.25" customHeight="1" x14ac:dyDescent="0.25">
      <c r="A132" s="216" t="s">
        <v>704</v>
      </c>
      <c r="B132" s="454"/>
      <c r="C132" s="76"/>
      <c r="D132" s="455"/>
    </row>
    <row r="133" spans="1:4" ht="13.8" x14ac:dyDescent="0.25">
      <c r="B133" s="142" t="s">
        <v>705</v>
      </c>
      <c r="C133" s="456"/>
      <c r="D133" s="143"/>
    </row>
    <row r="134" spans="1:4" ht="35.25" customHeight="1" x14ac:dyDescent="0.25">
      <c r="A134" s="216" t="s">
        <v>706</v>
      </c>
      <c r="B134" s="454"/>
      <c r="C134" s="75"/>
      <c r="D134" s="455"/>
    </row>
    <row r="135" spans="1:4" ht="35.25" customHeight="1" x14ac:dyDescent="0.25">
      <c r="A135" s="216" t="s">
        <v>707</v>
      </c>
      <c r="B135" s="454"/>
      <c r="C135" s="75"/>
      <c r="D135" s="455"/>
    </row>
    <row r="136" spans="1:4" ht="35.25" customHeight="1" x14ac:dyDescent="0.25">
      <c r="A136" s="216" t="s">
        <v>708</v>
      </c>
      <c r="B136" s="454"/>
      <c r="C136" s="75"/>
      <c r="D136" s="455"/>
    </row>
    <row r="137" spans="1:4" ht="35.25" customHeight="1" x14ac:dyDescent="0.25">
      <c r="A137" s="216" t="s">
        <v>709</v>
      </c>
      <c r="B137" s="454"/>
      <c r="C137" s="75"/>
      <c r="D137" s="455"/>
    </row>
    <row r="138" spans="1:4" ht="35.25" customHeight="1" x14ac:dyDescent="0.25">
      <c r="A138" s="216" t="s">
        <v>710</v>
      </c>
      <c r="B138" s="454"/>
      <c r="C138" s="75"/>
      <c r="D138" s="455"/>
    </row>
    <row r="139" spans="1:4" ht="35.25" customHeight="1" x14ac:dyDescent="0.25">
      <c r="A139" s="216" t="s">
        <v>711</v>
      </c>
      <c r="B139" s="454"/>
      <c r="C139" s="75"/>
      <c r="D139" s="455"/>
    </row>
    <row r="140" spans="1:4" ht="35.25" customHeight="1" x14ac:dyDescent="0.25">
      <c r="A140" s="216" t="s">
        <v>712</v>
      </c>
      <c r="B140" s="454"/>
      <c r="C140" s="75"/>
      <c r="D140" s="455"/>
    </row>
    <row r="141" spans="1:4" ht="35.25" customHeight="1" x14ac:dyDescent="0.25">
      <c r="A141" s="216" t="s">
        <v>713</v>
      </c>
      <c r="B141" s="454"/>
      <c r="C141" s="75"/>
      <c r="D141" s="455"/>
    </row>
    <row r="142" spans="1:4" ht="35.25" customHeight="1" x14ac:dyDescent="0.25">
      <c r="A142" s="216" t="s">
        <v>714</v>
      </c>
      <c r="B142" s="454"/>
      <c r="C142" s="75"/>
      <c r="D142" s="455"/>
    </row>
    <row r="143" spans="1:4" ht="35.25" customHeight="1" x14ac:dyDescent="0.25">
      <c r="A143" s="216" t="s">
        <v>715</v>
      </c>
      <c r="B143" s="454"/>
      <c r="C143" s="76"/>
      <c r="D143" s="455"/>
    </row>
    <row r="144" spans="1:4" ht="13.8" x14ac:dyDescent="0.25">
      <c r="B144" s="142" t="s">
        <v>716</v>
      </c>
      <c r="C144" s="456"/>
      <c r="D144" s="143"/>
    </row>
    <row r="145" spans="1:4" ht="35.25" customHeight="1" x14ac:dyDescent="0.25">
      <c r="A145" s="216" t="s">
        <v>717</v>
      </c>
      <c r="B145" s="454"/>
      <c r="C145" s="75"/>
      <c r="D145" s="455"/>
    </row>
    <row r="146" spans="1:4" ht="35.25" customHeight="1" x14ac:dyDescent="0.25">
      <c r="A146" s="216" t="s">
        <v>718</v>
      </c>
      <c r="B146" s="454"/>
      <c r="C146" s="75"/>
      <c r="D146" s="455"/>
    </row>
    <row r="147" spans="1:4" ht="35.25" customHeight="1" x14ac:dyDescent="0.25">
      <c r="A147" s="216" t="s">
        <v>719</v>
      </c>
      <c r="B147" s="454"/>
      <c r="C147" s="75"/>
      <c r="D147" s="455"/>
    </row>
    <row r="148" spans="1:4" ht="35.25" customHeight="1" x14ac:dyDescent="0.25">
      <c r="A148" s="216" t="s">
        <v>720</v>
      </c>
      <c r="B148" s="454"/>
      <c r="C148" s="75"/>
      <c r="D148" s="455"/>
    </row>
    <row r="149" spans="1:4" ht="35.25" customHeight="1" x14ac:dyDescent="0.25">
      <c r="A149" s="216" t="s">
        <v>721</v>
      </c>
      <c r="B149" s="454"/>
      <c r="C149" s="75"/>
      <c r="D149" s="455"/>
    </row>
    <row r="150" spans="1:4" ht="35.25" customHeight="1" x14ac:dyDescent="0.25">
      <c r="A150" s="216" t="s">
        <v>722</v>
      </c>
      <c r="B150" s="454"/>
      <c r="C150" s="75"/>
      <c r="D150" s="455"/>
    </row>
    <row r="151" spans="1:4" ht="35.25" customHeight="1" x14ac:dyDescent="0.25">
      <c r="A151" s="216" t="s">
        <v>723</v>
      </c>
      <c r="B151" s="454"/>
      <c r="C151" s="75"/>
      <c r="D151" s="455"/>
    </row>
    <row r="152" spans="1:4" ht="35.25" customHeight="1" x14ac:dyDescent="0.25">
      <c r="A152" s="216" t="s">
        <v>724</v>
      </c>
      <c r="B152" s="454"/>
      <c r="C152" s="75"/>
      <c r="D152" s="455"/>
    </row>
    <row r="153" spans="1:4" ht="35.25" customHeight="1" x14ac:dyDescent="0.25">
      <c r="A153" s="216" t="s">
        <v>725</v>
      </c>
      <c r="B153" s="454"/>
      <c r="C153" s="75"/>
      <c r="D153" s="455"/>
    </row>
    <row r="154" spans="1:4" ht="35.25" customHeight="1" x14ac:dyDescent="0.25">
      <c r="A154" s="216" t="s">
        <v>726</v>
      </c>
      <c r="B154" s="454"/>
      <c r="C154" s="76"/>
      <c r="D154" s="455"/>
    </row>
    <row r="155" spans="1:4" ht="13.8" x14ac:dyDescent="0.25">
      <c r="B155" s="142" t="s">
        <v>727</v>
      </c>
      <c r="C155" s="456"/>
      <c r="D155" s="143"/>
    </row>
    <row r="156" spans="1:4" ht="35.25" customHeight="1" x14ac:dyDescent="0.25">
      <c r="A156" s="216" t="s">
        <v>728</v>
      </c>
      <c r="B156" s="454"/>
      <c r="C156" s="75"/>
      <c r="D156" s="455"/>
    </row>
    <row r="157" spans="1:4" ht="35.25" customHeight="1" x14ac:dyDescent="0.25">
      <c r="A157" s="216" t="s">
        <v>729</v>
      </c>
      <c r="B157" s="454"/>
      <c r="C157" s="75"/>
      <c r="D157" s="455"/>
    </row>
    <row r="158" spans="1:4" ht="35.25" customHeight="1" x14ac:dyDescent="0.25">
      <c r="A158" s="216" t="s">
        <v>730</v>
      </c>
      <c r="B158" s="454"/>
      <c r="C158" s="75"/>
      <c r="D158" s="455"/>
    </row>
    <row r="159" spans="1:4" ht="35.25" customHeight="1" x14ac:dyDescent="0.25">
      <c r="A159" s="216" t="s">
        <v>731</v>
      </c>
      <c r="B159" s="454"/>
      <c r="C159" s="75"/>
      <c r="D159" s="455"/>
    </row>
    <row r="160" spans="1:4" ht="35.25" customHeight="1" x14ac:dyDescent="0.25">
      <c r="A160" s="216" t="s">
        <v>732</v>
      </c>
      <c r="B160" s="454"/>
      <c r="C160" s="75"/>
      <c r="D160" s="455"/>
    </row>
    <row r="161" spans="1:4" ht="35.25" customHeight="1" x14ac:dyDescent="0.25">
      <c r="A161" s="216" t="s">
        <v>733</v>
      </c>
      <c r="B161" s="454"/>
      <c r="C161" s="75"/>
      <c r="D161" s="455"/>
    </row>
    <row r="162" spans="1:4" ht="35.25" customHeight="1" x14ac:dyDescent="0.25">
      <c r="A162" s="216" t="s">
        <v>734</v>
      </c>
      <c r="B162" s="454"/>
      <c r="C162" s="75"/>
      <c r="D162" s="455"/>
    </row>
    <row r="163" spans="1:4" ht="35.25" customHeight="1" x14ac:dyDescent="0.25">
      <c r="A163" s="216" t="s">
        <v>735</v>
      </c>
      <c r="B163" s="454"/>
      <c r="C163" s="75"/>
      <c r="D163" s="455"/>
    </row>
    <row r="164" spans="1:4" ht="35.25" customHeight="1" x14ac:dyDescent="0.25">
      <c r="A164" s="216" t="s">
        <v>736</v>
      </c>
      <c r="B164" s="454"/>
      <c r="C164" s="75"/>
      <c r="D164" s="455"/>
    </row>
    <row r="165" spans="1:4" ht="35.25" customHeight="1" x14ac:dyDescent="0.25">
      <c r="A165" s="216" t="s">
        <v>737</v>
      </c>
      <c r="B165" s="454"/>
      <c r="C165" s="76"/>
      <c r="D165" s="455"/>
    </row>
    <row r="166" spans="1:4" ht="13.8" x14ac:dyDescent="0.25">
      <c r="B166" s="142" t="s">
        <v>738</v>
      </c>
      <c r="C166" s="456"/>
      <c r="D166" s="143"/>
    </row>
    <row r="167" spans="1:4" ht="35.25" customHeight="1" x14ac:dyDescent="0.25">
      <c r="A167" s="216" t="s">
        <v>739</v>
      </c>
      <c r="B167" s="454"/>
      <c r="C167" s="75"/>
      <c r="D167" s="455"/>
    </row>
    <row r="168" spans="1:4" ht="35.25" customHeight="1" x14ac:dyDescent="0.25">
      <c r="A168" s="216" t="s">
        <v>740</v>
      </c>
      <c r="B168" s="454"/>
      <c r="C168" s="75"/>
      <c r="D168" s="455"/>
    </row>
    <row r="169" spans="1:4" ht="35.25" customHeight="1" x14ac:dyDescent="0.25">
      <c r="A169" s="216" t="s">
        <v>741</v>
      </c>
      <c r="B169" s="454"/>
      <c r="C169" s="75"/>
      <c r="D169" s="455"/>
    </row>
    <row r="170" spans="1:4" ht="35.25" customHeight="1" x14ac:dyDescent="0.25">
      <c r="A170" s="216" t="s">
        <v>742</v>
      </c>
      <c r="B170" s="454"/>
      <c r="C170" s="75"/>
      <c r="D170" s="455"/>
    </row>
    <row r="171" spans="1:4" ht="35.25" customHeight="1" x14ac:dyDescent="0.25">
      <c r="A171" s="216" t="s">
        <v>743</v>
      </c>
      <c r="B171" s="454"/>
      <c r="C171" s="75"/>
      <c r="D171" s="455"/>
    </row>
    <row r="172" spans="1:4" ht="35.25" customHeight="1" x14ac:dyDescent="0.25">
      <c r="A172" s="216" t="s">
        <v>744</v>
      </c>
      <c r="B172" s="454"/>
      <c r="C172" s="75"/>
      <c r="D172" s="455"/>
    </row>
    <row r="173" spans="1:4" ht="35.25" customHeight="1" x14ac:dyDescent="0.25">
      <c r="A173" s="216" t="s">
        <v>745</v>
      </c>
      <c r="B173" s="454"/>
      <c r="C173" s="75"/>
      <c r="D173" s="455"/>
    </row>
    <row r="174" spans="1:4" ht="35.25" customHeight="1" x14ac:dyDescent="0.25">
      <c r="A174" s="216" t="s">
        <v>746</v>
      </c>
      <c r="B174" s="454"/>
      <c r="C174" s="75"/>
      <c r="D174" s="455"/>
    </row>
    <row r="175" spans="1:4" ht="35.25" customHeight="1" x14ac:dyDescent="0.25">
      <c r="A175" s="216" t="s">
        <v>747</v>
      </c>
      <c r="B175" s="454"/>
      <c r="C175" s="75"/>
      <c r="D175" s="455"/>
    </row>
    <row r="176" spans="1:4" ht="35.25" customHeight="1" x14ac:dyDescent="0.25">
      <c r="A176" s="216" t="s">
        <v>748</v>
      </c>
      <c r="B176" s="454"/>
      <c r="C176" s="76"/>
      <c r="D176" s="455"/>
    </row>
    <row r="177" spans="1:4" ht="13.8" x14ac:dyDescent="0.25">
      <c r="B177" s="142" t="s">
        <v>749</v>
      </c>
      <c r="C177" s="456"/>
      <c r="D177" s="143"/>
    </row>
    <row r="178" spans="1:4" ht="35.25" customHeight="1" x14ac:dyDescent="0.25">
      <c r="A178" s="216" t="s">
        <v>750</v>
      </c>
      <c r="B178" s="454"/>
      <c r="C178" s="75"/>
      <c r="D178" s="455"/>
    </row>
    <row r="179" spans="1:4" ht="35.25" customHeight="1" x14ac:dyDescent="0.25">
      <c r="A179" s="216" t="s">
        <v>751</v>
      </c>
      <c r="B179" s="454"/>
      <c r="C179" s="75"/>
      <c r="D179" s="455"/>
    </row>
    <row r="180" spans="1:4" ht="35.25" customHeight="1" x14ac:dyDescent="0.25">
      <c r="A180" s="216" t="s">
        <v>752</v>
      </c>
      <c r="B180" s="454"/>
      <c r="C180" s="75"/>
      <c r="D180" s="455"/>
    </row>
    <row r="181" spans="1:4" ht="35.25" customHeight="1" x14ac:dyDescent="0.25">
      <c r="A181" s="216" t="s">
        <v>753</v>
      </c>
      <c r="B181" s="454"/>
      <c r="C181" s="75"/>
      <c r="D181" s="455"/>
    </row>
    <row r="182" spans="1:4" ht="35.25" customHeight="1" x14ac:dyDescent="0.25">
      <c r="A182" s="216" t="s">
        <v>754</v>
      </c>
      <c r="B182" s="454"/>
      <c r="C182" s="75"/>
      <c r="D182" s="455"/>
    </row>
    <row r="183" spans="1:4" ht="35.25" customHeight="1" x14ac:dyDescent="0.25">
      <c r="A183" s="216" t="s">
        <v>755</v>
      </c>
      <c r="B183" s="454"/>
      <c r="C183" s="75"/>
      <c r="D183" s="455"/>
    </row>
    <row r="184" spans="1:4" ht="35.25" customHeight="1" x14ac:dyDescent="0.25">
      <c r="A184" s="216" t="s">
        <v>756</v>
      </c>
      <c r="B184" s="454"/>
      <c r="C184" s="75"/>
      <c r="D184" s="455"/>
    </row>
    <row r="185" spans="1:4" ht="35.25" customHeight="1" x14ac:dyDescent="0.25">
      <c r="A185" s="216" t="s">
        <v>757</v>
      </c>
      <c r="B185" s="454"/>
      <c r="C185" s="75"/>
      <c r="D185" s="455"/>
    </row>
    <row r="186" spans="1:4" ht="35.25" customHeight="1" x14ac:dyDescent="0.25">
      <c r="A186" s="216" t="s">
        <v>758</v>
      </c>
      <c r="B186" s="454"/>
      <c r="C186" s="75"/>
      <c r="D186" s="455"/>
    </row>
    <row r="187" spans="1:4" ht="35.25" customHeight="1" x14ac:dyDescent="0.25">
      <c r="A187" s="216" t="s">
        <v>759</v>
      </c>
      <c r="B187" s="458"/>
      <c r="C187" s="115"/>
      <c r="D187" s="459"/>
    </row>
    <row r="188" spans="1:4" x14ac:dyDescent="0.25"/>
    <row r="189" spans="1:4" hidden="1" x14ac:dyDescent="0.25">
      <c r="A189" s="218"/>
      <c r="B189" s="22"/>
      <c r="C189" s="22"/>
    </row>
    <row r="190" spans="1:4" hidden="1" x14ac:dyDescent="0.25">
      <c r="A190" s="218"/>
      <c r="B190" s="23"/>
      <c r="C190" s="23"/>
    </row>
    <row r="191" spans="1:4" hidden="1" x14ac:dyDescent="0.25">
      <c r="A191" s="218"/>
      <c r="B191" s="22"/>
      <c r="C191" s="9"/>
    </row>
    <row r="192" spans="1:4" hidden="1" x14ac:dyDescent="0.25">
      <c r="B192" s="22"/>
      <c r="C192" s="9"/>
    </row>
    <row r="193" spans="2:3" hidden="1" x14ac:dyDescent="0.25">
      <c r="B193" s="23"/>
      <c r="C193" s="23"/>
    </row>
    <row r="194" spans="2:3" ht="13.2" hidden="1" customHeight="1" x14ac:dyDescent="0.25">
      <c r="B194" s="23"/>
      <c r="C194" s="23"/>
    </row>
    <row r="195" spans="2:3" x14ac:dyDescent="0.25"/>
    <row r="196" spans="2:3" hidden="1" x14ac:dyDescent="0.25"/>
    <row r="197" spans="2:3" hidden="1" x14ac:dyDescent="0.25"/>
    <row r="198" spans="2:3" hidden="1" x14ac:dyDescent="0.25"/>
    <row r="199" spans="2:3" hidden="1" x14ac:dyDescent="0.25"/>
    <row r="200" spans="2:3" hidden="1" x14ac:dyDescent="0.25"/>
    <row r="201" spans="2:3" hidden="1" x14ac:dyDescent="0.25"/>
    <row r="202" spans="2:3" hidden="1" x14ac:dyDescent="0.25"/>
    <row r="203" spans="2:3" hidden="1" x14ac:dyDescent="0.25"/>
    <row r="204" spans="2:3" hidden="1" x14ac:dyDescent="0.25"/>
    <row r="205" spans="2:3" hidden="1" x14ac:dyDescent="0.25"/>
    <row r="206" spans="2:3" hidden="1" x14ac:dyDescent="0.25"/>
    <row r="207" spans="2:3" hidden="1" x14ac:dyDescent="0.25"/>
    <row r="208" spans="2:3" hidden="1" x14ac:dyDescent="0.25"/>
    <row r="209" hidden="1" x14ac:dyDescent="0.25"/>
    <row r="210" hidden="1" x14ac:dyDescent="0.25"/>
    <row r="211" hidden="1" x14ac:dyDescent="0.25"/>
    <row r="212" hidden="1" x14ac:dyDescent="0.25"/>
    <row r="213" hidden="1" x14ac:dyDescent="0.25"/>
    <row r="214" hidden="1" x14ac:dyDescent="0.25"/>
    <row r="215" hidden="1" x14ac:dyDescent="0.25"/>
    <row r="216" hidden="1" x14ac:dyDescent="0.25"/>
    <row r="217" hidden="1" x14ac:dyDescent="0.25"/>
  </sheetData>
  <sheetProtection password="D429" sheet="1" objects="1" scenarios="1"/>
  <dataValidations count="4">
    <dataValidation allowBlank="1" showErrorMessage="1" prompt="Non input cell – does not accept input from user" sqref="D155 D4 D33 D40 D47 D54:D55 D110:D111 C66:D66 C77:D77 C88:D88 C99:D99 D122 D133 D144 D166 D177 D25:D26"/>
    <dataValidation showInputMessage="1" showErrorMessage="1" prompt="Accepts input from user" sqref="B5:B24 D5:D24 B27:B32 D27:D32 B34:B39 D34:D39 B41:B46 D41:D46 D48:D53 B48:B53 D56:D65 D67:D76 D78:D87 D89:D98 D100:D109 B112:B121 D112:D121 D123:D132 B123:B132 B134:B143 D134:D143 D145:D154 B145:B154 B156:B165 D156:D165 B167:B176 D167:D176 B56:B65 B67:B76 B78:B87 B89:B98 B100:B109 B178:B187 D178:D187"/>
    <dataValidation allowBlank="1" showInputMessage="1" showErrorMessage="1" prompt="Does not accept input from user" sqref="C4:C55 C110:C187"/>
    <dataValidation type="list" showInputMessage="1" showErrorMessage="1" prompt="Accepts input from user" sqref="C56:C65 C67:C76 C78:C87 C89:C98 C100:C109">
      <formula1>YES_NO_LIST</formula1>
    </dataValidation>
  </dataValidations>
  <printOptions horizontalCentered="1"/>
  <pageMargins left="0" right="0" top="0.5" bottom="0.35" header="0.3" footer="0.2"/>
  <pageSetup paperSize="5" scale="48" fitToHeight="3" orientation="portrait" cellComments="asDisplayed" r:id="rId1"/>
  <headerFooter alignWithMargins="0">
    <oddFooter>&amp;L&amp;F &amp;C Page &amp;P of &amp;N&amp;R[&amp;A]</oddFooter>
  </headerFooter>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11</vt:i4>
      </vt:variant>
      <vt:variant>
        <vt:lpstr>Named Ranges</vt:lpstr>
      </vt:variant>
      <vt:variant>
        <vt:i4>552</vt:i4>
      </vt:variant>
    </vt:vector>
  </HeadingPairs>
  <TitlesOfParts>
    <vt:vector size="563" baseType="lpstr">
      <vt:lpstr>Company Information</vt:lpstr>
      <vt:lpstr>Pt 1 Summary of Data</vt:lpstr>
      <vt:lpstr>Pt 2 Premium and Claims</vt:lpstr>
      <vt:lpstr>Pt1_2 Formula Sheet</vt:lpstr>
      <vt:lpstr>Pt 3 MLR and Rebate Calculation</vt:lpstr>
      <vt:lpstr>Pt3_Formula_Sheet</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ColumnTitleRegion1.B3.D187.7</vt:lpstr>
      <vt:lpstr>ColumnTitleRegion1.B7.B18.6</vt:lpstr>
      <vt:lpstr>ColumnTitleRegion2.B21.B32.6</vt:lpstr>
      <vt:lpstr>ColumnTitleRegion2.B3.D24.7</vt:lpstr>
      <vt:lpstr>ColumnTitleRegion3.B35.C46.6</vt:lpstr>
      <vt:lpstr>ColumnTitleRegion4.B49.C59.6</vt:lpstr>
      <vt:lpstr>ColumnTitleRegion4.T2.T52.9</vt:lpstr>
      <vt:lpstr>ColumnTitleRegion5.V2.V4.9</vt:lpstr>
      <vt:lpstr>ColumnTitleRegion6.B62.B65.6</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Pt3_Formula_Sheet!Print_Area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Pt3_Formula_Sheet!Print_Titles</vt:lpstr>
      <vt:lpstr>'Pt 3 MLR and Rebate Calculation'!QUALITY_IMPROVEMENT_EXPENSES</vt:lpstr>
      <vt:lpstr>'Pt 3 MLR and Rebate Calculation'!RC_ADJ_INC_CLAIMS_PY_RESTATED_Q1</vt:lpstr>
      <vt:lpstr>RC_ADJ_INCURRED_CLAIMS_PY</vt:lpstr>
      <vt:lpstr>RC_CLM_LIAB_TRUEUP</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'Pt 5 Additional Responses'!TAX_RATE</vt:lpstr>
      <vt:lpstr>TitleRegion1.A3.B11.9</vt:lpstr>
      <vt:lpstr>TitleRegion1.B3.AU62.2</vt:lpstr>
      <vt:lpstr>TitleRegion1.B3.C19.1</vt:lpstr>
      <vt:lpstr>TitleRegion2.A16.B20.9</vt:lpstr>
      <vt:lpstr>TitleRegion2.B3.AU58.3</vt:lpstr>
      <vt:lpstr>TitleRegion3.B3.AL49.4</vt:lpstr>
      <vt:lpstr>Pt3_Formula_Sheet!TitleRegion3.B3.AN63.6</vt:lpstr>
      <vt:lpstr>TitleRegion3.D2.R61.9</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Twardy, Drew J</cp:lastModifiedBy>
  <dcterms:created xsi:type="dcterms:W3CDTF">2012-03-15T12:14:51Z</dcterms:created>
  <dcterms:modified xsi:type="dcterms:W3CDTF">2018-07-25T19:10:32Z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SV_QUERY_LIST_4F35BF76-6C0D-4D9B-82B2-816C12CF3733">
    <vt:lpwstr>empty_477D106A-C0D6-4607-AEBD-E2C9D60EA279</vt:lpwstr>
  </property>
  <property fmtid="{D5CDD505-2E9C-101B-9397-08002B2CF9AE}" pid="5" name="SV_HIDDEN_GRID_QUERY_LIST_4F35BF76-6C0D-4D9B-82B2-816C12CF3733">
    <vt:lpwstr>empty_477D106A-C0D6-4607-AEBD-E2C9D60EA279</vt:lpwstr>
  </property>
</Properties>
</file>