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5570" windowHeight="6120" tabRatio="836" activeTab="2"/>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T42" i="29"/>
  <c r="S42" i="29"/>
  <c r="Q42" i="29"/>
  <c r="Q16" i="29" s="1"/>
  <c r="P42" i="29"/>
  <c r="O42" i="29"/>
  <c r="M42" i="29"/>
  <c r="M16" i="29" s="1"/>
  <c r="L42" i="29"/>
  <c r="K42" i="29"/>
  <c r="I42" i="29"/>
  <c r="H42" i="29"/>
  <c r="G42" i="29"/>
  <c r="E42" i="29"/>
  <c r="D42" i="29"/>
  <c r="C42" i="29"/>
  <c r="AK41" i="29"/>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N22" i="29"/>
  <c r="AL21" i="29"/>
  <c r="AL22" i="29" s="1"/>
  <c r="Z21" i="29"/>
  <c r="Z22" i="29" s="1"/>
  <c r="V21" i="29"/>
  <c r="V22" i="29" s="1"/>
  <c r="R21" i="29"/>
  <c r="R22" i="29" s="1"/>
  <c r="N21" i="29"/>
  <c r="J21" i="29"/>
  <c r="J22" i="29" s="1"/>
  <c r="F21" i="29"/>
  <c r="F22" i="29" s="1"/>
  <c r="AK19" i="29"/>
  <c r="AJ19" i="29"/>
  <c r="AI19" i="29"/>
  <c r="Y19" i="29"/>
  <c r="X19" i="29"/>
  <c r="W19" i="29"/>
  <c r="T19" i="29"/>
  <c r="S19" i="29"/>
  <c r="P19" i="29"/>
  <c r="O19" i="29"/>
  <c r="M19" i="29"/>
  <c r="N19" i="29" s="1"/>
  <c r="L19" i="29"/>
  <c r="K19" i="29"/>
  <c r="H19" i="29"/>
  <c r="G19" i="29"/>
  <c r="D19" i="29"/>
  <c r="C19" i="29"/>
  <c r="W17" i="29"/>
  <c r="AJ16" i="29"/>
  <c r="AI16" i="29"/>
  <c r="Y16" i="29"/>
  <c r="Z16" i="29" s="1"/>
  <c r="X16" i="29"/>
  <c r="W16" i="29"/>
  <c r="U16" i="29"/>
  <c r="V16" i="29" s="1"/>
  <c r="T16" i="29"/>
  <c r="S16" i="29"/>
  <c r="P16" i="29"/>
  <c r="O16" i="29"/>
  <c r="L16" i="29"/>
  <c r="K16" i="29"/>
  <c r="I16" i="29"/>
  <c r="J16" i="29" s="1"/>
  <c r="H16" i="29"/>
  <c r="G16" i="29"/>
  <c r="E16" i="29"/>
  <c r="F16" i="29" s="1"/>
  <c r="D16" i="29"/>
  <c r="C16" i="29"/>
  <c r="AJ15" i="29"/>
  <c r="AI15" i="29"/>
  <c r="X15" i="29"/>
  <c r="X17" i="29" s="1"/>
  <c r="X27" i="29" s="1"/>
  <c r="W15" i="29"/>
  <c r="T15" i="29"/>
  <c r="S15" i="29"/>
  <c r="P15" i="29"/>
  <c r="O15" i="29"/>
  <c r="L15" i="29"/>
  <c r="L17" i="29" s="1"/>
  <c r="K15" i="29"/>
  <c r="K17" i="29" s="1"/>
  <c r="H15" i="29"/>
  <c r="G15" i="29"/>
  <c r="D15" i="29"/>
  <c r="C15" i="29"/>
  <c r="I11" i="29"/>
  <c r="J11" i="29" s="1"/>
  <c r="H11" i="29"/>
  <c r="G11" i="29"/>
  <c r="E11" i="29"/>
  <c r="F11" i="29" s="1"/>
  <c r="D11" i="29"/>
  <c r="C11" i="29"/>
  <c r="I10" i="29"/>
  <c r="J10" i="29" s="1"/>
  <c r="H10" i="29"/>
  <c r="G10" i="29"/>
  <c r="E10" i="29"/>
  <c r="F10" i="29" s="1"/>
  <c r="D10" i="29"/>
  <c r="C10" i="29"/>
  <c r="E9" i="29"/>
  <c r="F9" i="29" s="1"/>
  <c r="D9" i="29"/>
  <c r="C9" i="29"/>
  <c r="E8" i="29"/>
  <c r="F8" i="29" s="1"/>
  <c r="D8" i="29"/>
  <c r="C8" i="29"/>
  <c r="AK7" i="29"/>
  <c r="AJ7" i="29"/>
  <c r="AI7" i="29"/>
  <c r="Y7" i="29"/>
  <c r="Z7" i="29" s="1"/>
  <c r="X7" i="29"/>
  <c r="W7" i="29"/>
  <c r="U7" i="29"/>
  <c r="V7" i="29" s="1"/>
  <c r="T7" i="29"/>
  <c r="S7" i="29"/>
  <c r="Q7" i="29"/>
  <c r="R7" i="29" s="1"/>
  <c r="P7" i="29"/>
  <c r="O7" i="29"/>
  <c r="M7" i="29"/>
  <c r="N7" i="29" s="1"/>
  <c r="L7" i="29"/>
  <c r="K7" i="29"/>
  <c r="K12" i="29" s="1"/>
  <c r="I7" i="29"/>
  <c r="J7" i="29" s="1"/>
  <c r="H7" i="29"/>
  <c r="G7" i="29"/>
  <c r="E7" i="29"/>
  <c r="F7" i="29" s="1"/>
  <c r="D7" i="29"/>
  <c r="C7" i="29"/>
  <c r="AJ6" i="29"/>
  <c r="AJ13" i="29" s="1"/>
  <c r="AI6" i="29"/>
  <c r="X6" i="29"/>
  <c r="X13" i="29" s="1"/>
  <c r="W6" i="29"/>
  <c r="T6" i="29"/>
  <c r="S6" i="29"/>
  <c r="P6" i="29"/>
  <c r="O6" i="29"/>
  <c r="L6" i="29"/>
  <c r="L12" i="29" s="1"/>
  <c r="K6" i="29"/>
  <c r="H6" i="29"/>
  <c r="G6" i="29"/>
  <c r="D6" i="29"/>
  <c r="C6" i="29"/>
  <c r="AJ5" i="29"/>
  <c r="AI5" i="29"/>
  <c r="X5" i="29"/>
  <c r="W5" i="29"/>
  <c r="T5" i="29"/>
  <c r="S5" i="29"/>
  <c r="P5" i="29"/>
  <c r="O5" i="29"/>
  <c r="L5" i="29"/>
  <c r="K5" i="29"/>
  <c r="H5" i="29"/>
  <c r="G5" i="29"/>
  <c r="D5" i="29"/>
  <c r="C5" i="29"/>
  <c r="AS7" i="27"/>
  <c r="AS4" i="27" s="1"/>
  <c r="AR7" i="27"/>
  <c r="AR4" i="27" s="1"/>
  <c r="AQ7" i="27"/>
  <c r="AQ4" i="27" s="1"/>
  <c r="AP7" i="27"/>
  <c r="AP4" i="27" s="1"/>
  <c r="AO7" i="27"/>
  <c r="AO4" i="27" s="1"/>
  <c r="AN7" i="27"/>
  <c r="AN4" i="27" s="1"/>
  <c r="AM7" i="27"/>
  <c r="AM4" i="27" s="1"/>
  <c r="AL7" i="27"/>
  <c r="AL4" i="27" s="1"/>
  <c r="AA7" i="27"/>
  <c r="AA4" i="27" s="1"/>
  <c r="Z7" i="27"/>
  <c r="Z4" i="27" s="1"/>
  <c r="Y7" i="27"/>
  <c r="Y4" i="27" s="1"/>
  <c r="X7" i="27"/>
  <c r="X4" i="27" s="1"/>
  <c r="W7" i="27"/>
  <c r="W4" i="27" s="1"/>
  <c r="V7" i="27"/>
  <c r="V4" i="27" s="1"/>
  <c r="U7" i="27"/>
  <c r="U4" i="27" s="1"/>
  <c r="T7" i="27"/>
  <c r="T4" i="27" s="1"/>
  <c r="S7" i="27"/>
  <c r="S4" i="27" s="1"/>
  <c r="R7" i="27"/>
  <c r="R4" i="27" s="1"/>
  <c r="Q7" i="27"/>
  <c r="Q4" i="27" s="1"/>
  <c r="P7" i="27"/>
  <c r="P4" i="27" s="1"/>
  <c r="O7" i="27"/>
  <c r="O4" i="27" s="1"/>
  <c r="N7" i="27"/>
  <c r="N4" i="27" s="1"/>
  <c r="M7" i="27"/>
  <c r="M4" i="27" s="1"/>
  <c r="L7" i="27"/>
  <c r="L4" i="27" s="1"/>
  <c r="K7" i="27"/>
  <c r="K4" i="27" s="1"/>
  <c r="J7" i="27"/>
  <c r="J4" i="27" s="1"/>
  <c r="I7" i="27"/>
  <c r="I4" i="27" s="1"/>
  <c r="H7" i="27"/>
  <c r="H4" i="27" s="1"/>
  <c r="G7" i="27"/>
  <c r="G4" i="27" s="1"/>
  <c r="F7" i="27"/>
  <c r="F4" i="27" s="1"/>
  <c r="E7" i="27"/>
  <c r="E4" i="27" s="1"/>
  <c r="D7" i="27"/>
  <c r="D4" i="27" s="1"/>
  <c r="AS6" i="27"/>
  <c r="AS3" i="27" s="1"/>
  <c r="AR6" i="27"/>
  <c r="AR3" i="27" s="1"/>
  <c r="AQ6" i="27"/>
  <c r="AQ3" i="27" s="1"/>
  <c r="AP6" i="27"/>
  <c r="AP3" i="27" s="1"/>
  <c r="AO6" i="27"/>
  <c r="AO3" i="27" s="1"/>
  <c r="AN6" i="27"/>
  <c r="AN3" i="27" s="1"/>
  <c r="AM6" i="27"/>
  <c r="AM3" i="27" s="1"/>
  <c r="AL6" i="27"/>
  <c r="AL3" i="27" s="1"/>
  <c r="AA6" i="27"/>
  <c r="AA3" i="27" s="1"/>
  <c r="Z6" i="27"/>
  <c r="Z3" i="27" s="1"/>
  <c r="Y6" i="27"/>
  <c r="Y3" i="27" s="1"/>
  <c r="X6" i="27"/>
  <c r="X3" i="27" s="1"/>
  <c r="W6" i="27"/>
  <c r="W3" i="27" s="1"/>
  <c r="V6" i="27"/>
  <c r="V3" i="27" s="1"/>
  <c r="U6" i="27"/>
  <c r="U3" i="27" s="1"/>
  <c r="T6" i="27"/>
  <c r="T3" i="27"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S2" i="27"/>
  <c r="AR2" i="27"/>
  <c r="AQ2" i="27"/>
  <c r="AP2" i="27"/>
  <c r="AO2" i="27"/>
  <c r="AN2" i="27"/>
  <c r="AM2" i="27"/>
  <c r="AL2" i="27"/>
  <c r="AA2" i="27"/>
  <c r="Z2" i="27"/>
  <c r="Y2" i="27"/>
  <c r="X2" i="27"/>
  <c r="W2" i="27"/>
  <c r="U15" i="29" s="1"/>
  <c r="V2" i="27"/>
  <c r="U2" i="27"/>
  <c r="T2" i="27"/>
  <c r="Q15" i="29" s="1"/>
  <c r="S2" i="27"/>
  <c r="R2" i="27"/>
  <c r="Q2" i="27"/>
  <c r="P2" i="27"/>
  <c r="O2" i="27"/>
  <c r="N2" i="27"/>
  <c r="M2" i="27"/>
  <c r="L2" i="27"/>
  <c r="K2" i="27"/>
  <c r="J2" i="27"/>
  <c r="I2" i="27"/>
  <c r="H2" i="27"/>
  <c r="G2" i="27"/>
  <c r="F2" i="27"/>
  <c r="E2" i="27"/>
  <c r="D2" i="27"/>
  <c r="AJ17" i="29" l="1"/>
  <c r="AI17" i="29"/>
  <c r="Y6" i="29"/>
  <c r="Z6" i="29" s="1"/>
  <c r="Z13" i="29" s="1"/>
  <c r="Q6" i="29"/>
  <c r="R6" i="29" s="1"/>
  <c r="Z19" i="29"/>
  <c r="AL16" i="29"/>
  <c r="AL7" i="29"/>
  <c r="AI13" i="29"/>
  <c r="U6" i="29"/>
  <c r="V6" i="29" s="1"/>
  <c r="I6" i="29"/>
  <c r="J6" i="29" s="1"/>
  <c r="AK6" i="29"/>
  <c r="AK13" i="29" s="1"/>
  <c r="E6" i="29"/>
  <c r="F6" i="29" s="1"/>
  <c r="AK15" i="29"/>
  <c r="AL15" i="29" s="1"/>
  <c r="AL19" i="29"/>
  <c r="Y13" i="29"/>
  <c r="N16" i="29"/>
  <c r="R16" i="29"/>
  <c r="R15" i="29"/>
  <c r="K26" i="29"/>
  <c r="AI27" i="29"/>
  <c r="Z33" i="29"/>
  <c r="Z23" i="29"/>
  <c r="W13" i="29"/>
  <c r="Y15" i="29"/>
  <c r="M6" i="29"/>
  <c r="V15" i="29"/>
  <c r="N23" i="29"/>
  <c r="M15" i="29"/>
  <c r="N33" i="29" s="1"/>
  <c r="I15" i="29"/>
  <c r="E15" i="29"/>
  <c r="F15" i="29" s="1"/>
  <c r="L26" i="29"/>
  <c r="AJ27" i="29"/>
  <c r="W27" i="29"/>
  <c r="AL17" i="29" l="1"/>
  <c r="AL6" i="29"/>
  <c r="AL13" i="29" s="1"/>
  <c r="U19" i="29"/>
  <c r="V19" i="29" s="1"/>
  <c r="V33" i="29" s="1"/>
  <c r="F17" i="29"/>
  <c r="AK17" i="29"/>
  <c r="AK27" i="29" s="1"/>
  <c r="AL20" i="29" s="1"/>
  <c r="AL33" i="29"/>
  <c r="O17" i="29"/>
  <c r="O27" i="29" s="1"/>
  <c r="AL23" i="29"/>
  <c r="Q13" i="29"/>
  <c r="P17" i="29"/>
  <c r="P27" i="29" s="1"/>
  <c r="Q17" i="29"/>
  <c r="Q27" i="29" s="1"/>
  <c r="Q19" i="29"/>
  <c r="R19" i="29" s="1"/>
  <c r="R23" i="29" s="1"/>
  <c r="P13" i="29"/>
  <c r="R17" i="29"/>
  <c r="S13" i="29"/>
  <c r="O13" i="29"/>
  <c r="E12" i="29"/>
  <c r="D17" i="29"/>
  <c r="D26" i="29" s="1"/>
  <c r="D12" i="29"/>
  <c r="E19" i="29"/>
  <c r="F19" i="29" s="1"/>
  <c r="T13" i="29"/>
  <c r="S17" i="29"/>
  <c r="V17" i="29"/>
  <c r="E17" i="29"/>
  <c r="T17" i="29"/>
  <c r="M12" i="29"/>
  <c r="N12" i="29" s="1"/>
  <c r="N6" i="29"/>
  <c r="C12" i="29"/>
  <c r="C17" i="29"/>
  <c r="J15" i="29"/>
  <c r="I17" i="29" s="1"/>
  <c r="U17" i="29"/>
  <c r="M17" i="29"/>
  <c r="N15" i="29"/>
  <c r="N17" i="29" s="1"/>
  <c r="U13" i="29"/>
  <c r="Y17" i="29"/>
  <c r="Z15" i="29"/>
  <c r="Z17" i="29" s="1"/>
  <c r="V27" i="29" l="1"/>
  <c r="V29" i="29" s="1"/>
  <c r="V32" i="29" s="1"/>
  <c r="AL27" i="29"/>
  <c r="AL28" i="29" s="1"/>
  <c r="AJ35" i="29" s="1"/>
  <c r="AJ37" i="29" s="1"/>
  <c r="V23" i="29"/>
  <c r="R13" i="29"/>
  <c r="R33" i="29"/>
  <c r="R34" i="29"/>
  <c r="R27" i="29"/>
  <c r="R29" i="29" s="1"/>
  <c r="R32" i="29" s="1"/>
  <c r="V34" i="29"/>
  <c r="R20" i="29"/>
  <c r="H12" i="29"/>
  <c r="G17" i="29"/>
  <c r="G26" i="29" s="1"/>
  <c r="I12" i="29"/>
  <c r="I26" i="29" s="1"/>
  <c r="V28" i="29"/>
  <c r="M26" i="29"/>
  <c r="N20" i="29" s="1"/>
  <c r="V13" i="29"/>
  <c r="S27" i="29"/>
  <c r="F12" i="29"/>
  <c r="F26" i="29" s="1"/>
  <c r="C26" i="29"/>
  <c r="Z34" i="29"/>
  <c r="Z27" i="29"/>
  <c r="U27" i="29"/>
  <c r="T27" i="29"/>
  <c r="Y27" i="29"/>
  <c r="Z20" i="29" s="1"/>
  <c r="N26" i="29"/>
  <c r="J17" i="29"/>
  <c r="H17" i="29"/>
  <c r="E26" i="29"/>
  <c r="G12" i="29"/>
  <c r="F33" i="29"/>
  <c r="I19" i="29"/>
  <c r="J19" i="29" s="1"/>
  <c r="AI35" i="29" l="1"/>
  <c r="AI37" i="29" s="1"/>
  <c r="AK35" i="29"/>
  <c r="AK37" i="29" s="1"/>
  <c r="AL29" i="29"/>
  <c r="AL32" i="29" s="1"/>
  <c r="AL34" i="29" s="1"/>
  <c r="T35" i="29"/>
  <c r="T38" i="29" s="1"/>
  <c r="R28" i="29"/>
  <c r="Q35" i="29" s="1"/>
  <c r="Q38" i="29" s="1"/>
  <c r="U35" i="29"/>
  <c r="U38" i="29" s="1"/>
  <c r="F20" i="29"/>
  <c r="F23" i="29" s="1"/>
  <c r="F28" i="29" s="1"/>
  <c r="F29" i="29" s="1"/>
  <c r="F32" i="29" s="1"/>
  <c r="F34" i="29" s="1"/>
  <c r="S35" i="29"/>
  <c r="S38" i="29" s="1"/>
  <c r="J12" i="29"/>
  <c r="J26" i="29" s="1"/>
  <c r="Z28" i="29"/>
  <c r="Y35" i="29" s="1"/>
  <c r="Z29" i="29"/>
  <c r="Z32" i="29" s="1"/>
  <c r="V20" i="29"/>
  <c r="J33" i="29"/>
  <c r="J23" i="29"/>
  <c r="N28" i="29"/>
  <c r="N29" i="29" s="1"/>
  <c r="N32" i="29" s="1"/>
  <c r="N34" i="29" s="1"/>
  <c r="H26" i="29"/>
  <c r="J20" i="29" s="1"/>
  <c r="P35" i="29" l="1"/>
  <c r="P37" i="29" s="1"/>
  <c r="AI38" i="29"/>
  <c r="AJ38" i="29" s="1"/>
  <c r="AK38" i="29" s="1"/>
  <c r="AL38" i="29" s="1"/>
  <c r="O35" i="29"/>
  <c r="O38" i="29" s="1"/>
  <c r="Q37" i="29"/>
  <c r="T37" i="29"/>
  <c r="U37" i="29"/>
  <c r="V38" i="29"/>
  <c r="S37" i="29"/>
  <c r="Y38" i="29"/>
  <c r="Y37" i="29"/>
  <c r="J28" i="29"/>
  <c r="J29" i="29" s="1"/>
  <c r="J32" i="29" s="1"/>
  <c r="J34" i="29" s="1"/>
  <c r="L35" i="29"/>
  <c r="K35" i="29"/>
  <c r="M35" i="29"/>
  <c r="D35" i="29"/>
  <c r="E35" i="29"/>
  <c r="C35" i="29"/>
  <c r="X35" i="29"/>
  <c r="W35" i="29"/>
  <c r="P38" i="29" l="1"/>
  <c r="R38" i="29" s="1"/>
  <c r="O37" i="29"/>
  <c r="M37" i="29"/>
  <c r="E37" i="29"/>
  <c r="G35" i="29"/>
  <c r="H35" i="29"/>
  <c r="I35" i="29"/>
  <c r="D38" i="29"/>
  <c r="D37" i="29"/>
  <c r="L37" i="29"/>
  <c r="L38" i="29"/>
  <c r="C37" i="29"/>
  <c r="C38" i="29"/>
  <c r="K37" i="29"/>
  <c r="K38" i="29"/>
  <c r="W37" i="29"/>
  <c r="W38" i="29"/>
  <c r="X37" i="29"/>
  <c r="X38" i="29"/>
  <c r="M38" i="29" l="1"/>
  <c r="N38" i="29" s="1"/>
  <c r="E38" i="29"/>
  <c r="F38" i="29" s="1"/>
  <c r="I37" i="29"/>
  <c r="H37" i="29"/>
  <c r="H38" i="29"/>
  <c r="Z38" i="29"/>
  <c r="G37" i="29"/>
  <c r="G38" i="29"/>
  <c r="I38" i="29" l="1"/>
  <c r="J38" i="29" s="1"/>
</calcChain>
</file>

<file path=xl/sharedStrings.xml><?xml version="1.0" encoding="utf-8"?>
<sst xmlns="http://schemas.openxmlformats.org/spreadsheetml/2006/main" count="1211" uniqueCount="924">
  <si>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</si>
  <si>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</si>
  <si>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</si>
  <si>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</si>
  <si>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</si>
  <si>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</si>
  <si>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</si>
  <si>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</si>
  <si>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</si>
  <si>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</si>
  <si>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</si>
  <si>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</si>
  <si>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</si>
  <si>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</si>
  <si>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</si>
  <si>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</si>
  <si>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</si>
  <si>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</si>
  <si>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</si>
  <si>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</si>
  <si>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</si>
  <si>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</si>
  <si>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</si>
  <si>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</si>
  <si>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</si>
  <si>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</si>
  <si>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</si>
  <si>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</si>
  <si>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</si>
  <si>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</si>
  <si>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</si>
  <si>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</si>
  <si>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</si>
  <si>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</si>
  <si>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</si>
  <si>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</si>
  <si>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</si>
  <si>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</si>
  <si>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</si>
  <si>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</si>
  <si>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</si>
  <si>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</si>
  <si>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</si>
  <si>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</si>
  <si>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</si>
  <si>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</si>
  <si>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</si>
  <si>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</si>
  <si>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</si>
  <si>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</si>
  <si>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</si>
  <si>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</si>
  <si>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</si>
  <si>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</si>
  <si>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</si>
  <si>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</si>
  <si>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</si>
  <si>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</si>
  <si>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</si>
  <si>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</si>
  <si>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</si>
  <si>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</si>
  <si>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</si>
  <si>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</si>
  <si>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</si>
  <si>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</si>
  <si>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</si>
  <si>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</si>
  <si>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</si>
  <si>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</si>
  <si>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</si>
  <si>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</si>
  <si>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</si>
  <si>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</si>
  <si>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</si>
  <si>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</si>
  <si>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</si>
  <si>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</si>
  <si>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</si>
  <si>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</si>
  <si>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</si>
  <si>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</si>
  <si>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</si>
  <si>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</si>
  <si>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</si>
  <si>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</si>
  <si>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</si>
  <si>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</si>
  <si>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</si>
  <si>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</si>
  <si>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</si>
  <si>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</si>
  <si>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</si>
  <si>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</si>
  <si>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</si>
  <si>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</si>
  <si>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</si>
  <si>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</si>
  <si>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</si>
  <si>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</si>
  <si>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</si>
  <si>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</si>
  <si>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</si>
  <si>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</si>
  <si>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</si>
  <si>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</si>
  <si>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</si>
  <si>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</si>
  <si>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</si>
  <si>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</si>
  <si>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</si>
  <si>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</si>
  <si>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</si>
  <si>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</si>
  <si>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</si>
  <si>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</si>
  <si>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</si>
  <si>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</si>
  <si>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</si>
  <si>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</si>
  <si>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</si>
  <si>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</si>
  <si>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</si>
  <si>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</si>
  <si>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</si>
  <si>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</si>
  <si>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</si>
  <si>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</si>
  <si>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</si>
  <si>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</si>
  <si>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</si>
  <si>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</si>
  <si>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</si>
  <si>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</si>
  <si>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</si>
  <si>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</si>
  <si>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</si>
  <si>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</si>
  <si>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</si>
  <si>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</si>
  <si>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</si>
  <si>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</si>
  <si>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</si>
  <si>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</si>
  <si>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</si>
  <si>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</si>
  <si>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</si>
  <si>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</si>
  <si>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</si>
  <si>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</si>
  <si>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</si>
  <si>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</si>
  <si>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</si>
  <si>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</si>
  <si>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</si>
  <si>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</si>
  <si>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</si>
  <si>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</si>
  <si>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</si>
  <si>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</si>
  <si>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</si>
  <si>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</si>
  <si>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</si>
  <si>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</si>
  <si>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</si>
  <si>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</si>
  <si>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</si>
  <si>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</si>
  <si>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</si>
  <si>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</si>
  <si>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</si>
  <si>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</si>
  <si>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</si>
  <si>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</si>
  <si>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</si>
  <si>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</si>
  <si>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</si>
  <si>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</si>
  <si>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</si>
  <si>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</si>
  <si>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</si>
  <si>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</si>
  <si>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</si>
  <si>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</si>
  <si>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</si>
  <si>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</si>
  <si>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</si>
  <si>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</si>
  <si>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</si>
  <si>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</si>
  <si>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</si>
  <si>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</si>
  <si>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</si>
  <si>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</si>
  <si>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</si>
  <si>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</si>
  <si>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</si>
  <si>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</si>
  <si>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</si>
  <si>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</si>
  <si>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</si>
  <si>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</si>
  <si>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</si>
  <si>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</si>
  <si>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</si>
  <si>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</si>
  <si>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</si>
  <si>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</si>
  <si>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</si>
  <si>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</si>
  <si>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</si>
  <si>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</si>
  <si>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</si>
  <si>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</si>
  <si>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</si>
  <si>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</si>
  <si>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</si>
  <si>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</si>
  <si>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</si>
  <si>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</si>
  <si>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</si>
  <si>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</si>
  <si>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</si>
  <si>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</si>
  <si>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</si>
  <si>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</si>
  <si>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</si>
  <si>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</si>
  <si>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</si>
  <si>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</si>
  <si>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</si>
  <si>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</si>
  <si>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</si>
  <si>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</si>
  <si>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</si>
  <si>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</si>
  <si>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</si>
  <si>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</si>
  <si>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</si>
  <si>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</si>
  <si>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</si>
  <si>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</si>
  <si>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</si>
  <si>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</si>
  <si>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</si>
  <si>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</si>
  <si>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</si>
  <si>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</si>
  <si>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</si>
  <si>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</si>
  <si>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</si>
  <si>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</si>
  <si>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</si>
  <si>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</si>
  <si>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</si>
  <si>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</si>
  <si>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</si>
  <si>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</si>
  <si>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</si>
  <si>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</si>
  <si>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</si>
  <si>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</si>
  <si>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</si>
  <si>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</si>
  <si>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</si>
  <si>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</si>
  <si>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</si>
  <si>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</si>
  <si>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</si>
  <si>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</si>
  <si>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</si>
  <si>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</si>
  <si>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</si>
  <si>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</si>
  <si>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</si>
  <si>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</si>
  <si>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</si>
  <si>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</si>
  <si>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</si>
  <si>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</si>
  <si>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</si>
  <si>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</si>
  <si>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</si>
  <si>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</si>
  <si>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</si>
  <si>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</si>
  <si>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</si>
  <si>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</si>
  <si>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</si>
  <si>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</si>
  <si>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</si>
  <si>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</si>
  <si>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</si>
  <si>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</si>
  <si>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</si>
  <si>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</si>
  <si>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</si>
  <si>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</si>
  <si>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</si>
  <si>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</si>
  <si>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</si>
  <si>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</si>
  <si>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</si>
  <si>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</si>
  <si>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</si>
  <si>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</si>
  <si>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</si>
  <si>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</si>
  <si>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</si>
  <si>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</si>
  <si>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</si>
  <si>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</si>
  <si>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</si>
  <si>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</si>
  <si>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</si>
  <si>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</si>
  <si>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</si>
  <si>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</si>
  <si>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</si>
  <si>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</si>
  <si>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</si>
  <si>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</si>
  <si>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</si>
  <si>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</si>
  <si>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</si>
  <si>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</si>
  <si>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</si>
  <si>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</si>
  <si>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</si>
  <si>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</si>
  <si>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</si>
  <si>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</si>
  <si>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</si>
  <si>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</si>
  <si>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</si>
  <si>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</si>
  <si>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</si>
  <si>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</si>
  <si>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</si>
  <si>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</si>
  <si>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</si>
  <si>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</si>
  <si>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</si>
  <si>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</si>
  <si>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</si>
  <si>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</si>
  <si>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</si>
  <si>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</si>
  <si>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</si>
  <si>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</si>
  <si>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</si>
  <si>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</si>
  <si>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</si>
  <si>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</si>
  <si>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</si>
  <si>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</si>
  <si>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</si>
  <si>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</si>
  <si>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</si>
  <si>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</si>
  <si>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</si>
  <si>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</si>
  <si>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</si>
  <si>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</si>
  <si>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</si>
  <si>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</si>
  <si>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</si>
  <si>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</si>
  <si>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</si>
  <si>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</si>
  <si>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</si>
  <si>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</si>
  <si>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</si>
  <si>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</si>
  <si>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</si>
  <si>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</si>
  <si>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</si>
  <si>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</si>
  <si>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</si>
  <si>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</si>
  <si>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</si>
  <si>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</si>
  <si>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</si>
  <si>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</si>
  <si>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</si>
  <si>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</si>
  <si>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</si>
  <si>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</si>
  <si>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</si>
  <si>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</si>
  <si>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</si>
  <si>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</si>
  <si>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</si>
  <si>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</si>
  <si>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</si>
  <si>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</si>
  <si>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</si>
  <si>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</si>
  <si>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</si>
  <si>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</si>
  <si>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</si>
  <si>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</si>
  <si>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</si>
  <si>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</si>
  <si>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</si>
  <si>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</si>
  <si>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</si>
  <si>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</si>
  <si>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</si>
  <si>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</si>
  <si>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</si>
  <si>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</si>
  <si>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</si>
  <si>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</si>
  <si>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</si>
  <si>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</si>
  <si>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</si>
  <si>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</si>
  <si>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</si>
  <si>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</si>
  <si>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</si>
  <si>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</si>
  <si>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</si>
  <si>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</si>
  <si>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</si>
  <si>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</si>
  <si>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</si>
  <si>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</si>
  <si>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</si>
  <si>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</si>
  <si>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</si>
  <si>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</si>
  <si>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</si>
  <si>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</si>
  <si>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</si>
  <si>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</si>
  <si>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</si>
  <si>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</si>
  <si>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</si>
  <si>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</si>
  <si>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</si>
  <si>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</si>
  <si>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</si>
  <si>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</si>
  <si>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</si>
  <si>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</si>
  <si>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</si>
  <si>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</si>
  <si>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</si>
  <si>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</si>
  <si>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</si>
  <si>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</si>
  <si>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</si>
  <si>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</si>
  <si>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</si>
  <si>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</si>
  <si>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</si>
  <si>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</si>
  <si>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</si>
  <si>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</si>
  <si>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</si>
  <si>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</si>
  <si>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</si>
  <si>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</si>
  <si>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</si>
  <si>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</si>
  <si>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</si>
  <si>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</si>
  <si>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</si>
  <si>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</si>
  <si>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</si>
  <si>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</si>
  <si>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</si>
  <si>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</si>
  <si>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</si>
  <si>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</si>
  <si>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</si>
  <si>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</si>
  <si>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</si>
  <si>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</si>
  <si>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</si>
  <si>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</si>
  <si>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</si>
  <si>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</si>
  <si>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</si>
  <si>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</si>
  <si>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</si>
  <si>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</si>
  <si>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</si>
  <si>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</si>
  <si>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</si>
  <si>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</si>
  <si>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</si>
  <si>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</si>
  <si>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</si>
  <si>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</si>
  <si>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</si>
  <si>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</si>
  <si>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</si>
  <si>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</si>
  <si>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</si>
  <si>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</si>
  <si>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</si>
  <si>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</si>
  <si>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</si>
  <si>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</si>
  <si>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</si>
  <si>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</si>
  <si>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</si>
  <si>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</si>
  <si>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</si>
  <si>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</si>
  <si>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</si>
  <si>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</si>
  <si>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</si>
  <si>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</si>
  <si>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</si>
  <si>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</si>
  <si>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</si>
  <si>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</si>
  <si>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</si>
  <si>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</si>
  <si>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</si>
  <si>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</si>
  <si>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</si>
  <si>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</si>
  <si>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</si>
  <si>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</si>
  <si>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</si>
  <si>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</si>
  <si>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</si>
  <si>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</si>
  <si>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</si>
  <si>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</si>
  <si>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</si>
  <si>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</si>
  <si>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</si>
  <si>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</si>
  <si>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</si>
  <si>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</si>
  <si>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</si>
  <si>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</si>
  <si>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</si>
  <si>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</si>
  <si>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</si>
  <si>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</si>
  <si>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</si>
  <si>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</si>
  <si>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</si>
  <si>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</si>
  <si>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</si>
  <si>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</si>
  <si>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</si>
  <si>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</si>
  <si>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</si>
  <si>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</si>
  <si>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</si>
  <si>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</si>
  <si>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</si>
  <si>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</si>
  <si>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</si>
  <si>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</si>
  <si>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</si>
  <si>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</si>
  <si>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</si>
  <si>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</si>
  <si>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</si>
  <si>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</si>
  <si>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</si>
  <si>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</si>
  <si>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</si>
  <si>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</si>
  <si>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</si>
  <si>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</si>
  <si>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</si>
  <si>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</si>
  <si>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</si>
  <si>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</si>
  <si>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</si>
  <si>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</si>
  <si>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</si>
  <si>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</si>
  <si>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</si>
  <si>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</si>
  <si>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</si>
  <si>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</si>
  <si>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</si>
  <si>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</si>
  <si>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</si>
  <si>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</si>
  <si>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</si>
  <si>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</si>
  <si>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</si>
  <si>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</si>
  <si>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</si>
  <si>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</si>
  <si>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</si>
  <si>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</si>
  <si>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</si>
  <si>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</si>
  <si>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</si>
  <si>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</si>
  <si>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</si>
  <si>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</si>
  <si>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</si>
  <si>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</si>
  <si>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</si>
  <si>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</si>
  <si>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</si>
  <si>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</si>
  <si>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</si>
  <si>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</si>
  <si>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</si>
  <si>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</si>
  <si>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</si>
  <si>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</si>
  <si>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</si>
  <si>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</si>
  <si>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</si>
  <si>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</si>
  <si>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</si>
  <si>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</si>
  <si>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</si>
  <si>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</si>
  <si>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</si>
  <si>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</si>
  <si>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</si>
  <si>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</si>
  <si>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</si>
  <si>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</si>
  <si>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</si>
  <si>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</si>
  <si>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</si>
  <si>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</si>
  <si>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</si>
  <si>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</si>
  <si>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</si>
  <si>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</si>
  <si>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</si>
  <si>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</si>
  <si>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</si>
  <si>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</si>
  <si>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</si>
  <si>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</si>
  <si>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</si>
  <si>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</si>
  <si>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</si>
  <si>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</si>
  <si>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</si>
  <si>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</si>
  <si>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</si>
  <si>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</si>
  <si>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</si>
  <si>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</si>
  <si>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</si>
  <si>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</si>
  <si>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</si>
  <si>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</si>
  <si>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</si>
  <si>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</si>
  <si>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</si>
  <si>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</si>
  <si>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</si>
  <si>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</si>
  <si>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</si>
  <si>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</si>
  <si>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</si>
  <si>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</si>
  <si>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</si>
  <si>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</si>
  <si>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</si>
  <si>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</si>
  <si>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</si>
  <si>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</si>
  <si>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</si>
  <si>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</si>
  <si>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</si>
  <si>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</si>
  <si>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</si>
  <si>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</si>
  <si>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</si>
  <si>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</si>
  <si>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</si>
  <si>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</si>
  <si>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</si>
  <si>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</si>
  <si>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</si>
  <si>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</si>
  <si>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</si>
  <si>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</si>
  <si>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</si>
  <si>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</si>
  <si>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</si>
  <si>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</si>
  <si>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</si>
  <si>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</si>
  <si>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</si>
  <si>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</si>
  <si>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</si>
  <si>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</si>
  <si>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</si>
  <si>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</si>
  <si>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</si>
  <si>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</si>
  <si>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</si>
  <si>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</si>
  <si>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</si>
  <si>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</si>
  <si>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</si>
  <si>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</si>
  <si>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</si>
  <si>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</si>
  <si>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</si>
  <si>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</si>
  <si>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</si>
  <si>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</si>
  <si>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</si>
  <si>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</si>
  <si>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</si>
  <si>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</si>
  <si>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</si>
  <si>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</si>
  <si>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</si>
  <si>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</si>
  <si>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</si>
  <si>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</si>
  <si>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</si>
  <si>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</si>
  <si>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</si>
  <si>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</si>
  <si>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</si>
  <si>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</si>
  <si>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</si>
  <si>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</si>
  <si>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</si>
  <si>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</si>
  <si>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</si>
  <si>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</si>
  <si>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</si>
  <si>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</si>
  <si>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</si>
  <si>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</si>
  <si>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</si>
  <si>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</si>
  <si>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</si>
  <si>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</si>
  <si>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</si>
  <si>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</si>
  <si>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</si>
  <si>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</si>
  <si>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</si>
  <si>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</si>
  <si>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</si>
  <si>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</si>
  <si>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</si>
  <si>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</si>
  <si>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</si>
  <si>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</si>
  <si>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</si>
  <si>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</si>
  <si>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</si>
  <si>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</si>
  <si>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</si>
  <si>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</si>
  <si>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</si>
  <si>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</si>
  <si>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</si>
  <si>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</si>
  <si>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</si>
  <si>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</si>
  <si>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</si>
  <si>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</si>
  <si>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</si>
  <si>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</si>
  <si>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</si>
  <si>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</si>
  <si>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</si>
  <si>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</si>
  <si>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</si>
  <si>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</si>
  <si>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</si>
  <si>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</si>
  <si>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</si>
  <si>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</si>
  <si>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</si>
  <si>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</si>
  <si>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</si>
  <si>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</si>
  <si>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</si>
  <si>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</si>
  <si>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</si>
  <si>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</si>
  <si>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</si>
  <si>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</si>
  <si>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</si>
  <si>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</si>
  <si>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</si>
  <si>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</si>
  <si>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</si>
  <si>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</si>
  <si>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</si>
  <si>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</si>
  <si>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</si>
  <si>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</si>
  <si>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</si>
  <si>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</si>
  <si>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</si>
  <si>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</si>
  <si>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</si>
  <si>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</si>
  <si>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</si>
  <si>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</si>
  <si>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</si>
  <si>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</si>
  <si>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</si>
  <si>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</si>
  <si>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</si>
  <si>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</si>
  <si>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</si>
  <si>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</si>
  <si>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</si>
  <si>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</si>
  <si>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</si>
  <si>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</si>
  <si>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</si>
  <si>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</si>
  <si>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</si>
  <si>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</si>
  <si>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</si>
  <si>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</si>
  <si>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</si>
  <si>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</si>
  <si>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</si>
  <si>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</si>
  <si>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</si>
  <si>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</si>
  <si>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</si>
  <si>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</si>
  <si>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</si>
  <si>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</si>
  <si>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</si>
  <si>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</si>
  <si>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</si>
  <si>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</si>
  <si>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</si>
  <si>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</si>
  <si>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</si>
  <si>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</si>
  <si>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</si>
  <si>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</si>
  <si>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</si>
  <si>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</si>
  <si>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</si>
  <si>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</si>
  <si>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</si>
  <si>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</si>
  <si>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</si>
  <si>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</si>
  <si>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</si>
  <si>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</si>
  <si>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</si>
  <si>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</si>
  <si>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</si>
  <si>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</si>
  <si>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</si>
  <si>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</si>
  <si>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</si>
  <si>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</si>
  <si>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</si>
  <si>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</si>
  <si>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</si>
  <si>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</si>
  <si>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</si>
  <si>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</si>
  <si>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</si>
  <si>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</si>
  <si>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</si>
  <si>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</si>
  <si>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</si>
  <si>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</si>
  <si>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</si>
  <si>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</si>
  <si>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</si>
  <si>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</si>
  <si>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</si>
  <si>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</si>
  <si>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</si>
  <si>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</si>
  <si>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</si>
  <si>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Case Management / Care Coordination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clinical review including appeals and clinical coverage reviews, and helps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</si>
  <si>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</si>
  <si>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 Monitoring procedures to discourage over-utilization through multiple prescribers or multiple pharmacies.</t>
  </si>
  <si>
    <t>Physical Health - The physical health program offers chiropractic care, physical and occupational therapy and complementary alternative medicine. Programs that help manage costs by assisting individuals in finding the right combination of medical treatment, self-care, physical and occupational therapies, and complementary alternative medicine.</t>
  </si>
  <si>
    <t>Behavioral Health - Provides mental health and substance use disorder care services to eligible enrollees. Licensed advocates and board-certified psychiatrists drive a unique clinical approach that mitigates over- and under-utilization by ensuring each member receives the most appropriate level of care aligned with evidence-based practices. A whole-person care approach links innovation and best practices to each person’s unique health goals to achieve positive outcomes. Proprietary data-driven interventions allow us to help people who are undertreated or need help accessing the most effective evidenced-based care that fits their needs. This leads to strong recovery rates, lower treatment costs and overall healthier individuals.</t>
  </si>
  <si>
    <t>Healthy Notes (HEN) - The HealtheNotes program is designed to help people and their providers actively manage their health. HealtheNotes Reminders alert individuals, their providers and our nurses and coaches about personalized health opportunities. HealtheNotes and Reminders improve gaps in care by creating personalized mail and Web portal messages sent to consumers and their physicians that identify health improvement, medication savings and safety issue opportunities.</t>
  </si>
  <si>
    <t>Telehealth - Telehealth supports inpatient and outpatient care, referrals, consultations, post-discharge services and in-home monitoring to improve adherence and wellness. Optum’s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</si>
  <si>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Wellness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</si>
  <si>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OptumLabs - The health care industry’s first open collaborative research and innovation center, designed solely around the goal of improving patient care and patient value.
OptumInsight Consulting -Consultants supporting technical aspects of various quality improvement and clinical projects. Examples include projects to identify rare and complex conditions to promote enhanced care management, electronic data interchange (EDI) intelligence and enhancements to help eliminate errors and inefficiencies, and electronic portal development, implementation and enhancement.</t>
  </si>
  <si>
    <t>Medication Therapy Management Programs  - The Medication Therapy Management (MTM) program was developed by a team of pharmacists to help eligible members utilize their coverage and gain an understanding of their medications and how to use them. It can also help protect members from the possible risks of drug side effects and from potentially harmful drug combinations.</t>
  </si>
  <si>
    <t>Home Assessments - Provider-led comprehensive in-home management,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t>
  </si>
  <si>
    <t>Case Management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t>
  </si>
  <si>
    <t>OptumInsight Consulting - Consultants supporting technical aspects of various quality improvement and clinical projects. Examples include projects to identify rare and complex conditions to promote enhanced care management, electronic data interchange (EDI) intelligence and enhancements to help eliminate errors and inefficiencies, and electronic portal development, implementation and enhancement.</t>
  </si>
  <si>
    <t xml:space="preserve">Case Management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helps prevent avoidable readmissions.
</t>
  </si>
  <si>
    <t>Wellness -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</si>
  <si>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 xml:space="preserve">Rally -  Rally is a website and app found on myuhc.com that offers personalized recommendations to help members move more, eat better, and feel great. One key to better health is forming positive habits by making small changes to daily routines. Rally recommends customized Missions, which are simple activities to help improve diet, fitness, and mood every day. </t>
  </si>
  <si>
    <t>Portals - Portals provide members with access to health information, decision support, education and tools and access to clinical case management programs through an on-line modality.</t>
  </si>
  <si>
    <t>HEDIS - The Healthcare Effectiveness Data and Information Set (HEDIS) is a tool used to measure performance on important dimensions of care and service. Program enhances the use of health care data to improve quality, transparency, and supports meaningful use of health information technology.</t>
  </si>
  <si>
    <t>Clinical Quality Risk Scoring  - Chart reviews, health care quality patient assessment form (PAF) program, and other services monitor claims and clinical effectiveness.</t>
  </si>
  <si>
    <t>Symmetry Software - Allows health plans to better manage clinical resources, assess risk, measure quality, and conduct predictive modeling through an integrated platform and consistent methodology.</t>
  </si>
  <si>
    <t>Impact Pro - A multi-dimensional, episode-based predictive modeling and care management analytics software product designed to allow health plans to utilize clinical, risk, and administrative profile information to provide more targeted health care service.</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</si>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</sst>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auto="1"/>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59">
    <xf numFmtId="0" fontId="0" fillId="0" borderId="0" xfId="0"/>
    <xf numFmtId="0" fontId="0" fillId="0" borderId="0" xfId="0" applyFont="1"/>
    <xf numFmtId="0" fontId="0" fillId="0" borderId="0" xfId="128" applyFont="1"/>
    <xf numFmtId="164" fontId="0" fillId="0" borderId="0" xfId="2" applyNumberFormat="1" applyFon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Font="1" applyBorder="1" applyAlignment="1">
      <alignment vertical="top"/>
    </xf>
    <xf numFmtId="165" fontId="0" fillId="0" borderId="38" xfId="174" applyNumberFormat="1" applyFon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Font="1" applyBorder="1" applyAlignment="1">
      <alignment vertical="top"/>
    </xf>
    <xf numFmtId="165" fontId="0" fillId="0" borderId="40" xfId="174" applyNumberFormat="1" applyFon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ont="1" applyFill="1" applyBorder="1" applyAlignment="1" applyProtection="1">
      <alignment vertical="top"/>
      <protection locked="0"/>
    </xf>
    <xf numFmtId="165" fontId="0" fillId="27" borderId="77" xfId="172" applyNumberFormat="1" applyFon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xf numFmtId="0" fontId="31" fillId="0" borderId="44"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110" xfId="471" applyNumberFormat="1" applyFont="1" applyFill="1" applyBorder="1" applyAlignment="1" applyProtection="1">
      <alignment horizontal="left" vertical="top"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2.75" zeroHeight="1" x14ac:dyDescent="0.2"/>
  <cols>
    <col min="1" max="1" width="6.5703125" style="10" hidden="1" customWidth="1"/>
    <col min="2" max="2" width="28.42578125" style="10" customWidth="1"/>
    <col min="3" max="3" width="60.7109375" style="10" customWidth="1"/>
    <col min="4" max="4" width="9" style="10" customWidth="1"/>
    <col min="5" max="6" width="0" style="10" hidden="1" customWidth="1"/>
    <col min="7" max="7" width="9" style="10" hidden="1" customWidth="1"/>
    <col min="8" max="16384" width="9" style="10" hidden="1"/>
  </cols>
  <sheetData>
    <row r="1" spans="2:3" ht="19.5" x14ac:dyDescent="0.2">
      <c r="B1" s="41" t="s">
        <v>0</v>
      </c>
      <c r="C1" s="42"/>
    </row>
    <row r="2" spans="2:3" x14ac:dyDescent="0.2"/>
    <row r="3" spans="2:3" x14ac:dyDescent="0.2">
      <c r="B3" s="321" t="s">
        <v>1</v>
      </c>
      <c r="C3" s="322" t="s">
        <v>2</v>
      </c>
    </row>
    <row r="4" spans="2:3" x14ac:dyDescent="0.2">
      <c r="B4" s="323" t="s">
        <v>3</v>
      </c>
      <c r="C4" s="324" t="s">
        <v>852</v>
      </c>
    </row>
    <row r="5" spans="2:3" x14ac:dyDescent="0.2">
      <c r="B5" s="323" t="s">
        <v>4</v>
      </c>
      <c r="C5" s="324" t="s">
        <v>853</v>
      </c>
    </row>
    <row r="6" spans="2:3" x14ac:dyDescent="0.2">
      <c r="B6" s="323" t="s">
        <v>5</v>
      </c>
      <c r="C6" s="324" t="s">
        <v>854</v>
      </c>
    </row>
    <row r="7" spans="2:3" x14ac:dyDescent="0.2">
      <c r="B7" s="323" t="s">
        <v>6</v>
      </c>
      <c r="C7" s="324" t="s">
        <v>855</v>
      </c>
    </row>
    <row r="8" spans="2:3" x14ac:dyDescent="0.2">
      <c r="B8" s="323" t="s">
        <v>7</v>
      </c>
      <c r="C8" s="324" t="s">
        <v>856</v>
      </c>
    </row>
    <row r="9" spans="2:3" x14ac:dyDescent="0.2">
      <c r="B9" s="323" t="s">
        <v>8</v>
      </c>
      <c r="C9" s="324" t="s">
        <v>857</v>
      </c>
    </row>
    <row r="10" spans="2:3" x14ac:dyDescent="0.2">
      <c r="B10" s="323" t="s">
        <v>9</v>
      </c>
      <c r="C10" s="324" t="s">
        <v>852</v>
      </c>
    </row>
    <row r="11" spans="2:3" x14ac:dyDescent="0.2">
      <c r="B11" s="323" t="s">
        <v>10</v>
      </c>
      <c r="C11" s="324"/>
    </row>
    <row r="12" spans="2:3" x14ac:dyDescent="0.2">
      <c r="B12" s="323" t="s">
        <v>11</v>
      </c>
      <c r="C12" s="324" t="s">
        <v>805</v>
      </c>
    </row>
    <row r="13" spans="2:3" x14ac:dyDescent="0.2">
      <c r="B13" s="323" t="s">
        <v>12</v>
      </c>
      <c r="C13" s="324" t="s">
        <v>797</v>
      </c>
    </row>
    <row r="14" spans="2:3" x14ac:dyDescent="0.2">
      <c r="B14" s="323" t="s">
        <v>13</v>
      </c>
      <c r="C14" s="324" t="s">
        <v>858</v>
      </c>
    </row>
    <row r="15" spans="2:3" x14ac:dyDescent="0.2">
      <c r="B15" s="323" t="s">
        <v>14</v>
      </c>
      <c r="C15" s="325" t="s">
        <v>790</v>
      </c>
    </row>
    <row r="16" spans="2:3" x14ac:dyDescent="0.2">
      <c r="B16" s="323" t="s">
        <v>15</v>
      </c>
      <c r="C16" s="325"/>
    </row>
    <row r="17" spans="1:3" x14ac:dyDescent="0.2">
      <c r="B17" s="326" t="s">
        <v>16</v>
      </c>
      <c r="C17" s="327"/>
    </row>
    <row r="18" spans="1:3" x14ac:dyDescent="0.2">
      <c r="B18" s="323" t="s">
        <v>17</v>
      </c>
      <c r="C18" s="324" t="s">
        <v>790</v>
      </c>
    </row>
    <row r="19" spans="1:3" x14ac:dyDescent="0.2">
      <c r="A19" s="118"/>
      <c r="B19" s="328" t="s">
        <v>18</v>
      </c>
      <c r="C19" s="329" t="s">
        <v>859</v>
      </c>
    </row>
    <row r="20" spans="1:3" x14ac:dyDescent="0.2">
      <c r="A20" s="118" t="s">
        <v>19</v>
      </c>
      <c r="B20" s="15"/>
    </row>
    <row r="21" spans="1:3" x14ac:dyDescent="0.2">
      <c r="B21" s="15"/>
    </row>
    <row r="22" spans="1:3" x14ac:dyDescent="0.2">
      <c r="B22" s="15" t="s">
        <v>20</v>
      </c>
    </row>
    <row r="23" spans="1:3" x14ac:dyDescent="0.2">
      <c r="B23" s="37" t="s">
        <v>21</v>
      </c>
    </row>
    <row r="24" spans="1:3" x14ac:dyDescent="0.2">
      <c r="B24" s="10" t="s">
        <v>22</v>
      </c>
    </row>
    <row r="25" spans="1:3" x14ac:dyDescent="0.2">
      <c r="B25" s="37" t="s">
        <v>23</v>
      </c>
    </row>
    <row r="26" spans="1:3" x14ac:dyDescent="0.2">
      <c r="B26" s="37"/>
    </row>
    <row r="27" spans="1:3" ht="153" x14ac:dyDescent="0.2">
      <c r="B27" s="320" t="s">
        <v>24</v>
      </c>
      <c r="C27" s="47" t="s">
        <v>25</v>
      </c>
    </row>
    <row r="28" spans="1:3" hidden="1" x14ac:dyDescent="0.2"/>
    <row r="29" spans="1:3" x14ac:dyDescent="0.2">
      <c r="B29" s="118"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 customWidth="1"/>
    <col min="2" max="2" width="9.140625" style="1" customWidth="1"/>
    <col min="3" max="3" width="45.7109375" style="1" hidden="1" customWidth="1"/>
    <col min="4" max="4" width="7" style="1" hidden="1" customWidth="1"/>
    <col min="5" max="5" width="10.85546875" style="1" hidden="1" customWidth="1"/>
    <col min="6" max="6" width="11.7109375" style="1" hidden="1" customWidth="1"/>
    <col min="7" max="7" width="9.140625" style="1" hidden="1" customWidth="1"/>
    <col min="8" max="8" width="14" style="1" hidden="1" customWidth="1"/>
    <col min="9" max="9" width="13.85546875" style="1" hidden="1" customWidth="1"/>
    <col min="10" max="10" width="9.140625" style="1" hidden="1" customWidth="1"/>
    <col min="11" max="11" width="12.28515625" style="1" hidden="1" customWidth="1"/>
    <col min="12" max="12" width="12" style="1" hidden="1" customWidth="1"/>
    <col min="13" max="14" width="0" style="1" hidden="1" customWidth="1"/>
    <col min="15" max="15" width="9.140625" style="1" hidden="1" customWidth="1"/>
    <col min="16" max="16384" width="9.140625" style="1" hidden="1"/>
  </cols>
  <sheetData>
    <row r="1" spans="1:14" x14ac:dyDescent="0.2">
      <c r="A1" s="34" t="s">
        <v>760</v>
      </c>
    </row>
    <row r="2" spans="1:14" ht="15" x14ac:dyDescent="0.2">
      <c r="H2" s="17"/>
      <c r="I2" s="17"/>
    </row>
    <row r="3" spans="1:14" s="20" customFormat="1" ht="112.15" customHeight="1" x14ac:dyDescent="0.2">
      <c r="A3" s="23" t="s">
        <v>761</v>
      </c>
      <c r="B3" s="22"/>
      <c r="C3" s="22"/>
      <c r="D3" s="22"/>
      <c r="E3" s="22"/>
      <c r="F3" s="22"/>
      <c r="G3" s="22"/>
      <c r="H3" s="22"/>
      <c r="I3" s="22"/>
      <c r="J3" s="22"/>
      <c r="K3" s="22"/>
      <c r="L3" s="22"/>
      <c r="M3" s="22"/>
      <c r="N3" s="22"/>
    </row>
    <row r="4" spans="1:14" s="20" customFormat="1" ht="16.5" customHeight="1" x14ac:dyDescent="0.2">
      <c r="A4" s="24"/>
      <c r="B4" s="17"/>
      <c r="C4" s="17"/>
      <c r="D4" s="17"/>
      <c r="E4" s="17"/>
      <c r="F4" s="17"/>
      <c r="G4" s="17"/>
      <c r="H4" s="1"/>
      <c r="I4" s="1"/>
      <c r="J4" s="17"/>
      <c r="K4" s="17"/>
      <c r="L4" s="17"/>
      <c r="M4" s="17"/>
      <c r="N4" s="17"/>
    </row>
    <row r="5" spans="1:14" ht="15" x14ac:dyDescent="0.2">
      <c r="A5" s="1" t="s">
        <v>762</v>
      </c>
      <c r="E5" s="17"/>
      <c r="F5" s="17"/>
      <c r="G5" s="17"/>
      <c r="J5" s="17"/>
    </row>
    <row r="6" spans="1:14" ht="15" x14ac:dyDescent="0.2">
      <c r="A6" s="1" t="s">
        <v>763</v>
      </c>
      <c r="E6" s="17"/>
      <c r="F6" s="17"/>
      <c r="G6" s="17"/>
      <c r="J6" s="17"/>
    </row>
    <row r="7" spans="1:14" x14ac:dyDescent="0.2"/>
    <row r="8" spans="1:14" x14ac:dyDescent="0.2">
      <c r="A8" s="1" t="s">
        <v>764</v>
      </c>
    </row>
    <row r="9" spans="1:14" x14ac:dyDescent="0.2">
      <c r="A9" s="1" t="s">
        <v>765</v>
      </c>
    </row>
    <row r="10" spans="1:14" x14ac:dyDescent="0.2"/>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2.75" zeroHeight="1" x14ac:dyDescent="0.2"/>
  <cols>
    <col min="1" max="1" width="29.42578125" style="10" customWidth="1"/>
    <col min="2" max="2" width="21.42578125" style="10" customWidth="1"/>
    <col min="3" max="3" width="9.140625" style="10" customWidth="1"/>
    <col min="4" max="4" width="19.85546875" style="10" customWidth="1"/>
    <col min="5" max="18" width="12.140625" style="10" customWidth="1"/>
    <col min="19" max="19" width="9.140625" style="10" customWidth="1"/>
    <col min="20" max="20" width="19.5703125" style="10" customWidth="1"/>
    <col min="21" max="21" width="9.140625" style="10" customWidth="1"/>
    <col min="22" max="22" width="12" style="10" customWidth="1"/>
    <col min="23" max="23" width="9.140625" style="10" customWidth="1"/>
    <col min="24" max="35" width="0" style="10" hidden="1" customWidth="1"/>
    <col min="36" max="36" width="9.140625" style="10" hidden="1" customWidth="1"/>
    <col min="37" max="16384" width="9.140625" style="10" hidden="1"/>
  </cols>
  <sheetData>
    <row r="1" spans="1:22" ht="15.75" x14ac:dyDescent="0.2">
      <c r="D1" s="298" t="s">
        <v>766</v>
      </c>
      <c r="E1" s="299"/>
      <c r="F1" s="299"/>
      <c r="G1" s="299"/>
      <c r="H1" s="299"/>
      <c r="I1" s="299"/>
      <c r="J1" s="299"/>
      <c r="K1" s="299"/>
      <c r="L1" s="299"/>
      <c r="M1" s="299"/>
      <c r="N1" s="299"/>
      <c r="O1" s="299"/>
      <c r="P1" s="299"/>
      <c r="Q1" s="299"/>
      <c r="R1" s="300"/>
    </row>
    <row r="2" spans="1:22" ht="38.25" x14ac:dyDescent="0.2">
      <c r="A2" s="35" t="s">
        <v>767</v>
      </c>
      <c r="B2" s="36"/>
      <c r="C2" s="37"/>
      <c r="D2" s="301" t="s">
        <v>768</v>
      </c>
      <c r="E2" s="301" t="s">
        <v>769</v>
      </c>
      <c r="F2" s="301" t="s">
        <v>770</v>
      </c>
      <c r="G2" s="301" t="s">
        <v>771</v>
      </c>
      <c r="H2" s="301" t="s">
        <v>772</v>
      </c>
      <c r="I2" s="301" t="s">
        <v>773</v>
      </c>
      <c r="J2" s="302" t="s">
        <v>774</v>
      </c>
      <c r="K2" s="301" t="s">
        <v>775</v>
      </c>
      <c r="L2" s="302" t="s">
        <v>776</v>
      </c>
      <c r="M2" s="301" t="s">
        <v>777</v>
      </c>
      <c r="N2" s="301" t="s">
        <v>778</v>
      </c>
      <c r="O2" s="301" t="s">
        <v>779</v>
      </c>
      <c r="P2" s="302" t="s">
        <v>780</v>
      </c>
      <c r="Q2" s="301" t="s">
        <v>781</v>
      </c>
      <c r="R2" s="302" t="s">
        <v>782</v>
      </c>
      <c r="S2" s="37"/>
      <c r="T2" s="38" t="s">
        <v>783</v>
      </c>
      <c r="U2" s="37"/>
      <c r="V2" s="38" t="s">
        <v>784</v>
      </c>
    </row>
    <row r="3" spans="1:22" x14ac:dyDescent="0.2">
      <c r="A3" s="303" t="s">
        <v>785</v>
      </c>
      <c r="B3" s="111" t="s">
        <v>786</v>
      </c>
      <c r="C3" s="37"/>
      <c r="D3" s="304" t="s">
        <v>787</v>
      </c>
      <c r="E3" s="305">
        <v>0.8</v>
      </c>
      <c r="F3" s="306">
        <v>0.8</v>
      </c>
      <c r="G3" s="305">
        <v>0.8</v>
      </c>
      <c r="H3" s="306">
        <v>0.8</v>
      </c>
      <c r="I3" s="305">
        <v>0.8</v>
      </c>
      <c r="J3" s="306">
        <v>0.8</v>
      </c>
      <c r="K3" s="305">
        <v>0.8</v>
      </c>
      <c r="L3" s="306">
        <v>0.8</v>
      </c>
      <c r="M3" s="305">
        <v>0.8</v>
      </c>
      <c r="N3" s="305">
        <v>0.8</v>
      </c>
      <c r="O3" s="305">
        <v>0.8</v>
      </c>
      <c r="P3" s="306">
        <v>0.8</v>
      </c>
      <c r="Q3" s="305">
        <v>0.8</v>
      </c>
      <c r="R3" s="306">
        <v>0.8</v>
      </c>
      <c r="S3" s="37"/>
      <c r="T3" s="307">
        <v>2011</v>
      </c>
      <c r="U3" s="37"/>
      <c r="V3" s="307" t="s">
        <v>788</v>
      </c>
    </row>
    <row r="4" spans="1:22" x14ac:dyDescent="0.2">
      <c r="A4" s="109">
        <v>0</v>
      </c>
      <c r="B4" s="110">
        <v>0</v>
      </c>
      <c r="C4" s="37"/>
      <c r="D4" s="308" t="s">
        <v>789</v>
      </c>
      <c r="E4" s="309">
        <v>0.8</v>
      </c>
      <c r="F4" s="310">
        <v>0.8</v>
      </c>
      <c r="G4" s="309">
        <v>0.8</v>
      </c>
      <c r="H4" s="310">
        <v>0.8</v>
      </c>
      <c r="I4" s="309">
        <v>0.8</v>
      </c>
      <c r="J4" s="310">
        <v>0.8</v>
      </c>
      <c r="K4" s="309">
        <v>0.8</v>
      </c>
      <c r="L4" s="310">
        <v>0.8</v>
      </c>
      <c r="M4" s="309">
        <v>0.8</v>
      </c>
      <c r="N4" s="309">
        <v>0.8</v>
      </c>
      <c r="O4" s="309">
        <v>0.8</v>
      </c>
      <c r="P4" s="310">
        <v>0.8</v>
      </c>
      <c r="Q4" s="309">
        <v>0.8</v>
      </c>
      <c r="R4" s="310">
        <v>0.8</v>
      </c>
      <c r="S4" s="37"/>
      <c r="T4" s="39">
        <v>2012</v>
      </c>
      <c r="U4" s="37"/>
      <c r="V4" s="40" t="s">
        <v>790</v>
      </c>
    </row>
    <row r="5" spans="1:22" x14ac:dyDescent="0.2">
      <c r="A5" s="109">
        <v>1000</v>
      </c>
      <c r="B5" s="110">
        <v>8.3000000000000004E-2</v>
      </c>
      <c r="C5" s="37"/>
      <c r="D5" s="308" t="s">
        <v>791</v>
      </c>
      <c r="E5" s="309">
        <v>0.8</v>
      </c>
      <c r="F5" s="310">
        <v>0.8</v>
      </c>
      <c r="G5" s="309">
        <v>0.8</v>
      </c>
      <c r="H5" s="310">
        <v>0.8</v>
      </c>
      <c r="I5" s="309">
        <v>0.8</v>
      </c>
      <c r="J5" s="310">
        <v>0.8</v>
      </c>
      <c r="K5" s="309">
        <v>0.8</v>
      </c>
      <c r="L5" s="310">
        <v>0.8</v>
      </c>
      <c r="M5" s="309">
        <v>0.8</v>
      </c>
      <c r="N5" s="309">
        <v>0.8</v>
      </c>
      <c r="O5" s="309">
        <v>0.8</v>
      </c>
      <c r="P5" s="310">
        <v>0.8</v>
      </c>
      <c r="Q5" s="309">
        <v>0.8</v>
      </c>
      <c r="R5" s="310">
        <v>0.8</v>
      </c>
      <c r="S5" s="37"/>
      <c r="T5" s="39">
        <v>2013</v>
      </c>
      <c r="U5" s="37"/>
      <c r="V5" s="37"/>
    </row>
    <row r="6" spans="1:22" x14ac:dyDescent="0.2">
      <c r="A6" s="109">
        <v>2500</v>
      </c>
      <c r="B6" s="110">
        <v>5.1999999999999998E-2</v>
      </c>
      <c r="C6" s="37"/>
      <c r="D6" s="308" t="s">
        <v>792</v>
      </c>
      <c r="E6" s="309"/>
      <c r="F6" s="310"/>
      <c r="G6" s="309"/>
      <c r="H6" s="310"/>
      <c r="I6" s="309"/>
      <c r="J6" s="310"/>
      <c r="K6" s="309"/>
      <c r="L6" s="310"/>
      <c r="M6" s="309">
        <v>0.8</v>
      </c>
      <c r="N6" s="309">
        <v>0.8</v>
      </c>
      <c r="O6" s="309">
        <v>0.8</v>
      </c>
      <c r="P6" s="310">
        <v>0.8</v>
      </c>
      <c r="Q6" s="309">
        <v>0.8</v>
      </c>
      <c r="R6" s="310">
        <v>0.8</v>
      </c>
      <c r="S6" s="37"/>
      <c r="T6" s="39">
        <v>2014</v>
      </c>
      <c r="U6" s="37"/>
      <c r="V6" s="37"/>
    </row>
    <row r="7" spans="1:22" x14ac:dyDescent="0.2">
      <c r="A7" s="109">
        <v>5000</v>
      </c>
      <c r="B7" s="110">
        <v>3.6999999999999998E-2</v>
      </c>
      <c r="C7" s="37"/>
      <c r="D7" s="308" t="s">
        <v>793</v>
      </c>
      <c r="E7" s="309">
        <v>0.8</v>
      </c>
      <c r="F7" s="310">
        <v>0.8</v>
      </c>
      <c r="G7" s="309">
        <v>0.8</v>
      </c>
      <c r="H7" s="310">
        <v>0.8</v>
      </c>
      <c r="I7" s="309">
        <v>0.8</v>
      </c>
      <c r="J7" s="310">
        <v>0.8</v>
      </c>
      <c r="K7" s="309">
        <v>0.8</v>
      </c>
      <c r="L7" s="310">
        <v>0.8</v>
      </c>
      <c r="M7" s="309">
        <v>0.8</v>
      </c>
      <c r="N7" s="309">
        <v>0.8</v>
      </c>
      <c r="O7" s="309">
        <v>0.8</v>
      </c>
      <c r="P7" s="310">
        <v>0.8</v>
      </c>
      <c r="Q7" s="309">
        <v>0.8</v>
      </c>
      <c r="R7" s="310">
        <v>0.8</v>
      </c>
      <c r="S7" s="37"/>
      <c r="T7" s="39">
        <v>2015</v>
      </c>
      <c r="U7" s="37"/>
      <c r="V7" s="37"/>
    </row>
    <row r="8" spans="1:22" x14ac:dyDescent="0.2">
      <c r="A8" s="109">
        <v>10000</v>
      </c>
      <c r="B8" s="110">
        <v>2.5999999999999999E-2</v>
      </c>
      <c r="C8" s="37"/>
      <c r="D8" s="308" t="s">
        <v>794</v>
      </c>
      <c r="E8" s="309">
        <v>0.8</v>
      </c>
      <c r="F8" s="310">
        <v>0.8</v>
      </c>
      <c r="G8" s="309">
        <v>0.8</v>
      </c>
      <c r="H8" s="310">
        <v>0.8</v>
      </c>
      <c r="I8" s="309">
        <v>0.8</v>
      </c>
      <c r="J8" s="310">
        <v>0.8</v>
      </c>
      <c r="K8" s="309">
        <v>0.8</v>
      </c>
      <c r="L8" s="310">
        <v>0.8</v>
      </c>
      <c r="M8" s="309">
        <v>0.8</v>
      </c>
      <c r="N8" s="309">
        <v>0.8</v>
      </c>
      <c r="O8" s="309">
        <v>0.8</v>
      </c>
      <c r="P8" s="310">
        <v>0.8</v>
      </c>
      <c r="Q8" s="309">
        <v>0.8</v>
      </c>
      <c r="R8" s="310">
        <v>0.8</v>
      </c>
      <c r="S8" s="37"/>
      <c r="T8" s="39">
        <v>2016</v>
      </c>
      <c r="U8" s="37"/>
      <c r="V8" s="37"/>
    </row>
    <row r="9" spans="1:22" x14ac:dyDescent="0.2">
      <c r="A9" s="109">
        <v>25000</v>
      </c>
      <c r="B9" s="110">
        <v>1.6E-2</v>
      </c>
      <c r="C9" s="37"/>
      <c r="D9" s="308" t="s">
        <v>795</v>
      </c>
      <c r="E9" s="309"/>
      <c r="F9" s="310"/>
      <c r="G9" s="309"/>
      <c r="H9" s="310"/>
      <c r="I9" s="309"/>
      <c r="J9" s="310"/>
      <c r="K9" s="309"/>
      <c r="L9" s="310"/>
      <c r="M9" s="309"/>
      <c r="N9" s="309"/>
      <c r="O9" s="309"/>
      <c r="P9" s="310"/>
      <c r="Q9" s="309"/>
      <c r="R9" s="310"/>
      <c r="S9" s="37"/>
      <c r="T9" s="39">
        <v>2017</v>
      </c>
      <c r="U9" s="37"/>
      <c r="V9" s="37"/>
    </row>
    <row r="10" spans="1:22" x14ac:dyDescent="0.2">
      <c r="A10" s="109">
        <v>50000</v>
      </c>
      <c r="B10" s="110">
        <v>1.2E-2</v>
      </c>
      <c r="C10" s="37"/>
      <c r="D10" s="308" t="s">
        <v>796</v>
      </c>
      <c r="E10" s="309">
        <v>0.8</v>
      </c>
      <c r="F10" s="310">
        <v>0.8</v>
      </c>
      <c r="G10" s="309">
        <v>0.8</v>
      </c>
      <c r="H10" s="310">
        <v>0.8</v>
      </c>
      <c r="I10" s="309">
        <v>0.8</v>
      </c>
      <c r="J10" s="310">
        <v>0.8</v>
      </c>
      <c r="K10" s="309">
        <v>0.8</v>
      </c>
      <c r="L10" s="310">
        <v>0.8</v>
      </c>
      <c r="M10" s="309">
        <v>0.8</v>
      </c>
      <c r="N10" s="309">
        <v>0.8</v>
      </c>
      <c r="O10" s="309">
        <v>0.8</v>
      </c>
      <c r="P10" s="310">
        <v>0.8</v>
      </c>
      <c r="Q10" s="309">
        <v>0.8</v>
      </c>
      <c r="R10" s="310">
        <v>0.8</v>
      </c>
      <c r="S10" s="37"/>
      <c r="T10" s="39">
        <v>2018</v>
      </c>
      <c r="U10" s="37"/>
      <c r="V10" s="37"/>
    </row>
    <row r="11" spans="1:22" x14ac:dyDescent="0.2">
      <c r="A11" s="112">
        <v>75000</v>
      </c>
      <c r="B11" s="113">
        <v>0</v>
      </c>
      <c r="C11" s="37"/>
      <c r="D11" s="308" t="s">
        <v>797</v>
      </c>
      <c r="E11" s="309">
        <v>0.8</v>
      </c>
      <c r="F11" s="310">
        <v>0.8</v>
      </c>
      <c r="G11" s="309">
        <v>0.8</v>
      </c>
      <c r="H11" s="310">
        <v>0.8</v>
      </c>
      <c r="I11" s="309">
        <v>0.8</v>
      </c>
      <c r="J11" s="310">
        <v>0.8</v>
      </c>
      <c r="K11" s="309">
        <v>0.8</v>
      </c>
      <c r="L11" s="310">
        <v>0.8</v>
      </c>
      <c r="M11" s="309">
        <v>0.8</v>
      </c>
      <c r="N11" s="309">
        <v>0.8</v>
      </c>
      <c r="O11" s="309">
        <v>0.8</v>
      </c>
      <c r="P11" s="310">
        <v>0.8</v>
      </c>
      <c r="Q11" s="309">
        <v>0.8</v>
      </c>
      <c r="R11" s="310">
        <v>0.8</v>
      </c>
      <c r="S11" s="37"/>
      <c r="T11" s="39">
        <v>2019</v>
      </c>
      <c r="U11" s="37"/>
      <c r="V11" s="37"/>
    </row>
    <row r="12" spans="1:22" x14ac:dyDescent="0.2">
      <c r="A12" s="37"/>
      <c r="B12" s="37"/>
      <c r="C12" s="37"/>
      <c r="D12" s="308" t="s">
        <v>798</v>
      </c>
      <c r="E12" s="309">
        <v>0.8</v>
      </c>
      <c r="F12" s="310">
        <v>0.8</v>
      </c>
      <c r="G12" s="309">
        <v>0.8</v>
      </c>
      <c r="H12" s="310">
        <v>0.8</v>
      </c>
      <c r="I12" s="309">
        <v>0.8</v>
      </c>
      <c r="J12" s="310">
        <v>0.8</v>
      </c>
      <c r="K12" s="309">
        <v>0.8</v>
      </c>
      <c r="L12" s="310">
        <v>0.8</v>
      </c>
      <c r="M12" s="309">
        <v>0.8</v>
      </c>
      <c r="N12" s="309">
        <v>0.8</v>
      </c>
      <c r="O12" s="309">
        <v>0.8</v>
      </c>
      <c r="P12" s="310">
        <v>0.8</v>
      </c>
      <c r="Q12" s="309">
        <v>0.8</v>
      </c>
      <c r="R12" s="310">
        <v>0.8</v>
      </c>
      <c r="S12" s="37"/>
      <c r="T12" s="39">
        <v>2020</v>
      </c>
      <c r="U12" s="37"/>
      <c r="V12" s="37"/>
    </row>
    <row r="13" spans="1:22" x14ac:dyDescent="0.2">
      <c r="A13" s="37"/>
      <c r="B13" s="37"/>
      <c r="C13" s="37"/>
      <c r="D13" s="308" t="s">
        <v>799</v>
      </c>
      <c r="E13" s="309">
        <v>0.8</v>
      </c>
      <c r="F13" s="310">
        <v>0.8</v>
      </c>
      <c r="G13" s="309">
        <v>0.8</v>
      </c>
      <c r="H13" s="310">
        <v>0.8</v>
      </c>
      <c r="I13" s="309">
        <v>0.8</v>
      </c>
      <c r="J13" s="310">
        <v>0.8</v>
      </c>
      <c r="K13" s="309">
        <v>0.8</v>
      </c>
      <c r="L13" s="310">
        <v>0.8</v>
      </c>
      <c r="M13" s="309">
        <v>0.8</v>
      </c>
      <c r="N13" s="309">
        <v>0.8</v>
      </c>
      <c r="O13" s="309">
        <v>0.8</v>
      </c>
      <c r="P13" s="310">
        <v>0.8</v>
      </c>
      <c r="Q13" s="309">
        <v>0.8</v>
      </c>
      <c r="R13" s="310">
        <v>0.8</v>
      </c>
      <c r="S13" s="37"/>
      <c r="T13" s="39">
        <v>2021</v>
      </c>
      <c r="U13" s="37"/>
      <c r="V13" s="37"/>
    </row>
    <row r="14" spans="1:22" x14ac:dyDescent="0.2">
      <c r="A14" s="37"/>
      <c r="B14" s="37"/>
      <c r="C14" s="37"/>
      <c r="D14" s="308" t="s">
        <v>800</v>
      </c>
      <c r="E14" s="309">
        <v>0.8</v>
      </c>
      <c r="F14" s="310">
        <v>0.8</v>
      </c>
      <c r="G14" s="309">
        <v>0.8</v>
      </c>
      <c r="H14" s="310">
        <v>0.8</v>
      </c>
      <c r="I14" s="309">
        <v>0.8</v>
      </c>
      <c r="J14" s="310">
        <v>0.8</v>
      </c>
      <c r="K14" s="309">
        <v>0.8</v>
      </c>
      <c r="L14" s="310">
        <v>0.8</v>
      </c>
      <c r="M14" s="309">
        <v>0.8</v>
      </c>
      <c r="N14" s="309">
        <v>0.8</v>
      </c>
      <c r="O14" s="309">
        <v>0.8</v>
      </c>
      <c r="P14" s="310">
        <v>0.8</v>
      </c>
      <c r="Q14" s="309">
        <v>0.8</v>
      </c>
      <c r="R14" s="310">
        <v>0.8</v>
      </c>
      <c r="S14" s="37"/>
      <c r="T14" s="39">
        <v>2022</v>
      </c>
      <c r="U14" s="37"/>
      <c r="V14" s="37"/>
    </row>
    <row r="15" spans="1:22" ht="15.75" x14ac:dyDescent="0.2">
      <c r="A15" s="35" t="s">
        <v>801</v>
      </c>
      <c r="B15" s="36"/>
      <c r="C15" s="37"/>
      <c r="D15" s="308" t="s">
        <v>802</v>
      </c>
      <c r="E15" s="309">
        <v>0.8</v>
      </c>
      <c r="F15" s="310">
        <v>0.8</v>
      </c>
      <c r="G15" s="309">
        <v>0.8</v>
      </c>
      <c r="H15" s="310">
        <v>0.8</v>
      </c>
      <c r="I15" s="309">
        <v>0.8</v>
      </c>
      <c r="J15" s="310">
        <v>0.8</v>
      </c>
      <c r="K15" s="309">
        <v>0.8</v>
      </c>
      <c r="L15" s="310">
        <v>0.8</v>
      </c>
      <c r="M15" s="309">
        <v>0.8</v>
      </c>
      <c r="N15" s="309">
        <v>0.8</v>
      </c>
      <c r="O15" s="309">
        <v>0.75</v>
      </c>
      <c r="P15" s="310">
        <v>0.8</v>
      </c>
      <c r="Q15" s="309">
        <v>0.7</v>
      </c>
      <c r="R15" s="310">
        <v>0.8</v>
      </c>
      <c r="S15" s="37"/>
      <c r="T15" s="39">
        <v>2023</v>
      </c>
      <c r="U15" s="37"/>
      <c r="V15" s="37"/>
    </row>
    <row r="16" spans="1:22" x14ac:dyDescent="0.2">
      <c r="A16" s="303" t="s">
        <v>803</v>
      </c>
      <c r="B16" s="111" t="s">
        <v>804</v>
      </c>
      <c r="C16" s="37"/>
      <c r="D16" s="311" t="s">
        <v>805</v>
      </c>
      <c r="E16" s="312">
        <v>0.8</v>
      </c>
      <c r="F16" s="313">
        <v>0.8</v>
      </c>
      <c r="G16" s="312">
        <v>0.8</v>
      </c>
      <c r="H16" s="313">
        <v>0.8</v>
      </c>
      <c r="I16" s="312">
        <v>0.8</v>
      </c>
      <c r="J16" s="313">
        <v>0.8</v>
      </c>
      <c r="K16" s="312">
        <v>0.8</v>
      </c>
      <c r="L16" s="313">
        <v>0.8</v>
      </c>
      <c r="M16" s="312">
        <v>0.8</v>
      </c>
      <c r="N16" s="312">
        <v>0.8</v>
      </c>
      <c r="O16" s="312">
        <v>0.8</v>
      </c>
      <c r="P16" s="313">
        <v>0.8</v>
      </c>
      <c r="Q16" s="312">
        <v>0.8</v>
      </c>
      <c r="R16" s="313">
        <v>0.8</v>
      </c>
      <c r="S16" s="37"/>
      <c r="T16" s="39">
        <v>2024</v>
      </c>
      <c r="U16" s="37"/>
      <c r="V16" s="37"/>
    </row>
    <row r="17" spans="1:22" x14ac:dyDescent="0.2">
      <c r="A17" s="314">
        <v>0</v>
      </c>
      <c r="B17" s="315">
        <v>1</v>
      </c>
      <c r="C17" s="37"/>
      <c r="D17" s="308" t="s">
        <v>806</v>
      </c>
      <c r="E17" s="309"/>
      <c r="F17" s="310"/>
      <c r="G17" s="309"/>
      <c r="H17" s="310"/>
      <c r="I17" s="309"/>
      <c r="J17" s="310"/>
      <c r="K17" s="309"/>
      <c r="L17" s="310"/>
      <c r="M17" s="309">
        <v>0.8</v>
      </c>
      <c r="N17" s="309">
        <v>0.8</v>
      </c>
      <c r="O17" s="309">
        <v>0.8</v>
      </c>
      <c r="P17" s="310">
        <v>0.8</v>
      </c>
      <c r="Q17" s="309">
        <v>0.8</v>
      </c>
      <c r="R17" s="310">
        <v>0.8</v>
      </c>
      <c r="S17" s="37"/>
      <c r="T17" s="39">
        <v>2025</v>
      </c>
      <c r="U17" s="37"/>
      <c r="V17" s="37"/>
    </row>
    <row r="18" spans="1:22" x14ac:dyDescent="0.2">
      <c r="A18" s="114">
        <v>2500</v>
      </c>
      <c r="B18" s="115">
        <v>1.1639999999999999</v>
      </c>
      <c r="C18" s="37"/>
      <c r="D18" s="308" t="s">
        <v>807</v>
      </c>
      <c r="E18" s="309">
        <v>0.8</v>
      </c>
      <c r="F18" s="310">
        <v>0.8</v>
      </c>
      <c r="G18" s="309">
        <v>0.8</v>
      </c>
      <c r="H18" s="310">
        <v>0.8</v>
      </c>
      <c r="I18" s="309">
        <v>0.8</v>
      </c>
      <c r="J18" s="310">
        <v>0.8</v>
      </c>
      <c r="K18" s="309">
        <v>0.8</v>
      </c>
      <c r="L18" s="310">
        <v>0.8</v>
      </c>
      <c r="M18" s="309">
        <v>0.8</v>
      </c>
      <c r="N18" s="309">
        <v>0.8</v>
      </c>
      <c r="O18" s="309">
        <v>0.8</v>
      </c>
      <c r="P18" s="310">
        <v>0.8</v>
      </c>
      <c r="Q18" s="309">
        <v>0.8</v>
      </c>
      <c r="R18" s="310">
        <v>0.8</v>
      </c>
      <c r="S18" s="37"/>
      <c r="T18" s="39">
        <v>2026</v>
      </c>
      <c r="U18" s="37"/>
      <c r="V18" s="37"/>
    </row>
    <row r="19" spans="1:22" x14ac:dyDescent="0.2">
      <c r="A19" s="114">
        <v>5000</v>
      </c>
      <c r="B19" s="115">
        <v>1.4019999999999999</v>
      </c>
      <c r="C19" s="37"/>
      <c r="D19" s="308" t="s">
        <v>808</v>
      </c>
      <c r="E19" s="309">
        <v>0.8</v>
      </c>
      <c r="F19" s="310">
        <v>0.8</v>
      </c>
      <c r="G19" s="309">
        <v>0.8</v>
      </c>
      <c r="H19" s="310">
        <v>0.8</v>
      </c>
      <c r="I19" s="309">
        <v>0.8</v>
      </c>
      <c r="J19" s="310">
        <v>0.8</v>
      </c>
      <c r="K19" s="309">
        <v>0.8</v>
      </c>
      <c r="L19" s="310">
        <v>0.8</v>
      </c>
      <c r="M19" s="309">
        <v>0.8</v>
      </c>
      <c r="N19" s="309">
        <v>0.8</v>
      </c>
      <c r="O19" s="309">
        <v>0.75</v>
      </c>
      <c r="P19" s="310">
        <v>0.8</v>
      </c>
      <c r="Q19" s="309">
        <v>0.67</v>
      </c>
      <c r="R19" s="310">
        <v>0.8</v>
      </c>
      <c r="S19" s="37"/>
      <c r="T19" s="39">
        <v>2027</v>
      </c>
      <c r="U19" s="37"/>
      <c r="V19" s="37"/>
    </row>
    <row r="20" spans="1:22" x14ac:dyDescent="0.2">
      <c r="A20" s="116">
        <v>10000</v>
      </c>
      <c r="B20" s="117">
        <v>1.736</v>
      </c>
      <c r="C20" s="37"/>
      <c r="D20" s="308" t="s">
        <v>809</v>
      </c>
      <c r="E20" s="309">
        <v>0.8</v>
      </c>
      <c r="F20" s="310">
        <v>0.8</v>
      </c>
      <c r="G20" s="309">
        <v>0.8</v>
      </c>
      <c r="H20" s="310">
        <v>0.8</v>
      </c>
      <c r="I20" s="309">
        <v>0.8</v>
      </c>
      <c r="J20" s="310">
        <v>0.8</v>
      </c>
      <c r="K20" s="309">
        <v>0.8</v>
      </c>
      <c r="L20" s="310">
        <v>0.8</v>
      </c>
      <c r="M20" s="309">
        <v>0.8</v>
      </c>
      <c r="N20" s="309">
        <v>0.8</v>
      </c>
      <c r="O20" s="309">
        <v>0.8</v>
      </c>
      <c r="P20" s="310">
        <v>0.8</v>
      </c>
      <c r="Q20" s="309">
        <v>0.8</v>
      </c>
      <c r="R20" s="310">
        <v>0.8</v>
      </c>
      <c r="S20" s="37"/>
      <c r="T20" s="39">
        <v>2028</v>
      </c>
      <c r="U20" s="37"/>
      <c r="V20" s="37"/>
    </row>
    <row r="21" spans="1:22" x14ac:dyDescent="0.2">
      <c r="A21" s="37"/>
      <c r="B21" s="37"/>
      <c r="C21" s="37"/>
      <c r="D21" s="308" t="s">
        <v>810</v>
      </c>
      <c r="E21" s="309">
        <v>0.8</v>
      </c>
      <c r="F21" s="310">
        <v>0.8</v>
      </c>
      <c r="G21" s="309">
        <v>0.8</v>
      </c>
      <c r="H21" s="310">
        <v>0.8</v>
      </c>
      <c r="I21" s="309">
        <v>0.8</v>
      </c>
      <c r="J21" s="310">
        <v>0.8</v>
      </c>
      <c r="K21" s="309">
        <v>0.8</v>
      </c>
      <c r="L21" s="310">
        <v>0.8</v>
      </c>
      <c r="M21" s="309">
        <v>0.8</v>
      </c>
      <c r="N21" s="309">
        <v>0.8</v>
      </c>
      <c r="O21" s="309">
        <v>0.8</v>
      </c>
      <c r="P21" s="310">
        <v>0.8</v>
      </c>
      <c r="Q21" s="309">
        <v>0.8</v>
      </c>
      <c r="R21" s="310">
        <v>0.8</v>
      </c>
      <c r="S21" s="37"/>
      <c r="T21" s="39">
        <v>2029</v>
      </c>
      <c r="U21" s="37"/>
      <c r="V21" s="37"/>
    </row>
    <row r="22" spans="1:22" x14ac:dyDescent="0.2">
      <c r="A22" s="37"/>
      <c r="B22" s="37"/>
      <c r="C22" s="37"/>
      <c r="D22" s="308" t="s">
        <v>811</v>
      </c>
      <c r="E22" s="309">
        <v>0.8</v>
      </c>
      <c r="F22" s="310">
        <v>0.8</v>
      </c>
      <c r="G22" s="309">
        <v>0.8</v>
      </c>
      <c r="H22" s="310">
        <v>0.8</v>
      </c>
      <c r="I22" s="309">
        <v>0.8</v>
      </c>
      <c r="J22" s="310">
        <v>0.8</v>
      </c>
      <c r="K22" s="309">
        <v>0.8</v>
      </c>
      <c r="L22" s="310">
        <v>0.8</v>
      </c>
      <c r="M22" s="309">
        <v>0.8</v>
      </c>
      <c r="N22" s="309">
        <v>0.8</v>
      </c>
      <c r="O22" s="309">
        <v>0.8</v>
      </c>
      <c r="P22" s="310">
        <v>0.8</v>
      </c>
      <c r="Q22" s="309">
        <v>0.8</v>
      </c>
      <c r="R22" s="310">
        <v>0.8</v>
      </c>
      <c r="S22" s="37"/>
      <c r="T22" s="39">
        <v>2030</v>
      </c>
      <c r="U22" s="37"/>
      <c r="V22" s="37"/>
    </row>
    <row r="23" spans="1:22" x14ac:dyDescent="0.2">
      <c r="A23" s="37"/>
      <c r="B23" s="37"/>
      <c r="C23" s="37"/>
      <c r="D23" s="308" t="s">
        <v>812</v>
      </c>
      <c r="E23" s="309">
        <v>0.8</v>
      </c>
      <c r="F23" s="310">
        <v>0.8</v>
      </c>
      <c r="G23" s="309">
        <v>0.8</v>
      </c>
      <c r="H23" s="310">
        <v>0.8</v>
      </c>
      <c r="I23" s="309">
        <v>0.8</v>
      </c>
      <c r="J23" s="310">
        <v>0.8</v>
      </c>
      <c r="K23" s="309">
        <v>0.8</v>
      </c>
      <c r="L23" s="310">
        <v>0.8</v>
      </c>
      <c r="M23" s="309">
        <v>0.8</v>
      </c>
      <c r="N23" s="309">
        <v>0.8</v>
      </c>
      <c r="O23" s="309">
        <v>0.8</v>
      </c>
      <c r="P23" s="310">
        <v>0.8</v>
      </c>
      <c r="Q23" s="309">
        <v>0.8</v>
      </c>
      <c r="R23" s="310">
        <v>0.8</v>
      </c>
      <c r="S23" s="37"/>
      <c r="T23" s="39">
        <v>2031</v>
      </c>
      <c r="U23" s="37"/>
      <c r="V23" s="37"/>
    </row>
    <row r="24" spans="1:22" x14ac:dyDescent="0.2">
      <c r="A24" s="37"/>
      <c r="B24" s="37"/>
      <c r="C24" s="37"/>
      <c r="D24" s="308" t="s">
        <v>813</v>
      </c>
      <c r="E24" s="309">
        <v>0.8</v>
      </c>
      <c r="F24" s="310">
        <v>0.8</v>
      </c>
      <c r="G24" s="309">
        <v>0.8</v>
      </c>
      <c r="H24" s="310">
        <v>0.8</v>
      </c>
      <c r="I24" s="309">
        <v>0.8</v>
      </c>
      <c r="J24" s="310">
        <v>0.8</v>
      </c>
      <c r="K24" s="309">
        <v>0.8</v>
      </c>
      <c r="L24" s="310">
        <v>0.8</v>
      </c>
      <c r="M24" s="309">
        <v>0.8</v>
      </c>
      <c r="N24" s="309">
        <v>0.8</v>
      </c>
      <c r="O24" s="309">
        <v>0.8</v>
      </c>
      <c r="P24" s="310">
        <v>0.8</v>
      </c>
      <c r="Q24" s="309">
        <v>0.75</v>
      </c>
      <c r="R24" s="310">
        <v>0.8</v>
      </c>
      <c r="S24" s="37"/>
      <c r="T24" s="39">
        <v>2032</v>
      </c>
      <c r="U24" s="37"/>
      <c r="V24" s="37"/>
    </row>
    <row r="25" spans="1:22" x14ac:dyDescent="0.2">
      <c r="A25" s="37"/>
      <c r="B25" s="37"/>
      <c r="C25" s="37"/>
      <c r="D25" s="308" t="s">
        <v>814</v>
      </c>
      <c r="E25" s="309">
        <v>0.8</v>
      </c>
      <c r="F25" s="310">
        <v>0.8</v>
      </c>
      <c r="G25" s="309">
        <v>0.8</v>
      </c>
      <c r="H25" s="310">
        <v>0.8</v>
      </c>
      <c r="I25" s="309">
        <v>0.8</v>
      </c>
      <c r="J25" s="310">
        <v>0.8</v>
      </c>
      <c r="K25" s="309">
        <v>0.8</v>
      </c>
      <c r="L25" s="310">
        <v>0.8</v>
      </c>
      <c r="M25" s="309">
        <v>0.8</v>
      </c>
      <c r="N25" s="309">
        <v>0.8</v>
      </c>
      <c r="O25" s="309">
        <v>0.8</v>
      </c>
      <c r="P25" s="310">
        <v>0.8</v>
      </c>
      <c r="Q25" s="309">
        <v>0.8</v>
      </c>
      <c r="R25" s="310">
        <v>0.8</v>
      </c>
      <c r="S25" s="37"/>
      <c r="T25" s="39">
        <v>2033</v>
      </c>
      <c r="U25" s="37"/>
      <c r="V25" s="37"/>
    </row>
    <row r="26" spans="1:22" x14ac:dyDescent="0.2">
      <c r="A26" s="37"/>
      <c r="B26" s="37"/>
      <c r="C26" s="37"/>
      <c r="D26" s="308" t="s">
        <v>815</v>
      </c>
      <c r="E26" s="309">
        <v>0.88</v>
      </c>
      <c r="F26" s="310">
        <v>0.88</v>
      </c>
      <c r="G26" s="309">
        <v>0.88</v>
      </c>
      <c r="H26" s="310">
        <v>0.88</v>
      </c>
      <c r="I26" s="309">
        <v>0.88</v>
      </c>
      <c r="J26" s="310">
        <v>0.88</v>
      </c>
      <c r="K26" s="309">
        <v>0.89</v>
      </c>
      <c r="L26" s="310">
        <v>0.89</v>
      </c>
      <c r="M26" s="309">
        <v>0.9</v>
      </c>
      <c r="N26" s="309">
        <v>0.9</v>
      </c>
      <c r="O26" s="309">
        <v>0.9</v>
      </c>
      <c r="P26" s="310">
        <v>0.9</v>
      </c>
      <c r="Q26" s="309">
        <v>0.9</v>
      </c>
      <c r="R26" s="310">
        <v>0.9</v>
      </c>
      <c r="S26" s="37"/>
      <c r="T26" s="39">
        <v>2034</v>
      </c>
      <c r="U26" s="37"/>
      <c r="V26" s="37"/>
    </row>
    <row r="27" spans="1:22" x14ac:dyDescent="0.2">
      <c r="A27" s="37"/>
      <c r="B27" s="37"/>
      <c r="C27" s="37"/>
      <c r="D27" s="308" t="s">
        <v>816</v>
      </c>
      <c r="E27" s="309">
        <v>0.8</v>
      </c>
      <c r="F27" s="310">
        <v>0.8</v>
      </c>
      <c r="G27" s="309">
        <v>0.8</v>
      </c>
      <c r="H27" s="310">
        <v>0.8</v>
      </c>
      <c r="I27" s="309">
        <v>0.8</v>
      </c>
      <c r="J27" s="310">
        <v>0.8</v>
      </c>
      <c r="K27" s="309">
        <v>0.8</v>
      </c>
      <c r="L27" s="310">
        <v>0.8</v>
      </c>
      <c r="M27" s="309">
        <v>0.8</v>
      </c>
      <c r="N27" s="309">
        <v>0.8</v>
      </c>
      <c r="O27" s="309">
        <v>0.8</v>
      </c>
      <c r="P27" s="310">
        <v>0.8</v>
      </c>
      <c r="Q27" s="309">
        <v>0.8</v>
      </c>
      <c r="R27" s="310">
        <v>0.8</v>
      </c>
      <c r="S27" s="37"/>
      <c r="T27" s="39">
        <v>2035</v>
      </c>
      <c r="U27" s="37"/>
      <c r="V27" s="37"/>
    </row>
    <row r="28" spans="1:22" x14ac:dyDescent="0.2">
      <c r="A28" s="37"/>
      <c r="B28" s="37"/>
      <c r="C28" s="37"/>
      <c r="D28" s="308" t="s">
        <v>817</v>
      </c>
      <c r="E28" s="309">
        <v>0.8</v>
      </c>
      <c r="F28" s="310">
        <v>0.8</v>
      </c>
      <c r="G28" s="309">
        <v>0.8</v>
      </c>
      <c r="H28" s="310">
        <v>0.8</v>
      </c>
      <c r="I28" s="309">
        <v>0.8</v>
      </c>
      <c r="J28" s="310">
        <v>0.8</v>
      </c>
      <c r="K28" s="309">
        <v>0.8</v>
      </c>
      <c r="L28" s="310">
        <v>0.8</v>
      </c>
      <c r="M28" s="309">
        <v>0.8</v>
      </c>
      <c r="N28" s="309">
        <v>0.8</v>
      </c>
      <c r="O28" s="309">
        <v>0.65</v>
      </c>
      <c r="P28" s="310">
        <v>0.8</v>
      </c>
      <c r="Q28" s="309">
        <v>0.65</v>
      </c>
      <c r="R28" s="310">
        <v>0.8</v>
      </c>
      <c r="S28" s="37"/>
      <c r="T28" s="39">
        <v>2036</v>
      </c>
      <c r="U28" s="37"/>
      <c r="V28" s="37"/>
    </row>
    <row r="29" spans="1:22" x14ac:dyDescent="0.2">
      <c r="A29" s="37"/>
      <c r="B29" s="37"/>
      <c r="C29" s="37"/>
      <c r="D29" s="308" t="s">
        <v>818</v>
      </c>
      <c r="E29" s="309">
        <v>0.8</v>
      </c>
      <c r="F29" s="310">
        <v>0.8</v>
      </c>
      <c r="G29" s="309">
        <v>0.8</v>
      </c>
      <c r="H29" s="310">
        <v>0.8</v>
      </c>
      <c r="I29" s="309">
        <v>0.8</v>
      </c>
      <c r="J29" s="310">
        <v>0.8</v>
      </c>
      <c r="K29" s="309">
        <v>0.8</v>
      </c>
      <c r="L29" s="310">
        <v>0.8</v>
      </c>
      <c r="M29" s="309">
        <v>0.8</v>
      </c>
      <c r="N29" s="309">
        <v>0.8</v>
      </c>
      <c r="O29" s="309">
        <v>0.8</v>
      </c>
      <c r="P29" s="310">
        <v>0.8</v>
      </c>
      <c r="Q29" s="309">
        <v>0.8</v>
      </c>
      <c r="R29" s="310">
        <v>0.8</v>
      </c>
      <c r="S29" s="37"/>
      <c r="T29" s="39">
        <v>2037</v>
      </c>
      <c r="U29" s="37"/>
      <c r="V29" s="37"/>
    </row>
    <row r="30" spans="1:22" x14ac:dyDescent="0.2">
      <c r="A30" s="37"/>
      <c r="B30" s="37"/>
      <c r="C30" s="37"/>
      <c r="D30" s="308" t="s">
        <v>819</v>
      </c>
      <c r="E30" s="309">
        <v>0.8</v>
      </c>
      <c r="F30" s="310">
        <v>0.8</v>
      </c>
      <c r="G30" s="309">
        <v>0.8</v>
      </c>
      <c r="H30" s="310">
        <v>0.8</v>
      </c>
      <c r="I30" s="309">
        <v>0.8</v>
      </c>
      <c r="J30" s="310">
        <v>0.8</v>
      </c>
      <c r="K30" s="309">
        <v>0.8</v>
      </c>
      <c r="L30" s="310">
        <v>0.8</v>
      </c>
      <c r="M30" s="309">
        <v>0.8</v>
      </c>
      <c r="N30" s="309">
        <v>0.8</v>
      </c>
      <c r="O30" s="309">
        <v>0.8</v>
      </c>
      <c r="P30" s="310">
        <v>0.8</v>
      </c>
      <c r="Q30" s="309">
        <v>0.8</v>
      </c>
      <c r="R30" s="310">
        <v>0.8</v>
      </c>
      <c r="S30" s="37"/>
      <c r="T30" s="39">
        <v>2038</v>
      </c>
      <c r="U30" s="37"/>
      <c r="V30" s="37"/>
    </row>
    <row r="31" spans="1:22" x14ac:dyDescent="0.2">
      <c r="A31" s="37"/>
      <c r="B31" s="37"/>
      <c r="C31" s="37"/>
      <c r="D31" s="308" t="s">
        <v>820</v>
      </c>
      <c r="E31" s="309">
        <v>0.8</v>
      </c>
      <c r="F31" s="310">
        <v>0.8</v>
      </c>
      <c r="G31" s="309">
        <v>0.8</v>
      </c>
      <c r="H31" s="310">
        <v>0.8</v>
      </c>
      <c r="I31" s="309">
        <v>0.8</v>
      </c>
      <c r="J31" s="310">
        <v>0.8</v>
      </c>
      <c r="K31" s="309">
        <v>0.8</v>
      </c>
      <c r="L31" s="310">
        <v>0.8</v>
      </c>
      <c r="M31" s="309">
        <v>0.8</v>
      </c>
      <c r="N31" s="309">
        <v>0.8</v>
      </c>
      <c r="O31" s="309">
        <v>0.8</v>
      </c>
      <c r="P31" s="310">
        <v>0.8</v>
      </c>
      <c r="Q31" s="309">
        <v>0.8</v>
      </c>
      <c r="R31" s="310">
        <v>0.8</v>
      </c>
      <c r="S31" s="37"/>
      <c r="T31" s="39">
        <v>2039</v>
      </c>
      <c r="U31" s="37"/>
      <c r="V31" s="37"/>
    </row>
    <row r="32" spans="1:22" ht="13.9" customHeight="1" x14ac:dyDescent="0.2">
      <c r="A32" s="37"/>
      <c r="B32" s="37"/>
      <c r="C32" s="37"/>
      <c r="D32" s="308" t="s">
        <v>821</v>
      </c>
      <c r="E32" s="309"/>
      <c r="F32" s="310"/>
      <c r="G32" s="309"/>
      <c r="H32" s="310"/>
      <c r="I32" s="309"/>
      <c r="J32" s="310"/>
      <c r="K32" s="309"/>
      <c r="L32" s="310"/>
      <c r="M32" s="309">
        <v>0.8</v>
      </c>
      <c r="N32" s="309">
        <v>0.8</v>
      </c>
      <c r="O32" s="309">
        <v>0.8</v>
      </c>
      <c r="P32" s="310">
        <v>0.8</v>
      </c>
      <c r="Q32" s="309">
        <v>0.8</v>
      </c>
      <c r="R32" s="310">
        <v>0.8</v>
      </c>
      <c r="S32" s="37"/>
      <c r="T32" s="39">
        <v>2040</v>
      </c>
      <c r="U32" s="37"/>
      <c r="V32" s="37"/>
    </row>
    <row r="33" spans="1:22" x14ac:dyDescent="0.2">
      <c r="A33" s="37"/>
      <c r="B33" s="37"/>
      <c r="C33" s="37"/>
      <c r="D33" s="308" t="s">
        <v>822</v>
      </c>
      <c r="E33" s="309">
        <v>0.8</v>
      </c>
      <c r="F33" s="310">
        <v>0.8</v>
      </c>
      <c r="G33" s="309">
        <v>0.8</v>
      </c>
      <c r="H33" s="310">
        <v>0.8</v>
      </c>
      <c r="I33" s="309">
        <v>0.8</v>
      </c>
      <c r="J33" s="310">
        <v>0.8</v>
      </c>
      <c r="K33" s="309">
        <v>0.8</v>
      </c>
      <c r="L33" s="310">
        <v>0.8</v>
      </c>
      <c r="M33" s="309">
        <v>0.8</v>
      </c>
      <c r="N33" s="309">
        <v>0.8</v>
      </c>
      <c r="O33" s="309">
        <v>0.8</v>
      </c>
      <c r="P33" s="310">
        <v>0.8</v>
      </c>
      <c r="Q33" s="309">
        <v>0.8</v>
      </c>
      <c r="R33" s="310">
        <v>0.8</v>
      </c>
      <c r="S33" s="37"/>
      <c r="T33" s="39">
        <v>2041</v>
      </c>
      <c r="U33" s="37"/>
      <c r="V33" s="37"/>
    </row>
    <row r="34" spans="1:22" x14ac:dyDescent="0.2">
      <c r="A34" s="37"/>
      <c r="B34" s="37"/>
      <c r="C34" s="37"/>
      <c r="D34" s="308" t="s">
        <v>823</v>
      </c>
      <c r="E34" s="309">
        <v>0.8</v>
      </c>
      <c r="F34" s="310">
        <v>0.8</v>
      </c>
      <c r="G34" s="309">
        <v>0.8</v>
      </c>
      <c r="H34" s="310">
        <v>0.8</v>
      </c>
      <c r="I34" s="309">
        <v>0.8</v>
      </c>
      <c r="J34" s="310">
        <v>0.8</v>
      </c>
      <c r="K34" s="309">
        <v>0.8</v>
      </c>
      <c r="L34" s="310">
        <v>0.8</v>
      </c>
      <c r="M34" s="309">
        <v>0.8</v>
      </c>
      <c r="N34" s="309">
        <v>0.8</v>
      </c>
      <c r="O34" s="309">
        <v>0.8</v>
      </c>
      <c r="P34" s="310">
        <v>0.8</v>
      </c>
      <c r="Q34" s="309">
        <v>0.8</v>
      </c>
      <c r="R34" s="310">
        <v>0.8</v>
      </c>
      <c r="S34" s="37"/>
      <c r="T34" s="39">
        <v>2042</v>
      </c>
      <c r="U34" s="37"/>
      <c r="V34" s="37"/>
    </row>
    <row r="35" spans="1:22" x14ac:dyDescent="0.2">
      <c r="A35" s="37"/>
      <c r="B35" s="37"/>
      <c r="C35" s="37"/>
      <c r="D35" s="308" t="s">
        <v>824</v>
      </c>
      <c r="E35" s="309">
        <v>0.8</v>
      </c>
      <c r="F35" s="310">
        <v>0.8</v>
      </c>
      <c r="G35" s="309">
        <v>0.8</v>
      </c>
      <c r="H35" s="310">
        <v>0.8</v>
      </c>
      <c r="I35" s="309">
        <v>0.8</v>
      </c>
      <c r="J35" s="310">
        <v>0.8</v>
      </c>
      <c r="K35" s="309">
        <v>0.8</v>
      </c>
      <c r="L35" s="310">
        <v>0.8</v>
      </c>
      <c r="M35" s="309">
        <v>0.8</v>
      </c>
      <c r="N35" s="309">
        <v>0.8</v>
      </c>
      <c r="O35" s="309">
        <v>0.8</v>
      </c>
      <c r="P35" s="310">
        <v>0.8</v>
      </c>
      <c r="Q35" s="309">
        <v>0.75</v>
      </c>
      <c r="R35" s="310">
        <v>0.8</v>
      </c>
      <c r="S35" s="37"/>
      <c r="T35" s="39">
        <v>2043</v>
      </c>
      <c r="U35" s="37"/>
      <c r="V35" s="37"/>
    </row>
    <row r="36" spans="1:22" x14ac:dyDescent="0.2">
      <c r="A36" s="37"/>
      <c r="B36" s="37"/>
      <c r="C36" s="37"/>
      <c r="D36" s="308" t="s">
        <v>825</v>
      </c>
      <c r="E36" s="309">
        <v>0.8</v>
      </c>
      <c r="F36" s="310">
        <v>0.8</v>
      </c>
      <c r="G36" s="309">
        <v>0.8</v>
      </c>
      <c r="H36" s="310">
        <v>0.8</v>
      </c>
      <c r="I36" s="309">
        <v>0.8</v>
      </c>
      <c r="J36" s="310">
        <v>0.8</v>
      </c>
      <c r="K36" s="309">
        <v>0.8</v>
      </c>
      <c r="L36" s="310">
        <v>0.8</v>
      </c>
      <c r="M36" s="309">
        <v>0.8</v>
      </c>
      <c r="N36" s="309">
        <v>0.8</v>
      </c>
      <c r="O36" s="309">
        <v>0.8</v>
      </c>
      <c r="P36" s="310">
        <v>0.8</v>
      </c>
      <c r="Q36" s="309">
        <v>0.8</v>
      </c>
      <c r="R36" s="310">
        <v>0.8</v>
      </c>
      <c r="S36" s="37"/>
      <c r="T36" s="39">
        <v>2044</v>
      </c>
      <c r="U36" s="37"/>
      <c r="V36" s="37"/>
    </row>
    <row r="37" spans="1:22" x14ac:dyDescent="0.2">
      <c r="A37" s="37"/>
      <c r="B37" s="37"/>
      <c r="C37" s="37"/>
      <c r="D37" s="308" t="s">
        <v>826</v>
      </c>
      <c r="E37" s="309">
        <v>0.8</v>
      </c>
      <c r="F37" s="310">
        <v>0.8</v>
      </c>
      <c r="G37" s="309">
        <v>0.8</v>
      </c>
      <c r="H37" s="310">
        <v>0.8</v>
      </c>
      <c r="I37" s="309">
        <v>0.8</v>
      </c>
      <c r="J37" s="310">
        <v>0.8</v>
      </c>
      <c r="K37" s="309">
        <v>0.8</v>
      </c>
      <c r="L37" s="310">
        <v>0.8</v>
      </c>
      <c r="M37" s="309">
        <v>0.8</v>
      </c>
      <c r="N37" s="309">
        <v>0.8</v>
      </c>
      <c r="O37" s="309">
        <v>0.8</v>
      </c>
      <c r="P37" s="310">
        <v>0.8</v>
      </c>
      <c r="Q37" s="309">
        <v>0.8</v>
      </c>
      <c r="R37" s="310">
        <v>0.8</v>
      </c>
      <c r="S37" s="37"/>
      <c r="T37" s="39">
        <v>2045</v>
      </c>
      <c r="U37" s="37"/>
      <c r="V37" s="37"/>
    </row>
    <row r="38" spans="1:22" x14ac:dyDescent="0.2">
      <c r="A38" s="37"/>
      <c r="B38" s="37"/>
      <c r="C38" s="37"/>
      <c r="D38" s="308" t="s">
        <v>827</v>
      </c>
      <c r="E38" s="309">
        <v>0.8</v>
      </c>
      <c r="F38" s="310">
        <v>0.8</v>
      </c>
      <c r="G38" s="309">
        <v>0.8</v>
      </c>
      <c r="H38" s="310">
        <v>0.8</v>
      </c>
      <c r="I38" s="309">
        <v>0.8</v>
      </c>
      <c r="J38" s="310">
        <v>0.8</v>
      </c>
      <c r="K38" s="309">
        <v>0.8</v>
      </c>
      <c r="L38" s="310">
        <v>0.8</v>
      </c>
      <c r="M38" s="309">
        <v>0.8</v>
      </c>
      <c r="N38" s="309">
        <v>0.8</v>
      </c>
      <c r="O38" s="309">
        <v>0.75</v>
      </c>
      <c r="P38" s="310">
        <v>0.8</v>
      </c>
      <c r="Q38" s="309">
        <v>0.72</v>
      </c>
      <c r="R38" s="310">
        <v>0.8</v>
      </c>
      <c r="S38" s="37"/>
      <c r="T38" s="39">
        <v>2046</v>
      </c>
      <c r="U38" s="37"/>
      <c r="V38" s="37"/>
    </row>
    <row r="39" spans="1:22" x14ac:dyDescent="0.2">
      <c r="A39" s="37"/>
      <c r="B39" s="37"/>
      <c r="C39" s="37"/>
      <c r="D39" s="308" t="s">
        <v>828</v>
      </c>
      <c r="E39" s="309">
        <v>0.8</v>
      </c>
      <c r="F39" s="310">
        <v>0.8</v>
      </c>
      <c r="G39" s="309">
        <v>0.8</v>
      </c>
      <c r="H39" s="310">
        <v>0.8</v>
      </c>
      <c r="I39" s="309">
        <v>0.8</v>
      </c>
      <c r="J39" s="310">
        <v>0.8</v>
      </c>
      <c r="K39" s="309">
        <v>0.8</v>
      </c>
      <c r="L39" s="310">
        <v>0.8</v>
      </c>
      <c r="M39" s="309">
        <v>0.8</v>
      </c>
      <c r="N39" s="309">
        <v>0.8</v>
      </c>
      <c r="O39" s="309">
        <v>0.8</v>
      </c>
      <c r="P39" s="310">
        <v>0.8</v>
      </c>
      <c r="Q39" s="309">
        <v>0.8</v>
      </c>
      <c r="R39" s="310">
        <v>0.8</v>
      </c>
      <c r="S39" s="37"/>
      <c r="T39" s="39">
        <v>2047</v>
      </c>
      <c r="U39" s="37"/>
      <c r="V39" s="37"/>
    </row>
    <row r="40" spans="1:22" x14ac:dyDescent="0.2">
      <c r="A40" s="37"/>
      <c r="B40" s="37"/>
      <c r="C40" s="37"/>
      <c r="D40" s="308" t="s">
        <v>829</v>
      </c>
      <c r="E40" s="309">
        <v>0.8</v>
      </c>
      <c r="F40" s="310">
        <v>0.85</v>
      </c>
      <c r="G40" s="309">
        <v>0.8</v>
      </c>
      <c r="H40" s="310">
        <v>0.85</v>
      </c>
      <c r="I40" s="309">
        <v>0.8</v>
      </c>
      <c r="J40" s="310">
        <v>0.85</v>
      </c>
      <c r="K40" s="309">
        <v>0.8</v>
      </c>
      <c r="L40" s="310">
        <v>0.8</v>
      </c>
      <c r="M40" s="309">
        <v>0.8</v>
      </c>
      <c r="N40" s="309">
        <v>0.8</v>
      </c>
      <c r="O40" s="309">
        <v>0.8</v>
      </c>
      <c r="P40" s="310">
        <v>0.8</v>
      </c>
      <c r="Q40" s="309">
        <v>0.8</v>
      </c>
      <c r="R40" s="310">
        <v>0.8</v>
      </c>
      <c r="S40" s="37"/>
      <c r="T40" s="39">
        <v>2048</v>
      </c>
      <c r="U40" s="37"/>
      <c r="V40" s="37"/>
    </row>
    <row r="41" spans="1:22" x14ac:dyDescent="0.2">
      <c r="A41" s="37"/>
      <c r="B41" s="37"/>
      <c r="C41" s="37"/>
      <c r="D41" s="308" t="s">
        <v>830</v>
      </c>
      <c r="E41" s="309">
        <v>0.8</v>
      </c>
      <c r="F41" s="310">
        <v>0.8</v>
      </c>
      <c r="G41" s="309">
        <v>0.8</v>
      </c>
      <c r="H41" s="310">
        <v>0.8</v>
      </c>
      <c r="I41" s="309">
        <v>0.8</v>
      </c>
      <c r="J41" s="310">
        <v>0.8</v>
      </c>
      <c r="K41" s="309">
        <v>0.8</v>
      </c>
      <c r="L41" s="310">
        <v>0.8</v>
      </c>
      <c r="M41" s="309">
        <v>0.8</v>
      </c>
      <c r="N41" s="309">
        <v>0.8</v>
      </c>
      <c r="O41" s="309">
        <v>0.8</v>
      </c>
      <c r="P41" s="310">
        <v>0.8</v>
      </c>
      <c r="Q41" s="309">
        <v>0.75</v>
      </c>
      <c r="R41" s="310">
        <v>0.8</v>
      </c>
      <c r="S41" s="37"/>
      <c r="T41" s="39">
        <v>2049</v>
      </c>
      <c r="U41" s="37"/>
      <c r="V41" s="37"/>
    </row>
    <row r="42" spans="1:22" x14ac:dyDescent="0.2">
      <c r="A42" s="37"/>
      <c r="B42" s="37"/>
      <c r="C42" s="37"/>
      <c r="D42" s="308" t="s">
        <v>831</v>
      </c>
      <c r="E42" s="309">
        <v>0.82</v>
      </c>
      <c r="F42" s="310">
        <v>0.82</v>
      </c>
      <c r="G42" s="309">
        <v>0.82</v>
      </c>
      <c r="H42" s="310">
        <v>0.82</v>
      </c>
      <c r="I42" s="309">
        <v>0.82</v>
      </c>
      <c r="J42" s="310">
        <v>0.82</v>
      </c>
      <c r="K42" s="309">
        <v>0.82</v>
      </c>
      <c r="L42" s="310">
        <v>0.82</v>
      </c>
      <c r="M42" s="309">
        <v>0.82</v>
      </c>
      <c r="N42" s="309">
        <v>0.82</v>
      </c>
      <c r="O42" s="309">
        <v>0.82</v>
      </c>
      <c r="P42" s="310">
        <v>0.82</v>
      </c>
      <c r="Q42" s="309">
        <v>0.82</v>
      </c>
      <c r="R42" s="310">
        <v>0.82</v>
      </c>
      <c r="S42" s="37"/>
      <c r="T42" s="39">
        <v>2050</v>
      </c>
      <c r="U42" s="37"/>
      <c r="V42" s="37"/>
    </row>
    <row r="43" spans="1:22" x14ac:dyDescent="0.2">
      <c r="A43" s="37"/>
      <c r="B43" s="37"/>
      <c r="C43" s="37"/>
      <c r="D43" s="308" t="s">
        <v>832</v>
      </c>
      <c r="E43" s="309">
        <v>0.8</v>
      </c>
      <c r="F43" s="310">
        <v>0.8</v>
      </c>
      <c r="G43" s="309">
        <v>0.8</v>
      </c>
      <c r="H43" s="310">
        <v>0.8</v>
      </c>
      <c r="I43" s="309">
        <v>0.8</v>
      </c>
      <c r="J43" s="310">
        <v>0.8</v>
      </c>
      <c r="K43" s="309">
        <v>0.8</v>
      </c>
      <c r="L43" s="310">
        <v>0.8</v>
      </c>
      <c r="M43" s="309">
        <v>0.8</v>
      </c>
      <c r="N43" s="309">
        <v>0.8</v>
      </c>
      <c r="O43" s="309">
        <v>0.8</v>
      </c>
      <c r="P43" s="310">
        <v>0.8</v>
      </c>
      <c r="Q43" s="309">
        <v>0.8</v>
      </c>
      <c r="R43" s="310">
        <v>0.8</v>
      </c>
      <c r="S43" s="37"/>
      <c r="T43" s="39">
        <v>2051</v>
      </c>
      <c r="U43" s="37"/>
      <c r="V43" s="37"/>
    </row>
    <row r="44" spans="1:22" x14ac:dyDescent="0.2">
      <c r="A44" s="37"/>
      <c r="B44" s="37"/>
      <c r="C44" s="37"/>
      <c r="D44" s="308" t="s">
        <v>833</v>
      </c>
      <c r="E44" s="309">
        <v>0.8</v>
      </c>
      <c r="F44" s="310">
        <v>0.8</v>
      </c>
      <c r="G44" s="309">
        <v>0.8</v>
      </c>
      <c r="H44" s="310">
        <v>0.8</v>
      </c>
      <c r="I44" s="309">
        <v>0.8</v>
      </c>
      <c r="J44" s="310">
        <v>0.8</v>
      </c>
      <c r="K44" s="309">
        <v>0.8</v>
      </c>
      <c r="L44" s="310">
        <v>0.8</v>
      </c>
      <c r="M44" s="309">
        <v>0.8</v>
      </c>
      <c r="N44" s="309">
        <v>0.8</v>
      </c>
      <c r="O44" s="309">
        <v>0.8</v>
      </c>
      <c r="P44" s="310">
        <v>0.8</v>
      </c>
      <c r="Q44" s="309">
        <v>0.8</v>
      </c>
      <c r="R44" s="310">
        <v>0.8</v>
      </c>
      <c r="S44" s="37"/>
      <c r="T44" s="39">
        <v>2052</v>
      </c>
      <c r="U44" s="37"/>
      <c r="V44" s="37"/>
    </row>
    <row r="45" spans="1:22" x14ac:dyDescent="0.2">
      <c r="A45" s="37"/>
      <c r="B45" s="37"/>
      <c r="C45" s="37"/>
      <c r="D45" s="308" t="s">
        <v>834</v>
      </c>
      <c r="E45" s="309">
        <v>0.8</v>
      </c>
      <c r="F45" s="310">
        <v>0.8</v>
      </c>
      <c r="G45" s="309">
        <v>0.8</v>
      </c>
      <c r="H45" s="310">
        <v>0.8</v>
      </c>
      <c r="I45" s="309">
        <v>0.8</v>
      </c>
      <c r="J45" s="310">
        <v>0.8</v>
      </c>
      <c r="K45" s="309">
        <v>0.8</v>
      </c>
      <c r="L45" s="310">
        <v>0.8</v>
      </c>
      <c r="M45" s="309">
        <v>0.8</v>
      </c>
      <c r="N45" s="309">
        <v>0.8</v>
      </c>
      <c r="O45" s="309">
        <v>0.8</v>
      </c>
      <c r="P45" s="310">
        <v>0.8</v>
      </c>
      <c r="Q45" s="309">
        <v>0.8</v>
      </c>
      <c r="R45" s="310">
        <v>0.8</v>
      </c>
      <c r="S45" s="37"/>
      <c r="T45" s="39">
        <v>2053</v>
      </c>
      <c r="U45" s="37"/>
      <c r="V45" s="37"/>
    </row>
    <row r="46" spans="1:22" x14ac:dyDescent="0.2">
      <c r="A46" s="37"/>
      <c r="B46" s="37"/>
      <c r="C46" s="37"/>
      <c r="D46" s="308" t="s">
        <v>835</v>
      </c>
      <c r="E46" s="309"/>
      <c r="F46" s="310"/>
      <c r="G46" s="309"/>
      <c r="H46" s="310"/>
      <c r="I46" s="309"/>
      <c r="J46" s="310"/>
      <c r="K46" s="309"/>
      <c r="L46" s="310"/>
      <c r="M46" s="309"/>
      <c r="N46" s="309"/>
      <c r="O46" s="309"/>
      <c r="P46" s="310"/>
      <c r="Q46" s="309"/>
      <c r="R46" s="310"/>
      <c r="S46" s="37"/>
      <c r="T46" s="39">
        <v>2054</v>
      </c>
      <c r="U46" s="37"/>
      <c r="V46" s="37"/>
    </row>
    <row r="47" spans="1:22" x14ac:dyDescent="0.2">
      <c r="A47" s="37"/>
      <c r="B47" s="37"/>
      <c r="C47" s="37"/>
      <c r="D47" s="308" t="s">
        <v>836</v>
      </c>
      <c r="E47" s="309">
        <v>0.8</v>
      </c>
      <c r="F47" s="310">
        <v>0.8</v>
      </c>
      <c r="G47" s="309">
        <v>0.8</v>
      </c>
      <c r="H47" s="310">
        <v>0.8</v>
      </c>
      <c r="I47" s="309">
        <v>0.8</v>
      </c>
      <c r="J47" s="310">
        <v>0.8</v>
      </c>
      <c r="K47" s="309">
        <v>0.8</v>
      </c>
      <c r="L47" s="310">
        <v>0.8</v>
      </c>
      <c r="M47" s="309">
        <v>0.8</v>
      </c>
      <c r="N47" s="309">
        <v>0.8</v>
      </c>
      <c r="O47" s="309">
        <v>0.8</v>
      </c>
      <c r="P47" s="310">
        <v>0.8</v>
      </c>
      <c r="Q47" s="309">
        <v>0.8</v>
      </c>
      <c r="R47" s="310">
        <v>0.8</v>
      </c>
      <c r="S47" s="37"/>
      <c r="T47" s="39">
        <v>2055</v>
      </c>
      <c r="U47" s="37"/>
      <c r="V47" s="37"/>
    </row>
    <row r="48" spans="1:22" x14ac:dyDescent="0.2">
      <c r="A48" s="37"/>
      <c r="B48" s="37"/>
      <c r="C48" s="37"/>
      <c r="D48" s="308" t="s">
        <v>837</v>
      </c>
      <c r="E48" s="309"/>
      <c r="F48" s="310"/>
      <c r="G48" s="309"/>
      <c r="H48" s="310"/>
      <c r="I48" s="309"/>
      <c r="J48" s="310"/>
      <c r="K48" s="309"/>
      <c r="L48" s="310"/>
      <c r="M48" s="309">
        <v>0.8</v>
      </c>
      <c r="N48" s="309">
        <v>0.8</v>
      </c>
      <c r="O48" s="309">
        <v>0.8</v>
      </c>
      <c r="P48" s="310">
        <v>0.8</v>
      </c>
      <c r="Q48" s="309">
        <v>0.8</v>
      </c>
      <c r="R48" s="310">
        <v>0.8</v>
      </c>
      <c r="S48" s="37"/>
      <c r="T48" s="39">
        <v>2056</v>
      </c>
      <c r="U48" s="37"/>
      <c r="V48" s="37"/>
    </row>
    <row r="49" spans="1:22" x14ac:dyDescent="0.2">
      <c r="A49" s="37"/>
      <c r="B49" s="37"/>
      <c r="C49" s="37"/>
      <c r="D49" s="308" t="s">
        <v>838</v>
      </c>
      <c r="E49" s="309">
        <v>0.8</v>
      </c>
      <c r="F49" s="310">
        <v>0.8</v>
      </c>
      <c r="G49" s="309">
        <v>0.8</v>
      </c>
      <c r="H49" s="310">
        <v>0.8</v>
      </c>
      <c r="I49" s="309">
        <v>0.8</v>
      </c>
      <c r="J49" s="310">
        <v>0.8</v>
      </c>
      <c r="K49" s="309">
        <v>0.8</v>
      </c>
      <c r="L49" s="310">
        <v>0.8</v>
      </c>
      <c r="M49" s="309">
        <v>0.8</v>
      </c>
      <c r="N49" s="309">
        <v>0.8</v>
      </c>
      <c r="O49" s="309">
        <v>0.8</v>
      </c>
      <c r="P49" s="310">
        <v>0.8</v>
      </c>
      <c r="Q49" s="309">
        <v>0.8</v>
      </c>
      <c r="R49" s="310">
        <v>0.8</v>
      </c>
      <c r="S49" s="37"/>
      <c r="T49" s="39">
        <v>2057</v>
      </c>
      <c r="U49" s="37"/>
      <c r="V49" s="37"/>
    </row>
    <row r="50" spans="1:22" x14ac:dyDescent="0.2">
      <c r="A50" s="37"/>
      <c r="B50" s="37"/>
      <c r="C50" s="37"/>
      <c r="D50" s="308" t="s">
        <v>839</v>
      </c>
      <c r="E50" s="309">
        <v>0.8</v>
      </c>
      <c r="F50" s="310">
        <v>0.8</v>
      </c>
      <c r="G50" s="309">
        <v>0.8</v>
      </c>
      <c r="H50" s="310">
        <v>0.8</v>
      </c>
      <c r="I50" s="309">
        <v>0.8</v>
      </c>
      <c r="J50" s="310">
        <v>0.8</v>
      </c>
      <c r="K50" s="309">
        <v>0.8</v>
      </c>
      <c r="L50" s="310">
        <v>0.8</v>
      </c>
      <c r="M50" s="309">
        <v>0.8</v>
      </c>
      <c r="N50" s="309">
        <v>0.8</v>
      </c>
      <c r="O50" s="309">
        <v>0.8</v>
      </c>
      <c r="P50" s="310">
        <v>0.8</v>
      </c>
      <c r="Q50" s="309">
        <v>0.8</v>
      </c>
      <c r="R50" s="310">
        <v>0.8</v>
      </c>
      <c r="S50" s="37"/>
      <c r="T50" s="39">
        <v>2058</v>
      </c>
      <c r="U50" s="37"/>
      <c r="V50" s="37"/>
    </row>
    <row r="51" spans="1:22" x14ac:dyDescent="0.2">
      <c r="A51" s="37"/>
      <c r="B51" s="37"/>
      <c r="C51" s="37"/>
      <c r="D51" s="308" t="s">
        <v>840</v>
      </c>
      <c r="E51" s="309">
        <v>0.8</v>
      </c>
      <c r="F51" s="310">
        <v>0.8</v>
      </c>
      <c r="G51" s="309">
        <v>0.8</v>
      </c>
      <c r="H51" s="310">
        <v>0.8</v>
      </c>
      <c r="I51" s="309">
        <v>0.8</v>
      </c>
      <c r="J51" s="310">
        <v>0.8</v>
      </c>
      <c r="K51" s="309">
        <v>0.8</v>
      </c>
      <c r="L51" s="310">
        <v>0.8</v>
      </c>
      <c r="M51" s="309">
        <v>0.8</v>
      </c>
      <c r="N51" s="309">
        <v>0.8</v>
      </c>
      <c r="O51" s="309">
        <v>0.8</v>
      </c>
      <c r="P51" s="310">
        <v>0.8</v>
      </c>
      <c r="Q51" s="309">
        <v>0.8</v>
      </c>
      <c r="R51" s="310">
        <v>0.8</v>
      </c>
      <c r="S51" s="37"/>
      <c r="T51" s="39">
        <v>2059</v>
      </c>
      <c r="U51" s="37"/>
      <c r="V51" s="37"/>
    </row>
    <row r="52" spans="1:22" x14ac:dyDescent="0.2">
      <c r="A52" s="37"/>
      <c r="B52" s="37"/>
      <c r="C52" s="37"/>
      <c r="D52" s="308" t="s">
        <v>841</v>
      </c>
      <c r="E52" s="309">
        <v>0.8</v>
      </c>
      <c r="F52" s="310">
        <v>0.8</v>
      </c>
      <c r="G52" s="309">
        <v>0.8</v>
      </c>
      <c r="H52" s="310">
        <v>0.8</v>
      </c>
      <c r="I52" s="309">
        <v>0.8</v>
      </c>
      <c r="J52" s="310">
        <v>0.8</v>
      </c>
      <c r="K52" s="309">
        <v>0.8</v>
      </c>
      <c r="L52" s="310">
        <v>0.8</v>
      </c>
      <c r="M52" s="309">
        <v>0.8</v>
      </c>
      <c r="N52" s="309">
        <v>0.8</v>
      </c>
      <c r="O52" s="309">
        <v>0.8</v>
      </c>
      <c r="P52" s="310">
        <v>0.8</v>
      </c>
      <c r="Q52" s="309">
        <v>0.8</v>
      </c>
      <c r="R52" s="310">
        <v>0.8</v>
      </c>
      <c r="S52" s="37"/>
      <c r="T52" s="40">
        <v>2060</v>
      </c>
      <c r="U52" s="37"/>
      <c r="V52" s="37"/>
    </row>
    <row r="53" spans="1:22" x14ac:dyDescent="0.2">
      <c r="A53" s="37"/>
      <c r="B53" s="37"/>
      <c r="C53" s="37"/>
      <c r="D53" s="308" t="s">
        <v>842</v>
      </c>
      <c r="E53" s="309">
        <v>0.8</v>
      </c>
      <c r="F53" s="310">
        <v>0.8</v>
      </c>
      <c r="G53" s="309">
        <v>0.8</v>
      </c>
      <c r="H53" s="310">
        <v>0.8</v>
      </c>
      <c r="I53" s="309">
        <v>0.8</v>
      </c>
      <c r="J53" s="310">
        <v>0.8</v>
      </c>
      <c r="K53" s="309">
        <v>0.8</v>
      </c>
      <c r="L53" s="310">
        <v>0.8</v>
      </c>
      <c r="M53" s="309">
        <v>0.8</v>
      </c>
      <c r="N53" s="309">
        <v>0.8</v>
      </c>
      <c r="O53" s="309">
        <v>0.8</v>
      </c>
      <c r="P53" s="310">
        <v>0.8</v>
      </c>
      <c r="Q53" s="309">
        <v>0.8</v>
      </c>
      <c r="R53" s="310">
        <v>0.8</v>
      </c>
      <c r="S53" s="37"/>
      <c r="T53" s="37"/>
      <c r="U53" s="37"/>
      <c r="V53" s="37"/>
    </row>
    <row r="54" spans="1:22" x14ac:dyDescent="0.2">
      <c r="A54" s="37"/>
      <c r="B54" s="37"/>
      <c r="C54" s="37"/>
      <c r="D54" s="308" t="s">
        <v>843</v>
      </c>
      <c r="E54" s="309">
        <v>0.8</v>
      </c>
      <c r="F54" s="310">
        <v>0.8</v>
      </c>
      <c r="G54" s="309">
        <v>0.8</v>
      </c>
      <c r="H54" s="310">
        <v>0.8</v>
      </c>
      <c r="I54" s="309">
        <v>0.8</v>
      </c>
      <c r="J54" s="310">
        <v>0.8</v>
      </c>
      <c r="K54" s="309">
        <v>0.8</v>
      </c>
      <c r="L54" s="310">
        <v>0.8</v>
      </c>
      <c r="M54" s="309">
        <v>0.8</v>
      </c>
      <c r="N54" s="309">
        <v>0.8</v>
      </c>
      <c r="O54" s="309">
        <v>0.8</v>
      </c>
      <c r="P54" s="310">
        <v>0.8</v>
      </c>
      <c r="Q54" s="309">
        <v>0.8</v>
      </c>
      <c r="R54" s="310">
        <v>0.8</v>
      </c>
      <c r="S54" s="37"/>
      <c r="T54" s="37"/>
      <c r="U54" s="37"/>
      <c r="V54" s="37"/>
    </row>
    <row r="55" spans="1:22" x14ac:dyDescent="0.2">
      <c r="A55" s="37"/>
      <c r="B55" s="37"/>
      <c r="C55" s="37"/>
      <c r="D55" s="308" t="s">
        <v>844</v>
      </c>
      <c r="E55" s="309">
        <v>0.8</v>
      </c>
      <c r="F55" s="310">
        <v>0.8</v>
      </c>
      <c r="G55" s="309">
        <v>0.8</v>
      </c>
      <c r="H55" s="310">
        <v>0.8</v>
      </c>
      <c r="I55" s="309">
        <v>0.8</v>
      </c>
      <c r="J55" s="310">
        <v>0.8</v>
      </c>
      <c r="K55" s="309">
        <v>0.8</v>
      </c>
      <c r="L55" s="310">
        <v>0.8</v>
      </c>
      <c r="M55" s="309">
        <v>0.8</v>
      </c>
      <c r="N55" s="309">
        <v>0.8</v>
      </c>
      <c r="O55" s="309">
        <v>0.8</v>
      </c>
      <c r="P55" s="310">
        <v>0.8</v>
      </c>
      <c r="Q55" s="309">
        <v>0.8</v>
      </c>
      <c r="R55" s="310">
        <v>0.8</v>
      </c>
      <c r="S55" s="37"/>
      <c r="T55" s="37"/>
      <c r="U55" s="37"/>
      <c r="V55" s="37"/>
    </row>
    <row r="56" spans="1:22" x14ac:dyDescent="0.2">
      <c r="A56" s="37"/>
      <c r="B56" s="37"/>
      <c r="C56" s="37"/>
      <c r="D56" s="308" t="s">
        <v>845</v>
      </c>
      <c r="E56" s="309"/>
      <c r="F56" s="310"/>
      <c r="G56" s="309"/>
      <c r="H56" s="310"/>
      <c r="I56" s="309"/>
      <c r="J56" s="310"/>
      <c r="K56" s="309"/>
      <c r="L56" s="310"/>
      <c r="M56" s="309">
        <v>0.8</v>
      </c>
      <c r="N56" s="309">
        <v>0.8</v>
      </c>
      <c r="O56" s="309">
        <v>0.8</v>
      </c>
      <c r="P56" s="310">
        <v>0.8</v>
      </c>
      <c r="Q56" s="309">
        <v>0.8</v>
      </c>
      <c r="R56" s="310">
        <v>0.8</v>
      </c>
      <c r="S56" s="37"/>
      <c r="T56" s="37"/>
      <c r="U56" s="37"/>
      <c r="V56" s="37"/>
    </row>
    <row r="57" spans="1:22" x14ac:dyDescent="0.2">
      <c r="A57" s="37"/>
      <c r="B57" s="37"/>
      <c r="C57" s="37"/>
      <c r="D57" s="308" t="s">
        <v>846</v>
      </c>
      <c r="E57" s="309">
        <v>0.8</v>
      </c>
      <c r="F57" s="310">
        <v>0.8</v>
      </c>
      <c r="G57" s="309">
        <v>0.8</v>
      </c>
      <c r="H57" s="310">
        <v>0.8</v>
      </c>
      <c r="I57" s="309">
        <v>0.8</v>
      </c>
      <c r="J57" s="310">
        <v>0.8</v>
      </c>
      <c r="K57" s="309">
        <v>0.8</v>
      </c>
      <c r="L57" s="310">
        <v>0.8</v>
      </c>
      <c r="M57" s="309">
        <v>0.8</v>
      </c>
      <c r="N57" s="309">
        <v>0.8</v>
      </c>
      <c r="O57" s="309">
        <v>0.8</v>
      </c>
      <c r="P57" s="310">
        <v>0.8</v>
      </c>
      <c r="Q57" s="309">
        <v>0.8</v>
      </c>
      <c r="R57" s="310">
        <v>0.8</v>
      </c>
      <c r="S57" s="37"/>
      <c r="T57" s="37"/>
      <c r="U57" s="37"/>
      <c r="V57" s="37"/>
    </row>
    <row r="58" spans="1:22" x14ac:dyDescent="0.2">
      <c r="A58" s="37"/>
      <c r="B58" s="37"/>
      <c r="C58" s="37"/>
      <c r="D58" s="308" t="s">
        <v>847</v>
      </c>
      <c r="E58" s="309">
        <v>0.8</v>
      </c>
      <c r="F58" s="310">
        <v>0.8</v>
      </c>
      <c r="G58" s="309">
        <v>0.8</v>
      </c>
      <c r="H58" s="310">
        <v>0.8</v>
      </c>
      <c r="I58" s="309">
        <v>0.8</v>
      </c>
      <c r="J58" s="310">
        <v>0.8</v>
      </c>
      <c r="K58" s="309">
        <v>0.8</v>
      </c>
      <c r="L58" s="310">
        <v>0.8</v>
      </c>
      <c r="M58" s="309">
        <v>0.8</v>
      </c>
      <c r="N58" s="309">
        <v>0.8</v>
      </c>
      <c r="O58" s="309">
        <v>0.8</v>
      </c>
      <c r="P58" s="310">
        <v>0.8</v>
      </c>
      <c r="Q58" s="309">
        <v>0.8</v>
      </c>
      <c r="R58" s="310">
        <v>0.8</v>
      </c>
      <c r="S58" s="37"/>
      <c r="T58" s="37"/>
      <c r="U58" s="37"/>
      <c r="V58" s="37"/>
    </row>
    <row r="59" spans="1:22" x14ac:dyDescent="0.2">
      <c r="A59" s="37"/>
      <c r="B59" s="37"/>
      <c r="C59" s="37"/>
      <c r="D59" s="308" t="s">
        <v>848</v>
      </c>
      <c r="E59" s="309">
        <v>0.8</v>
      </c>
      <c r="F59" s="310">
        <v>0.8</v>
      </c>
      <c r="G59" s="309">
        <v>0.8</v>
      </c>
      <c r="H59" s="310">
        <v>0.8</v>
      </c>
      <c r="I59" s="309">
        <v>0.8</v>
      </c>
      <c r="J59" s="310">
        <v>0.8</v>
      </c>
      <c r="K59" s="309">
        <v>0.8</v>
      </c>
      <c r="L59" s="310">
        <v>0.8</v>
      </c>
      <c r="M59" s="309">
        <v>0.8</v>
      </c>
      <c r="N59" s="309">
        <v>0.8</v>
      </c>
      <c r="O59" s="309">
        <v>0.8</v>
      </c>
      <c r="P59" s="310">
        <v>0.8</v>
      </c>
      <c r="Q59" s="309">
        <v>0.8</v>
      </c>
      <c r="R59" s="310">
        <v>0.8</v>
      </c>
      <c r="S59" s="37"/>
      <c r="T59" s="37"/>
      <c r="U59" s="37"/>
      <c r="V59" s="37"/>
    </row>
    <row r="60" spans="1:22" x14ac:dyDescent="0.2">
      <c r="A60" s="37"/>
      <c r="B60" s="37"/>
      <c r="C60" s="37"/>
      <c r="D60" s="308" t="s">
        <v>849</v>
      </c>
      <c r="E60" s="309">
        <v>0.8</v>
      </c>
      <c r="F60" s="310">
        <v>0.8</v>
      </c>
      <c r="G60" s="309">
        <v>0.8</v>
      </c>
      <c r="H60" s="310">
        <v>0.8</v>
      </c>
      <c r="I60" s="309">
        <v>0.8</v>
      </c>
      <c r="J60" s="310">
        <v>0.8</v>
      </c>
      <c r="K60" s="309">
        <v>0.8</v>
      </c>
      <c r="L60" s="310">
        <v>0.8</v>
      </c>
      <c r="M60" s="309">
        <v>0.8</v>
      </c>
      <c r="N60" s="309">
        <v>0.8</v>
      </c>
      <c r="O60" s="309">
        <v>0.8</v>
      </c>
      <c r="P60" s="310">
        <v>0.8</v>
      </c>
      <c r="Q60" s="309">
        <v>0.8</v>
      </c>
      <c r="R60" s="310">
        <v>0.8</v>
      </c>
      <c r="S60" s="37"/>
      <c r="T60" s="37"/>
      <c r="U60" s="37"/>
      <c r="V60" s="37"/>
    </row>
    <row r="61" spans="1:22" x14ac:dyDescent="0.2">
      <c r="A61" s="37"/>
      <c r="B61" s="37"/>
      <c r="C61" s="37"/>
      <c r="D61" s="316" t="s">
        <v>850</v>
      </c>
      <c r="E61" s="317">
        <v>0.8</v>
      </c>
      <c r="F61" s="318">
        <v>0.8</v>
      </c>
      <c r="G61" s="317">
        <v>0.8</v>
      </c>
      <c r="H61" s="318">
        <v>0.8</v>
      </c>
      <c r="I61" s="317">
        <v>0.8</v>
      </c>
      <c r="J61" s="318">
        <v>0.8</v>
      </c>
      <c r="K61" s="317">
        <v>0.8</v>
      </c>
      <c r="L61" s="318">
        <v>0.8</v>
      </c>
      <c r="M61" s="317">
        <v>0.8</v>
      </c>
      <c r="N61" s="317">
        <v>0.8</v>
      </c>
      <c r="O61" s="317">
        <v>0.8</v>
      </c>
      <c r="P61" s="318">
        <v>0.8</v>
      </c>
      <c r="Q61" s="317">
        <v>0.8</v>
      </c>
      <c r="R61" s="318">
        <v>0.8</v>
      </c>
      <c r="S61" s="37"/>
      <c r="T61" s="37"/>
      <c r="U61" s="37"/>
      <c r="V61" s="37"/>
    </row>
    <row r="62" spans="1:22" x14ac:dyDescent="0.2"/>
    <row r="63" spans="1:22" x14ac:dyDescent="0.2"/>
    <row r="64" spans="1:22" x14ac:dyDescent="0.2"/>
    <row r="65" hidden="1" x14ac:dyDescent="0.2"/>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sqref="A1:XFD1048576"/>
    </sheetView>
  </sheetViews>
  <sheetFormatPr defaultColWidth="0" defaultRowHeight="12.75" zeroHeight="1" x14ac:dyDescent="0.2"/>
  <cols>
    <col min="1" max="1" width="15.140625" style="209" hidden="1" customWidth="1"/>
    <col min="2" max="2" width="69.42578125" style="1" customWidth="1"/>
    <col min="3" max="3" width="15" style="1" customWidth="1"/>
    <col min="4" max="18" width="20.42578125" style="1" customWidth="1"/>
    <col min="19" max="27" width="20.7109375" style="1" customWidth="1"/>
    <col min="28" max="47" width="20.42578125" style="1" customWidth="1"/>
    <col min="48" max="48" width="9.28515625" style="1" customWidth="1"/>
    <col min="49" max="49" width="9.28515625" style="1" hidden="1" customWidth="1"/>
    <col min="50" max="16384" width="9.28515625" style="1" hidden="1"/>
  </cols>
  <sheetData>
    <row r="1" spans="1:47" ht="19.5" x14ac:dyDescent="0.2">
      <c r="B1" s="45" t="s">
        <v>26</v>
      </c>
    </row>
    <row r="2" spans="1:47" x14ac:dyDescent="0.2"/>
    <row r="3" spans="1:47" ht="90" x14ac:dyDescent="0.2">
      <c r="B3" s="79" t="s">
        <v>1</v>
      </c>
      <c r="C3" s="80" t="s">
        <v>27</v>
      </c>
      <c r="D3" s="81" t="s">
        <v>28</v>
      </c>
      <c r="E3" s="82" t="s">
        <v>29</v>
      </c>
      <c r="F3" s="82" t="s">
        <v>30</v>
      </c>
      <c r="G3" s="82" t="s">
        <v>31</v>
      </c>
      <c r="H3" s="82" t="s">
        <v>32</v>
      </c>
      <c r="I3" s="81" t="s">
        <v>33</v>
      </c>
      <c r="J3" s="82" t="s">
        <v>34</v>
      </c>
      <c r="K3" s="82" t="s">
        <v>35</v>
      </c>
      <c r="L3" s="82" t="s">
        <v>36</v>
      </c>
      <c r="M3" s="82" t="s">
        <v>37</v>
      </c>
      <c r="N3" s="81" t="s">
        <v>38</v>
      </c>
      <c r="O3" s="82" t="s">
        <v>39</v>
      </c>
      <c r="P3" s="82" t="s">
        <v>40</v>
      </c>
      <c r="Q3" s="82" t="s">
        <v>41</v>
      </c>
      <c r="R3" s="82" t="s">
        <v>42</v>
      </c>
      <c r="S3" s="81" t="s">
        <v>43</v>
      </c>
      <c r="T3" s="82" t="s">
        <v>44</v>
      </c>
      <c r="U3" s="82" t="s">
        <v>45</v>
      </c>
      <c r="V3" s="81" t="s">
        <v>46</v>
      </c>
      <c r="W3" s="82" t="s">
        <v>47</v>
      </c>
      <c r="X3" s="82" t="s">
        <v>48</v>
      </c>
      <c r="Y3" s="81" t="s">
        <v>49</v>
      </c>
      <c r="Z3" s="82" t="s">
        <v>50</v>
      </c>
      <c r="AA3" s="82" t="s">
        <v>51</v>
      </c>
      <c r="AB3" s="81" t="s">
        <v>52</v>
      </c>
      <c r="AC3" s="82" t="s">
        <v>53</v>
      </c>
      <c r="AD3" s="82" t="s">
        <v>54</v>
      </c>
      <c r="AE3" s="82" t="s">
        <v>55</v>
      </c>
      <c r="AF3" s="82" t="s">
        <v>56</v>
      </c>
      <c r="AG3" s="81" t="s">
        <v>57</v>
      </c>
      <c r="AH3" s="82" t="s">
        <v>58</v>
      </c>
      <c r="AI3" s="82" t="s">
        <v>59</v>
      </c>
      <c r="AJ3" s="82" t="s">
        <v>60</v>
      </c>
      <c r="AK3" s="82" t="s">
        <v>61</v>
      </c>
      <c r="AL3" s="81" t="s">
        <v>62</v>
      </c>
      <c r="AM3" s="82" t="s">
        <v>63</v>
      </c>
      <c r="AN3" s="82" t="s">
        <v>64</v>
      </c>
      <c r="AO3" s="82" t="s">
        <v>65</v>
      </c>
      <c r="AP3" s="82" t="s">
        <v>66</v>
      </c>
      <c r="AQ3" s="81" t="s">
        <v>67</v>
      </c>
      <c r="AR3" s="83" t="s">
        <v>68</v>
      </c>
      <c r="AS3" s="83" t="s">
        <v>69</v>
      </c>
      <c r="AT3" s="83" t="s">
        <v>70</v>
      </c>
      <c r="AU3" s="84" t="s">
        <v>71</v>
      </c>
    </row>
    <row r="4" spans="1:47" ht="16.5" x14ac:dyDescent="0.2">
      <c r="B4" s="70" t="s">
        <v>72</v>
      </c>
      <c r="C4" s="28"/>
      <c r="D4" s="120"/>
      <c r="E4" s="119"/>
      <c r="F4" s="119"/>
      <c r="G4" s="119"/>
      <c r="H4" s="119"/>
      <c r="I4" s="120"/>
      <c r="J4" s="119"/>
      <c r="K4" s="119"/>
      <c r="L4" s="119"/>
      <c r="M4" s="119"/>
      <c r="N4" s="120"/>
      <c r="O4" s="119"/>
      <c r="P4" s="119"/>
      <c r="Q4" s="119"/>
      <c r="R4" s="119"/>
      <c r="S4" s="120"/>
      <c r="T4" s="119"/>
      <c r="U4" s="119"/>
      <c r="V4" s="120"/>
      <c r="W4" s="119"/>
      <c r="X4" s="119"/>
      <c r="Y4" s="120"/>
      <c r="Z4" s="119"/>
      <c r="AA4" s="119"/>
      <c r="AB4" s="120"/>
      <c r="AC4" s="119"/>
      <c r="AD4" s="119"/>
      <c r="AE4" s="119"/>
      <c r="AF4" s="119"/>
      <c r="AG4" s="120"/>
      <c r="AH4" s="119"/>
      <c r="AI4" s="119"/>
      <c r="AJ4" s="119"/>
      <c r="AK4" s="119"/>
      <c r="AL4" s="120"/>
      <c r="AM4" s="119"/>
      <c r="AN4" s="119"/>
      <c r="AO4" s="119"/>
      <c r="AP4" s="119"/>
      <c r="AQ4" s="120"/>
      <c r="AR4" s="121"/>
      <c r="AS4" s="121"/>
      <c r="AT4" s="121"/>
      <c r="AU4" s="122"/>
    </row>
    <row r="5" spans="1:47" x14ac:dyDescent="0.2">
      <c r="A5" s="209" t="s">
        <v>73</v>
      </c>
      <c r="B5" s="71" t="s">
        <v>74</v>
      </c>
      <c r="C5" s="29"/>
      <c r="D5" s="48">
        <v>59297510.520000003</v>
      </c>
      <c r="E5" s="49">
        <v>56806717.450000003</v>
      </c>
      <c r="F5" s="49">
        <v>0</v>
      </c>
      <c r="G5" s="49">
        <v>0</v>
      </c>
      <c r="H5" s="49">
        <v>0</v>
      </c>
      <c r="I5" s="48">
        <v>5334994593.3000002</v>
      </c>
      <c r="J5" s="49">
        <v>5387493996.0200005</v>
      </c>
      <c r="K5" s="49">
        <v>0</v>
      </c>
      <c r="L5" s="49">
        <v>0</v>
      </c>
      <c r="M5" s="49">
        <v>0</v>
      </c>
      <c r="N5" s="48">
        <v>14958294947.35</v>
      </c>
      <c r="O5" s="49">
        <v>14966187521.01</v>
      </c>
      <c r="P5" s="49">
        <v>0</v>
      </c>
      <c r="Q5" s="49">
        <v>0</v>
      </c>
      <c r="R5" s="49">
        <v>0</v>
      </c>
      <c r="S5" s="48">
        <v>0</v>
      </c>
      <c r="T5" s="49">
        <v>0</v>
      </c>
      <c r="U5" s="49">
        <v>0</v>
      </c>
      <c r="V5" s="48">
        <v>0</v>
      </c>
      <c r="W5" s="49">
        <v>0</v>
      </c>
      <c r="X5" s="49">
        <v>0</v>
      </c>
      <c r="Y5" s="48">
        <v>0</v>
      </c>
      <c r="Z5" s="49">
        <v>0</v>
      </c>
      <c r="AA5" s="49">
        <v>0</v>
      </c>
      <c r="AB5" s="48">
        <v>0</v>
      </c>
      <c r="AC5" s="145"/>
      <c r="AD5" s="145"/>
      <c r="AE5" s="145"/>
      <c r="AF5" s="146"/>
      <c r="AG5" s="48">
        <v>120721103.04000001</v>
      </c>
      <c r="AH5" s="145"/>
      <c r="AI5" s="145"/>
      <c r="AJ5" s="145"/>
      <c r="AK5" s="146"/>
      <c r="AL5" s="48">
        <v>605795248.10000002</v>
      </c>
      <c r="AM5" s="49">
        <v>603720907.04999995</v>
      </c>
      <c r="AN5" s="49">
        <v>0</v>
      </c>
      <c r="AO5" s="49">
        <v>0</v>
      </c>
      <c r="AP5" s="49">
        <v>0</v>
      </c>
      <c r="AQ5" s="48">
        <v>2120367349.55</v>
      </c>
      <c r="AR5" s="50">
        <v>12385638464.870001</v>
      </c>
      <c r="AS5" s="50">
        <v>14375517709.700001</v>
      </c>
      <c r="AT5" s="51"/>
      <c r="AU5" s="164"/>
    </row>
    <row r="6" spans="1:47" x14ac:dyDescent="0.2">
      <c r="A6" s="209" t="s">
        <v>75</v>
      </c>
      <c r="B6" s="72" t="s">
        <v>76</v>
      </c>
      <c r="C6" s="30" t="s">
        <v>77</v>
      </c>
      <c r="D6" s="202">
        <v>0</v>
      </c>
      <c r="E6" s="330">
        <v>0</v>
      </c>
      <c r="F6" s="330">
        <v>0</v>
      </c>
      <c r="G6" s="331">
        <v>0</v>
      </c>
      <c r="H6" s="331">
        <v>0</v>
      </c>
      <c r="I6" s="202">
        <v>0</v>
      </c>
      <c r="J6" s="330">
        <v>0</v>
      </c>
      <c r="K6" s="330">
        <v>0</v>
      </c>
      <c r="L6" s="331">
        <v>0</v>
      </c>
      <c r="M6" s="331">
        <v>0</v>
      </c>
      <c r="N6" s="202">
        <v>0</v>
      </c>
      <c r="O6" s="330">
        <v>0</v>
      </c>
      <c r="P6" s="330">
        <v>0</v>
      </c>
      <c r="Q6" s="331">
        <v>0</v>
      </c>
      <c r="R6" s="331">
        <v>0</v>
      </c>
      <c r="S6" s="202">
        <v>0</v>
      </c>
      <c r="T6" s="330">
        <v>0</v>
      </c>
      <c r="U6" s="330">
        <v>0</v>
      </c>
      <c r="V6" s="202">
        <v>0</v>
      </c>
      <c r="W6" s="330">
        <v>0</v>
      </c>
      <c r="X6" s="330">
        <v>0</v>
      </c>
      <c r="Y6" s="202">
        <v>0</v>
      </c>
      <c r="Z6" s="330">
        <v>0</v>
      </c>
      <c r="AA6" s="330">
        <v>0</v>
      </c>
      <c r="AB6" s="202">
        <v>0</v>
      </c>
      <c r="AC6" s="142"/>
      <c r="AD6" s="142"/>
      <c r="AE6" s="142"/>
      <c r="AF6" s="142"/>
      <c r="AG6" s="202">
        <v>0</v>
      </c>
      <c r="AH6" s="142"/>
      <c r="AI6" s="142"/>
      <c r="AJ6" s="142"/>
      <c r="AK6" s="142"/>
      <c r="AL6" s="202">
        <v>0</v>
      </c>
      <c r="AM6" s="330">
        <v>0</v>
      </c>
      <c r="AN6" s="330">
        <v>0</v>
      </c>
      <c r="AO6" s="331">
        <v>0</v>
      </c>
      <c r="AP6" s="331">
        <v>0</v>
      </c>
      <c r="AQ6" s="202">
        <v>0</v>
      </c>
      <c r="AR6" s="203">
        <v>0</v>
      </c>
      <c r="AS6" s="203">
        <v>0</v>
      </c>
      <c r="AT6" s="161"/>
      <c r="AU6" s="165"/>
    </row>
    <row r="7" spans="1:47" x14ac:dyDescent="0.2">
      <c r="A7" s="209" t="s">
        <v>78</v>
      </c>
      <c r="B7" s="72" t="s">
        <v>79</v>
      </c>
      <c r="C7" s="30" t="s">
        <v>80</v>
      </c>
      <c r="D7" s="202">
        <v>-66952.27</v>
      </c>
      <c r="E7" s="330">
        <v>-66830.259999999995</v>
      </c>
      <c r="F7" s="330">
        <v>0</v>
      </c>
      <c r="G7" s="330">
        <v>0</v>
      </c>
      <c r="H7" s="330">
        <v>0</v>
      </c>
      <c r="I7" s="202">
        <v>-2677826.46</v>
      </c>
      <c r="J7" s="330">
        <v>-2680606.1</v>
      </c>
      <c r="K7" s="330">
        <v>0</v>
      </c>
      <c r="L7" s="330">
        <v>0</v>
      </c>
      <c r="M7" s="330">
        <v>0</v>
      </c>
      <c r="N7" s="202">
        <v>-6811400.8399999999</v>
      </c>
      <c r="O7" s="330">
        <v>-6807366.29</v>
      </c>
      <c r="P7" s="330">
        <v>0</v>
      </c>
      <c r="Q7" s="330">
        <v>0</v>
      </c>
      <c r="R7" s="330">
        <v>0</v>
      </c>
      <c r="S7" s="202">
        <v>0</v>
      </c>
      <c r="T7" s="330">
        <v>0</v>
      </c>
      <c r="U7" s="330">
        <v>0</v>
      </c>
      <c r="V7" s="202">
        <v>0</v>
      </c>
      <c r="W7" s="330">
        <v>0</v>
      </c>
      <c r="X7" s="330">
        <v>0</v>
      </c>
      <c r="Y7" s="202">
        <v>0</v>
      </c>
      <c r="Z7" s="330">
        <v>0</v>
      </c>
      <c r="AA7" s="330">
        <v>0</v>
      </c>
      <c r="AB7" s="202">
        <v>0</v>
      </c>
      <c r="AC7" s="142"/>
      <c r="AD7" s="142"/>
      <c r="AE7" s="142"/>
      <c r="AF7" s="142"/>
      <c r="AG7" s="202">
        <v>-542.24</v>
      </c>
      <c r="AH7" s="142"/>
      <c r="AI7" s="142"/>
      <c r="AJ7" s="142"/>
      <c r="AK7" s="142"/>
      <c r="AL7" s="202">
        <v>-102508.34</v>
      </c>
      <c r="AM7" s="330">
        <v>-102423.34</v>
      </c>
      <c r="AN7" s="330">
        <v>0</v>
      </c>
      <c r="AO7" s="330">
        <v>0</v>
      </c>
      <c r="AP7" s="330">
        <v>0</v>
      </c>
      <c r="AQ7" s="202">
        <v>1348.12</v>
      </c>
      <c r="AR7" s="203">
        <v>-10707748.35</v>
      </c>
      <c r="AS7" s="203">
        <v>446.51</v>
      </c>
      <c r="AT7" s="161"/>
      <c r="AU7" s="165"/>
    </row>
    <row r="8" spans="1:47" ht="25.5" x14ac:dyDescent="0.2">
      <c r="A8" s="209" t="s">
        <v>81</v>
      </c>
      <c r="B8" s="72" t="s">
        <v>82</v>
      </c>
      <c r="C8" s="30" t="s">
        <v>83</v>
      </c>
      <c r="D8" s="202">
        <v>2168167.66</v>
      </c>
      <c r="E8" s="332"/>
      <c r="F8" s="333"/>
      <c r="G8" s="333"/>
      <c r="H8" s="333"/>
      <c r="I8" s="202">
        <v>-4667333.3499999996</v>
      </c>
      <c r="J8" s="332"/>
      <c r="K8" s="333"/>
      <c r="L8" s="333"/>
      <c r="M8" s="333"/>
      <c r="N8" s="202">
        <v>-1554452148.5799999</v>
      </c>
      <c r="O8" s="332"/>
      <c r="P8" s="333"/>
      <c r="Q8" s="333"/>
      <c r="R8" s="333"/>
      <c r="S8" s="202">
        <v>0</v>
      </c>
      <c r="T8" s="333"/>
      <c r="U8" s="333"/>
      <c r="V8" s="202">
        <v>0</v>
      </c>
      <c r="W8" s="333"/>
      <c r="X8" s="333"/>
      <c r="Y8" s="202">
        <v>0</v>
      </c>
      <c r="Z8" s="333"/>
      <c r="AA8" s="333"/>
      <c r="AB8" s="202">
        <v>0</v>
      </c>
      <c r="AC8" s="142"/>
      <c r="AD8" s="142"/>
      <c r="AE8" s="142"/>
      <c r="AF8" s="144"/>
      <c r="AG8" s="202">
        <v>3808356.17</v>
      </c>
      <c r="AH8" s="142"/>
      <c r="AI8" s="142"/>
      <c r="AJ8" s="142"/>
      <c r="AK8" s="144"/>
      <c r="AL8" s="202">
        <v>33768271.729999997</v>
      </c>
      <c r="AM8" s="332"/>
      <c r="AN8" s="333"/>
      <c r="AO8" s="333"/>
      <c r="AP8" s="333"/>
      <c r="AQ8" s="202">
        <v>810940059.13999999</v>
      </c>
      <c r="AR8" s="203">
        <v>587701412.84000003</v>
      </c>
      <c r="AS8" s="203">
        <v>772717519.58000004</v>
      </c>
      <c r="AT8" s="161"/>
      <c r="AU8" s="165"/>
    </row>
    <row r="9" spans="1:47" x14ac:dyDescent="0.2">
      <c r="A9" s="209" t="s">
        <v>84</v>
      </c>
      <c r="B9" s="72" t="s">
        <v>85</v>
      </c>
      <c r="C9" s="30" t="s">
        <v>86</v>
      </c>
      <c r="D9" s="202">
        <v>787284.36</v>
      </c>
      <c r="E9" s="141"/>
      <c r="F9" s="142"/>
      <c r="G9" s="142"/>
      <c r="H9" s="142"/>
      <c r="I9" s="202">
        <v>1275595.03</v>
      </c>
      <c r="J9" s="141"/>
      <c r="K9" s="142"/>
      <c r="L9" s="142"/>
      <c r="M9" s="142"/>
      <c r="N9" s="202">
        <v>5722345.6399999997</v>
      </c>
      <c r="O9" s="141"/>
      <c r="P9" s="142"/>
      <c r="Q9" s="142"/>
      <c r="R9" s="142"/>
      <c r="S9" s="202">
        <v>0</v>
      </c>
      <c r="T9" s="142"/>
      <c r="U9" s="142"/>
      <c r="V9" s="202">
        <v>0</v>
      </c>
      <c r="W9" s="142"/>
      <c r="X9" s="142"/>
      <c r="Y9" s="202">
        <v>0</v>
      </c>
      <c r="Z9" s="142"/>
      <c r="AA9" s="142"/>
      <c r="AB9" s="202">
        <v>0</v>
      </c>
      <c r="AC9" s="142"/>
      <c r="AD9" s="142"/>
      <c r="AE9" s="142"/>
      <c r="AF9" s="144"/>
      <c r="AG9" s="202">
        <v>9524.67</v>
      </c>
      <c r="AH9" s="142"/>
      <c r="AI9" s="142"/>
      <c r="AJ9" s="142"/>
      <c r="AK9" s="144"/>
      <c r="AL9" s="202">
        <v>0</v>
      </c>
      <c r="AM9" s="141"/>
      <c r="AN9" s="142"/>
      <c r="AO9" s="142"/>
      <c r="AP9" s="142"/>
      <c r="AQ9" s="202">
        <v>2354211.09</v>
      </c>
      <c r="AR9" s="203">
        <v>824052.63</v>
      </c>
      <c r="AS9" s="203">
        <v>45252650.850000001</v>
      </c>
      <c r="AT9" s="161"/>
      <c r="AU9" s="165"/>
    </row>
    <row r="10" spans="1:47" x14ac:dyDescent="0.2">
      <c r="A10" s="209" t="s">
        <v>87</v>
      </c>
      <c r="B10" s="72" t="s">
        <v>88</v>
      </c>
      <c r="C10" s="30" t="s">
        <v>89</v>
      </c>
      <c r="D10" s="202">
        <v>0</v>
      </c>
      <c r="E10" s="141"/>
      <c r="F10" s="142"/>
      <c r="G10" s="142"/>
      <c r="H10" s="142"/>
      <c r="I10" s="202">
        <v>0</v>
      </c>
      <c r="J10" s="141"/>
      <c r="K10" s="142"/>
      <c r="L10" s="142"/>
      <c r="M10" s="142"/>
      <c r="N10" s="202">
        <v>0</v>
      </c>
      <c r="O10" s="141"/>
      <c r="P10" s="142"/>
      <c r="Q10" s="142"/>
      <c r="R10" s="142"/>
      <c r="S10" s="202">
        <v>0</v>
      </c>
      <c r="T10" s="142"/>
      <c r="U10" s="142"/>
      <c r="V10" s="202">
        <v>0</v>
      </c>
      <c r="W10" s="142"/>
      <c r="X10" s="142"/>
      <c r="Y10" s="202">
        <v>0</v>
      </c>
      <c r="Z10" s="142"/>
      <c r="AA10" s="142"/>
      <c r="AB10" s="202">
        <v>0</v>
      </c>
      <c r="AC10" s="142"/>
      <c r="AD10" s="142"/>
      <c r="AE10" s="142"/>
      <c r="AF10" s="142"/>
      <c r="AG10" s="202">
        <v>0</v>
      </c>
      <c r="AH10" s="142"/>
      <c r="AI10" s="142"/>
      <c r="AJ10" s="142"/>
      <c r="AK10" s="142"/>
      <c r="AL10" s="202">
        <v>0</v>
      </c>
      <c r="AM10" s="141"/>
      <c r="AN10" s="142"/>
      <c r="AO10" s="142"/>
      <c r="AP10" s="142"/>
      <c r="AQ10" s="202">
        <v>0</v>
      </c>
      <c r="AR10" s="203">
        <v>0</v>
      </c>
      <c r="AS10" s="203">
        <v>0</v>
      </c>
      <c r="AT10" s="161"/>
      <c r="AU10" s="165"/>
    </row>
    <row r="11" spans="1:47" ht="16.5" x14ac:dyDescent="0.2">
      <c r="B11" s="334" t="s">
        <v>90</v>
      </c>
      <c r="C11" s="335"/>
      <c r="D11" s="336"/>
      <c r="E11" s="337"/>
      <c r="F11" s="337"/>
      <c r="G11" s="337"/>
      <c r="H11" s="337"/>
      <c r="I11" s="336"/>
      <c r="J11" s="337"/>
      <c r="K11" s="337"/>
      <c r="L11" s="337"/>
      <c r="M11" s="337"/>
      <c r="N11" s="336"/>
      <c r="O11" s="337"/>
      <c r="P11" s="337"/>
      <c r="Q11" s="337"/>
      <c r="R11" s="337"/>
      <c r="S11" s="336"/>
      <c r="T11" s="337"/>
      <c r="U11" s="337"/>
      <c r="V11" s="336"/>
      <c r="W11" s="337"/>
      <c r="X11" s="337"/>
      <c r="Y11" s="336"/>
      <c r="Z11" s="337"/>
      <c r="AA11" s="337"/>
      <c r="AB11" s="336"/>
      <c r="AC11" s="337"/>
      <c r="AD11" s="337"/>
      <c r="AE11" s="337"/>
      <c r="AF11" s="337"/>
      <c r="AG11" s="336"/>
      <c r="AH11" s="337"/>
      <c r="AI11" s="337"/>
      <c r="AJ11" s="337"/>
      <c r="AK11" s="337"/>
      <c r="AL11" s="336"/>
      <c r="AM11" s="337"/>
      <c r="AN11" s="337"/>
      <c r="AO11" s="337"/>
      <c r="AP11" s="337"/>
      <c r="AQ11" s="336"/>
      <c r="AR11" s="338"/>
      <c r="AS11" s="338"/>
      <c r="AT11" s="338"/>
      <c r="AU11" s="339"/>
    </row>
    <row r="12" spans="1:47" x14ac:dyDescent="0.2">
      <c r="A12" s="209" t="s">
        <v>91</v>
      </c>
      <c r="B12" s="71" t="s">
        <v>92</v>
      </c>
      <c r="C12" s="29"/>
      <c r="D12" s="48">
        <v>42886545.969999999</v>
      </c>
      <c r="E12" s="49">
        <v>42215529.140000001</v>
      </c>
      <c r="F12" s="49">
        <v>0</v>
      </c>
      <c r="G12" s="49">
        <v>0</v>
      </c>
      <c r="H12" s="49">
        <v>0</v>
      </c>
      <c r="I12" s="48">
        <v>3980671088.3099999</v>
      </c>
      <c r="J12" s="49">
        <v>4015590324.8600001</v>
      </c>
      <c r="K12" s="49">
        <v>0</v>
      </c>
      <c r="L12" s="49">
        <v>0</v>
      </c>
      <c r="M12" s="49">
        <v>0</v>
      </c>
      <c r="N12" s="48">
        <v>12147458508.629999</v>
      </c>
      <c r="O12" s="49">
        <v>12196576182.52</v>
      </c>
      <c r="P12" s="49">
        <v>0</v>
      </c>
      <c r="Q12" s="49">
        <v>0</v>
      </c>
      <c r="R12" s="49">
        <v>0</v>
      </c>
      <c r="S12" s="48">
        <v>0</v>
      </c>
      <c r="T12" s="49">
        <v>0</v>
      </c>
      <c r="U12" s="49">
        <v>0</v>
      </c>
      <c r="V12" s="48">
        <v>0</v>
      </c>
      <c r="W12" s="49">
        <v>0</v>
      </c>
      <c r="X12" s="49">
        <v>0</v>
      </c>
      <c r="Y12" s="48">
        <v>0</v>
      </c>
      <c r="Z12" s="49">
        <v>0</v>
      </c>
      <c r="AA12" s="49">
        <v>0</v>
      </c>
      <c r="AB12" s="48">
        <v>0</v>
      </c>
      <c r="AC12" s="145"/>
      <c r="AD12" s="145"/>
      <c r="AE12" s="145"/>
      <c r="AF12" s="146"/>
      <c r="AG12" s="48">
        <v>82886604.5</v>
      </c>
      <c r="AH12" s="145"/>
      <c r="AI12" s="145"/>
      <c r="AJ12" s="145"/>
      <c r="AK12" s="146"/>
      <c r="AL12" s="48">
        <v>454335912.93000001</v>
      </c>
      <c r="AM12" s="49">
        <v>463232925.42000002</v>
      </c>
      <c r="AN12" s="49">
        <v>0</v>
      </c>
      <c r="AO12" s="49">
        <v>0</v>
      </c>
      <c r="AP12" s="49">
        <v>0</v>
      </c>
      <c r="AQ12" s="48">
        <v>1857189798.54</v>
      </c>
      <c r="AR12" s="50">
        <v>10093485697.15</v>
      </c>
      <c r="AS12" s="50">
        <v>11524762059.1</v>
      </c>
      <c r="AT12" s="162"/>
      <c r="AU12" s="164"/>
    </row>
    <row r="13" spans="1:47" ht="25.5" x14ac:dyDescent="0.2">
      <c r="A13" s="209" t="s">
        <v>93</v>
      </c>
      <c r="B13" s="72" t="s">
        <v>94</v>
      </c>
      <c r="C13" s="30" t="s">
        <v>95</v>
      </c>
      <c r="D13" s="202">
        <v>12557527.76</v>
      </c>
      <c r="E13" s="330">
        <v>12446138.689999999</v>
      </c>
      <c r="F13" s="330">
        <v>0</v>
      </c>
      <c r="G13" s="332"/>
      <c r="H13" s="333"/>
      <c r="I13" s="202">
        <v>826317204.22000003</v>
      </c>
      <c r="J13" s="330">
        <v>830596415.72000003</v>
      </c>
      <c r="K13" s="330">
        <v>0</v>
      </c>
      <c r="L13" s="332"/>
      <c r="M13" s="333"/>
      <c r="N13" s="202">
        <v>2424392559.4499998</v>
      </c>
      <c r="O13" s="330">
        <v>2424239285.1500001</v>
      </c>
      <c r="P13" s="330">
        <v>0</v>
      </c>
      <c r="Q13" s="332"/>
      <c r="R13" s="333"/>
      <c r="S13" s="202">
        <v>0</v>
      </c>
      <c r="T13" s="330">
        <v>0</v>
      </c>
      <c r="U13" s="330">
        <v>0</v>
      </c>
      <c r="V13" s="202">
        <v>0</v>
      </c>
      <c r="W13" s="330">
        <v>0</v>
      </c>
      <c r="X13" s="330">
        <v>0</v>
      </c>
      <c r="Y13" s="202">
        <v>0</v>
      </c>
      <c r="Z13" s="330">
        <v>0</v>
      </c>
      <c r="AA13" s="330">
        <v>0</v>
      </c>
      <c r="AB13" s="202">
        <v>0</v>
      </c>
      <c r="AC13" s="142"/>
      <c r="AD13" s="142"/>
      <c r="AE13" s="142"/>
      <c r="AF13" s="142"/>
      <c r="AG13" s="202">
        <v>9079015.5099999998</v>
      </c>
      <c r="AH13" s="142"/>
      <c r="AI13" s="142"/>
      <c r="AJ13" s="142"/>
      <c r="AK13" s="142"/>
      <c r="AL13" s="202">
        <v>86794828.090000004</v>
      </c>
      <c r="AM13" s="330">
        <v>86138502.560000002</v>
      </c>
      <c r="AN13" s="330">
        <v>0</v>
      </c>
      <c r="AO13" s="332"/>
      <c r="AP13" s="333"/>
      <c r="AQ13" s="202">
        <v>177190360.65000001</v>
      </c>
      <c r="AR13" s="203">
        <v>856658663.85000002</v>
      </c>
      <c r="AS13" s="203">
        <v>7922243518.96</v>
      </c>
      <c r="AT13" s="161"/>
      <c r="AU13" s="165"/>
    </row>
    <row r="14" spans="1:47" ht="25.5" x14ac:dyDescent="0.2">
      <c r="A14" s="209" t="s">
        <v>96</v>
      </c>
      <c r="B14" s="72" t="s">
        <v>97</v>
      </c>
      <c r="C14" s="30" t="s">
        <v>98</v>
      </c>
      <c r="D14" s="202">
        <v>951145.94</v>
      </c>
      <c r="E14" s="330">
        <v>1249862.6399999999</v>
      </c>
      <c r="F14" s="330">
        <v>0</v>
      </c>
      <c r="G14" s="141"/>
      <c r="H14" s="142"/>
      <c r="I14" s="202">
        <v>245931993.97999999</v>
      </c>
      <c r="J14" s="330">
        <v>248419482.74000001</v>
      </c>
      <c r="K14" s="330">
        <v>0</v>
      </c>
      <c r="L14" s="141"/>
      <c r="M14" s="142"/>
      <c r="N14" s="202">
        <v>699875775.11000001</v>
      </c>
      <c r="O14" s="330">
        <v>704016853.14999998</v>
      </c>
      <c r="P14" s="330">
        <v>0</v>
      </c>
      <c r="Q14" s="141"/>
      <c r="R14" s="142"/>
      <c r="S14" s="202">
        <v>0</v>
      </c>
      <c r="T14" s="330">
        <v>0</v>
      </c>
      <c r="U14" s="330">
        <v>0</v>
      </c>
      <c r="V14" s="202">
        <v>0</v>
      </c>
      <c r="W14" s="330">
        <v>0</v>
      </c>
      <c r="X14" s="330">
        <v>0</v>
      </c>
      <c r="Y14" s="202">
        <v>0</v>
      </c>
      <c r="Z14" s="330">
        <v>0</v>
      </c>
      <c r="AA14" s="330">
        <v>0</v>
      </c>
      <c r="AB14" s="202">
        <v>0</v>
      </c>
      <c r="AC14" s="142"/>
      <c r="AD14" s="142"/>
      <c r="AE14" s="142"/>
      <c r="AF14" s="142"/>
      <c r="AG14" s="202">
        <v>1801623.82</v>
      </c>
      <c r="AH14" s="142"/>
      <c r="AI14" s="142"/>
      <c r="AJ14" s="142"/>
      <c r="AK14" s="142"/>
      <c r="AL14" s="202">
        <v>18943206.530000001</v>
      </c>
      <c r="AM14" s="330">
        <v>18858043.140000001</v>
      </c>
      <c r="AN14" s="330">
        <v>0</v>
      </c>
      <c r="AO14" s="141"/>
      <c r="AP14" s="142"/>
      <c r="AQ14" s="202">
        <v>-12419297.18</v>
      </c>
      <c r="AR14" s="203">
        <v>3627262.44</v>
      </c>
      <c r="AS14" s="203">
        <v>4467525606.3199997</v>
      </c>
      <c r="AT14" s="161"/>
      <c r="AU14" s="165"/>
    </row>
    <row r="15" spans="1:47" ht="38.25" x14ac:dyDescent="0.2">
      <c r="A15" s="209" t="s">
        <v>99</v>
      </c>
      <c r="B15" s="72" t="s">
        <v>100</v>
      </c>
      <c r="C15" s="30" t="s">
        <v>101</v>
      </c>
      <c r="D15" s="202">
        <v>611634.92000000004</v>
      </c>
      <c r="E15" s="330">
        <v>653717.06999999995</v>
      </c>
      <c r="F15" s="330">
        <v>0</v>
      </c>
      <c r="G15" s="141"/>
      <c r="H15" s="144"/>
      <c r="I15" s="202">
        <v>5011913.6500000004</v>
      </c>
      <c r="J15" s="330">
        <v>4342298.6399999997</v>
      </c>
      <c r="K15" s="330">
        <v>0</v>
      </c>
      <c r="L15" s="141"/>
      <c r="M15" s="144"/>
      <c r="N15" s="202">
        <v>17237353.140000001</v>
      </c>
      <c r="O15" s="330">
        <v>16001993.16</v>
      </c>
      <c r="P15" s="330">
        <v>0</v>
      </c>
      <c r="Q15" s="141"/>
      <c r="R15" s="144"/>
      <c r="S15" s="202">
        <v>0</v>
      </c>
      <c r="T15" s="330">
        <v>0</v>
      </c>
      <c r="U15" s="330">
        <v>0</v>
      </c>
      <c r="V15" s="202">
        <v>0</v>
      </c>
      <c r="W15" s="330">
        <v>0</v>
      </c>
      <c r="X15" s="330">
        <v>0</v>
      </c>
      <c r="Y15" s="202">
        <v>0</v>
      </c>
      <c r="Z15" s="330">
        <v>0</v>
      </c>
      <c r="AA15" s="330">
        <v>0</v>
      </c>
      <c r="AB15" s="202">
        <v>0</v>
      </c>
      <c r="AC15" s="142"/>
      <c r="AD15" s="142"/>
      <c r="AE15" s="142"/>
      <c r="AF15" s="144"/>
      <c r="AG15" s="202">
        <v>465678.31</v>
      </c>
      <c r="AH15" s="142"/>
      <c r="AI15" s="142"/>
      <c r="AJ15" s="142"/>
      <c r="AK15" s="144"/>
      <c r="AL15" s="202">
        <v>602094.53</v>
      </c>
      <c r="AM15" s="330">
        <v>593399.1</v>
      </c>
      <c r="AN15" s="330">
        <v>0</v>
      </c>
      <c r="AO15" s="141"/>
      <c r="AP15" s="144"/>
      <c r="AQ15" s="202">
        <v>-25587.32</v>
      </c>
      <c r="AR15" s="203">
        <v>2593209.88</v>
      </c>
      <c r="AS15" s="203">
        <v>96.78</v>
      </c>
      <c r="AT15" s="161"/>
      <c r="AU15" s="165"/>
    </row>
    <row r="16" spans="1:47" ht="25.5" x14ac:dyDescent="0.2">
      <c r="A16" s="209" t="s">
        <v>102</v>
      </c>
      <c r="B16" s="72" t="s">
        <v>103</v>
      </c>
      <c r="C16" s="30" t="s">
        <v>104</v>
      </c>
      <c r="D16" s="202">
        <v>-4444511.8899999997</v>
      </c>
      <c r="E16" s="332"/>
      <c r="F16" s="333"/>
      <c r="G16" s="142"/>
      <c r="H16" s="142"/>
      <c r="I16" s="202">
        <v>-9826928.5800000001</v>
      </c>
      <c r="J16" s="332"/>
      <c r="K16" s="333"/>
      <c r="L16" s="142"/>
      <c r="M16" s="142"/>
      <c r="N16" s="202">
        <v>-1412130799.98</v>
      </c>
      <c r="O16" s="332"/>
      <c r="P16" s="333"/>
      <c r="Q16" s="142"/>
      <c r="R16" s="142"/>
      <c r="S16" s="202">
        <v>0</v>
      </c>
      <c r="T16" s="332"/>
      <c r="U16" s="333"/>
      <c r="V16" s="202">
        <v>0</v>
      </c>
      <c r="W16" s="332"/>
      <c r="X16" s="333"/>
      <c r="Y16" s="202">
        <v>0</v>
      </c>
      <c r="Z16" s="332"/>
      <c r="AA16" s="333"/>
      <c r="AB16" s="202">
        <v>0</v>
      </c>
      <c r="AC16" s="142"/>
      <c r="AD16" s="142"/>
      <c r="AE16" s="142"/>
      <c r="AF16" s="142"/>
      <c r="AG16" s="202">
        <v>4202770.5</v>
      </c>
      <c r="AH16" s="142"/>
      <c r="AI16" s="142"/>
      <c r="AJ16" s="142"/>
      <c r="AK16" s="142"/>
      <c r="AL16" s="202">
        <v>28341069.859999999</v>
      </c>
      <c r="AM16" s="332"/>
      <c r="AN16" s="333"/>
      <c r="AO16" s="142"/>
      <c r="AP16" s="142"/>
      <c r="AQ16" s="202">
        <v>719452891.39999998</v>
      </c>
      <c r="AR16" s="203">
        <v>467359474.49000001</v>
      </c>
      <c r="AS16" s="203">
        <v>647522877.51999998</v>
      </c>
      <c r="AT16" s="161"/>
      <c r="AU16" s="165"/>
    </row>
    <row r="17" spans="1:47" x14ac:dyDescent="0.2">
      <c r="A17" s="209" t="s">
        <v>105</v>
      </c>
      <c r="B17" s="72" t="s">
        <v>106</v>
      </c>
      <c r="C17" s="30" t="s">
        <v>107</v>
      </c>
      <c r="D17" s="202">
        <v>0</v>
      </c>
      <c r="E17" s="141"/>
      <c r="F17" s="142"/>
      <c r="G17" s="142"/>
      <c r="H17" s="142"/>
      <c r="I17" s="202">
        <v>0</v>
      </c>
      <c r="J17" s="141"/>
      <c r="K17" s="142"/>
      <c r="L17" s="142"/>
      <c r="M17" s="142"/>
      <c r="N17" s="202">
        <v>18.87</v>
      </c>
      <c r="O17" s="141"/>
      <c r="P17" s="142"/>
      <c r="Q17" s="142"/>
      <c r="R17" s="142"/>
      <c r="S17" s="202">
        <v>0</v>
      </c>
      <c r="T17" s="141"/>
      <c r="U17" s="142"/>
      <c r="V17" s="202">
        <v>0</v>
      </c>
      <c r="W17" s="141"/>
      <c r="X17" s="142"/>
      <c r="Y17" s="202">
        <v>0</v>
      </c>
      <c r="Z17" s="141"/>
      <c r="AA17" s="142"/>
      <c r="AB17" s="202">
        <v>0</v>
      </c>
      <c r="AC17" s="142"/>
      <c r="AD17" s="142"/>
      <c r="AE17" s="142"/>
      <c r="AF17" s="142"/>
      <c r="AG17" s="202">
        <v>0</v>
      </c>
      <c r="AH17" s="142"/>
      <c r="AI17" s="142"/>
      <c r="AJ17" s="142"/>
      <c r="AK17" s="142"/>
      <c r="AL17" s="202">
        <v>0</v>
      </c>
      <c r="AM17" s="141"/>
      <c r="AN17" s="142"/>
      <c r="AO17" s="142"/>
      <c r="AP17" s="142"/>
      <c r="AQ17" s="202">
        <v>4000418.66</v>
      </c>
      <c r="AR17" s="203">
        <v>0</v>
      </c>
      <c r="AS17" s="203">
        <v>212778.92</v>
      </c>
      <c r="AT17" s="161"/>
      <c r="AU17" s="165"/>
    </row>
    <row r="18" spans="1:47" x14ac:dyDescent="0.2">
      <c r="A18" s="209" t="s">
        <v>108</v>
      </c>
      <c r="B18" s="72" t="s">
        <v>109</v>
      </c>
      <c r="C18" s="30" t="s">
        <v>110</v>
      </c>
      <c r="D18" s="202">
        <v>18721.89</v>
      </c>
      <c r="E18" s="141"/>
      <c r="F18" s="142"/>
      <c r="G18" s="142"/>
      <c r="H18" s="144"/>
      <c r="I18" s="202">
        <v>32844741.559999999</v>
      </c>
      <c r="J18" s="141"/>
      <c r="K18" s="142"/>
      <c r="L18" s="142"/>
      <c r="M18" s="144"/>
      <c r="N18" s="202">
        <v>15703593.52</v>
      </c>
      <c r="O18" s="141"/>
      <c r="P18" s="142"/>
      <c r="Q18" s="142"/>
      <c r="R18" s="144"/>
      <c r="S18" s="202">
        <v>0</v>
      </c>
      <c r="T18" s="169"/>
      <c r="U18" s="142"/>
      <c r="V18" s="202">
        <v>0</v>
      </c>
      <c r="W18" s="169"/>
      <c r="X18" s="142"/>
      <c r="Y18" s="202">
        <v>0</v>
      </c>
      <c r="Z18" s="169"/>
      <c r="AA18" s="142"/>
      <c r="AB18" s="202">
        <v>0</v>
      </c>
      <c r="AC18" s="142"/>
      <c r="AD18" s="142"/>
      <c r="AE18" s="142"/>
      <c r="AF18" s="144"/>
      <c r="AG18" s="202">
        <v>0</v>
      </c>
      <c r="AH18" s="142"/>
      <c r="AI18" s="142"/>
      <c r="AJ18" s="142"/>
      <c r="AK18" s="144"/>
      <c r="AL18" s="202">
        <v>0</v>
      </c>
      <c r="AM18" s="141"/>
      <c r="AN18" s="142"/>
      <c r="AO18" s="142"/>
      <c r="AP18" s="144"/>
      <c r="AQ18" s="202">
        <v>0</v>
      </c>
      <c r="AR18" s="203">
        <v>0</v>
      </c>
      <c r="AS18" s="203">
        <v>0</v>
      </c>
      <c r="AT18" s="161"/>
      <c r="AU18" s="165"/>
    </row>
    <row r="19" spans="1:47" x14ac:dyDescent="0.2">
      <c r="A19" s="209" t="s">
        <v>111</v>
      </c>
      <c r="B19" s="72" t="s">
        <v>112</v>
      </c>
      <c r="C19" s="30" t="s">
        <v>113</v>
      </c>
      <c r="D19" s="202">
        <v>15883.89</v>
      </c>
      <c r="E19" s="141"/>
      <c r="F19" s="142"/>
      <c r="G19" s="142"/>
      <c r="H19" s="142"/>
      <c r="I19" s="202">
        <v>25187824.140000001</v>
      </c>
      <c r="J19" s="141"/>
      <c r="K19" s="142"/>
      <c r="L19" s="142"/>
      <c r="M19" s="142"/>
      <c r="N19" s="202">
        <v>18380693.93</v>
      </c>
      <c r="O19" s="141"/>
      <c r="P19" s="142"/>
      <c r="Q19" s="142"/>
      <c r="R19" s="142"/>
      <c r="S19" s="202">
        <v>0</v>
      </c>
      <c r="T19" s="141"/>
      <c r="U19" s="142"/>
      <c r="V19" s="202">
        <v>0</v>
      </c>
      <c r="W19" s="141"/>
      <c r="X19" s="142"/>
      <c r="Y19" s="202">
        <v>0</v>
      </c>
      <c r="Z19" s="141"/>
      <c r="AA19" s="142"/>
      <c r="AB19" s="202">
        <v>0</v>
      </c>
      <c r="AC19" s="142"/>
      <c r="AD19" s="142"/>
      <c r="AE19" s="142"/>
      <c r="AF19" s="142"/>
      <c r="AG19" s="202">
        <v>0</v>
      </c>
      <c r="AH19" s="142"/>
      <c r="AI19" s="142"/>
      <c r="AJ19" s="142"/>
      <c r="AK19" s="142"/>
      <c r="AL19" s="202">
        <v>0</v>
      </c>
      <c r="AM19" s="141"/>
      <c r="AN19" s="142"/>
      <c r="AO19" s="142"/>
      <c r="AP19" s="142"/>
      <c r="AQ19" s="202">
        <v>0</v>
      </c>
      <c r="AR19" s="203">
        <v>28.29</v>
      </c>
      <c r="AS19" s="203">
        <v>8395077.7599999998</v>
      </c>
      <c r="AT19" s="161"/>
      <c r="AU19" s="165"/>
    </row>
    <row r="20" spans="1:47" x14ac:dyDescent="0.2">
      <c r="A20" s="209" t="s">
        <v>114</v>
      </c>
      <c r="B20" s="72" t="s">
        <v>115</v>
      </c>
      <c r="C20" s="30" t="s">
        <v>116</v>
      </c>
      <c r="D20" s="202">
        <v>0</v>
      </c>
      <c r="E20" s="141"/>
      <c r="F20" s="142"/>
      <c r="G20" s="142"/>
      <c r="H20" s="142"/>
      <c r="I20" s="202">
        <v>41456727.549999997</v>
      </c>
      <c r="J20" s="141"/>
      <c r="K20" s="142"/>
      <c r="L20" s="142"/>
      <c r="M20" s="142"/>
      <c r="N20" s="202">
        <v>24528855.739999998</v>
      </c>
      <c r="O20" s="141"/>
      <c r="P20" s="142"/>
      <c r="Q20" s="142"/>
      <c r="R20" s="142"/>
      <c r="S20" s="202">
        <v>0</v>
      </c>
      <c r="T20" s="141"/>
      <c r="U20" s="142"/>
      <c r="V20" s="202">
        <v>0</v>
      </c>
      <c r="W20" s="141"/>
      <c r="X20" s="142"/>
      <c r="Y20" s="202">
        <v>0</v>
      </c>
      <c r="Z20" s="141"/>
      <c r="AA20" s="142"/>
      <c r="AB20" s="202">
        <v>0</v>
      </c>
      <c r="AC20" s="142"/>
      <c r="AD20" s="142"/>
      <c r="AE20" s="142"/>
      <c r="AF20" s="142"/>
      <c r="AG20" s="202">
        <v>0</v>
      </c>
      <c r="AH20" s="142"/>
      <c r="AI20" s="142"/>
      <c r="AJ20" s="142"/>
      <c r="AK20" s="142"/>
      <c r="AL20" s="202">
        <v>0</v>
      </c>
      <c r="AM20" s="141"/>
      <c r="AN20" s="142"/>
      <c r="AO20" s="142"/>
      <c r="AP20" s="142"/>
      <c r="AQ20" s="202">
        <v>0</v>
      </c>
      <c r="AR20" s="203">
        <v>1841.52</v>
      </c>
      <c r="AS20" s="203">
        <v>24844553.629999999</v>
      </c>
      <c r="AT20" s="161"/>
      <c r="AU20" s="165"/>
    </row>
    <row r="21" spans="1:47" x14ac:dyDescent="0.2">
      <c r="A21" s="209" t="s">
        <v>117</v>
      </c>
      <c r="B21" s="72" t="s">
        <v>118</v>
      </c>
      <c r="C21" s="30" t="s">
        <v>119</v>
      </c>
      <c r="D21" s="202">
        <v>0</v>
      </c>
      <c r="E21" s="141"/>
      <c r="F21" s="142"/>
      <c r="G21" s="142"/>
      <c r="H21" s="142"/>
      <c r="I21" s="202">
        <v>0</v>
      </c>
      <c r="J21" s="141"/>
      <c r="K21" s="142"/>
      <c r="L21" s="142"/>
      <c r="M21" s="142"/>
      <c r="N21" s="202">
        <v>0</v>
      </c>
      <c r="O21" s="141"/>
      <c r="P21" s="142"/>
      <c r="Q21" s="142"/>
      <c r="R21" s="142"/>
      <c r="S21" s="202">
        <v>0</v>
      </c>
      <c r="T21" s="141"/>
      <c r="U21" s="142"/>
      <c r="V21" s="202">
        <v>0</v>
      </c>
      <c r="W21" s="141"/>
      <c r="X21" s="142"/>
      <c r="Y21" s="202">
        <v>0</v>
      </c>
      <c r="Z21" s="141"/>
      <c r="AA21" s="142"/>
      <c r="AB21" s="202">
        <v>0</v>
      </c>
      <c r="AC21" s="142"/>
      <c r="AD21" s="142"/>
      <c r="AE21" s="142"/>
      <c r="AF21" s="142"/>
      <c r="AG21" s="202">
        <v>0</v>
      </c>
      <c r="AH21" s="142"/>
      <c r="AI21" s="142"/>
      <c r="AJ21" s="142"/>
      <c r="AK21" s="142"/>
      <c r="AL21" s="202">
        <v>0</v>
      </c>
      <c r="AM21" s="141"/>
      <c r="AN21" s="142"/>
      <c r="AO21" s="142"/>
      <c r="AP21" s="142"/>
      <c r="AQ21" s="202">
        <v>0</v>
      </c>
      <c r="AR21" s="203">
        <v>0</v>
      </c>
      <c r="AS21" s="203">
        <v>0</v>
      </c>
      <c r="AT21" s="161"/>
      <c r="AU21" s="165"/>
    </row>
    <row r="22" spans="1:47" ht="25.5" x14ac:dyDescent="0.2">
      <c r="A22" s="209" t="s">
        <v>120</v>
      </c>
      <c r="B22" s="72" t="s">
        <v>121</v>
      </c>
      <c r="C22" s="30" t="s">
        <v>122</v>
      </c>
      <c r="D22" s="340">
        <v>22065.48</v>
      </c>
      <c r="E22" s="341">
        <v>22083.439999999999</v>
      </c>
      <c r="F22" s="341">
        <v>0</v>
      </c>
      <c r="G22" s="341">
        <v>0</v>
      </c>
      <c r="H22" s="341">
        <v>0</v>
      </c>
      <c r="I22" s="340">
        <v>1611259.43</v>
      </c>
      <c r="J22" s="341">
        <v>1610404.78</v>
      </c>
      <c r="K22" s="341">
        <v>0</v>
      </c>
      <c r="L22" s="341">
        <v>0</v>
      </c>
      <c r="M22" s="341">
        <v>0</v>
      </c>
      <c r="N22" s="340">
        <v>2209014.66</v>
      </c>
      <c r="O22" s="341">
        <v>2209014.66</v>
      </c>
      <c r="P22" s="341">
        <v>0</v>
      </c>
      <c r="Q22" s="341">
        <v>0</v>
      </c>
      <c r="R22" s="341">
        <v>0</v>
      </c>
      <c r="S22" s="340">
        <v>0</v>
      </c>
      <c r="T22" s="341">
        <v>0</v>
      </c>
      <c r="U22" s="341">
        <v>0</v>
      </c>
      <c r="V22" s="340">
        <v>0</v>
      </c>
      <c r="W22" s="341">
        <v>0</v>
      </c>
      <c r="X22" s="341">
        <v>0</v>
      </c>
      <c r="Y22" s="340">
        <v>0</v>
      </c>
      <c r="Z22" s="341">
        <v>0</v>
      </c>
      <c r="AA22" s="341">
        <v>0</v>
      </c>
      <c r="AB22" s="340">
        <v>0</v>
      </c>
      <c r="AC22" s="142"/>
      <c r="AD22" s="142"/>
      <c r="AE22" s="142"/>
      <c r="AF22" s="142"/>
      <c r="AG22" s="340">
        <v>0</v>
      </c>
      <c r="AH22" s="142"/>
      <c r="AI22" s="142"/>
      <c r="AJ22" s="142"/>
      <c r="AK22" s="142"/>
      <c r="AL22" s="340">
        <v>103.59</v>
      </c>
      <c r="AM22" s="341">
        <v>103.59</v>
      </c>
      <c r="AN22" s="341">
        <v>0</v>
      </c>
      <c r="AO22" s="341">
        <v>0</v>
      </c>
      <c r="AP22" s="341">
        <v>0</v>
      </c>
      <c r="AQ22" s="340">
        <v>10888.76</v>
      </c>
      <c r="AR22" s="342">
        <v>1379.05</v>
      </c>
      <c r="AS22" s="342">
        <v>500735.45</v>
      </c>
      <c r="AT22" s="161"/>
      <c r="AU22" s="165"/>
    </row>
    <row r="23" spans="1:47" ht="33" x14ac:dyDescent="0.2">
      <c r="B23" s="334" t="s">
        <v>123</v>
      </c>
      <c r="C23" s="335"/>
      <c r="D23" s="336"/>
      <c r="E23" s="337"/>
      <c r="F23" s="337"/>
      <c r="G23" s="337"/>
      <c r="H23" s="337"/>
      <c r="I23" s="336"/>
      <c r="J23" s="337"/>
      <c r="K23" s="337"/>
      <c r="L23" s="337"/>
      <c r="M23" s="337"/>
      <c r="N23" s="336"/>
      <c r="O23" s="337"/>
      <c r="P23" s="337"/>
      <c r="Q23" s="337"/>
      <c r="R23" s="337"/>
      <c r="S23" s="336"/>
      <c r="T23" s="337"/>
      <c r="U23" s="337"/>
      <c r="V23" s="336"/>
      <c r="W23" s="337"/>
      <c r="X23" s="337"/>
      <c r="Y23" s="336"/>
      <c r="Z23" s="337"/>
      <c r="AA23" s="337"/>
      <c r="AB23" s="336"/>
      <c r="AC23" s="337"/>
      <c r="AD23" s="337"/>
      <c r="AE23" s="337"/>
      <c r="AF23" s="337"/>
      <c r="AG23" s="336"/>
      <c r="AH23" s="337"/>
      <c r="AI23" s="337"/>
      <c r="AJ23" s="337"/>
      <c r="AK23" s="337"/>
      <c r="AL23" s="336"/>
      <c r="AM23" s="337"/>
      <c r="AN23" s="337"/>
      <c r="AO23" s="337"/>
      <c r="AP23" s="337"/>
      <c r="AQ23" s="336"/>
      <c r="AR23" s="338"/>
      <c r="AS23" s="338"/>
      <c r="AT23" s="338"/>
      <c r="AU23" s="339"/>
    </row>
    <row r="24" spans="1:47" ht="25.5" x14ac:dyDescent="0.2">
      <c r="B24" s="73" t="s">
        <v>124</v>
      </c>
      <c r="C24" s="29" t="s">
        <v>125</v>
      </c>
      <c r="D24" s="168"/>
      <c r="E24" s="147"/>
      <c r="F24" s="147"/>
      <c r="G24" s="147"/>
      <c r="H24" s="147"/>
      <c r="I24" s="168"/>
      <c r="J24" s="147"/>
      <c r="K24" s="147"/>
      <c r="L24" s="147"/>
      <c r="M24" s="147"/>
      <c r="N24" s="168"/>
      <c r="O24" s="147"/>
      <c r="P24" s="147"/>
      <c r="Q24" s="147"/>
      <c r="R24" s="147"/>
      <c r="S24" s="168"/>
      <c r="T24" s="147"/>
      <c r="U24" s="147"/>
      <c r="V24" s="168"/>
      <c r="W24" s="147"/>
      <c r="X24" s="147"/>
      <c r="Y24" s="168"/>
      <c r="Z24" s="147"/>
      <c r="AA24" s="147"/>
      <c r="AB24" s="168"/>
      <c r="AC24" s="147"/>
      <c r="AD24" s="147"/>
      <c r="AE24" s="147"/>
      <c r="AF24" s="148"/>
      <c r="AG24" s="168"/>
      <c r="AH24" s="147"/>
      <c r="AI24" s="147"/>
      <c r="AJ24" s="147"/>
      <c r="AK24" s="148"/>
      <c r="AL24" s="168"/>
      <c r="AM24" s="147"/>
      <c r="AN24" s="147"/>
      <c r="AO24" s="147"/>
      <c r="AP24" s="147"/>
      <c r="AQ24" s="168"/>
      <c r="AR24" s="163"/>
      <c r="AS24" s="163"/>
      <c r="AT24" s="163"/>
      <c r="AU24" s="167"/>
    </row>
    <row r="25" spans="1:47" x14ac:dyDescent="0.2">
      <c r="A25" s="209" t="s">
        <v>126</v>
      </c>
      <c r="B25" s="74" t="s">
        <v>127</v>
      </c>
      <c r="C25" s="30"/>
      <c r="D25" s="202">
        <v>4674864.6399999997</v>
      </c>
      <c r="E25" s="330">
        <v>4674864.6399999997</v>
      </c>
      <c r="F25" s="330">
        <v>0</v>
      </c>
      <c r="G25" s="330">
        <v>0</v>
      </c>
      <c r="H25" s="330">
        <v>0</v>
      </c>
      <c r="I25" s="202">
        <v>186833025.61000001</v>
      </c>
      <c r="J25" s="330">
        <v>186833025.61000001</v>
      </c>
      <c r="K25" s="330">
        <v>0</v>
      </c>
      <c r="L25" s="330">
        <v>0</v>
      </c>
      <c r="M25" s="330">
        <v>0</v>
      </c>
      <c r="N25" s="202">
        <v>393279323.76999998</v>
      </c>
      <c r="O25" s="330">
        <v>393279323.76999998</v>
      </c>
      <c r="P25" s="330">
        <v>0</v>
      </c>
      <c r="Q25" s="330">
        <v>0</v>
      </c>
      <c r="R25" s="330">
        <v>0</v>
      </c>
      <c r="S25" s="202">
        <v>0</v>
      </c>
      <c r="T25" s="330">
        <v>0</v>
      </c>
      <c r="U25" s="330">
        <v>0</v>
      </c>
      <c r="V25" s="202">
        <v>0</v>
      </c>
      <c r="W25" s="330">
        <v>0</v>
      </c>
      <c r="X25" s="330">
        <v>0</v>
      </c>
      <c r="Y25" s="202">
        <v>0</v>
      </c>
      <c r="Z25" s="330">
        <v>0</v>
      </c>
      <c r="AA25" s="330">
        <v>0</v>
      </c>
      <c r="AB25" s="202">
        <v>0</v>
      </c>
      <c r="AC25" s="142"/>
      <c r="AD25" s="142"/>
      <c r="AE25" s="142"/>
      <c r="AF25" s="144"/>
      <c r="AG25" s="202">
        <v>-1024388.14</v>
      </c>
      <c r="AH25" s="142"/>
      <c r="AI25" s="142"/>
      <c r="AJ25" s="142"/>
      <c r="AK25" s="144"/>
      <c r="AL25" s="202">
        <v>26514199.48</v>
      </c>
      <c r="AM25" s="330">
        <v>26514199.48</v>
      </c>
      <c r="AN25" s="330">
        <v>0</v>
      </c>
      <c r="AO25" s="330">
        <v>0</v>
      </c>
      <c r="AP25" s="330">
        <v>0</v>
      </c>
      <c r="AQ25" s="202">
        <v>-1726371.42</v>
      </c>
      <c r="AR25" s="203">
        <v>86369210.950000003</v>
      </c>
      <c r="AS25" s="203">
        <v>396092747.02999997</v>
      </c>
      <c r="AT25" s="203">
        <v>17215868.440000001</v>
      </c>
      <c r="AU25" s="165"/>
    </row>
    <row r="26" spans="1:47" x14ac:dyDescent="0.2">
      <c r="A26" s="209" t="s">
        <v>128</v>
      </c>
      <c r="B26" s="74" t="s">
        <v>129</v>
      </c>
      <c r="C26" s="30"/>
      <c r="D26" s="202">
        <v>13883.48</v>
      </c>
      <c r="E26" s="330">
        <v>13883.48</v>
      </c>
      <c r="F26" s="330">
        <v>0</v>
      </c>
      <c r="G26" s="330">
        <v>0</v>
      </c>
      <c r="H26" s="330">
        <v>0</v>
      </c>
      <c r="I26" s="202">
        <v>2427939.4500000002</v>
      </c>
      <c r="J26" s="330">
        <v>2427939.4500000002</v>
      </c>
      <c r="K26" s="330">
        <v>0</v>
      </c>
      <c r="L26" s="330">
        <v>0</v>
      </c>
      <c r="M26" s="330">
        <v>0</v>
      </c>
      <c r="N26" s="202">
        <v>8517501.9199999999</v>
      </c>
      <c r="O26" s="330">
        <v>8517501.9199999999</v>
      </c>
      <c r="P26" s="330">
        <v>0</v>
      </c>
      <c r="Q26" s="330">
        <v>0</v>
      </c>
      <c r="R26" s="330">
        <v>0</v>
      </c>
      <c r="S26" s="202">
        <v>0</v>
      </c>
      <c r="T26" s="330">
        <v>0</v>
      </c>
      <c r="U26" s="330">
        <v>0</v>
      </c>
      <c r="V26" s="202">
        <v>0</v>
      </c>
      <c r="W26" s="330">
        <v>0</v>
      </c>
      <c r="X26" s="330">
        <v>0</v>
      </c>
      <c r="Y26" s="202">
        <v>0</v>
      </c>
      <c r="Z26" s="330">
        <v>0</v>
      </c>
      <c r="AA26" s="330">
        <v>0</v>
      </c>
      <c r="AB26" s="202">
        <v>0</v>
      </c>
      <c r="AC26" s="142"/>
      <c r="AD26" s="142"/>
      <c r="AE26" s="142"/>
      <c r="AF26" s="142"/>
      <c r="AG26" s="202">
        <v>42188.5</v>
      </c>
      <c r="AH26" s="142"/>
      <c r="AI26" s="142"/>
      <c r="AJ26" s="142"/>
      <c r="AK26" s="142"/>
      <c r="AL26" s="202">
        <v>746909.49</v>
      </c>
      <c r="AM26" s="330">
        <v>746909.49</v>
      </c>
      <c r="AN26" s="330">
        <v>0</v>
      </c>
      <c r="AO26" s="330">
        <v>0</v>
      </c>
      <c r="AP26" s="330">
        <v>0</v>
      </c>
      <c r="AQ26" s="202">
        <v>0</v>
      </c>
      <c r="AR26" s="203">
        <v>1934083.45</v>
      </c>
      <c r="AS26" s="203">
        <v>0</v>
      </c>
      <c r="AT26" s="203">
        <v>0</v>
      </c>
      <c r="AU26" s="165"/>
    </row>
    <row r="27" spans="1:47" x14ac:dyDescent="0.2">
      <c r="A27" s="209" t="s">
        <v>130</v>
      </c>
      <c r="B27" s="74" t="s">
        <v>131</v>
      </c>
      <c r="C27" s="30"/>
      <c r="D27" s="202">
        <v>0</v>
      </c>
      <c r="E27" s="330">
        <v>0</v>
      </c>
      <c r="F27" s="330">
        <v>0</v>
      </c>
      <c r="G27" s="330">
        <v>0</v>
      </c>
      <c r="H27" s="330">
        <v>0</v>
      </c>
      <c r="I27" s="202">
        <v>0</v>
      </c>
      <c r="J27" s="330">
        <v>0</v>
      </c>
      <c r="K27" s="330">
        <v>0</v>
      </c>
      <c r="L27" s="330">
        <v>0</v>
      </c>
      <c r="M27" s="330">
        <v>0</v>
      </c>
      <c r="N27" s="202">
        <v>0</v>
      </c>
      <c r="O27" s="330">
        <v>0</v>
      </c>
      <c r="P27" s="330">
        <v>0</v>
      </c>
      <c r="Q27" s="330">
        <v>0</v>
      </c>
      <c r="R27" s="330">
        <v>0</v>
      </c>
      <c r="S27" s="202">
        <v>0</v>
      </c>
      <c r="T27" s="330">
        <v>0</v>
      </c>
      <c r="U27" s="330">
        <v>0</v>
      </c>
      <c r="V27" s="202">
        <v>0</v>
      </c>
      <c r="W27" s="330">
        <v>0</v>
      </c>
      <c r="X27" s="330">
        <v>0</v>
      </c>
      <c r="Y27" s="202">
        <v>0</v>
      </c>
      <c r="Z27" s="330">
        <v>0</v>
      </c>
      <c r="AA27" s="330">
        <v>0</v>
      </c>
      <c r="AB27" s="202">
        <v>0</v>
      </c>
      <c r="AC27" s="142"/>
      <c r="AD27" s="142"/>
      <c r="AE27" s="142"/>
      <c r="AF27" s="142"/>
      <c r="AG27" s="202">
        <v>0</v>
      </c>
      <c r="AH27" s="142"/>
      <c r="AI27" s="142"/>
      <c r="AJ27" s="142"/>
      <c r="AK27" s="142"/>
      <c r="AL27" s="202">
        <v>0</v>
      </c>
      <c r="AM27" s="330">
        <v>0</v>
      </c>
      <c r="AN27" s="330">
        <v>0</v>
      </c>
      <c r="AO27" s="330">
        <v>0</v>
      </c>
      <c r="AP27" s="330">
        <v>0</v>
      </c>
      <c r="AQ27" s="202">
        <v>0</v>
      </c>
      <c r="AR27" s="203">
        <v>0</v>
      </c>
      <c r="AS27" s="203">
        <v>0</v>
      </c>
      <c r="AT27" s="343"/>
      <c r="AU27" s="165"/>
    </row>
    <row r="28" spans="1:47" x14ac:dyDescent="0.2">
      <c r="A28" s="209" t="s">
        <v>132</v>
      </c>
      <c r="B28" s="74" t="s">
        <v>133</v>
      </c>
      <c r="C28" s="30"/>
      <c r="D28" s="202">
        <v>153853.39000000001</v>
      </c>
      <c r="E28" s="330">
        <v>153853.39000000001</v>
      </c>
      <c r="F28" s="330">
        <v>0</v>
      </c>
      <c r="G28" s="330">
        <v>0</v>
      </c>
      <c r="H28" s="330">
        <v>0</v>
      </c>
      <c r="I28" s="202">
        <v>1009665.21</v>
      </c>
      <c r="J28" s="330">
        <v>1009665.21</v>
      </c>
      <c r="K28" s="330">
        <v>0</v>
      </c>
      <c r="L28" s="330">
        <v>0</v>
      </c>
      <c r="M28" s="330">
        <v>0</v>
      </c>
      <c r="N28" s="202">
        <v>167885.03</v>
      </c>
      <c r="O28" s="330">
        <v>167885.03</v>
      </c>
      <c r="P28" s="330">
        <v>0</v>
      </c>
      <c r="Q28" s="330">
        <v>0</v>
      </c>
      <c r="R28" s="330">
        <v>0</v>
      </c>
      <c r="S28" s="202">
        <v>0</v>
      </c>
      <c r="T28" s="330">
        <v>0</v>
      </c>
      <c r="U28" s="330">
        <v>0</v>
      </c>
      <c r="V28" s="202">
        <v>0</v>
      </c>
      <c r="W28" s="330">
        <v>0</v>
      </c>
      <c r="X28" s="330">
        <v>0</v>
      </c>
      <c r="Y28" s="202">
        <v>0</v>
      </c>
      <c r="Z28" s="330">
        <v>0</v>
      </c>
      <c r="AA28" s="330">
        <v>0</v>
      </c>
      <c r="AB28" s="202">
        <v>0</v>
      </c>
      <c r="AC28" s="142"/>
      <c r="AD28" s="142"/>
      <c r="AE28" s="142"/>
      <c r="AF28" s="142"/>
      <c r="AG28" s="202">
        <v>0</v>
      </c>
      <c r="AH28" s="142"/>
      <c r="AI28" s="142"/>
      <c r="AJ28" s="142"/>
      <c r="AK28" s="142"/>
      <c r="AL28" s="202">
        <v>0</v>
      </c>
      <c r="AM28" s="330">
        <v>0</v>
      </c>
      <c r="AN28" s="330">
        <v>0</v>
      </c>
      <c r="AO28" s="330">
        <v>0</v>
      </c>
      <c r="AP28" s="330">
        <v>0</v>
      </c>
      <c r="AQ28" s="202">
        <v>0</v>
      </c>
      <c r="AR28" s="203">
        <v>0</v>
      </c>
      <c r="AS28" s="203">
        <v>10643542.300000001</v>
      </c>
      <c r="AT28" s="203">
        <v>0</v>
      </c>
      <c r="AU28" s="165"/>
    </row>
    <row r="29" spans="1:47" ht="38.25" x14ac:dyDescent="0.2">
      <c r="B29" s="75" t="s">
        <v>134</v>
      </c>
      <c r="C29" s="30" t="s">
        <v>135</v>
      </c>
      <c r="D29" s="344"/>
      <c r="E29" s="345"/>
      <c r="F29" s="345"/>
      <c r="G29" s="345"/>
      <c r="H29" s="345"/>
      <c r="I29" s="344"/>
      <c r="J29" s="345"/>
      <c r="K29" s="345"/>
      <c r="L29" s="345"/>
      <c r="M29" s="345"/>
      <c r="N29" s="346"/>
      <c r="O29" s="347"/>
      <c r="P29" s="347"/>
      <c r="Q29" s="347"/>
      <c r="R29" s="347"/>
      <c r="S29" s="346"/>
      <c r="T29" s="347"/>
      <c r="U29" s="347"/>
      <c r="V29" s="346"/>
      <c r="W29" s="347"/>
      <c r="X29" s="347"/>
      <c r="Y29" s="346"/>
      <c r="Z29" s="347"/>
      <c r="AA29" s="347"/>
      <c r="AB29" s="346"/>
      <c r="AC29" s="149"/>
      <c r="AD29" s="149"/>
      <c r="AE29" s="149"/>
      <c r="AF29" s="149"/>
      <c r="AG29" s="346"/>
      <c r="AH29" s="149"/>
      <c r="AI29" s="149"/>
      <c r="AJ29" s="149"/>
      <c r="AK29" s="149"/>
      <c r="AL29" s="346"/>
      <c r="AM29" s="347"/>
      <c r="AN29" s="347"/>
      <c r="AO29" s="347"/>
      <c r="AP29" s="347"/>
      <c r="AQ29" s="346"/>
      <c r="AR29" s="348"/>
      <c r="AS29" s="348"/>
      <c r="AT29" s="349"/>
      <c r="AU29" s="166"/>
    </row>
    <row r="30" spans="1:47" x14ac:dyDescent="0.2">
      <c r="A30" s="209" t="s">
        <v>136</v>
      </c>
      <c r="B30" s="74" t="s">
        <v>137</v>
      </c>
      <c r="C30" s="30"/>
      <c r="D30" s="202">
        <v>1751201.49</v>
      </c>
      <c r="E30" s="330">
        <v>1751201.49</v>
      </c>
      <c r="F30" s="330">
        <v>0</v>
      </c>
      <c r="G30" s="330">
        <v>0</v>
      </c>
      <c r="H30" s="330">
        <v>0</v>
      </c>
      <c r="I30" s="202">
        <v>-6690501.2999999998</v>
      </c>
      <c r="J30" s="330">
        <v>-6690501.2999999998</v>
      </c>
      <c r="K30" s="330">
        <v>0</v>
      </c>
      <c r="L30" s="330">
        <v>0</v>
      </c>
      <c r="M30" s="330">
        <v>0</v>
      </c>
      <c r="N30" s="202">
        <v>21917772.77</v>
      </c>
      <c r="O30" s="330">
        <v>21917772.77</v>
      </c>
      <c r="P30" s="330">
        <v>0</v>
      </c>
      <c r="Q30" s="330">
        <v>0</v>
      </c>
      <c r="R30" s="330">
        <v>0</v>
      </c>
      <c r="S30" s="202">
        <v>0</v>
      </c>
      <c r="T30" s="330">
        <v>0</v>
      </c>
      <c r="U30" s="330">
        <v>0</v>
      </c>
      <c r="V30" s="202">
        <v>0</v>
      </c>
      <c r="W30" s="330">
        <v>0</v>
      </c>
      <c r="X30" s="330">
        <v>0</v>
      </c>
      <c r="Y30" s="202">
        <v>0</v>
      </c>
      <c r="Z30" s="330">
        <v>0</v>
      </c>
      <c r="AA30" s="330">
        <v>0</v>
      </c>
      <c r="AB30" s="202">
        <v>0</v>
      </c>
      <c r="AC30" s="142"/>
      <c r="AD30" s="142"/>
      <c r="AE30" s="142"/>
      <c r="AF30" s="142"/>
      <c r="AG30" s="202">
        <v>384751.85</v>
      </c>
      <c r="AH30" s="142"/>
      <c r="AI30" s="142"/>
      <c r="AJ30" s="142"/>
      <c r="AK30" s="142"/>
      <c r="AL30" s="202">
        <v>-787317.21</v>
      </c>
      <c r="AM30" s="330">
        <v>-787317.21</v>
      </c>
      <c r="AN30" s="330">
        <v>0</v>
      </c>
      <c r="AO30" s="330">
        <v>0</v>
      </c>
      <c r="AP30" s="330">
        <v>0</v>
      </c>
      <c r="AQ30" s="202">
        <v>-1545071.46</v>
      </c>
      <c r="AR30" s="203">
        <v>-47779929.859999999</v>
      </c>
      <c r="AS30" s="203">
        <v>-11561864.390000001</v>
      </c>
      <c r="AT30" s="203">
        <v>275847.81</v>
      </c>
      <c r="AU30" s="165"/>
    </row>
    <row r="31" spans="1:47" x14ac:dyDescent="0.2">
      <c r="A31" s="209" t="s">
        <v>138</v>
      </c>
      <c r="B31" s="74" t="s">
        <v>139</v>
      </c>
      <c r="C31" s="30"/>
      <c r="D31" s="202">
        <v>1419585.13</v>
      </c>
      <c r="E31" s="330">
        <v>1419585.13</v>
      </c>
      <c r="F31" s="330">
        <v>0</v>
      </c>
      <c r="G31" s="330">
        <v>0</v>
      </c>
      <c r="H31" s="330">
        <v>0</v>
      </c>
      <c r="I31" s="202">
        <v>80834933.950000003</v>
      </c>
      <c r="J31" s="330">
        <v>80834933.950000003</v>
      </c>
      <c r="K31" s="330">
        <v>0</v>
      </c>
      <c r="L31" s="330">
        <v>0</v>
      </c>
      <c r="M31" s="330">
        <v>0</v>
      </c>
      <c r="N31" s="202">
        <v>238043769.16999999</v>
      </c>
      <c r="O31" s="330">
        <v>238043769.16999999</v>
      </c>
      <c r="P31" s="330">
        <v>0</v>
      </c>
      <c r="Q31" s="330">
        <v>0</v>
      </c>
      <c r="R31" s="330">
        <v>0</v>
      </c>
      <c r="S31" s="202">
        <v>0</v>
      </c>
      <c r="T31" s="330">
        <v>0</v>
      </c>
      <c r="U31" s="330">
        <v>0</v>
      </c>
      <c r="V31" s="202">
        <v>0</v>
      </c>
      <c r="W31" s="330">
        <v>0</v>
      </c>
      <c r="X31" s="330">
        <v>0</v>
      </c>
      <c r="Y31" s="202">
        <v>0</v>
      </c>
      <c r="Z31" s="330">
        <v>0</v>
      </c>
      <c r="AA31" s="330">
        <v>0</v>
      </c>
      <c r="AB31" s="202">
        <v>0</v>
      </c>
      <c r="AC31" s="142"/>
      <c r="AD31" s="142"/>
      <c r="AE31" s="142"/>
      <c r="AF31" s="142"/>
      <c r="AG31" s="202">
        <v>589482.99</v>
      </c>
      <c r="AH31" s="142"/>
      <c r="AI31" s="142"/>
      <c r="AJ31" s="142"/>
      <c r="AK31" s="142"/>
      <c r="AL31" s="202">
        <v>10042262.130000001</v>
      </c>
      <c r="AM31" s="330">
        <v>10042262.130000001</v>
      </c>
      <c r="AN31" s="330">
        <v>0</v>
      </c>
      <c r="AO31" s="330">
        <v>0</v>
      </c>
      <c r="AP31" s="330">
        <v>0</v>
      </c>
      <c r="AQ31" s="202">
        <v>42726696.219999999</v>
      </c>
      <c r="AR31" s="203">
        <v>201580685.66999999</v>
      </c>
      <c r="AS31" s="203">
        <v>95497.05</v>
      </c>
      <c r="AT31" s="203">
        <v>-26.35</v>
      </c>
      <c r="AU31" s="165"/>
    </row>
    <row r="32" spans="1:47" ht="13.9" customHeight="1" x14ac:dyDescent="0.2">
      <c r="A32" s="209" t="s">
        <v>140</v>
      </c>
      <c r="B32" s="74" t="s">
        <v>141</v>
      </c>
      <c r="C32" s="30" t="s">
        <v>142</v>
      </c>
      <c r="D32" s="202">
        <v>0</v>
      </c>
      <c r="E32" s="330">
        <v>0</v>
      </c>
      <c r="F32" s="330">
        <v>0</v>
      </c>
      <c r="G32" s="330">
        <v>0</v>
      </c>
      <c r="H32" s="330">
        <v>0</v>
      </c>
      <c r="I32" s="202">
        <v>0</v>
      </c>
      <c r="J32" s="330">
        <v>0</v>
      </c>
      <c r="K32" s="330">
        <v>0</v>
      </c>
      <c r="L32" s="330">
        <v>0</v>
      </c>
      <c r="M32" s="330">
        <v>0</v>
      </c>
      <c r="N32" s="202">
        <v>0</v>
      </c>
      <c r="O32" s="330">
        <v>0</v>
      </c>
      <c r="P32" s="330">
        <v>0</v>
      </c>
      <c r="Q32" s="330">
        <v>0</v>
      </c>
      <c r="R32" s="330">
        <v>0</v>
      </c>
      <c r="S32" s="202">
        <v>0</v>
      </c>
      <c r="T32" s="330">
        <v>0</v>
      </c>
      <c r="U32" s="330">
        <v>0</v>
      </c>
      <c r="V32" s="202">
        <v>0</v>
      </c>
      <c r="W32" s="330">
        <v>0</v>
      </c>
      <c r="X32" s="330">
        <v>0</v>
      </c>
      <c r="Y32" s="202">
        <v>0</v>
      </c>
      <c r="Z32" s="330">
        <v>0</v>
      </c>
      <c r="AA32" s="330">
        <v>0</v>
      </c>
      <c r="AB32" s="202">
        <v>0</v>
      </c>
      <c r="AC32" s="142"/>
      <c r="AD32" s="142"/>
      <c r="AE32" s="142"/>
      <c r="AF32" s="142"/>
      <c r="AG32" s="202">
        <v>0</v>
      </c>
      <c r="AH32" s="142"/>
      <c r="AI32" s="142"/>
      <c r="AJ32" s="142"/>
      <c r="AK32" s="142"/>
      <c r="AL32" s="202">
        <v>0</v>
      </c>
      <c r="AM32" s="330">
        <v>0</v>
      </c>
      <c r="AN32" s="330">
        <v>0</v>
      </c>
      <c r="AO32" s="330">
        <v>0</v>
      </c>
      <c r="AP32" s="330">
        <v>0</v>
      </c>
      <c r="AQ32" s="202">
        <v>0</v>
      </c>
      <c r="AR32" s="203">
        <v>0</v>
      </c>
      <c r="AS32" s="203">
        <v>0</v>
      </c>
      <c r="AT32" s="203">
        <v>0</v>
      </c>
      <c r="AU32" s="165"/>
    </row>
    <row r="33" spans="1:47" x14ac:dyDescent="0.2">
      <c r="B33" s="75" t="s">
        <v>143</v>
      </c>
      <c r="C33" s="30" t="s">
        <v>144</v>
      </c>
      <c r="D33" s="344"/>
      <c r="E33" s="345"/>
      <c r="F33" s="345"/>
      <c r="G33" s="345"/>
      <c r="H33" s="345"/>
      <c r="I33" s="346"/>
      <c r="J33" s="347"/>
      <c r="K33" s="347"/>
      <c r="L33" s="347"/>
      <c r="M33" s="347"/>
      <c r="N33" s="346"/>
      <c r="O33" s="347"/>
      <c r="P33" s="347"/>
      <c r="Q33" s="347"/>
      <c r="R33" s="347"/>
      <c r="S33" s="346"/>
      <c r="T33" s="347"/>
      <c r="U33" s="347"/>
      <c r="V33" s="346"/>
      <c r="W33" s="347"/>
      <c r="X33" s="347"/>
      <c r="Y33" s="346"/>
      <c r="Z33" s="347"/>
      <c r="AA33" s="347"/>
      <c r="AB33" s="346"/>
      <c r="AC33" s="149"/>
      <c r="AD33" s="149"/>
      <c r="AE33" s="149"/>
      <c r="AF33" s="149"/>
      <c r="AG33" s="346"/>
      <c r="AH33" s="149"/>
      <c r="AI33" s="149"/>
      <c r="AJ33" s="149"/>
      <c r="AK33" s="149"/>
      <c r="AL33" s="346"/>
      <c r="AM33" s="347"/>
      <c r="AN33" s="347"/>
      <c r="AO33" s="347"/>
      <c r="AP33" s="347"/>
      <c r="AQ33" s="346"/>
      <c r="AR33" s="348"/>
      <c r="AS33" s="348"/>
      <c r="AT33" s="349"/>
      <c r="AU33" s="166"/>
    </row>
    <row r="34" spans="1:47" x14ac:dyDescent="0.2">
      <c r="A34" s="209" t="s">
        <v>145</v>
      </c>
      <c r="B34" s="74" t="s">
        <v>146</v>
      </c>
      <c r="C34" s="30"/>
      <c r="D34" s="202">
        <v>0</v>
      </c>
      <c r="E34" s="330">
        <v>0</v>
      </c>
      <c r="F34" s="330">
        <v>0</v>
      </c>
      <c r="G34" s="330">
        <v>0</v>
      </c>
      <c r="H34" s="330">
        <v>0</v>
      </c>
      <c r="I34" s="202">
        <v>0</v>
      </c>
      <c r="J34" s="330">
        <v>0</v>
      </c>
      <c r="K34" s="330">
        <v>0</v>
      </c>
      <c r="L34" s="330">
        <v>0</v>
      </c>
      <c r="M34" s="330">
        <v>0</v>
      </c>
      <c r="N34" s="202">
        <v>0</v>
      </c>
      <c r="O34" s="330">
        <v>0</v>
      </c>
      <c r="P34" s="330">
        <v>0</v>
      </c>
      <c r="Q34" s="330">
        <v>0</v>
      </c>
      <c r="R34" s="330">
        <v>0</v>
      </c>
      <c r="S34" s="202">
        <v>0</v>
      </c>
      <c r="T34" s="330">
        <v>0</v>
      </c>
      <c r="U34" s="330">
        <v>0</v>
      </c>
      <c r="V34" s="202">
        <v>0</v>
      </c>
      <c r="W34" s="330">
        <v>0</v>
      </c>
      <c r="X34" s="330">
        <v>0</v>
      </c>
      <c r="Y34" s="202">
        <v>0</v>
      </c>
      <c r="Z34" s="330">
        <v>0</v>
      </c>
      <c r="AA34" s="330">
        <v>0</v>
      </c>
      <c r="AB34" s="202">
        <v>0</v>
      </c>
      <c r="AC34" s="142"/>
      <c r="AD34" s="142"/>
      <c r="AE34" s="142"/>
      <c r="AF34" s="142"/>
      <c r="AG34" s="202">
        <v>0</v>
      </c>
      <c r="AH34" s="142"/>
      <c r="AI34" s="142"/>
      <c r="AJ34" s="142"/>
      <c r="AK34" s="142"/>
      <c r="AL34" s="202">
        <v>0</v>
      </c>
      <c r="AM34" s="330">
        <v>0</v>
      </c>
      <c r="AN34" s="330">
        <v>0</v>
      </c>
      <c r="AO34" s="330">
        <v>0</v>
      </c>
      <c r="AP34" s="330">
        <v>0</v>
      </c>
      <c r="AQ34" s="143"/>
      <c r="AR34" s="203">
        <v>0</v>
      </c>
      <c r="AS34" s="203">
        <v>0</v>
      </c>
      <c r="AT34" s="203">
        <v>0</v>
      </c>
      <c r="AU34" s="165"/>
    </row>
    <row r="35" spans="1:47" x14ac:dyDescent="0.2">
      <c r="A35" s="209" t="s">
        <v>147</v>
      </c>
      <c r="B35" s="74" t="s">
        <v>148</v>
      </c>
      <c r="C35" s="30"/>
      <c r="D35" s="202">
        <v>341132.72</v>
      </c>
      <c r="E35" s="330">
        <v>341132.72</v>
      </c>
      <c r="F35" s="330">
        <v>0</v>
      </c>
      <c r="G35" s="330">
        <v>0</v>
      </c>
      <c r="H35" s="330">
        <v>0</v>
      </c>
      <c r="I35" s="202">
        <v>1519436.47</v>
      </c>
      <c r="J35" s="330">
        <v>1519436.47</v>
      </c>
      <c r="K35" s="330">
        <v>0</v>
      </c>
      <c r="L35" s="330">
        <v>0</v>
      </c>
      <c r="M35" s="330">
        <v>0</v>
      </c>
      <c r="N35" s="202">
        <v>3948409.77</v>
      </c>
      <c r="O35" s="330">
        <v>3948409.77</v>
      </c>
      <c r="P35" s="330">
        <v>0</v>
      </c>
      <c r="Q35" s="330">
        <v>0</v>
      </c>
      <c r="R35" s="330">
        <v>0</v>
      </c>
      <c r="S35" s="202">
        <v>0</v>
      </c>
      <c r="T35" s="330">
        <v>0</v>
      </c>
      <c r="U35" s="330">
        <v>0</v>
      </c>
      <c r="V35" s="202">
        <v>0</v>
      </c>
      <c r="W35" s="330">
        <v>0</v>
      </c>
      <c r="X35" s="330">
        <v>0</v>
      </c>
      <c r="Y35" s="202">
        <v>0</v>
      </c>
      <c r="Z35" s="330">
        <v>0</v>
      </c>
      <c r="AA35" s="330">
        <v>0</v>
      </c>
      <c r="AB35" s="202">
        <v>0</v>
      </c>
      <c r="AC35" s="142"/>
      <c r="AD35" s="142"/>
      <c r="AE35" s="142"/>
      <c r="AF35" s="142"/>
      <c r="AG35" s="202">
        <v>77695.17</v>
      </c>
      <c r="AH35" s="142"/>
      <c r="AI35" s="142"/>
      <c r="AJ35" s="142"/>
      <c r="AK35" s="142"/>
      <c r="AL35" s="202">
        <v>72941.33</v>
      </c>
      <c r="AM35" s="330">
        <v>72941.33</v>
      </c>
      <c r="AN35" s="330">
        <v>0</v>
      </c>
      <c r="AO35" s="330">
        <v>0</v>
      </c>
      <c r="AP35" s="330">
        <v>0</v>
      </c>
      <c r="AQ35" s="202">
        <v>33526.61</v>
      </c>
      <c r="AR35" s="203">
        <v>5117019.97</v>
      </c>
      <c r="AS35" s="203">
        <v>19351.23</v>
      </c>
      <c r="AT35" s="203">
        <v>0</v>
      </c>
      <c r="AU35" s="165"/>
    </row>
    <row r="36" spans="1:47" ht="16.5" x14ac:dyDescent="0.2">
      <c r="B36" s="334" t="s">
        <v>149</v>
      </c>
      <c r="C36" s="335"/>
      <c r="D36" s="336"/>
      <c r="E36" s="337"/>
      <c r="F36" s="337"/>
      <c r="G36" s="337"/>
      <c r="H36" s="337"/>
      <c r="I36" s="336"/>
      <c r="J36" s="337"/>
      <c r="K36" s="337"/>
      <c r="L36" s="337"/>
      <c r="M36" s="337"/>
      <c r="N36" s="336"/>
      <c r="O36" s="337"/>
      <c r="P36" s="337"/>
      <c r="Q36" s="337"/>
      <c r="R36" s="337"/>
      <c r="S36" s="336"/>
      <c r="T36" s="337"/>
      <c r="U36" s="337"/>
      <c r="V36" s="336"/>
      <c r="W36" s="337"/>
      <c r="X36" s="337"/>
      <c r="Y36" s="336"/>
      <c r="Z36" s="337"/>
      <c r="AA36" s="337"/>
      <c r="AB36" s="336"/>
      <c r="AC36" s="337"/>
      <c r="AD36" s="337"/>
      <c r="AE36" s="337"/>
      <c r="AF36" s="337"/>
      <c r="AG36" s="336"/>
      <c r="AH36" s="337"/>
      <c r="AI36" s="337"/>
      <c r="AJ36" s="337"/>
      <c r="AK36" s="337"/>
      <c r="AL36" s="336"/>
      <c r="AM36" s="337"/>
      <c r="AN36" s="337"/>
      <c r="AO36" s="337"/>
      <c r="AP36" s="337"/>
      <c r="AQ36" s="336"/>
      <c r="AR36" s="338"/>
      <c r="AS36" s="338"/>
      <c r="AT36" s="338"/>
      <c r="AU36" s="339"/>
    </row>
    <row r="37" spans="1:47" x14ac:dyDescent="0.2">
      <c r="A37" s="209" t="s">
        <v>150</v>
      </c>
      <c r="B37" s="76" t="s">
        <v>151</v>
      </c>
      <c r="C37" s="29" t="s">
        <v>152</v>
      </c>
      <c r="D37" s="52">
        <v>138826.13</v>
      </c>
      <c r="E37" s="53">
        <v>148726.64000000001</v>
      </c>
      <c r="F37" s="53">
        <v>0</v>
      </c>
      <c r="G37" s="53">
        <v>0</v>
      </c>
      <c r="H37" s="53">
        <v>0</v>
      </c>
      <c r="I37" s="52">
        <v>21302577.530000001</v>
      </c>
      <c r="J37" s="53">
        <v>21879510.329999998</v>
      </c>
      <c r="K37" s="53">
        <v>0</v>
      </c>
      <c r="L37" s="53">
        <v>0</v>
      </c>
      <c r="M37" s="53">
        <v>0</v>
      </c>
      <c r="N37" s="52">
        <v>65152835.07</v>
      </c>
      <c r="O37" s="53">
        <v>66264372.289999999</v>
      </c>
      <c r="P37" s="53">
        <v>0</v>
      </c>
      <c r="Q37" s="53">
        <v>0</v>
      </c>
      <c r="R37" s="53">
        <v>0</v>
      </c>
      <c r="S37" s="52">
        <v>0</v>
      </c>
      <c r="T37" s="53">
        <v>0</v>
      </c>
      <c r="U37" s="53">
        <v>0</v>
      </c>
      <c r="V37" s="52">
        <v>0</v>
      </c>
      <c r="W37" s="53">
        <v>0</v>
      </c>
      <c r="X37" s="53">
        <v>0</v>
      </c>
      <c r="Y37" s="52">
        <v>0</v>
      </c>
      <c r="Z37" s="53">
        <v>0</v>
      </c>
      <c r="AA37" s="53">
        <v>0</v>
      </c>
      <c r="AB37" s="52">
        <v>0</v>
      </c>
      <c r="AC37" s="145"/>
      <c r="AD37" s="145"/>
      <c r="AE37" s="145"/>
      <c r="AF37" s="146"/>
      <c r="AG37" s="52">
        <v>542742.62</v>
      </c>
      <c r="AH37" s="145"/>
      <c r="AI37" s="145"/>
      <c r="AJ37" s="145"/>
      <c r="AK37" s="146"/>
      <c r="AL37" s="52">
        <v>2507564.2200000002</v>
      </c>
      <c r="AM37" s="53">
        <v>2535733.91</v>
      </c>
      <c r="AN37" s="53">
        <v>0</v>
      </c>
      <c r="AO37" s="53">
        <v>0</v>
      </c>
      <c r="AP37" s="53">
        <v>0</v>
      </c>
      <c r="AQ37" s="52">
        <v>34709812.539999999</v>
      </c>
      <c r="AR37" s="54">
        <v>24957844.539999999</v>
      </c>
      <c r="AS37" s="54">
        <v>85155752.329999998</v>
      </c>
      <c r="AT37" s="54">
        <v>5033490.37</v>
      </c>
      <c r="AU37" s="164"/>
    </row>
    <row r="38" spans="1:47" x14ac:dyDescent="0.2">
      <c r="A38" s="209" t="s">
        <v>153</v>
      </c>
      <c r="B38" s="72" t="s">
        <v>154</v>
      </c>
      <c r="C38" s="30" t="s">
        <v>155</v>
      </c>
      <c r="D38" s="202">
        <v>69911.66</v>
      </c>
      <c r="E38" s="330">
        <v>72675.990000000005</v>
      </c>
      <c r="F38" s="330">
        <v>0</v>
      </c>
      <c r="G38" s="330">
        <v>0</v>
      </c>
      <c r="H38" s="330">
        <v>0</v>
      </c>
      <c r="I38" s="202">
        <v>9864952.3699999992</v>
      </c>
      <c r="J38" s="330">
        <v>9786097.2599999998</v>
      </c>
      <c r="K38" s="330">
        <v>0</v>
      </c>
      <c r="L38" s="330">
        <v>0</v>
      </c>
      <c r="M38" s="330">
        <v>0</v>
      </c>
      <c r="N38" s="202">
        <v>29244467.949999999</v>
      </c>
      <c r="O38" s="330">
        <v>28963383.899999999</v>
      </c>
      <c r="P38" s="330">
        <v>0</v>
      </c>
      <c r="Q38" s="330">
        <v>0</v>
      </c>
      <c r="R38" s="330">
        <v>0</v>
      </c>
      <c r="S38" s="202">
        <v>0</v>
      </c>
      <c r="T38" s="330">
        <v>0</v>
      </c>
      <c r="U38" s="330">
        <v>0</v>
      </c>
      <c r="V38" s="202">
        <v>0</v>
      </c>
      <c r="W38" s="330">
        <v>0</v>
      </c>
      <c r="X38" s="330">
        <v>0</v>
      </c>
      <c r="Y38" s="202">
        <v>0</v>
      </c>
      <c r="Z38" s="330">
        <v>0</v>
      </c>
      <c r="AA38" s="330">
        <v>0</v>
      </c>
      <c r="AB38" s="202">
        <v>0</v>
      </c>
      <c r="AC38" s="142"/>
      <c r="AD38" s="142"/>
      <c r="AE38" s="142"/>
      <c r="AF38" s="142"/>
      <c r="AG38" s="202">
        <v>9380.25</v>
      </c>
      <c r="AH38" s="142"/>
      <c r="AI38" s="142"/>
      <c r="AJ38" s="142"/>
      <c r="AK38" s="142"/>
      <c r="AL38" s="202">
        <v>48366.720000000001</v>
      </c>
      <c r="AM38" s="330">
        <v>32750.18</v>
      </c>
      <c r="AN38" s="330">
        <v>0</v>
      </c>
      <c r="AO38" s="330">
        <v>0</v>
      </c>
      <c r="AP38" s="330">
        <v>0</v>
      </c>
      <c r="AQ38" s="202">
        <v>21545795.239999998</v>
      </c>
      <c r="AR38" s="203">
        <v>9745118.1300000008</v>
      </c>
      <c r="AS38" s="203">
        <v>22131020.239999998</v>
      </c>
      <c r="AT38" s="203">
        <v>2657477.87</v>
      </c>
      <c r="AU38" s="165"/>
    </row>
    <row r="39" spans="1:47" x14ac:dyDescent="0.2">
      <c r="A39" s="209" t="s">
        <v>156</v>
      </c>
      <c r="B39" s="74" t="s">
        <v>157</v>
      </c>
      <c r="C39" s="30" t="s">
        <v>158</v>
      </c>
      <c r="D39" s="202">
        <v>28364.44</v>
      </c>
      <c r="E39" s="330">
        <v>52913.22</v>
      </c>
      <c r="F39" s="330">
        <v>0</v>
      </c>
      <c r="G39" s="330">
        <v>0</v>
      </c>
      <c r="H39" s="330">
        <v>0</v>
      </c>
      <c r="I39" s="202">
        <v>9372735.4600000009</v>
      </c>
      <c r="J39" s="330">
        <v>10247800.210000001</v>
      </c>
      <c r="K39" s="330">
        <v>0</v>
      </c>
      <c r="L39" s="330">
        <v>0</v>
      </c>
      <c r="M39" s="330">
        <v>0</v>
      </c>
      <c r="N39" s="202">
        <v>27840307.23</v>
      </c>
      <c r="O39" s="330">
        <v>29726693.73</v>
      </c>
      <c r="P39" s="330">
        <v>0</v>
      </c>
      <c r="Q39" s="330">
        <v>0</v>
      </c>
      <c r="R39" s="330">
        <v>0</v>
      </c>
      <c r="S39" s="202">
        <v>0</v>
      </c>
      <c r="T39" s="330">
        <v>0</v>
      </c>
      <c r="U39" s="330">
        <v>0</v>
      </c>
      <c r="V39" s="202">
        <v>0</v>
      </c>
      <c r="W39" s="330">
        <v>0</v>
      </c>
      <c r="X39" s="330">
        <v>0</v>
      </c>
      <c r="Y39" s="202">
        <v>0</v>
      </c>
      <c r="Z39" s="330">
        <v>0</v>
      </c>
      <c r="AA39" s="330">
        <v>0</v>
      </c>
      <c r="AB39" s="202">
        <v>0</v>
      </c>
      <c r="AC39" s="142"/>
      <c r="AD39" s="142"/>
      <c r="AE39" s="142"/>
      <c r="AF39" s="142"/>
      <c r="AG39" s="202">
        <v>14125.91</v>
      </c>
      <c r="AH39" s="142"/>
      <c r="AI39" s="142"/>
      <c r="AJ39" s="142"/>
      <c r="AK39" s="142"/>
      <c r="AL39" s="202">
        <v>83103.28</v>
      </c>
      <c r="AM39" s="330">
        <v>79671.350000000006</v>
      </c>
      <c r="AN39" s="330">
        <v>0</v>
      </c>
      <c r="AO39" s="330">
        <v>0</v>
      </c>
      <c r="AP39" s="330">
        <v>0</v>
      </c>
      <c r="AQ39" s="202">
        <v>17503435.760000002</v>
      </c>
      <c r="AR39" s="203">
        <v>7750485.71</v>
      </c>
      <c r="AS39" s="203">
        <v>40208500.899999999</v>
      </c>
      <c r="AT39" s="203">
        <v>2553697.87</v>
      </c>
      <c r="AU39" s="165"/>
    </row>
    <row r="40" spans="1:47" x14ac:dyDescent="0.2">
      <c r="A40" s="209" t="s">
        <v>159</v>
      </c>
      <c r="B40" s="74" t="s">
        <v>160</v>
      </c>
      <c r="C40" s="30" t="s">
        <v>161</v>
      </c>
      <c r="D40" s="202">
        <v>66189.58</v>
      </c>
      <c r="E40" s="330">
        <v>63734.69</v>
      </c>
      <c r="F40" s="330">
        <v>0</v>
      </c>
      <c r="G40" s="330">
        <v>0</v>
      </c>
      <c r="H40" s="330">
        <v>0</v>
      </c>
      <c r="I40" s="202">
        <v>11941585.33</v>
      </c>
      <c r="J40" s="330">
        <v>9107482.6099999994</v>
      </c>
      <c r="K40" s="330">
        <v>0</v>
      </c>
      <c r="L40" s="330">
        <v>0</v>
      </c>
      <c r="M40" s="330">
        <v>0</v>
      </c>
      <c r="N40" s="202">
        <v>51768791.579999998</v>
      </c>
      <c r="O40" s="330">
        <v>49051451.75</v>
      </c>
      <c r="P40" s="330">
        <v>0</v>
      </c>
      <c r="Q40" s="330">
        <v>0</v>
      </c>
      <c r="R40" s="330">
        <v>0</v>
      </c>
      <c r="S40" s="202">
        <v>0</v>
      </c>
      <c r="T40" s="330">
        <v>0</v>
      </c>
      <c r="U40" s="330">
        <v>0</v>
      </c>
      <c r="V40" s="202">
        <v>0</v>
      </c>
      <c r="W40" s="330">
        <v>0</v>
      </c>
      <c r="X40" s="330">
        <v>0</v>
      </c>
      <c r="Y40" s="202">
        <v>0</v>
      </c>
      <c r="Z40" s="330">
        <v>0</v>
      </c>
      <c r="AA40" s="330">
        <v>0</v>
      </c>
      <c r="AB40" s="202">
        <v>0</v>
      </c>
      <c r="AC40" s="142"/>
      <c r="AD40" s="142"/>
      <c r="AE40" s="142"/>
      <c r="AF40" s="142"/>
      <c r="AG40" s="202">
        <v>890.52</v>
      </c>
      <c r="AH40" s="142"/>
      <c r="AI40" s="142"/>
      <c r="AJ40" s="142"/>
      <c r="AK40" s="142"/>
      <c r="AL40" s="202">
        <v>55421.86</v>
      </c>
      <c r="AM40" s="330">
        <v>51898.55</v>
      </c>
      <c r="AN40" s="330">
        <v>0</v>
      </c>
      <c r="AO40" s="330">
        <v>0</v>
      </c>
      <c r="AP40" s="330">
        <v>0</v>
      </c>
      <c r="AQ40" s="202">
        <v>12498217.26</v>
      </c>
      <c r="AR40" s="203">
        <v>74332081.700000003</v>
      </c>
      <c r="AS40" s="203">
        <v>24014391.579999998</v>
      </c>
      <c r="AT40" s="203">
        <v>3052277.7</v>
      </c>
      <c r="AU40" s="165"/>
    </row>
    <row r="41" spans="1:47" ht="13.9" customHeight="1" x14ac:dyDescent="0.2">
      <c r="A41" s="209" t="s">
        <v>162</v>
      </c>
      <c r="B41" s="74" t="s">
        <v>163</v>
      </c>
      <c r="C41" s="30" t="s">
        <v>164</v>
      </c>
      <c r="D41" s="202">
        <v>59044.6</v>
      </c>
      <c r="E41" s="330">
        <v>46540.26</v>
      </c>
      <c r="F41" s="330">
        <v>0</v>
      </c>
      <c r="G41" s="330">
        <v>0</v>
      </c>
      <c r="H41" s="330">
        <v>0</v>
      </c>
      <c r="I41" s="202">
        <v>9250190.9100000001</v>
      </c>
      <c r="J41" s="330">
        <v>5679258.6100000003</v>
      </c>
      <c r="K41" s="330">
        <v>0</v>
      </c>
      <c r="L41" s="330">
        <v>0</v>
      </c>
      <c r="M41" s="330">
        <v>0</v>
      </c>
      <c r="N41" s="202">
        <v>28464348.170000002</v>
      </c>
      <c r="O41" s="330">
        <v>18573568.440000001</v>
      </c>
      <c r="P41" s="330">
        <v>0</v>
      </c>
      <c r="Q41" s="330">
        <v>0</v>
      </c>
      <c r="R41" s="330">
        <v>0</v>
      </c>
      <c r="S41" s="202">
        <v>0</v>
      </c>
      <c r="T41" s="330">
        <v>0</v>
      </c>
      <c r="U41" s="330">
        <v>0</v>
      </c>
      <c r="V41" s="202">
        <v>0</v>
      </c>
      <c r="W41" s="330">
        <v>0</v>
      </c>
      <c r="X41" s="330">
        <v>0</v>
      </c>
      <c r="Y41" s="202">
        <v>0</v>
      </c>
      <c r="Z41" s="330">
        <v>0</v>
      </c>
      <c r="AA41" s="330">
        <v>0</v>
      </c>
      <c r="AB41" s="202">
        <v>0</v>
      </c>
      <c r="AC41" s="142"/>
      <c r="AD41" s="142"/>
      <c r="AE41" s="142"/>
      <c r="AF41" s="142"/>
      <c r="AG41" s="202">
        <v>12476.16</v>
      </c>
      <c r="AH41" s="142"/>
      <c r="AI41" s="142"/>
      <c r="AJ41" s="142"/>
      <c r="AK41" s="142"/>
      <c r="AL41" s="202">
        <v>86639.679999999993</v>
      </c>
      <c r="AM41" s="330">
        <v>54692.34</v>
      </c>
      <c r="AN41" s="330">
        <v>0</v>
      </c>
      <c r="AO41" s="330">
        <v>0</v>
      </c>
      <c r="AP41" s="330">
        <v>0</v>
      </c>
      <c r="AQ41" s="202">
        <v>3534649.17</v>
      </c>
      <c r="AR41" s="203">
        <v>6847293.0300000003</v>
      </c>
      <c r="AS41" s="203">
        <v>40035533.020000003</v>
      </c>
      <c r="AT41" s="203">
        <v>2386165.89</v>
      </c>
      <c r="AU41" s="165"/>
    </row>
    <row r="42" spans="1:47" ht="13.9" customHeight="1" x14ac:dyDescent="0.2">
      <c r="A42" s="209" t="s">
        <v>165</v>
      </c>
      <c r="B42" s="74" t="s">
        <v>166</v>
      </c>
      <c r="C42" s="27"/>
      <c r="D42" s="202">
        <v>362336.41</v>
      </c>
      <c r="E42" s="330">
        <v>384590.8</v>
      </c>
      <c r="F42" s="330">
        <v>0</v>
      </c>
      <c r="G42" s="330">
        <v>0</v>
      </c>
      <c r="H42" s="330">
        <v>0</v>
      </c>
      <c r="I42" s="202">
        <v>61732041.600000001</v>
      </c>
      <c r="J42" s="330">
        <v>56700149.020000003</v>
      </c>
      <c r="K42" s="330">
        <v>0</v>
      </c>
      <c r="L42" s="330">
        <v>0</v>
      </c>
      <c r="M42" s="330">
        <v>0</v>
      </c>
      <c r="N42" s="202">
        <v>202470750</v>
      </c>
      <c r="O42" s="330">
        <v>192579470.11000001</v>
      </c>
      <c r="P42" s="330">
        <v>0</v>
      </c>
      <c r="Q42" s="330">
        <v>0</v>
      </c>
      <c r="R42" s="330">
        <v>0</v>
      </c>
      <c r="S42" s="202">
        <v>0</v>
      </c>
      <c r="T42" s="330">
        <v>0</v>
      </c>
      <c r="U42" s="330">
        <v>0</v>
      </c>
      <c r="V42" s="202">
        <v>0</v>
      </c>
      <c r="W42" s="330">
        <v>0</v>
      </c>
      <c r="X42" s="330">
        <v>0</v>
      </c>
      <c r="Y42" s="202">
        <v>0</v>
      </c>
      <c r="Z42" s="330">
        <v>0</v>
      </c>
      <c r="AA42" s="330">
        <v>0</v>
      </c>
      <c r="AB42" s="202">
        <v>0</v>
      </c>
      <c r="AC42" s="142"/>
      <c r="AD42" s="142"/>
      <c r="AE42" s="142"/>
      <c r="AF42" s="142"/>
      <c r="AG42" s="202">
        <v>579615.46</v>
      </c>
      <c r="AH42" s="142"/>
      <c r="AI42" s="142"/>
      <c r="AJ42" s="142"/>
      <c r="AK42" s="142"/>
      <c r="AL42" s="202">
        <v>2781095.76</v>
      </c>
      <c r="AM42" s="330">
        <v>2754746.33</v>
      </c>
      <c r="AN42" s="330">
        <v>0</v>
      </c>
      <c r="AO42" s="330">
        <v>0</v>
      </c>
      <c r="AP42" s="330">
        <v>0</v>
      </c>
      <c r="AQ42" s="202">
        <v>89791909.969999999</v>
      </c>
      <c r="AR42" s="203">
        <v>123632823.11</v>
      </c>
      <c r="AS42" s="203">
        <v>211545198.06999999</v>
      </c>
      <c r="AT42" s="203">
        <v>15683109.699999999</v>
      </c>
      <c r="AU42" s="165"/>
    </row>
    <row r="43" spans="1:47" ht="16.5" x14ac:dyDescent="0.2">
      <c r="B43" s="334" t="s">
        <v>167</v>
      </c>
      <c r="C43" s="335"/>
      <c r="D43" s="336"/>
      <c r="E43" s="337"/>
      <c r="F43" s="337"/>
      <c r="G43" s="337"/>
      <c r="H43" s="337"/>
      <c r="I43" s="336"/>
      <c r="J43" s="337"/>
      <c r="K43" s="337"/>
      <c r="L43" s="337"/>
      <c r="M43" s="337"/>
      <c r="N43" s="336"/>
      <c r="O43" s="337"/>
      <c r="P43" s="337"/>
      <c r="Q43" s="337"/>
      <c r="R43" s="337"/>
      <c r="S43" s="336"/>
      <c r="T43" s="337"/>
      <c r="U43" s="337"/>
      <c r="V43" s="336"/>
      <c r="W43" s="337"/>
      <c r="X43" s="337"/>
      <c r="Y43" s="336"/>
      <c r="Z43" s="337"/>
      <c r="AA43" s="337"/>
      <c r="AB43" s="336"/>
      <c r="AC43" s="337"/>
      <c r="AD43" s="337"/>
      <c r="AE43" s="337"/>
      <c r="AF43" s="337"/>
      <c r="AG43" s="336"/>
      <c r="AH43" s="337"/>
      <c r="AI43" s="337"/>
      <c r="AJ43" s="337"/>
      <c r="AK43" s="337"/>
      <c r="AL43" s="336"/>
      <c r="AM43" s="337"/>
      <c r="AN43" s="337"/>
      <c r="AO43" s="337"/>
      <c r="AP43" s="337"/>
      <c r="AQ43" s="336"/>
      <c r="AR43" s="338"/>
      <c r="AS43" s="338"/>
      <c r="AT43" s="338"/>
      <c r="AU43" s="339"/>
    </row>
    <row r="44" spans="1:47" ht="25.5" x14ac:dyDescent="0.2">
      <c r="A44" s="209" t="s">
        <v>168</v>
      </c>
      <c r="B44" s="76" t="s">
        <v>169</v>
      </c>
      <c r="C44" s="29" t="s">
        <v>170</v>
      </c>
      <c r="D44" s="52">
        <v>466382.88</v>
      </c>
      <c r="E44" s="53">
        <v>466382.88</v>
      </c>
      <c r="F44" s="53">
        <v>0</v>
      </c>
      <c r="G44" s="53">
        <v>0</v>
      </c>
      <c r="H44" s="53">
        <v>0</v>
      </c>
      <c r="I44" s="52">
        <v>60784423.009999998</v>
      </c>
      <c r="J44" s="53">
        <v>60784423.009999998</v>
      </c>
      <c r="K44" s="53">
        <v>0</v>
      </c>
      <c r="L44" s="53">
        <v>0</v>
      </c>
      <c r="M44" s="53">
        <v>0</v>
      </c>
      <c r="N44" s="52">
        <v>166572452.12</v>
      </c>
      <c r="O44" s="53">
        <v>166572452.12</v>
      </c>
      <c r="P44" s="53">
        <v>0</v>
      </c>
      <c r="Q44" s="53">
        <v>0</v>
      </c>
      <c r="R44" s="53">
        <v>0</v>
      </c>
      <c r="S44" s="52">
        <v>0</v>
      </c>
      <c r="T44" s="53">
        <v>0</v>
      </c>
      <c r="U44" s="53">
        <v>0</v>
      </c>
      <c r="V44" s="52">
        <v>0</v>
      </c>
      <c r="W44" s="53">
        <v>0</v>
      </c>
      <c r="X44" s="53">
        <v>0</v>
      </c>
      <c r="Y44" s="52">
        <v>0</v>
      </c>
      <c r="Z44" s="53">
        <v>0</v>
      </c>
      <c r="AA44" s="53">
        <v>0</v>
      </c>
      <c r="AB44" s="52">
        <v>0</v>
      </c>
      <c r="AC44" s="145"/>
      <c r="AD44" s="145"/>
      <c r="AE44" s="145"/>
      <c r="AF44" s="146"/>
      <c r="AG44" s="52">
        <v>44919.69</v>
      </c>
      <c r="AH44" s="145"/>
      <c r="AI44" s="145"/>
      <c r="AJ44" s="145"/>
      <c r="AK44" s="146"/>
      <c r="AL44" s="52">
        <v>4979661.34</v>
      </c>
      <c r="AM44" s="53">
        <v>4979661.34</v>
      </c>
      <c r="AN44" s="53">
        <v>0</v>
      </c>
      <c r="AO44" s="53">
        <v>0</v>
      </c>
      <c r="AP44" s="53">
        <v>0</v>
      </c>
      <c r="AQ44" s="52">
        <v>17020482.059999999</v>
      </c>
      <c r="AR44" s="54">
        <v>20529652</v>
      </c>
      <c r="AS44" s="54">
        <v>179874005.96000001</v>
      </c>
      <c r="AT44" s="54">
        <v>9268794.9199999999</v>
      </c>
      <c r="AU44" s="164"/>
    </row>
    <row r="45" spans="1:47" x14ac:dyDescent="0.2">
      <c r="A45" s="209" t="s">
        <v>171</v>
      </c>
      <c r="B45" s="77" t="s">
        <v>172</v>
      </c>
      <c r="C45" s="30" t="s">
        <v>173</v>
      </c>
      <c r="D45" s="202">
        <v>1491365.64</v>
      </c>
      <c r="E45" s="330">
        <v>1491365.64</v>
      </c>
      <c r="F45" s="330">
        <v>0</v>
      </c>
      <c r="G45" s="330">
        <v>0</v>
      </c>
      <c r="H45" s="330">
        <v>0</v>
      </c>
      <c r="I45" s="202">
        <v>74789108.560000002</v>
      </c>
      <c r="J45" s="330">
        <v>74789108.560000002</v>
      </c>
      <c r="K45" s="330">
        <v>0</v>
      </c>
      <c r="L45" s="330">
        <v>0</v>
      </c>
      <c r="M45" s="330">
        <v>0</v>
      </c>
      <c r="N45" s="202">
        <v>191836800.24000001</v>
      </c>
      <c r="O45" s="330">
        <v>191836800.24000001</v>
      </c>
      <c r="P45" s="330">
        <v>0</v>
      </c>
      <c r="Q45" s="330">
        <v>0</v>
      </c>
      <c r="R45" s="330">
        <v>0</v>
      </c>
      <c r="S45" s="202">
        <v>0</v>
      </c>
      <c r="T45" s="330">
        <v>0</v>
      </c>
      <c r="U45" s="330">
        <v>0</v>
      </c>
      <c r="V45" s="202">
        <v>0</v>
      </c>
      <c r="W45" s="330">
        <v>0</v>
      </c>
      <c r="X45" s="330">
        <v>0</v>
      </c>
      <c r="Y45" s="202">
        <v>0</v>
      </c>
      <c r="Z45" s="330">
        <v>0</v>
      </c>
      <c r="AA45" s="330">
        <v>0</v>
      </c>
      <c r="AB45" s="202">
        <v>0</v>
      </c>
      <c r="AC45" s="142"/>
      <c r="AD45" s="142"/>
      <c r="AE45" s="142"/>
      <c r="AF45" s="142"/>
      <c r="AG45" s="202">
        <v>-206.28</v>
      </c>
      <c r="AH45" s="142"/>
      <c r="AI45" s="142"/>
      <c r="AJ45" s="142"/>
      <c r="AK45" s="142"/>
      <c r="AL45" s="202">
        <v>8486880.3499999996</v>
      </c>
      <c r="AM45" s="330">
        <v>8486880.3499999996</v>
      </c>
      <c r="AN45" s="330">
        <v>0</v>
      </c>
      <c r="AO45" s="330">
        <v>0</v>
      </c>
      <c r="AP45" s="330">
        <v>0</v>
      </c>
      <c r="AQ45" s="202">
        <v>30095086.649999999</v>
      </c>
      <c r="AR45" s="203">
        <v>192811236.58000001</v>
      </c>
      <c r="AS45" s="203">
        <v>445881618.24000001</v>
      </c>
      <c r="AT45" s="203">
        <v>13841574.960000001</v>
      </c>
      <c r="AU45" s="165"/>
    </row>
    <row r="46" spans="1:47" x14ac:dyDescent="0.2">
      <c r="A46" s="209" t="s">
        <v>174</v>
      </c>
      <c r="B46" s="77" t="s">
        <v>175</v>
      </c>
      <c r="C46" s="30" t="s">
        <v>176</v>
      </c>
      <c r="D46" s="202">
        <v>135867.04</v>
      </c>
      <c r="E46" s="330">
        <v>135867.04</v>
      </c>
      <c r="F46" s="330">
        <v>0</v>
      </c>
      <c r="G46" s="330">
        <v>0</v>
      </c>
      <c r="H46" s="330">
        <v>0</v>
      </c>
      <c r="I46" s="202">
        <v>21997514.350000001</v>
      </c>
      <c r="J46" s="330">
        <v>21997514.350000001</v>
      </c>
      <c r="K46" s="330">
        <v>0</v>
      </c>
      <c r="L46" s="330">
        <v>0</v>
      </c>
      <c r="M46" s="330">
        <v>0</v>
      </c>
      <c r="N46" s="202">
        <v>66591863.049999997</v>
      </c>
      <c r="O46" s="330">
        <v>66591863.049999997</v>
      </c>
      <c r="P46" s="330">
        <v>0</v>
      </c>
      <c r="Q46" s="330">
        <v>0</v>
      </c>
      <c r="R46" s="330">
        <v>0</v>
      </c>
      <c r="S46" s="202">
        <v>0</v>
      </c>
      <c r="T46" s="330">
        <v>0</v>
      </c>
      <c r="U46" s="330">
        <v>0</v>
      </c>
      <c r="V46" s="202">
        <v>0</v>
      </c>
      <c r="W46" s="330">
        <v>0</v>
      </c>
      <c r="X46" s="330">
        <v>0</v>
      </c>
      <c r="Y46" s="202">
        <v>0</v>
      </c>
      <c r="Z46" s="330">
        <v>0</v>
      </c>
      <c r="AA46" s="330">
        <v>0</v>
      </c>
      <c r="AB46" s="202">
        <v>0</v>
      </c>
      <c r="AC46" s="142"/>
      <c r="AD46" s="142"/>
      <c r="AE46" s="142"/>
      <c r="AF46" s="142"/>
      <c r="AG46" s="202">
        <v>0</v>
      </c>
      <c r="AH46" s="142"/>
      <c r="AI46" s="142"/>
      <c r="AJ46" s="142"/>
      <c r="AK46" s="142"/>
      <c r="AL46" s="202">
        <v>3935092.09</v>
      </c>
      <c r="AM46" s="330">
        <v>3935092.09</v>
      </c>
      <c r="AN46" s="330">
        <v>0</v>
      </c>
      <c r="AO46" s="330">
        <v>0</v>
      </c>
      <c r="AP46" s="330">
        <v>0</v>
      </c>
      <c r="AQ46" s="202">
        <v>2158686.89</v>
      </c>
      <c r="AR46" s="203">
        <v>21380815.100000001</v>
      </c>
      <c r="AS46" s="203">
        <v>27986638.829999998</v>
      </c>
      <c r="AT46" s="203">
        <v>6653396.5499999998</v>
      </c>
      <c r="AU46" s="165"/>
    </row>
    <row r="47" spans="1:47" x14ac:dyDescent="0.2">
      <c r="A47" s="209" t="s">
        <v>177</v>
      </c>
      <c r="B47" s="77" t="s">
        <v>178</v>
      </c>
      <c r="C47" s="30" t="s">
        <v>179</v>
      </c>
      <c r="D47" s="202">
        <v>1512399.67</v>
      </c>
      <c r="E47" s="330">
        <v>1512399.67</v>
      </c>
      <c r="F47" s="330">
        <v>0</v>
      </c>
      <c r="G47" s="330">
        <v>0</v>
      </c>
      <c r="H47" s="330">
        <v>0</v>
      </c>
      <c r="I47" s="202">
        <v>239683072.69999999</v>
      </c>
      <c r="J47" s="330">
        <v>239683072.69999999</v>
      </c>
      <c r="K47" s="330">
        <v>0</v>
      </c>
      <c r="L47" s="330">
        <v>0</v>
      </c>
      <c r="M47" s="330">
        <v>0</v>
      </c>
      <c r="N47" s="202">
        <v>275298782.43000001</v>
      </c>
      <c r="O47" s="330">
        <v>275298782.43000001</v>
      </c>
      <c r="P47" s="330">
        <v>0</v>
      </c>
      <c r="Q47" s="330">
        <v>0</v>
      </c>
      <c r="R47" s="330">
        <v>0</v>
      </c>
      <c r="S47" s="202">
        <v>0</v>
      </c>
      <c r="T47" s="330">
        <v>0</v>
      </c>
      <c r="U47" s="330">
        <v>0</v>
      </c>
      <c r="V47" s="202">
        <v>0</v>
      </c>
      <c r="W47" s="330">
        <v>0</v>
      </c>
      <c r="X47" s="330">
        <v>0</v>
      </c>
      <c r="Y47" s="202">
        <v>0</v>
      </c>
      <c r="Z47" s="330">
        <v>0</v>
      </c>
      <c r="AA47" s="330">
        <v>0</v>
      </c>
      <c r="AB47" s="202">
        <v>0</v>
      </c>
      <c r="AC47" s="142"/>
      <c r="AD47" s="142"/>
      <c r="AE47" s="142"/>
      <c r="AF47" s="142"/>
      <c r="AG47" s="202">
        <v>7792428.8099999996</v>
      </c>
      <c r="AH47" s="142"/>
      <c r="AI47" s="142"/>
      <c r="AJ47" s="142"/>
      <c r="AK47" s="142"/>
      <c r="AL47" s="202">
        <v>12615298.42</v>
      </c>
      <c r="AM47" s="330">
        <v>12615298.42</v>
      </c>
      <c r="AN47" s="330">
        <v>0</v>
      </c>
      <c r="AO47" s="330">
        <v>0</v>
      </c>
      <c r="AP47" s="330">
        <v>0</v>
      </c>
      <c r="AQ47" s="202">
        <v>25040</v>
      </c>
      <c r="AR47" s="203">
        <v>432744861.83999997</v>
      </c>
      <c r="AS47" s="203">
        <v>193005382.03</v>
      </c>
      <c r="AT47" s="203">
        <v>682.11</v>
      </c>
      <c r="AU47" s="165"/>
    </row>
    <row r="48" spans="1:47" x14ac:dyDescent="0.2">
      <c r="B48" s="78" t="s">
        <v>180</v>
      </c>
      <c r="C48" s="30"/>
      <c r="D48" s="346"/>
      <c r="E48" s="347"/>
      <c r="F48" s="347"/>
      <c r="G48" s="347"/>
      <c r="H48" s="347"/>
      <c r="I48" s="346"/>
      <c r="J48" s="347"/>
      <c r="K48" s="347"/>
      <c r="L48" s="347"/>
      <c r="M48" s="347"/>
      <c r="N48" s="346"/>
      <c r="O48" s="347"/>
      <c r="P48" s="347"/>
      <c r="Q48" s="347"/>
      <c r="R48" s="347"/>
      <c r="S48" s="346"/>
      <c r="T48" s="347"/>
      <c r="U48" s="347"/>
      <c r="V48" s="346"/>
      <c r="W48" s="347"/>
      <c r="X48" s="347"/>
      <c r="Y48" s="346"/>
      <c r="Z48" s="347"/>
      <c r="AA48" s="347"/>
      <c r="AB48" s="346"/>
      <c r="AC48" s="149"/>
      <c r="AD48" s="149"/>
      <c r="AE48" s="149"/>
      <c r="AF48" s="149"/>
      <c r="AG48" s="346"/>
      <c r="AH48" s="149"/>
      <c r="AI48" s="149"/>
      <c r="AJ48" s="149"/>
      <c r="AK48" s="149"/>
      <c r="AL48" s="346"/>
      <c r="AM48" s="347"/>
      <c r="AN48" s="347"/>
      <c r="AO48" s="347"/>
      <c r="AP48" s="347"/>
      <c r="AQ48" s="346"/>
      <c r="AR48" s="348"/>
      <c r="AS48" s="348"/>
      <c r="AT48" s="349"/>
      <c r="AU48" s="166"/>
    </row>
    <row r="49" spans="1:47" ht="25.5" x14ac:dyDescent="0.2">
      <c r="A49" s="209" t="s">
        <v>181</v>
      </c>
      <c r="B49" s="77" t="s">
        <v>182</v>
      </c>
      <c r="C49" s="30"/>
      <c r="D49" s="202">
        <v>48123.040000000001</v>
      </c>
      <c r="E49" s="330">
        <v>48123.040000000001</v>
      </c>
      <c r="F49" s="330">
        <v>0</v>
      </c>
      <c r="G49" s="330">
        <v>0</v>
      </c>
      <c r="H49" s="330">
        <v>0</v>
      </c>
      <c r="I49" s="202">
        <v>-987925.48</v>
      </c>
      <c r="J49" s="330">
        <v>-987925.48</v>
      </c>
      <c r="K49" s="330">
        <v>0</v>
      </c>
      <c r="L49" s="330">
        <v>0</v>
      </c>
      <c r="M49" s="330">
        <v>0</v>
      </c>
      <c r="N49" s="202">
        <v>-49326.080000000002</v>
      </c>
      <c r="O49" s="330">
        <v>-49326.080000000002</v>
      </c>
      <c r="P49" s="330">
        <v>0</v>
      </c>
      <c r="Q49" s="330">
        <v>0</v>
      </c>
      <c r="R49" s="330">
        <v>0</v>
      </c>
      <c r="S49" s="202">
        <v>0</v>
      </c>
      <c r="T49" s="330">
        <v>0</v>
      </c>
      <c r="U49" s="330">
        <v>0</v>
      </c>
      <c r="V49" s="202">
        <v>0</v>
      </c>
      <c r="W49" s="330">
        <v>0</v>
      </c>
      <c r="X49" s="330">
        <v>0</v>
      </c>
      <c r="Y49" s="202">
        <v>0</v>
      </c>
      <c r="Z49" s="330">
        <v>0</v>
      </c>
      <c r="AA49" s="330">
        <v>0</v>
      </c>
      <c r="AB49" s="202">
        <v>0</v>
      </c>
      <c r="AC49" s="142"/>
      <c r="AD49" s="142"/>
      <c r="AE49" s="142"/>
      <c r="AF49" s="142"/>
      <c r="AG49" s="202">
        <v>4110.9799999999996</v>
      </c>
      <c r="AH49" s="142"/>
      <c r="AI49" s="142"/>
      <c r="AJ49" s="142"/>
      <c r="AK49" s="142"/>
      <c r="AL49" s="202">
        <v>20824.43</v>
      </c>
      <c r="AM49" s="330">
        <v>20824.43</v>
      </c>
      <c r="AN49" s="330">
        <v>0</v>
      </c>
      <c r="AO49" s="330">
        <v>0</v>
      </c>
      <c r="AP49" s="330">
        <v>0</v>
      </c>
      <c r="AQ49" s="202">
        <v>19.260000000000002</v>
      </c>
      <c r="AR49" s="203">
        <v>-173663.49</v>
      </c>
      <c r="AS49" s="203">
        <v>82.15</v>
      </c>
      <c r="AT49" s="203">
        <v>0</v>
      </c>
      <c r="AU49" s="165"/>
    </row>
    <row r="50" spans="1:47" ht="25.5" x14ac:dyDescent="0.2">
      <c r="A50" s="209" t="s">
        <v>183</v>
      </c>
      <c r="B50" s="72" t="s">
        <v>184</v>
      </c>
      <c r="C50" s="30"/>
      <c r="D50" s="202">
        <v>0</v>
      </c>
      <c r="E50" s="330">
        <v>0</v>
      </c>
      <c r="F50" s="330">
        <v>0</v>
      </c>
      <c r="G50" s="330">
        <v>0</v>
      </c>
      <c r="H50" s="330">
        <v>0</v>
      </c>
      <c r="I50" s="202">
        <v>0</v>
      </c>
      <c r="J50" s="330">
        <v>0</v>
      </c>
      <c r="K50" s="330">
        <v>0</v>
      </c>
      <c r="L50" s="330">
        <v>0</v>
      </c>
      <c r="M50" s="330">
        <v>0</v>
      </c>
      <c r="N50" s="202">
        <v>0</v>
      </c>
      <c r="O50" s="330">
        <v>0</v>
      </c>
      <c r="P50" s="330">
        <v>0</v>
      </c>
      <c r="Q50" s="330">
        <v>0</v>
      </c>
      <c r="R50" s="330">
        <v>0</v>
      </c>
      <c r="S50" s="202">
        <v>0</v>
      </c>
      <c r="T50" s="330">
        <v>0</v>
      </c>
      <c r="U50" s="330">
        <v>0</v>
      </c>
      <c r="V50" s="202">
        <v>0</v>
      </c>
      <c r="W50" s="330">
        <v>0</v>
      </c>
      <c r="X50" s="330">
        <v>0</v>
      </c>
      <c r="Y50" s="202">
        <v>0</v>
      </c>
      <c r="Z50" s="330">
        <v>0</v>
      </c>
      <c r="AA50" s="330">
        <v>0</v>
      </c>
      <c r="AB50" s="202">
        <v>0</v>
      </c>
      <c r="AC50" s="142"/>
      <c r="AD50" s="142"/>
      <c r="AE50" s="142"/>
      <c r="AF50" s="142"/>
      <c r="AG50" s="202">
        <v>0</v>
      </c>
      <c r="AH50" s="142"/>
      <c r="AI50" s="142"/>
      <c r="AJ50" s="142"/>
      <c r="AK50" s="142"/>
      <c r="AL50" s="202">
        <v>0</v>
      </c>
      <c r="AM50" s="330">
        <v>0</v>
      </c>
      <c r="AN50" s="330">
        <v>0</v>
      </c>
      <c r="AO50" s="330">
        <v>0</v>
      </c>
      <c r="AP50" s="330">
        <v>0</v>
      </c>
      <c r="AQ50" s="202">
        <v>0</v>
      </c>
      <c r="AR50" s="203">
        <v>0</v>
      </c>
      <c r="AS50" s="203">
        <v>0</v>
      </c>
      <c r="AT50" s="203">
        <v>0</v>
      </c>
      <c r="AU50" s="165"/>
    </row>
    <row r="51" spans="1:47" x14ac:dyDescent="0.2">
      <c r="A51" s="209" t="s">
        <v>185</v>
      </c>
      <c r="B51" s="72" t="s">
        <v>186</v>
      </c>
      <c r="C51" s="30"/>
      <c r="D51" s="202">
        <v>45578.91</v>
      </c>
      <c r="E51" s="330">
        <v>45578.91</v>
      </c>
      <c r="F51" s="330">
        <v>0</v>
      </c>
      <c r="G51" s="330">
        <v>0</v>
      </c>
      <c r="H51" s="330">
        <v>0</v>
      </c>
      <c r="I51" s="202">
        <v>8919493.1699999999</v>
      </c>
      <c r="J51" s="330">
        <v>8919493.1699999999</v>
      </c>
      <c r="K51" s="330">
        <v>0</v>
      </c>
      <c r="L51" s="330">
        <v>0</v>
      </c>
      <c r="M51" s="330">
        <v>0</v>
      </c>
      <c r="N51" s="202">
        <v>16655884.199999999</v>
      </c>
      <c r="O51" s="330">
        <v>16655884.199999999</v>
      </c>
      <c r="P51" s="330">
        <v>0</v>
      </c>
      <c r="Q51" s="330">
        <v>0</v>
      </c>
      <c r="R51" s="330">
        <v>0</v>
      </c>
      <c r="S51" s="202">
        <v>0</v>
      </c>
      <c r="T51" s="330">
        <v>0</v>
      </c>
      <c r="U51" s="330">
        <v>0</v>
      </c>
      <c r="V51" s="202">
        <v>0</v>
      </c>
      <c r="W51" s="330">
        <v>0</v>
      </c>
      <c r="X51" s="330">
        <v>0</v>
      </c>
      <c r="Y51" s="202">
        <v>0</v>
      </c>
      <c r="Z51" s="330">
        <v>0</v>
      </c>
      <c r="AA51" s="330">
        <v>0</v>
      </c>
      <c r="AB51" s="202">
        <v>0</v>
      </c>
      <c r="AC51" s="142"/>
      <c r="AD51" s="142"/>
      <c r="AE51" s="142"/>
      <c r="AF51" s="142"/>
      <c r="AG51" s="202">
        <v>1070173.54</v>
      </c>
      <c r="AH51" s="142"/>
      <c r="AI51" s="142"/>
      <c r="AJ51" s="142"/>
      <c r="AK51" s="142"/>
      <c r="AL51" s="202">
        <v>1119881.97</v>
      </c>
      <c r="AM51" s="330">
        <v>1119881.97</v>
      </c>
      <c r="AN51" s="330">
        <v>0</v>
      </c>
      <c r="AO51" s="330">
        <v>0</v>
      </c>
      <c r="AP51" s="330">
        <v>0</v>
      </c>
      <c r="AQ51" s="202">
        <v>2183394.2599999998</v>
      </c>
      <c r="AR51" s="203">
        <v>5907938.4299999997</v>
      </c>
      <c r="AS51" s="203">
        <v>23216109.09</v>
      </c>
      <c r="AT51" s="203">
        <v>1321225.52</v>
      </c>
      <c r="AU51" s="165"/>
    </row>
    <row r="52" spans="1:47" x14ac:dyDescent="0.2">
      <c r="A52" s="209" t="s">
        <v>187</v>
      </c>
      <c r="B52" s="72" t="s">
        <v>188</v>
      </c>
      <c r="C52" s="30"/>
      <c r="D52" s="202">
        <v>2497217.2799999998</v>
      </c>
      <c r="E52" s="330">
        <v>2497217.2799999998</v>
      </c>
      <c r="F52" s="330">
        <v>0</v>
      </c>
      <c r="G52" s="330">
        <v>0</v>
      </c>
      <c r="H52" s="330">
        <v>0</v>
      </c>
      <c r="I52" s="202">
        <v>262306838.69</v>
      </c>
      <c r="J52" s="330">
        <v>262306838.69</v>
      </c>
      <c r="K52" s="330">
        <v>0</v>
      </c>
      <c r="L52" s="330">
        <v>0</v>
      </c>
      <c r="M52" s="330">
        <v>0</v>
      </c>
      <c r="N52" s="202">
        <v>334171968.47000003</v>
      </c>
      <c r="O52" s="330">
        <v>334171968.47000003</v>
      </c>
      <c r="P52" s="330">
        <v>0</v>
      </c>
      <c r="Q52" s="330">
        <v>0</v>
      </c>
      <c r="R52" s="330">
        <v>0</v>
      </c>
      <c r="S52" s="202">
        <v>0</v>
      </c>
      <c r="T52" s="330">
        <v>0</v>
      </c>
      <c r="U52" s="330">
        <v>0</v>
      </c>
      <c r="V52" s="202">
        <v>0</v>
      </c>
      <c r="W52" s="330">
        <v>0</v>
      </c>
      <c r="X52" s="330">
        <v>0</v>
      </c>
      <c r="Y52" s="202">
        <v>0</v>
      </c>
      <c r="Z52" s="330">
        <v>0</v>
      </c>
      <c r="AA52" s="330">
        <v>0</v>
      </c>
      <c r="AB52" s="202">
        <v>0</v>
      </c>
      <c r="AC52" s="142"/>
      <c r="AD52" s="142"/>
      <c r="AE52" s="142"/>
      <c r="AF52" s="142"/>
      <c r="AG52" s="202">
        <v>29880784.57</v>
      </c>
      <c r="AH52" s="142"/>
      <c r="AI52" s="142"/>
      <c r="AJ52" s="142"/>
      <c r="AK52" s="142"/>
      <c r="AL52" s="202">
        <v>34685349.57</v>
      </c>
      <c r="AM52" s="330">
        <v>34685349.57</v>
      </c>
      <c r="AN52" s="330">
        <v>0</v>
      </c>
      <c r="AO52" s="330">
        <v>0</v>
      </c>
      <c r="AP52" s="330">
        <v>0</v>
      </c>
      <c r="AQ52" s="202">
        <v>169172670.49000001</v>
      </c>
      <c r="AR52" s="203">
        <v>1216305714.6300001</v>
      </c>
      <c r="AS52" s="203">
        <v>782354865.36000001</v>
      </c>
      <c r="AT52" s="203">
        <v>49366715.700000003</v>
      </c>
      <c r="AU52" s="165"/>
    </row>
    <row r="53" spans="1:47" ht="25.5" x14ac:dyDescent="0.2">
      <c r="A53" s="209" t="s">
        <v>189</v>
      </c>
      <c r="B53" s="72" t="s">
        <v>190</v>
      </c>
      <c r="C53" s="30" t="s">
        <v>191</v>
      </c>
      <c r="D53" s="202">
        <v>0</v>
      </c>
      <c r="E53" s="330">
        <v>0</v>
      </c>
      <c r="F53" s="330">
        <v>0</v>
      </c>
      <c r="G53" s="330">
        <v>0</v>
      </c>
      <c r="H53" s="330">
        <v>0</v>
      </c>
      <c r="I53" s="202">
        <v>0</v>
      </c>
      <c r="J53" s="330">
        <v>0</v>
      </c>
      <c r="K53" s="330">
        <v>0</v>
      </c>
      <c r="L53" s="330">
        <v>0</v>
      </c>
      <c r="M53" s="330">
        <v>0</v>
      </c>
      <c r="N53" s="202">
        <v>0</v>
      </c>
      <c r="O53" s="330">
        <v>0</v>
      </c>
      <c r="P53" s="330">
        <v>0</v>
      </c>
      <c r="Q53" s="330">
        <v>0</v>
      </c>
      <c r="R53" s="330">
        <v>0</v>
      </c>
      <c r="S53" s="202">
        <v>0</v>
      </c>
      <c r="T53" s="330">
        <v>0</v>
      </c>
      <c r="U53" s="330">
        <v>0</v>
      </c>
      <c r="V53" s="202">
        <v>0</v>
      </c>
      <c r="W53" s="330">
        <v>0</v>
      </c>
      <c r="X53" s="330">
        <v>0</v>
      </c>
      <c r="Y53" s="202">
        <v>0</v>
      </c>
      <c r="Z53" s="330">
        <v>0</v>
      </c>
      <c r="AA53" s="330">
        <v>0</v>
      </c>
      <c r="AB53" s="202">
        <v>0</v>
      </c>
      <c r="AC53" s="142"/>
      <c r="AD53" s="142"/>
      <c r="AE53" s="142"/>
      <c r="AF53" s="142"/>
      <c r="AG53" s="202">
        <v>0</v>
      </c>
      <c r="AH53" s="142"/>
      <c r="AI53" s="142"/>
      <c r="AJ53" s="142"/>
      <c r="AK53" s="142"/>
      <c r="AL53" s="202">
        <v>0</v>
      </c>
      <c r="AM53" s="330">
        <v>0</v>
      </c>
      <c r="AN53" s="330">
        <v>0</v>
      </c>
      <c r="AO53" s="330">
        <v>0</v>
      </c>
      <c r="AP53" s="330">
        <v>0</v>
      </c>
      <c r="AQ53" s="202">
        <v>0</v>
      </c>
      <c r="AR53" s="203">
        <v>0</v>
      </c>
      <c r="AS53" s="203">
        <v>0</v>
      </c>
      <c r="AT53" s="203">
        <v>0</v>
      </c>
      <c r="AU53" s="165"/>
    </row>
    <row r="54" spans="1:47" ht="16.5" x14ac:dyDescent="0.2">
      <c r="A54" s="209" t="s">
        <v>192</v>
      </c>
      <c r="B54" s="334" t="s">
        <v>193</v>
      </c>
      <c r="C54" s="350" t="s">
        <v>194</v>
      </c>
      <c r="D54" s="351"/>
      <c r="E54" s="352"/>
      <c r="F54" s="352"/>
      <c r="G54" s="352"/>
      <c r="H54" s="352"/>
      <c r="I54" s="351"/>
      <c r="J54" s="352"/>
      <c r="K54" s="352"/>
      <c r="L54" s="352"/>
      <c r="M54" s="352"/>
      <c r="N54" s="351"/>
      <c r="O54" s="352"/>
      <c r="P54" s="352"/>
      <c r="Q54" s="352"/>
      <c r="R54" s="352"/>
      <c r="S54" s="351"/>
      <c r="T54" s="352"/>
      <c r="U54" s="352"/>
      <c r="V54" s="351"/>
      <c r="W54" s="352"/>
      <c r="X54" s="352"/>
      <c r="Y54" s="351"/>
      <c r="Z54" s="352"/>
      <c r="AA54" s="352"/>
      <c r="AB54" s="351"/>
      <c r="AC54" s="352"/>
      <c r="AD54" s="352"/>
      <c r="AE54" s="352"/>
      <c r="AF54" s="352"/>
      <c r="AG54" s="351"/>
      <c r="AH54" s="352"/>
      <c r="AI54" s="352"/>
      <c r="AJ54" s="352"/>
      <c r="AK54" s="352"/>
      <c r="AL54" s="351"/>
      <c r="AM54" s="352"/>
      <c r="AN54" s="352"/>
      <c r="AO54" s="352"/>
      <c r="AP54" s="353"/>
      <c r="AQ54" s="351"/>
      <c r="AR54" s="354"/>
      <c r="AS54" s="354"/>
      <c r="AT54" s="355">
        <v>147180753.37</v>
      </c>
      <c r="AU54" s="356"/>
    </row>
    <row r="55" spans="1:47" ht="16.5" x14ac:dyDescent="0.2">
      <c r="B55" s="334" t="s">
        <v>195</v>
      </c>
      <c r="C55" s="335"/>
      <c r="D55" s="137"/>
      <c r="E55" s="138"/>
      <c r="F55" s="138"/>
      <c r="G55" s="138"/>
      <c r="H55" s="138"/>
      <c r="I55" s="137"/>
      <c r="J55" s="138"/>
      <c r="K55" s="138"/>
      <c r="L55" s="138"/>
      <c r="M55" s="138"/>
      <c r="N55" s="137"/>
      <c r="O55" s="138"/>
      <c r="P55" s="138"/>
      <c r="Q55" s="138"/>
      <c r="R55" s="138"/>
      <c r="S55" s="137"/>
      <c r="T55" s="138"/>
      <c r="U55" s="138"/>
      <c r="V55" s="137"/>
      <c r="W55" s="138"/>
      <c r="X55" s="138"/>
      <c r="Y55" s="137"/>
      <c r="Z55" s="138"/>
      <c r="AA55" s="138"/>
      <c r="AB55" s="137"/>
      <c r="AC55" s="138"/>
      <c r="AD55" s="138"/>
      <c r="AE55" s="138"/>
      <c r="AF55" s="138"/>
      <c r="AG55" s="137"/>
      <c r="AH55" s="138"/>
      <c r="AI55" s="138"/>
      <c r="AJ55" s="138"/>
      <c r="AK55" s="138"/>
      <c r="AL55" s="137"/>
      <c r="AM55" s="138"/>
      <c r="AN55" s="138"/>
      <c r="AO55" s="138"/>
      <c r="AP55" s="138"/>
      <c r="AQ55" s="137"/>
      <c r="AR55" s="139"/>
      <c r="AS55" s="139"/>
      <c r="AT55" s="139"/>
      <c r="AU55" s="140"/>
    </row>
    <row r="56" spans="1:47" x14ac:dyDescent="0.2">
      <c r="A56" s="209" t="s">
        <v>196</v>
      </c>
      <c r="B56" s="76" t="s">
        <v>197</v>
      </c>
      <c r="C56" s="29" t="s">
        <v>198</v>
      </c>
      <c r="D56" s="55">
        <v>5234</v>
      </c>
      <c r="E56" s="56">
        <v>5234</v>
      </c>
      <c r="F56" s="56">
        <v>0</v>
      </c>
      <c r="G56" s="56">
        <v>0</v>
      </c>
      <c r="H56" s="56">
        <v>0</v>
      </c>
      <c r="I56" s="55">
        <v>604494</v>
      </c>
      <c r="J56" s="56">
        <v>604494</v>
      </c>
      <c r="K56" s="56">
        <v>0</v>
      </c>
      <c r="L56" s="56">
        <v>0</v>
      </c>
      <c r="M56" s="56">
        <v>0</v>
      </c>
      <c r="N56" s="55">
        <v>1989880</v>
      </c>
      <c r="O56" s="56">
        <v>1989880</v>
      </c>
      <c r="P56" s="56">
        <v>0</v>
      </c>
      <c r="Q56" s="56">
        <v>0</v>
      </c>
      <c r="R56" s="56">
        <v>0</v>
      </c>
      <c r="S56" s="55">
        <v>0</v>
      </c>
      <c r="T56" s="56">
        <v>0</v>
      </c>
      <c r="U56" s="56">
        <v>0</v>
      </c>
      <c r="V56" s="55">
        <v>0</v>
      </c>
      <c r="W56" s="56">
        <v>0</v>
      </c>
      <c r="X56" s="56">
        <v>0</v>
      </c>
      <c r="Y56" s="55">
        <v>0</v>
      </c>
      <c r="Z56" s="56">
        <v>0</v>
      </c>
      <c r="AA56" s="56">
        <v>0</v>
      </c>
      <c r="AB56" s="55">
        <v>0</v>
      </c>
      <c r="AC56" s="150"/>
      <c r="AD56" s="150"/>
      <c r="AE56" s="150"/>
      <c r="AF56" s="151"/>
      <c r="AG56" s="55">
        <v>571</v>
      </c>
      <c r="AH56" s="150"/>
      <c r="AI56" s="150"/>
      <c r="AJ56" s="150"/>
      <c r="AK56" s="151"/>
      <c r="AL56" s="55">
        <v>342941</v>
      </c>
      <c r="AM56" s="56">
        <v>342941</v>
      </c>
      <c r="AN56" s="56">
        <v>0</v>
      </c>
      <c r="AO56" s="56">
        <v>0</v>
      </c>
      <c r="AP56" s="56">
        <v>0</v>
      </c>
      <c r="AQ56" s="55">
        <v>238604</v>
      </c>
      <c r="AR56" s="57">
        <v>9595950</v>
      </c>
      <c r="AS56" s="57">
        <v>4819325</v>
      </c>
      <c r="AT56" s="57">
        <v>160197</v>
      </c>
      <c r="AU56" s="159"/>
    </row>
    <row r="57" spans="1:47" x14ac:dyDescent="0.2">
      <c r="A57" s="209" t="s">
        <v>199</v>
      </c>
      <c r="B57" s="77" t="s">
        <v>200</v>
      </c>
      <c r="C57" s="30" t="s">
        <v>201</v>
      </c>
      <c r="D57" s="357">
        <v>8250</v>
      </c>
      <c r="E57" s="358">
        <v>8250</v>
      </c>
      <c r="F57" s="358">
        <v>0</v>
      </c>
      <c r="G57" s="358">
        <v>0</v>
      </c>
      <c r="H57" s="358">
        <v>0</v>
      </c>
      <c r="I57" s="357">
        <v>1082817</v>
      </c>
      <c r="J57" s="358">
        <v>1082817</v>
      </c>
      <c r="K57" s="358">
        <v>0</v>
      </c>
      <c r="L57" s="358">
        <v>0</v>
      </c>
      <c r="M57" s="358">
        <v>0</v>
      </c>
      <c r="N57" s="357">
        <v>3587321</v>
      </c>
      <c r="O57" s="358">
        <v>3587321</v>
      </c>
      <c r="P57" s="358">
        <v>0</v>
      </c>
      <c r="Q57" s="358">
        <v>0</v>
      </c>
      <c r="R57" s="358">
        <v>0</v>
      </c>
      <c r="S57" s="357">
        <v>0</v>
      </c>
      <c r="T57" s="358">
        <v>0</v>
      </c>
      <c r="U57" s="358">
        <v>0</v>
      </c>
      <c r="V57" s="357">
        <v>0</v>
      </c>
      <c r="W57" s="358">
        <v>0</v>
      </c>
      <c r="X57" s="358">
        <v>0</v>
      </c>
      <c r="Y57" s="357">
        <v>0</v>
      </c>
      <c r="Z57" s="358">
        <v>0</v>
      </c>
      <c r="AA57" s="358">
        <v>0</v>
      </c>
      <c r="AB57" s="357">
        <v>0</v>
      </c>
      <c r="AC57" s="152"/>
      <c r="AD57" s="152"/>
      <c r="AE57" s="152"/>
      <c r="AF57" s="153"/>
      <c r="AG57" s="357">
        <v>32579</v>
      </c>
      <c r="AH57" s="152"/>
      <c r="AI57" s="152"/>
      <c r="AJ57" s="152"/>
      <c r="AK57" s="153"/>
      <c r="AL57" s="357">
        <v>353814</v>
      </c>
      <c r="AM57" s="358">
        <v>353814</v>
      </c>
      <c r="AN57" s="358">
        <v>0</v>
      </c>
      <c r="AO57" s="358">
        <v>0</v>
      </c>
      <c r="AP57" s="358">
        <v>0</v>
      </c>
      <c r="AQ57" s="357">
        <v>238616</v>
      </c>
      <c r="AR57" s="359">
        <v>14055798</v>
      </c>
      <c r="AS57" s="359">
        <v>4819325</v>
      </c>
      <c r="AT57" s="359">
        <v>189440</v>
      </c>
      <c r="AU57" s="160"/>
    </row>
    <row r="58" spans="1:47" x14ac:dyDescent="0.2">
      <c r="A58" s="209" t="s">
        <v>202</v>
      </c>
      <c r="B58" s="77" t="s">
        <v>203</v>
      </c>
      <c r="C58" s="30" t="s">
        <v>204</v>
      </c>
      <c r="D58" s="360"/>
      <c r="E58" s="361"/>
      <c r="F58" s="361"/>
      <c r="G58" s="361"/>
      <c r="H58" s="361"/>
      <c r="I58" s="357">
        <v>99355</v>
      </c>
      <c r="J58" s="358">
        <v>99355</v>
      </c>
      <c r="K58" s="358">
        <v>0</v>
      </c>
      <c r="L58" s="358">
        <v>0</v>
      </c>
      <c r="M58" s="358">
        <v>0</v>
      </c>
      <c r="N58" s="357">
        <v>35415</v>
      </c>
      <c r="O58" s="358">
        <v>35415</v>
      </c>
      <c r="P58" s="358">
        <v>0</v>
      </c>
      <c r="Q58" s="358">
        <v>0</v>
      </c>
      <c r="R58" s="358">
        <v>0</v>
      </c>
      <c r="S58" s="360"/>
      <c r="T58" s="361"/>
      <c r="U58" s="361"/>
      <c r="V58" s="357">
        <v>0</v>
      </c>
      <c r="W58" s="358">
        <v>0</v>
      </c>
      <c r="X58" s="358">
        <v>0</v>
      </c>
      <c r="Y58" s="357">
        <v>0</v>
      </c>
      <c r="Z58" s="358">
        <v>0</v>
      </c>
      <c r="AA58" s="358">
        <v>0</v>
      </c>
      <c r="AB58" s="357">
        <v>0</v>
      </c>
      <c r="AC58" s="152"/>
      <c r="AD58" s="152"/>
      <c r="AE58" s="152"/>
      <c r="AF58" s="153"/>
      <c r="AG58" s="357">
        <v>571</v>
      </c>
      <c r="AH58" s="152"/>
      <c r="AI58" s="152"/>
      <c r="AJ58" s="152"/>
      <c r="AK58" s="153"/>
      <c r="AL58" s="360"/>
      <c r="AM58" s="361"/>
      <c r="AN58" s="361"/>
      <c r="AO58" s="361"/>
      <c r="AP58" s="361"/>
      <c r="AQ58" s="357">
        <v>4</v>
      </c>
      <c r="AR58" s="359">
        <v>117375</v>
      </c>
      <c r="AS58" s="359">
        <v>423</v>
      </c>
      <c r="AT58" s="359">
        <v>1569</v>
      </c>
      <c r="AU58" s="160"/>
    </row>
    <row r="59" spans="1:47" x14ac:dyDescent="0.2">
      <c r="A59" s="209" t="s">
        <v>205</v>
      </c>
      <c r="B59" s="77" t="s">
        <v>206</v>
      </c>
      <c r="C59" s="30" t="s">
        <v>207</v>
      </c>
      <c r="D59" s="357">
        <v>95637</v>
      </c>
      <c r="E59" s="358">
        <v>100201</v>
      </c>
      <c r="F59" s="358">
        <v>0</v>
      </c>
      <c r="G59" s="358">
        <v>0</v>
      </c>
      <c r="H59" s="358">
        <v>0</v>
      </c>
      <c r="I59" s="357">
        <v>12229979</v>
      </c>
      <c r="J59" s="358">
        <v>12228675</v>
      </c>
      <c r="K59" s="358">
        <v>0</v>
      </c>
      <c r="L59" s="358">
        <v>0</v>
      </c>
      <c r="M59" s="358">
        <v>0</v>
      </c>
      <c r="N59" s="357">
        <v>42871626</v>
      </c>
      <c r="O59" s="358">
        <v>42890374</v>
      </c>
      <c r="P59" s="358">
        <v>0</v>
      </c>
      <c r="Q59" s="358">
        <v>0</v>
      </c>
      <c r="R59" s="358">
        <v>0</v>
      </c>
      <c r="S59" s="357">
        <v>0</v>
      </c>
      <c r="T59" s="358">
        <v>0</v>
      </c>
      <c r="U59" s="358">
        <v>0</v>
      </c>
      <c r="V59" s="357">
        <v>0</v>
      </c>
      <c r="W59" s="358">
        <v>0</v>
      </c>
      <c r="X59" s="358">
        <v>0</v>
      </c>
      <c r="Y59" s="357">
        <v>0</v>
      </c>
      <c r="Z59" s="358">
        <v>0</v>
      </c>
      <c r="AA59" s="358">
        <v>0</v>
      </c>
      <c r="AB59" s="357">
        <v>0</v>
      </c>
      <c r="AC59" s="152"/>
      <c r="AD59" s="152"/>
      <c r="AE59" s="152"/>
      <c r="AF59" s="153"/>
      <c r="AG59" s="357">
        <v>401258</v>
      </c>
      <c r="AH59" s="152"/>
      <c r="AI59" s="152"/>
      <c r="AJ59" s="152"/>
      <c r="AK59" s="153"/>
      <c r="AL59" s="357">
        <v>3889917</v>
      </c>
      <c r="AM59" s="358">
        <v>3901624</v>
      </c>
      <c r="AN59" s="358">
        <v>0</v>
      </c>
      <c r="AO59" s="358">
        <v>0</v>
      </c>
      <c r="AP59" s="358">
        <v>0</v>
      </c>
      <c r="AQ59" s="357">
        <v>2659846</v>
      </c>
      <c r="AR59" s="359">
        <v>169716220</v>
      </c>
      <c r="AS59" s="359">
        <v>58499819</v>
      </c>
      <c r="AT59" s="359">
        <v>2217788</v>
      </c>
      <c r="AU59" s="160"/>
    </row>
    <row r="60" spans="1:47" x14ac:dyDescent="0.2">
      <c r="A60" s="209" t="s">
        <v>208</v>
      </c>
      <c r="B60" s="77" t="s">
        <v>209</v>
      </c>
      <c r="C60" s="30"/>
      <c r="D60" s="362">
        <v>7969.74</v>
      </c>
      <c r="E60" s="363">
        <v>8350.08</v>
      </c>
      <c r="F60" s="363">
        <v>0</v>
      </c>
      <c r="G60" s="363">
        <v>0</v>
      </c>
      <c r="H60" s="363">
        <v>0</v>
      </c>
      <c r="I60" s="362">
        <v>1019164.91</v>
      </c>
      <c r="J60" s="363">
        <v>1019056.24</v>
      </c>
      <c r="K60" s="363">
        <v>0</v>
      </c>
      <c r="L60" s="363">
        <v>0</v>
      </c>
      <c r="M60" s="363">
        <v>0</v>
      </c>
      <c r="N60" s="362">
        <v>3572635.51</v>
      </c>
      <c r="O60" s="363">
        <v>3574197.84</v>
      </c>
      <c r="P60" s="363">
        <v>0</v>
      </c>
      <c r="Q60" s="363">
        <v>0</v>
      </c>
      <c r="R60" s="363">
        <v>0</v>
      </c>
      <c r="S60" s="362">
        <v>0</v>
      </c>
      <c r="T60" s="363">
        <v>0</v>
      </c>
      <c r="U60" s="363">
        <v>0</v>
      </c>
      <c r="V60" s="362">
        <v>0</v>
      </c>
      <c r="W60" s="363">
        <v>0</v>
      </c>
      <c r="X60" s="363">
        <v>0</v>
      </c>
      <c r="Y60" s="362">
        <v>0</v>
      </c>
      <c r="Z60" s="363">
        <v>0</v>
      </c>
      <c r="AA60" s="363">
        <v>0</v>
      </c>
      <c r="AB60" s="362">
        <v>0</v>
      </c>
      <c r="AC60" s="154"/>
      <c r="AD60" s="154"/>
      <c r="AE60" s="154"/>
      <c r="AF60" s="155"/>
      <c r="AG60" s="362">
        <v>33438.17</v>
      </c>
      <c r="AH60" s="154"/>
      <c r="AI60" s="154"/>
      <c r="AJ60" s="154"/>
      <c r="AK60" s="155"/>
      <c r="AL60" s="362">
        <v>324159.75</v>
      </c>
      <c r="AM60" s="363">
        <v>325135.33</v>
      </c>
      <c r="AN60" s="363">
        <v>0</v>
      </c>
      <c r="AO60" s="363">
        <v>0</v>
      </c>
      <c r="AP60" s="363">
        <v>0</v>
      </c>
      <c r="AQ60" s="362">
        <v>221653.84</v>
      </c>
      <c r="AR60" s="364">
        <v>14143018.310000001</v>
      </c>
      <c r="AS60" s="364">
        <v>4874984.93</v>
      </c>
      <c r="AT60" s="364">
        <v>184815.68</v>
      </c>
      <c r="AU60" s="160"/>
    </row>
    <row r="61" spans="1:47" ht="16.5" x14ac:dyDescent="0.2">
      <c r="A61" s="209" t="s">
        <v>210</v>
      </c>
      <c r="B61" s="334" t="s">
        <v>211</v>
      </c>
      <c r="C61" s="350" t="s">
        <v>212</v>
      </c>
      <c r="D61" s="365"/>
      <c r="E61" s="366"/>
      <c r="F61" s="366"/>
      <c r="G61" s="366"/>
      <c r="H61" s="366"/>
      <c r="I61" s="365"/>
      <c r="J61" s="366"/>
      <c r="K61" s="366"/>
      <c r="L61" s="366"/>
      <c r="M61" s="366"/>
      <c r="N61" s="365"/>
      <c r="O61" s="366"/>
      <c r="P61" s="366"/>
      <c r="Q61" s="366"/>
      <c r="R61" s="366"/>
      <c r="S61" s="365"/>
      <c r="T61" s="366"/>
      <c r="U61" s="366"/>
      <c r="V61" s="365"/>
      <c r="W61" s="366"/>
      <c r="X61" s="366"/>
      <c r="Y61" s="365"/>
      <c r="Z61" s="366"/>
      <c r="AA61" s="366"/>
      <c r="AB61" s="365"/>
      <c r="AC61" s="366"/>
      <c r="AD61" s="366"/>
      <c r="AE61" s="366"/>
      <c r="AF61" s="366"/>
      <c r="AG61" s="365"/>
      <c r="AH61" s="366"/>
      <c r="AI61" s="366"/>
      <c r="AJ61" s="366"/>
      <c r="AK61" s="366"/>
      <c r="AL61" s="365"/>
      <c r="AM61" s="366"/>
      <c r="AN61" s="366"/>
      <c r="AO61" s="366"/>
      <c r="AP61" s="366"/>
      <c r="AQ61" s="365"/>
      <c r="AR61" s="367"/>
      <c r="AS61" s="367"/>
      <c r="AT61" s="368"/>
      <c r="AU61" s="369">
        <v>609227781.45000005</v>
      </c>
    </row>
    <row r="62" spans="1:47" ht="16.149999999999999" customHeight="1" x14ac:dyDescent="0.2">
      <c r="A62" s="209" t="s">
        <v>213</v>
      </c>
      <c r="B62" s="370" t="s">
        <v>214</v>
      </c>
      <c r="C62" s="371" t="s">
        <v>215</v>
      </c>
      <c r="D62" s="156"/>
      <c r="E62" s="157"/>
      <c r="F62" s="157"/>
      <c r="G62" s="157"/>
      <c r="H62" s="157"/>
      <c r="I62" s="156"/>
      <c r="J62" s="157"/>
      <c r="K62" s="157"/>
      <c r="L62" s="157"/>
      <c r="M62" s="157"/>
      <c r="N62" s="156"/>
      <c r="O62" s="157"/>
      <c r="P62" s="157"/>
      <c r="Q62" s="157"/>
      <c r="R62" s="157"/>
      <c r="S62" s="156"/>
      <c r="T62" s="157"/>
      <c r="U62" s="157"/>
      <c r="V62" s="156"/>
      <c r="W62" s="157"/>
      <c r="X62" s="157"/>
      <c r="Y62" s="156"/>
      <c r="Z62" s="157"/>
      <c r="AA62" s="157"/>
      <c r="AB62" s="156"/>
      <c r="AC62" s="157"/>
      <c r="AD62" s="157"/>
      <c r="AE62" s="157"/>
      <c r="AF62" s="157"/>
      <c r="AG62" s="156"/>
      <c r="AH62" s="157"/>
      <c r="AI62" s="157"/>
      <c r="AJ62" s="157"/>
      <c r="AK62" s="157"/>
      <c r="AL62" s="156"/>
      <c r="AM62" s="157"/>
      <c r="AN62" s="157"/>
      <c r="AO62" s="157"/>
      <c r="AP62" s="157"/>
      <c r="AQ62" s="156"/>
      <c r="AR62" s="158"/>
      <c r="AS62" s="158"/>
      <c r="AT62" s="158"/>
      <c r="AU62" s="372">
        <v>41590771.520000003</v>
      </c>
    </row>
    <row r="63" spans="1:47" x14ac:dyDescent="0.2">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7" hidden="1" x14ac:dyDescent="0.2"/>
    <row r="65" s="1" customFormat="1" hidden="1" x14ac:dyDescent="0.2"/>
    <row r="66" s="1" customFormat="1" hidden="1" x14ac:dyDescent="0.2"/>
    <row r="67" s="1" customFormat="1" hidden="1" x14ac:dyDescent="0.2"/>
    <row r="68" s="1" customFormat="1" hidden="1" x14ac:dyDescent="0.2"/>
    <row r="69" s="1" customFormat="1" hidden="1" x14ac:dyDescent="0.2"/>
    <row r="70" s="1" customFormat="1" hidden="1" x14ac:dyDescent="0.2"/>
    <row r="71" s="1" customFormat="1" hidden="1" x14ac:dyDescent="0.2"/>
    <row r="72" s="1" customFormat="1" hidden="1" x14ac:dyDescent="0.2"/>
    <row r="73" s="1" customFormat="1" hidden="1" x14ac:dyDescent="0.2"/>
    <row r="74" s="1" customFormat="1" hidden="1" x14ac:dyDescent="0.2"/>
    <row r="75" s="1" customFormat="1" hidden="1" x14ac:dyDescent="0.2"/>
    <row r="76" s="1" customFormat="1" hidden="1" x14ac:dyDescent="0.2"/>
    <row r="77" s="1" customFormat="1" hidden="1" x14ac:dyDescent="0.2"/>
    <row r="78" s="1" customFormat="1" hidden="1" x14ac:dyDescent="0.2"/>
    <row r="79" s="1" customFormat="1" hidden="1" x14ac:dyDescent="0.2"/>
    <row r="80" s="1" customFormat="1" hidden="1" x14ac:dyDescent="0.2"/>
    <row r="81" s="1" customFormat="1" hidden="1" x14ac:dyDescent="0.2"/>
    <row r="82" s="1" customFormat="1" hidden="1" x14ac:dyDescent="0.2"/>
    <row r="83" s="1" customFormat="1" hidden="1" x14ac:dyDescent="0.2"/>
    <row r="84" s="1" customFormat="1" hidden="1" x14ac:dyDescent="0.2"/>
    <row r="85" s="1" customFormat="1" hidden="1" x14ac:dyDescent="0.2"/>
    <row r="86" s="1" customFormat="1" hidden="1" x14ac:dyDescent="0.2"/>
    <row r="87" s="1" customFormat="1" hidden="1" x14ac:dyDescent="0.2"/>
    <row r="88" s="1" customFormat="1" hidden="1" x14ac:dyDescent="0.2"/>
    <row r="89" s="1" customFormat="1" hidden="1" x14ac:dyDescent="0.2"/>
    <row r="90" s="1" customFormat="1" hidden="1" x14ac:dyDescent="0.2"/>
    <row r="91" s="1" customFormat="1" hidden="1" x14ac:dyDescent="0.2"/>
    <row r="92" s="1" customFormat="1" hidden="1" x14ac:dyDescent="0.2"/>
    <row r="93" s="1" customFormat="1" hidden="1" x14ac:dyDescent="0.2"/>
    <row r="94" s="1" customFormat="1" hidden="1" x14ac:dyDescent="0.2"/>
    <row r="95" s="1" customFormat="1" hidden="1" x14ac:dyDescent="0.2"/>
    <row r="96" s="1" customFormat="1" hidden="1" x14ac:dyDescent="0.2"/>
    <row r="97" s="1" customFormat="1" hidden="1" x14ac:dyDescent="0.2"/>
    <row r="98" s="1" customFormat="1" hidden="1" x14ac:dyDescent="0.2"/>
    <row r="99" s="1" customFormat="1" hidden="1" x14ac:dyDescent="0.2"/>
    <row r="100" s="1" customFormat="1" hidden="1" x14ac:dyDescent="0.2"/>
    <row r="101" s="1" customFormat="1" hidden="1" x14ac:dyDescent="0.2"/>
    <row r="102" s="1" customFormat="1" hidden="1" x14ac:dyDescent="0.2"/>
    <row r="103" s="1" customFormat="1" hidden="1" x14ac:dyDescent="0.2"/>
    <row r="104" s="1" customFormat="1" hidden="1" x14ac:dyDescent="0.2"/>
    <row r="105" s="1" customFormat="1" hidden="1" x14ac:dyDescent="0.2"/>
    <row r="106" s="1" customFormat="1" hidden="1" x14ac:dyDescent="0.2"/>
    <row r="107" s="1" customFormat="1" hidden="1" x14ac:dyDescent="0.2"/>
    <row r="108" s="1" customFormat="1" hidden="1" x14ac:dyDescent="0.2"/>
    <row r="109" s="1" customFormat="1" hidden="1" x14ac:dyDescent="0.2"/>
    <row r="110" s="1" customFormat="1" hidden="1" x14ac:dyDescent="0.2"/>
    <row r="111" s="1" customFormat="1" hidden="1" x14ac:dyDescent="0.2"/>
    <row r="112" s="1" customFormat="1" hidden="1" x14ac:dyDescent="0.2"/>
    <row r="113" s="1" customFormat="1" hidden="1" x14ac:dyDescent="0.2"/>
    <row r="114" s="1" customFormat="1" hidden="1" x14ac:dyDescent="0.2"/>
    <row r="115" s="1" customFormat="1" hidden="1" x14ac:dyDescent="0.2"/>
    <row r="116" s="1" customFormat="1" hidden="1" x14ac:dyDescent="0.2"/>
    <row r="117" s="1" customFormat="1" hidden="1" x14ac:dyDescent="0.2"/>
    <row r="118" s="1" customFormat="1" hidden="1" x14ac:dyDescent="0.2"/>
    <row r="119" s="1" customFormat="1" hidden="1" x14ac:dyDescent="0.2"/>
    <row r="120" s="1" customFormat="1" hidden="1" x14ac:dyDescent="0.2"/>
    <row r="121" s="1" customFormat="1" hidden="1" x14ac:dyDescent="0.2"/>
    <row r="122" s="1" customFormat="1" hidden="1" x14ac:dyDescent="0.2"/>
    <row r="123" s="1" customFormat="1" hidden="1" x14ac:dyDescent="0.2"/>
    <row r="124" s="1" customFormat="1" hidden="1" x14ac:dyDescent="0.2"/>
    <row r="125" s="1" customFormat="1" hidden="1" x14ac:dyDescent="0.2"/>
    <row r="126" s="1" customFormat="1" hidden="1" x14ac:dyDescent="0.2"/>
    <row r="127" s="1" customFormat="1" hidden="1" x14ac:dyDescent="0.2"/>
    <row r="128" s="1" customFormat="1" hidden="1" x14ac:dyDescent="0.2"/>
    <row r="129" s="1" customFormat="1" hidden="1" x14ac:dyDescent="0.2"/>
    <row r="130" s="1" customFormat="1" hidden="1" x14ac:dyDescent="0.2"/>
    <row r="131" s="1" customFormat="1" hidden="1" x14ac:dyDescent="0.2"/>
    <row r="132" s="1" customFormat="1" hidden="1" x14ac:dyDescent="0.2"/>
    <row r="133" s="1" customFormat="1" hidden="1" x14ac:dyDescent="0.2"/>
    <row r="134" s="1" customFormat="1" hidden="1" x14ac:dyDescent="0.2"/>
    <row r="135" s="1" customFormat="1" hidden="1" x14ac:dyDescent="0.2"/>
    <row r="136" s="1" customFormat="1" hidden="1" x14ac:dyDescent="0.2"/>
    <row r="137" s="1" customFormat="1" hidden="1" x14ac:dyDescent="0.2"/>
    <row r="138" s="1" customFormat="1" hidden="1" x14ac:dyDescent="0.2"/>
    <row r="139" s="1" customFormat="1" hidden="1" x14ac:dyDescent="0.2"/>
    <row r="140" s="1" customFormat="1" hidden="1" x14ac:dyDescent="0.2"/>
    <row r="141" s="1" customFormat="1" hidden="1" x14ac:dyDescent="0.2"/>
    <row r="142" s="1" customFormat="1" hidden="1" x14ac:dyDescent="0.2"/>
    <row r="143" s="1" customFormat="1" hidden="1" x14ac:dyDescent="0.2"/>
    <row r="144" s="1" customFormat="1" hidden="1" x14ac:dyDescent="0.2"/>
    <row r="145" s="1" customFormat="1" hidden="1" x14ac:dyDescent="0.2"/>
    <row r="146" s="1" customFormat="1" hidden="1" x14ac:dyDescent="0.2"/>
    <row r="147" s="1" customFormat="1" hidden="1" x14ac:dyDescent="0.2"/>
    <row r="148" s="1" customFormat="1" hidden="1" x14ac:dyDescent="0.2"/>
    <row r="149" s="1" customFormat="1" hidden="1" x14ac:dyDescent="0.2"/>
    <row r="150" s="1" customFormat="1" hidden="1" x14ac:dyDescent="0.2"/>
    <row r="151" s="1" customFormat="1" hidden="1" x14ac:dyDescent="0.2"/>
    <row r="152" s="1" customFormat="1" hidden="1" x14ac:dyDescent="0.2"/>
    <row r="153" s="1" customFormat="1" hidden="1" x14ac:dyDescent="0.2"/>
    <row r="154" s="1" customFormat="1" hidden="1" x14ac:dyDescent="0.2"/>
    <row r="155" s="1" customFormat="1" hidden="1" x14ac:dyDescent="0.2"/>
    <row r="156" s="1" customFormat="1" hidden="1" x14ac:dyDescent="0.2"/>
    <row r="157" s="1" customFormat="1" hidden="1" x14ac:dyDescent="0.2"/>
    <row r="158" s="1" customFormat="1" hidden="1" x14ac:dyDescent="0.2"/>
    <row r="159" s="1" customFormat="1" hidden="1" x14ac:dyDescent="0.2"/>
    <row r="160" s="1" customFormat="1" hidden="1" x14ac:dyDescent="0.2"/>
    <row r="161" s="1" customFormat="1" hidden="1" x14ac:dyDescent="0.2"/>
    <row r="162" s="1" customFormat="1" hidden="1" x14ac:dyDescent="0.2"/>
    <row r="163" s="1" customFormat="1" hidden="1" x14ac:dyDescent="0.2"/>
    <row r="164" s="1" customFormat="1" hidden="1" x14ac:dyDescent="0.2"/>
    <row r="165" s="1" customFormat="1" hidden="1" x14ac:dyDescent="0.2"/>
    <row r="166" s="1" customFormat="1" hidden="1" x14ac:dyDescent="0.2"/>
    <row r="167" s="1" customFormat="1" hidden="1" x14ac:dyDescent="0.2"/>
    <row r="168" s="1" customFormat="1" hidden="1" x14ac:dyDescent="0.2"/>
    <row r="169" s="1" customFormat="1" hidden="1" x14ac:dyDescent="0.2"/>
    <row r="170" s="1" customFormat="1" hidden="1" x14ac:dyDescent="0.2"/>
    <row r="171" s="1" customFormat="1" hidden="1" x14ac:dyDescent="0.2"/>
    <row r="172" s="1" customFormat="1" hidden="1" x14ac:dyDescent="0.2"/>
    <row r="173" s="1" customFormat="1" hidden="1" x14ac:dyDescent="0.2"/>
    <row r="174" s="1" customFormat="1" hidden="1" x14ac:dyDescent="0.2"/>
    <row r="175" s="1" customFormat="1" hidden="1" x14ac:dyDescent="0.2"/>
    <row r="176" s="1" customFormat="1" hidden="1" x14ac:dyDescent="0.2"/>
    <row r="177" s="1" customFormat="1" hidden="1" x14ac:dyDescent="0.2"/>
    <row r="178" s="1" customFormat="1" hidden="1" x14ac:dyDescent="0.2"/>
    <row r="179" s="1" customFormat="1" hidden="1" x14ac:dyDescent="0.2"/>
    <row r="180" s="1" customFormat="1" hidden="1" x14ac:dyDescent="0.2"/>
    <row r="181" s="1" customFormat="1" hidden="1" x14ac:dyDescent="0.2"/>
    <row r="182" s="1" customFormat="1" hidden="1" x14ac:dyDescent="0.2"/>
    <row r="183" s="1" customFormat="1" hidden="1" x14ac:dyDescent="0.2"/>
    <row r="184" s="1" customFormat="1" hidden="1" x14ac:dyDescent="0.2"/>
    <row r="185" s="1" customFormat="1" hidden="1" x14ac:dyDescent="0.2"/>
    <row r="186" s="1" customFormat="1" hidden="1" x14ac:dyDescent="0.2"/>
    <row r="187" s="1" customFormat="1" hidden="1" x14ac:dyDescent="0.2"/>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9"/>
  <sheetViews>
    <sheetView tabSelected="1" zoomScale="80" zoomScaleNormal="80" workbookViewId="0">
      <pane xSplit="2" ySplit="3" topLeftCell="C4" activePane="bottomRight" state="frozen"/>
      <selection pane="topRight" activeCell="A3" sqref="A3:XFD3"/>
      <selection pane="bottomLeft" activeCell="A3" sqref="A3:XFD3"/>
      <selection pane="bottomRight" activeCell="E16" sqref="E16"/>
    </sheetView>
  </sheetViews>
  <sheetFormatPr defaultColWidth="0" defaultRowHeight="12.75" zeroHeight="1" x14ac:dyDescent="0.2"/>
  <cols>
    <col min="1" max="1" width="10.5703125" style="209" hidden="1" customWidth="1"/>
    <col min="2" max="2" width="74.140625" style="1" customWidth="1"/>
    <col min="3" max="3" width="13.42578125" style="1" customWidth="1"/>
    <col min="4" max="18" width="20.42578125" style="1" customWidth="1"/>
    <col min="19" max="27" width="20.7109375" style="1" customWidth="1"/>
    <col min="28" max="47" width="20.42578125" style="1" customWidth="1"/>
    <col min="48" max="48" width="9.28515625" style="1" customWidth="1"/>
    <col min="49" max="54" width="0" style="1" hidden="1" customWidth="1"/>
    <col min="55" max="55" width="9.28515625" style="1" hidden="1" customWidth="1"/>
    <col min="56" max="16384" width="9.28515625" style="1" hidden="1"/>
  </cols>
  <sheetData>
    <row r="1" spans="1:47" ht="19.5" x14ac:dyDescent="0.2">
      <c r="B1" s="45" t="s">
        <v>216</v>
      </c>
    </row>
    <row r="2" spans="1:47" x14ac:dyDescent="0.2"/>
    <row r="3" spans="1:47" ht="90" x14ac:dyDescent="0.2">
      <c r="B3" s="79" t="s">
        <v>1</v>
      </c>
      <c r="C3" s="80" t="s">
        <v>27</v>
      </c>
      <c r="D3" s="81" t="s">
        <v>28</v>
      </c>
      <c r="E3" s="82" t="s">
        <v>29</v>
      </c>
      <c r="F3" s="82" t="s">
        <v>30</v>
      </c>
      <c r="G3" s="82" t="s">
        <v>31</v>
      </c>
      <c r="H3" s="82" t="s">
        <v>32</v>
      </c>
      <c r="I3" s="81" t="s">
        <v>33</v>
      </c>
      <c r="J3" s="82" t="s">
        <v>34</v>
      </c>
      <c r="K3" s="82" t="s">
        <v>35</v>
      </c>
      <c r="L3" s="82" t="s">
        <v>36</v>
      </c>
      <c r="M3" s="82" t="s">
        <v>37</v>
      </c>
      <c r="N3" s="81" t="s">
        <v>38</v>
      </c>
      <c r="O3" s="82" t="s">
        <v>39</v>
      </c>
      <c r="P3" s="82" t="s">
        <v>40</v>
      </c>
      <c r="Q3" s="82" t="s">
        <v>41</v>
      </c>
      <c r="R3" s="82" t="s">
        <v>42</v>
      </c>
      <c r="S3" s="81" t="s">
        <v>43</v>
      </c>
      <c r="T3" s="82" t="s">
        <v>44</v>
      </c>
      <c r="U3" s="82" t="s">
        <v>45</v>
      </c>
      <c r="V3" s="81" t="s">
        <v>46</v>
      </c>
      <c r="W3" s="82" t="s">
        <v>47</v>
      </c>
      <c r="X3" s="82" t="s">
        <v>48</v>
      </c>
      <c r="Y3" s="81" t="s">
        <v>49</v>
      </c>
      <c r="Z3" s="82" t="s">
        <v>50</v>
      </c>
      <c r="AA3" s="82" t="s">
        <v>51</v>
      </c>
      <c r="AB3" s="81" t="s">
        <v>52</v>
      </c>
      <c r="AC3" s="82" t="s">
        <v>53</v>
      </c>
      <c r="AD3" s="82" t="s">
        <v>54</v>
      </c>
      <c r="AE3" s="82" t="s">
        <v>55</v>
      </c>
      <c r="AF3" s="82" t="s">
        <v>56</v>
      </c>
      <c r="AG3" s="81" t="s">
        <v>57</v>
      </c>
      <c r="AH3" s="82" t="s">
        <v>58</v>
      </c>
      <c r="AI3" s="82" t="s">
        <v>59</v>
      </c>
      <c r="AJ3" s="82" t="s">
        <v>60</v>
      </c>
      <c r="AK3" s="82" t="s">
        <v>61</v>
      </c>
      <c r="AL3" s="81" t="s">
        <v>62</v>
      </c>
      <c r="AM3" s="82" t="s">
        <v>63</v>
      </c>
      <c r="AN3" s="82" t="s">
        <v>64</v>
      </c>
      <c r="AO3" s="82" t="s">
        <v>65</v>
      </c>
      <c r="AP3" s="82" t="s">
        <v>66</v>
      </c>
      <c r="AQ3" s="81" t="s">
        <v>67</v>
      </c>
      <c r="AR3" s="83" t="s">
        <v>68</v>
      </c>
      <c r="AS3" s="83" t="s">
        <v>69</v>
      </c>
      <c r="AT3" s="83" t="s">
        <v>70</v>
      </c>
      <c r="AU3" s="84" t="s">
        <v>71</v>
      </c>
    </row>
    <row r="4" spans="1:47" ht="16.5" x14ac:dyDescent="0.2">
      <c r="B4" s="70" t="s">
        <v>72</v>
      </c>
      <c r="C4" s="59"/>
      <c r="D4" s="120"/>
      <c r="E4" s="119"/>
      <c r="F4" s="119"/>
      <c r="G4" s="119"/>
      <c r="H4" s="119"/>
      <c r="I4" s="120"/>
      <c r="J4" s="119"/>
      <c r="K4" s="119"/>
      <c r="L4" s="119"/>
      <c r="M4" s="119"/>
      <c r="N4" s="120"/>
      <c r="O4" s="119"/>
      <c r="P4" s="119"/>
      <c r="Q4" s="119"/>
      <c r="R4" s="119"/>
      <c r="S4" s="120"/>
      <c r="T4" s="119"/>
      <c r="U4" s="119"/>
      <c r="V4" s="120"/>
      <c r="W4" s="119"/>
      <c r="X4" s="119"/>
      <c r="Y4" s="120"/>
      <c r="Z4" s="119"/>
      <c r="AA4" s="119"/>
      <c r="AB4" s="120"/>
      <c r="AC4" s="119"/>
      <c r="AD4" s="119"/>
      <c r="AE4" s="119"/>
      <c r="AF4" s="119"/>
      <c r="AG4" s="120"/>
      <c r="AH4" s="119"/>
      <c r="AI4" s="119"/>
      <c r="AJ4" s="119"/>
      <c r="AK4" s="119"/>
      <c r="AL4" s="120"/>
      <c r="AM4" s="119"/>
      <c r="AN4" s="119"/>
      <c r="AO4" s="119"/>
      <c r="AP4" s="119"/>
      <c r="AQ4" s="120"/>
      <c r="AR4" s="121"/>
      <c r="AS4" s="121"/>
      <c r="AT4" s="121"/>
      <c r="AU4" s="122"/>
    </row>
    <row r="5" spans="1:47" x14ac:dyDescent="0.2">
      <c r="A5" s="209" t="s">
        <v>217</v>
      </c>
      <c r="B5" s="85" t="s">
        <v>218</v>
      </c>
      <c r="C5" s="29"/>
      <c r="D5" s="52">
        <v>60075444.920000002</v>
      </c>
      <c r="E5" s="53">
        <v>54209583.18</v>
      </c>
      <c r="F5" s="53">
        <v>0</v>
      </c>
      <c r="G5" s="58">
        <v>0</v>
      </c>
      <c r="H5" s="58">
        <v>0</v>
      </c>
      <c r="I5" s="52">
        <v>5332991717.6499996</v>
      </c>
      <c r="J5" s="53">
        <v>5347768272.71</v>
      </c>
      <c r="K5" s="53">
        <v>0</v>
      </c>
      <c r="L5" s="53">
        <v>0</v>
      </c>
      <c r="M5" s="53">
        <v>0</v>
      </c>
      <c r="N5" s="52">
        <v>14961773064.41</v>
      </c>
      <c r="O5" s="53">
        <v>14971909866.65</v>
      </c>
      <c r="P5" s="53">
        <v>0</v>
      </c>
      <c r="Q5" s="53">
        <v>0</v>
      </c>
      <c r="R5" s="53">
        <v>0</v>
      </c>
      <c r="S5" s="52">
        <v>0</v>
      </c>
      <c r="T5" s="53">
        <v>0</v>
      </c>
      <c r="U5" s="53">
        <v>0</v>
      </c>
      <c r="V5" s="52">
        <v>0</v>
      </c>
      <c r="W5" s="53">
        <v>0</v>
      </c>
      <c r="X5" s="53">
        <v>0</v>
      </c>
      <c r="Y5" s="52">
        <v>0</v>
      </c>
      <c r="Z5" s="53">
        <v>0</v>
      </c>
      <c r="AA5" s="53">
        <v>0</v>
      </c>
      <c r="AB5" s="52">
        <v>0</v>
      </c>
      <c r="AC5" s="145"/>
      <c r="AD5" s="145"/>
      <c r="AE5" s="145"/>
      <c r="AF5" s="145"/>
      <c r="AG5" s="52">
        <v>120730627.70999999</v>
      </c>
      <c r="AH5" s="145"/>
      <c r="AI5" s="145"/>
      <c r="AJ5" s="145"/>
      <c r="AK5" s="145"/>
      <c r="AL5" s="52">
        <v>646473729.04999995</v>
      </c>
      <c r="AM5" s="53">
        <v>603720907.04999995</v>
      </c>
      <c r="AN5" s="53">
        <v>0</v>
      </c>
      <c r="AO5" s="53">
        <v>0</v>
      </c>
      <c r="AP5" s="53">
        <v>0</v>
      </c>
      <c r="AQ5" s="52">
        <v>2122721560.6400001</v>
      </c>
      <c r="AR5" s="54">
        <v>12386970608.5</v>
      </c>
      <c r="AS5" s="54">
        <v>14420770358.549999</v>
      </c>
      <c r="AT5" s="162"/>
      <c r="AU5" s="164"/>
    </row>
    <row r="6" spans="1:47" x14ac:dyDescent="0.2">
      <c r="A6" s="209" t="s">
        <v>219</v>
      </c>
      <c r="B6" s="86" t="s">
        <v>220</v>
      </c>
      <c r="C6" s="30" t="s">
        <v>221</v>
      </c>
      <c r="D6" s="202">
        <v>87211.98</v>
      </c>
      <c r="E6" s="330">
        <v>0</v>
      </c>
      <c r="F6" s="330">
        <v>0</v>
      </c>
      <c r="G6" s="331">
        <v>0</v>
      </c>
      <c r="H6" s="331">
        <v>0</v>
      </c>
      <c r="I6" s="202">
        <v>4408381.01</v>
      </c>
      <c r="J6" s="330">
        <v>0</v>
      </c>
      <c r="K6" s="330">
        <v>0</v>
      </c>
      <c r="L6" s="330">
        <v>0</v>
      </c>
      <c r="M6" s="330">
        <v>0</v>
      </c>
      <c r="N6" s="202">
        <v>1700666.22</v>
      </c>
      <c r="O6" s="330">
        <v>0</v>
      </c>
      <c r="P6" s="330">
        <v>0</v>
      </c>
      <c r="Q6" s="330">
        <v>0</v>
      </c>
      <c r="R6" s="330">
        <v>0</v>
      </c>
      <c r="S6" s="202">
        <v>0</v>
      </c>
      <c r="T6" s="330">
        <v>0</v>
      </c>
      <c r="U6" s="330">
        <v>0</v>
      </c>
      <c r="V6" s="202">
        <v>0</v>
      </c>
      <c r="W6" s="330">
        <v>0</v>
      </c>
      <c r="X6" s="330">
        <v>0</v>
      </c>
      <c r="Y6" s="202">
        <v>0</v>
      </c>
      <c r="Z6" s="330">
        <v>0</v>
      </c>
      <c r="AA6" s="330">
        <v>0</v>
      </c>
      <c r="AB6" s="202">
        <v>0</v>
      </c>
      <c r="AC6" s="141"/>
      <c r="AD6" s="141"/>
      <c r="AE6" s="141"/>
      <c r="AF6" s="141"/>
      <c r="AG6" s="202">
        <v>0</v>
      </c>
      <c r="AH6" s="141"/>
      <c r="AI6" s="141"/>
      <c r="AJ6" s="141"/>
      <c r="AK6" s="141"/>
      <c r="AL6" s="202">
        <v>183748885.88999999</v>
      </c>
      <c r="AM6" s="330">
        <v>0</v>
      </c>
      <c r="AN6" s="330">
        <v>0</v>
      </c>
      <c r="AO6" s="330">
        <v>0</v>
      </c>
      <c r="AP6" s="330">
        <v>0</v>
      </c>
      <c r="AQ6" s="202">
        <v>0</v>
      </c>
      <c r="AR6" s="203">
        <v>3979979.31</v>
      </c>
      <c r="AS6" s="203">
        <v>0</v>
      </c>
      <c r="AT6" s="161"/>
      <c r="AU6" s="165"/>
    </row>
    <row r="7" spans="1:47" x14ac:dyDescent="0.2">
      <c r="A7" s="209" t="s">
        <v>222</v>
      </c>
      <c r="B7" s="86" t="s">
        <v>223</v>
      </c>
      <c r="C7" s="30" t="s">
        <v>224</v>
      </c>
      <c r="D7" s="202">
        <v>77862.02</v>
      </c>
      <c r="E7" s="330">
        <v>0</v>
      </c>
      <c r="F7" s="330">
        <v>0</v>
      </c>
      <c r="G7" s="331">
        <v>0</v>
      </c>
      <c r="H7" s="331">
        <v>0</v>
      </c>
      <c r="I7" s="202">
        <v>1129910.33</v>
      </c>
      <c r="J7" s="330">
        <v>0</v>
      </c>
      <c r="K7" s="330">
        <v>0</v>
      </c>
      <c r="L7" s="330">
        <v>0</v>
      </c>
      <c r="M7" s="330">
        <v>0</v>
      </c>
      <c r="N7" s="202">
        <v>-543562.36</v>
      </c>
      <c r="O7" s="330">
        <v>0</v>
      </c>
      <c r="P7" s="330">
        <v>0</v>
      </c>
      <c r="Q7" s="330">
        <v>0</v>
      </c>
      <c r="R7" s="330">
        <v>0</v>
      </c>
      <c r="S7" s="202">
        <v>0</v>
      </c>
      <c r="T7" s="330">
        <v>0</v>
      </c>
      <c r="U7" s="330">
        <v>0</v>
      </c>
      <c r="V7" s="202">
        <v>0</v>
      </c>
      <c r="W7" s="330">
        <v>0</v>
      </c>
      <c r="X7" s="330">
        <v>0</v>
      </c>
      <c r="Y7" s="202">
        <v>0</v>
      </c>
      <c r="Z7" s="330">
        <v>0</v>
      </c>
      <c r="AA7" s="330">
        <v>0</v>
      </c>
      <c r="AB7" s="202">
        <v>0</v>
      </c>
      <c r="AC7" s="141"/>
      <c r="AD7" s="141"/>
      <c r="AE7" s="141"/>
      <c r="AF7" s="141"/>
      <c r="AG7" s="202">
        <v>0</v>
      </c>
      <c r="AH7" s="141"/>
      <c r="AI7" s="141"/>
      <c r="AJ7" s="141"/>
      <c r="AK7" s="141"/>
      <c r="AL7" s="202">
        <v>224427366.84</v>
      </c>
      <c r="AM7" s="330">
        <v>0</v>
      </c>
      <c r="AN7" s="330">
        <v>0</v>
      </c>
      <c r="AO7" s="330">
        <v>0</v>
      </c>
      <c r="AP7" s="330">
        <v>0</v>
      </c>
      <c r="AQ7" s="202">
        <v>0</v>
      </c>
      <c r="AR7" s="203">
        <v>4488070.3099999996</v>
      </c>
      <c r="AS7" s="203">
        <v>0</v>
      </c>
      <c r="AT7" s="161"/>
      <c r="AU7" s="165"/>
    </row>
    <row r="8" spans="1:47" x14ac:dyDescent="0.2">
      <c r="B8" s="87" t="s">
        <v>225</v>
      </c>
      <c r="C8" s="60"/>
      <c r="D8" s="344"/>
      <c r="E8" s="345"/>
      <c r="F8" s="345"/>
      <c r="G8" s="345"/>
      <c r="H8" s="345"/>
      <c r="I8" s="344"/>
      <c r="J8" s="345"/>
      <c r="K8" s="345"/>
      <c r="L8" s="345"/>
      <c r="M8" s="345"/>
      <c r="N8" s="344"/>
      <c r="O8" s="345"/>
      <c r="P8" s="345"/>
      <c r="Q8" s="345"/>
      <c r="R8" s="345"/>
      <c r="S8" s="344"/>
      <c r="T8" s="345"/>
      <c r="U8" s="345"/>
      <c r="V8" s="344"/>
      <c r="W8" s="345"/>
      <c r="X8" s="345"/>
      <c r="Y8" s="344"/>
      <c r="Z8" s="345"/>
      <c r="AA8" s="345"/>
      <c r="AB8" s="344"/>
      <c r="AC8" s="171"/>
      <c r="AD8" s="171"/>
      <c r="AE8" s="171"/>
      <c r="AF8" s="171"/>
      <c r="AG8" s="344"/>
      <c r="AH8" s="171"/>
      <c r="AI8" s="171"/>
      <c r="AJ8" s="171"/>
      <c r="AK8" s="171"/>
      <c r="AL8" s="344"/>
      <c r="AM8" s="345"/>
      <c r="AN8" s="345"/>
      <c r="AO8" s="345"/>
      <c r="AP8" s="345"/>
      <c r="AQ8" s="344"/>
      <c r="AR8" s="349"/>
      <c r="AS8" s="349"/>
      <c r="AT8" s="172"/>
      <c r="AU8" s="166"/>
    </row>
    <row r="9" spans="1:47" ht="13.9" customHeight="1" x14ac:dyDescent="0.2">
      <c r="A9" s="209" t="s">
        <v>226</v>
      </c>
      <c r="B9" s="72" t="s">
        <v>227</v>
      </c>
      <c r="C9" s="30" t="s">
        <v>228</v>
      </c>
      <c r="D9" s="202">
        <v>-3410127.51</v>
      </c>
      <c r="E9" s="141"/>
      <c r="F9" s="141"/>
      <c r="G9" s="141"/>
      <c r="H9" s="141"/>
      <c r="I9" s="202">
        <v>34620.99</v>
      </c>
      <c r="J9" s="141"/>
      <c r="K9" s="141"/>
      <c r="L9" s="141"/>
      <c r="M9" s="141"/>
      <c r="N9" s="202">
        <v>-8192072.71</v>
      </c>
      <c r="O9" s="141"/>
      <c r="P9" s="141"/>
      <c r="Q9" s="141"/>
      <c r="R9" s="141"/>
      <c r="S9" s="202">
        <v>0</v>
      </c>
      <c r="T9" s="141"/>
      <c r="U9" s="141"/>
      <c r="V9" s="202">
        <v>0</v>
      </c>
      <c r="W9" s="141"/>
      <c r="X9" s="141"/>
      <c r="Y9" s="202">
        <v>0</v>
      </c>
      <c r="Z9" s="141"/>
      <c r="AA9" s="141"/>
      <c r="AB9" s="202">
        <v>0</v>
      </c>
      <c r="AC9" s="141"/>
      <c r="AD9" s="141"/>
      <c r="AE9" s="141"/>
      <c r="AF9" s="141"/>
      <c r="AG9" s="202">
        <v>0</v>
      </c>
      <c r="AH9" s="141"/>
      <c r="AI9" s="141"/>
      <c r="AJ9" s="141"/>
      <c r="AK9" s="141"/>
      <c r="AL9" s="202">
        <v>0</v>
      </c>
      <c r="AM9" s="141"/>
      <c r="AN9" s="141"/>
      <c r="AO9" s="141"/>
      <c r="AP9" s="141"/>
      <c r="AQ9" s="202">
        <v>0.18</v>
      </c>
      <c r="AR9" s="203">
        <v>55456490.310000002</v>
      </c>
      <c r="AS9" s="203">
        <v>305426719.81</v>
      </c>
      <c r="AT9" s="161"/>
      <c r="AU9" s="165"/>
    </row>
    <row r="10" spans="1:47" ht="25.5" x14ac:dyDescent="0.2">
      <c r="A10" s="209" t="s">
        <v>229</v>
      </c>
      <c r="B10" s="72" t="s">
        <v>230</v>
      </c>
      <c r="C10" s="30"/>
      <c r="D10" s="373"/>
      <c r="E10" s="330">
        <v>-10887888.060000001</v>
      </c>
      <c r="F10" s="330">
        <v>0</v>
      </c>
      <c r="G10" s="330">
        <v>0</v>
      </c>
      <c r="H10" s="330">
        <v>0</v>
      </c>
      <c r="I10" s="373"/>
      <c r="J10" s="330">
        <v>0</v>
      </c>
      <c r="K10" s="330">
        <v>0</v>
      </c>
      <c r="L10" s="330">
        <v>0</v>
      </c>
      <c r="M10" s="330">
        <v>0</v>
      </c>
      <c r="N10" s="373"/>
      <c r="O10" s="330">
        <v>5405393.6399999997</v>
      </c>
      <c r="P10" s="330">
        <v>0</v>
      </c>
      <c r="Q10" s="330">
        <v>0</v>
      </c>
      <c r="R10" s="330">
        <v>0</v>
      </c>
      <c r="S10" s="373"/>
      <c r="T10" s="330">
        <v>0</v>
      </c>
      <c r="U10" s="330">
        <v>0</v>
      </c>
      <c r="V10" s="373"/>
      <c r="W10" s="330">
        <v>0</v>
      </c>
      <c r="X10" s="330">
        <v>0</v>
      </c>
      <c r="Y10" s="373"/>
      <c r="Z10" s="330">
        <v>0</v>
      </c>
      <c r="AA10" s="330">
        <v>0</v>
      </c>
      <c r="AB10" s="373"/>
      <c r="AC10" s="141"/>
      <c r="AD10" s="141"/>
      <c r="AE10" s="141"/>
      <c r="AF10" s="141"/>
      <c r="AG10" s="373"/>
      <c r="AH10" s="141"/>
      <c r="AI10" s="141"/>
      <c r="AJ10" s="141"/>
      <c r="AK10" s="141"/>
      <c r="AL10" s="373"/>
      <c r="AM10" s="330">
        <v>0</v>
      </c>
      <c r="AN10" s="330">
        <v>0</v>
      </c>
      <c r="AO10" s="330">
        <v>0</v>
      </c>
      <c r="AP10" s="330">
        <v>0</v>
      </c>
      <c r="AQ10" s="373"/>
      <c r="AR10" s="343"/>
      <c r="AS10" s="343"/>
      <c r="AT10" s="161"/>
      <c r="AU10" s="165"/>
    </row>
    <row r="11" spans="1:47" x14ac:dyDescent="0.2">
      <c r="A11" s="209" t="s">
        <v>231</v>
      </c>
      <c r="B11" s="86" t="s">
        <v>232</v>
      </c>
      <c r="C11" s="30" t="s">
        <v>233</v>
      </c>
      <c r="D11" s="202">
        <v>0</v>
      </c>
      <c r="E11" s="330">
        <v>0</v>
      </c>
      <c r="F11" s="330">
        <v>0</v>
      </c>
      <c r="G11" s="330">
        <v>0</v>
      </c>
      <c r="H11" s="330">
        <v>0</v>
      </c>
      <c r="I11" s="202">
        <v>-41683.449999999997</v>
      </c>
      <c r="J11" s="330">
        <v>0</v>
      </c>
      <c r="K11" s="330">
        <v>0</v>
      </c>
      <c r="L11" s="330">
        <v>0</v>
      </c>
      <c r="M11" s="330">
        <v>0</v>
      </c>
      <c r="N11" s="202">
        <v>35230535.439999998</v>
      </c>
      <c r="O11" s="330">
        <v>-2186931.4500000002</v>
      </c>
      <c r="P11" s="330">
        <v>0</v>
      </c>
      <c r="Q11" s="330">
        <v>0</v>
      </c>
      <c r="R11" s="330">
        <v>0</v>
      </c>
      <c r="S11" s="202">
        <v>0</v>
      </c>
      <c r="T11" s="330">
        <v>0</v>
      </c>
      <c r="U11" s="330">
        <v>0</v>
      </c>
      <c r="V11" s="202">
        <v>0</v>
      </c>
      <c r="W11" s="330">
        <v>0</v>
      </c>
      <c r="X11" s="330">
        <v>0</v>
      </c>
      <c r="Y11" s="202">
        <v>0</v>
      </c>
      <c r="Z11" s="330">
        <v>0</v>
      </c>
      <c r="AA11" s="330">
        <v>0</v>
      </c>
      <c r="AB11" s="202">
        <v>0</v>
      </c>
      <c r="AC11" s="141"/>
      <c r="AD11" s="141"/>
      <c r="AE11" s="141"/>
      <c r="AF11" s="141"/>
      <c r="AG11" s="202">
        <v>0</v>
      </c>
      <c r="AH11" s="141"/>
      <c r="AI11" s="141"/>
      <c r="AJ11" s="141"/>
      <c r="AK11" s="141"/>
      <c r="AL11" s="202">
        <v>0</v>
      </c>
      <c r="AM11" s="330">
        <v>0</v>
      </c>
      <c r="AN11" s="330">
        <v>0</v>
      </c>
      <c r="AO11" s="330">
        <v>0</v>
      </c>
      <c r="AP11" s="330">
        <v>0</v>
      </c>
      <c r="AQ11" s="202">
        <v>14429463.24</v>
      </c>
      <c r="AR11" s="203">
        <v>1720531141.24</v>
      </c>
      <c r="AS11" s="203">
        <v>214154890.06999999</v>
      </c>
      <c r="AT11" s="161"/>
      <c r="AU11" s="165"/>
    </row>
    <row r="12" spans="1:47" x14ac:dyDescent="0.2">
      <c r="A12" s="209" t="s">
        <v>234</v>
      </c>
      <c r="B12" s="86" t="s">
        <v>235</v>
      </c>
      <c r="C12" s="30" t="s">
        <v>236</v>
      </c>
      <c r="D12" s="202">
        <v>-106082.09</v>
      </c>
      <c r="E12" s="332"/>
      <c r="F12" s="332"/>
      <c r="G12" s="332"/>
      <c r="H12" s="332"/>
      <c r="I12" s="202">
        <v>701387.77</v>
      </c>
      <c r="J12" s="332"/>
      <c r="K12" s="332"/>
      <c r="L12" s="332"/>
      <c r="M12" s="332"/>
      <c r="N12" s="202">
        <v>22278971.829999998</v>
      </c>
      <c r="O12" s="332"/>
      <c r="P12" s="332"/>
      <c r="Q12" s="332"/>
      <c r="R12" s="332"/>
      <c r="S12" s="202">
        <v>0</v>
      </c>
      <c r="T12" s="332"/>
      <c r="U12" s="332"/>
      <c r="V12" s="202">
        <v>0</v>
      </c>
      <c r="W12" s="332"/>
      <c r="X12" s="332"/>
      <c r="Y12" s="202">
        <v>0</v>
      </c>
      <c r="Z12" s="332"/>
      <c r="AA12" s="332"/>
      <c r="AB12" s="202">
        <v>0</v>
      </c>
      <c r="AC12" s="141"/>
      <c r="AD12" s="141"/>
      <c r="AE12" s="141"/>
      <c r="AF12" s="141"/>
      <c r="AG12" s="202">
        <v>0</v>
      </c>
      <c r="AH12" s="141"/>
      <c r="AI12" s="141"/>
      <c r="AJ12" s="141"/>
      <c r="AK12" s="141"/>
      <c r="AL12" s="202">
        <v>0</v>
      </c>
      <c r="AM12" s="332"/>
      <c r="AN12" s="332"/>
      <c r="AO12" s="332"/>
      <c r="AP12" s="332"/>
      <c r="AQ12" s="202">
        <v>5134537</v>
      </c>
      <c r="AR12" s="203">
        <v>1737648447.1199999</v>
      </c>
      <c r="AS12" s="203">
        <v>308889534.93000001</v>
      </c>
      <c r="AT12" s="161"/>
      <c r="AU12" s="165"/>
    </row>
    <row r="13" spans="1:47" x14ac:dyDescent="0.2">
      <c r="A13" s="209" t="s">
        <v>237</v>
      </c>
      <c r="B13" s="86" t="s">
        <v>238</v>
      </c>
      <c r="C13" s="30" t="s">
        <v>239</v>
      </c>
      <c r="D13" s="202">
        <v>787284.36</v>
      </c>
      <c r="E13" s="330">
        <v>787284.36</v>
      </c>
      <c r="F13" s="330">
        <v>0</v>
      </c>
      <c r="G13" s="330">
        <v>0</v>
      </c>
      <c r="H13" s="330">
        <v>0</v>
      </c>
      <c r="I13" s="202">
        <v>1275595.03</v>
      </c>
      <c r="J13" s="330">
        <v>1275595.03</v>
      </c>
      <c r="K13" s="330">
        <v>0</v>
      </c>
      <c r="L13" s="330">
        <v>0</v>
      </c>
      <c r="M13" s="330">
        <v>0</v>
      </c>
      <c r="N13" s="202">
        <v>5722345.6399999997</v>
      </c>
      <c r="O13" s="330">
        <v>5722345.6399999997</v>
      </c>
      <c r="P13" s="330">
        <v>0</v>
      </c>
      <c r="Q13" s="330">
        <v>0</v>
      </c>
      <c r="R13" s="330">
        <v>0</v>
      </c>
      <c r="S13" s="202">
        <v>0</v>
      </c>
      <c r="T13" s="330">
        <v>0</v>
      </c>
      <c r="U13" s="330">
        <v>0</v>
      </c>
      <c r="V13" s="202">
        <v>0</v>
      </c>
      <c r="W13" s="330">
        <v>0</v>
      </c>
      <c r="X13" s="330">
        <v>0</v>
      </c>
      <c r="Y13" s="202">
        <v>0</v>
      </c>
      <c r="Z13" s="330">
        <v>0</v>
      </c>
      <c r="AA13" s="330">
        <v>0</v>
      </c>
      <c r="AB13" s="202">
        <v>0</v>
      </c>
      <c r="AC13" s="141"/>
      <c r="AD13" s="141"/>
      <c r="AE13" s="141"/>
      <c r="AF13" s="141"/>
      <c r="AG13" s="202">
        <v>9524.67</v>
      </c>
      <c r="AH13" s="141"/>
      <c r="AI13" s="141"/>
      <c r="AJ13" s="141"/>
      <c r="AK13" s="141"/>
      <c r="AL13" s="202">
        <v>0</v>
      </c>
      <c r="AM13" s="330">
        <v>0</v>
      </c>
      <c r="AN13" s="330">
        <v>0</v>
      </c>
      <c r="AO13" s="330">
        <v>0</v>
      </c>
      <c r="AP13" s="330">
        <v>0</v>
      </c>
      <c r="AQ13" s="202">
        <v>2354211.09</v>
      </c>
      <c r="AR13" s="203">
        <v>824052.63</v>
      </c>
      <c r="AS13" s="203">
        <v>45252648.850000001</v>
      </c>
      <c r="AT13" s="161"/>
      <c r="AU13" s="165"/>
    </row>
    <row r="14" spans="1:47" x14ac:dyDescent="0.2">
      <c r="A14" s="209" t="s">
        <v>240</v>
      </c>
      <c r="B14" s="86" t="s">
        <v>241</v>
      </c>
      <c r="C14" s="30" t="s">
        <v>242</v>
      </c>
      <c r="D14" s="202">
        <v>0</v>
      </c>
      <c r="E14" s="330">
        <v>0</v>
      </c>
      <c r="F14" s="330">
        <v>0</v>
      </c>
      <c r="G14" s="330">
        <v>0</v>
      </c>
      <c r="H14" s="330">
        <v>0</v>
      </c>
      <c r="I14" s="202">
        <v>0</v>
      </c>
      <c r="J14" s="330">
        <v>0</v>
      </c>
      <c r="K14" s="330">
        <v>0</v>
      </c>
      <c r="L14" s="330">
        <v>0</v>
      </c>
      <c r="M14" s="330">
        <v>0</v>
      </c>
      <c r="N14" s="202">
        <v>0</v>
      </c>
      <c r="O14" s="330">
        <v>0</v>
      </c>
      <c r="P14" s="330">
        <v>0</v>
      </c>
      <c r="Q14" s="330">
        <v>0</v>
      </c>
      <c r="R14" s="330">
        <v>0</v>
      </c>
      <c r="S14" s="202">
        <v>0</v>
      </c>
      <c r="T14" s="330">
        <v>0</v>
      </c>
      <c r="U14" s="330">
        <v>0</v>
      </c>
      <c r="V14" s="202">
        <v>0</v>
      </c>
      <c r="W14" s="330">
        <v>0</v>
      </c>
      <c r="X14" s="330">
        <v>0</v>
      </c>
      <c r="Y14" s="202">
        <v>0</v>
      </c>
      <c r="Z14" s="330">
        <v>0</v>
      </c>
      <c r="AA14" s="330">
        <v>0</v>
      </c>
      <c r="AB14" s="202">
        <v>0</v>
      </c>
      <c r="AC14" s="141"/>
      <c r="AD14" s="141"/>
      <c r="AE14" s="141"/>
      <c r="AF14" s="141"/>
      <c r="AG14" s="202">
        <v>0</v>
      </c>
      <c r="AH14" s="141"/>
      <c r="AI14" s="141"/>
      <c r="AJ14" s="141"/>
      <c r="AK14" s="141"/>
      <c r="AL14" s="202">
        <v>0</v>
      </c>
      <c r="AM14" s="330">
        <v>0</v>
      </c>
      <c r="AN14" s="330">
        <v>0</v>
      </c>
      <c r="AO14" s="330">
        <v>0</v>
      </c>
      <c r="AP14" s="330">
        <v>0</v>
      </c>
      <c r="AQ14" s="202">
        <v>0</v>
      </c>
      <c r="AR14" s="203">
        <v>0</v>
      </c>
      <c r="AS14" s="203">
        <v>0</v>
      </c>
      <c r="AT14" s="161"/>
      <c r="AU14" s="165"/>
    </row>
    <row r="15" spans="1:47" ht="25.5" x14ac:dyDescent="0.2">
      <c r="A15" s="209" t="s">
        <v>243</v>
      </c>
      <c r="B15" s="72" t="s">
        <v>244</v>
      </c>
      <c r="C15" s="30"/>
      <c r="D15" s="202">
        <v>0</v>
      </c>
      <c r="E15" s="330">
        <v>0</v>
      </c>
      <c r="F15" s="330">
        <v>0</v>
      </c>
      <c r="G15" s="330">
        <v>0</v>
      </c>
      <c r="H15" s="330">
        <v>0</v>
      </c>
      <c r="I15" s="373"/>
      <c r="J15" s="332"/>
      <c r="K15" s="332"/>
      <c r="L15" s="332"/>
      <c r="M15" s="332"/>
      <c r="N15" s="373"/>
      <c r="O15" s="332"/>
      <c r="P15" s="332"/>
      <c r="Q15" s="332"/>
      <c r="R15" s="332"/>
      <c r="S15" s="373"/>
      <c r="T15" s="332"/>
      <c r="U15" s="332"/>
      <c r="V15" s="373"/>
      <c r="W15" s="332"/>
      <c r="X15" s="332"/>
      <c r="Y15" s="373"/>
      <c r="Z15" s="332"/>
      <c r="AA15" s="332"/>
      <c r="AB15" s="373"/>
      <c r="AC15" s="141"/>
      <c r="AD15" s="141"/>
      <c r="AE15" s="141"/>
      <c r="AF15" s="141"/>
      <c r="AG15" s="373"/>
      <c r="AH15" s="141"/>
      <c r="AI15" s="141"/>
      <c r="AJ15" s="141"/>
      <c r="AK15" s="141"/>
      <c r="AL15" s="373"/>
      <c r="AM15" s="332"/>
      <c r="AN15" s="332"/>
      <c r="AO15" s="332"/>
      <c r="AP15" s="332"/>
      <c r="AQ15" s="373"/>
      <c r="AR15" s="343"/>
      <c r="AS15" s="343"/>
      <c r="AT15" s="161"/>
      <c r="AU15" s="165"/>
    </row>
    <row r="16" spans="1:47" ht="25.5" x14ac:dyDescent="0.2">
      <c r="A16" s="209" t="s">
        <v>245</v>
      </c>
      <c r="B16" s="72" t="s">
        <v>246</v>
      </c>
      <c r="C16" s="30"/>
      <c r="D16" s="202">
        <v>0</v>
      </c>
      <c r="E16" s="330">
        <v>3384418.63</v>
      </c>
      <c r="F16" s="330">
        <v>0</v>
      </c>
      <c r="G16" s="330">
        <v>0</v>
      </c>
      <c r="H16" s="330">
        <v>0</v>
      </c>
      <c r="I16" s="202">
        <v>0</v>
      </c>
      <c r="J16" s="330">
        <v>41001318.340000004</v>
      </c>
      <c r="K16" s="330">
        <v>0</v>
      </c>
      <c r="L16" s="330">
        <v>0</v>
      </c>
      <c r="M16" s="330">
        <v>0</v>
      </c>
      <c r="N16" s="143"/>
      <c r="O16" s="141"/>
      <c r="P16" s="141"/>
      <c r="Q16" s="141"/>
      <c r="R16" s="141"/>
      <c r="S16" s="143"/>
      <c r="T16" s="141"/>
      <c r="U16" s="141"/>
      <c r="V16" s="143"/>
      <c r="W16" s="141"/>
      <c r="X16" s="141"/>
      <c r="Y16" s="143"/>
      <c r="Z16" s="141"/>
      <c r="AA16" s="141"/>
      <c r="AB16" s="143"/>
      <c r="AC16" s="141"/>
      <c r="AD16" s="141"/>
      <c r="AE16" s="141"/>
      <c r="AF16" s="141"/>
      <c r="AG16" s="143"/>
      <c r="AH16" s="141"/>
      <c r="AI16" s="141"/>
      <c r="AJ16" s="141"/>
      <c r="AK16" s="141"/>
      <c r="AL16" s="143"/>
      <c r="AM16" s="141"/>
      <c r="AN16" s="141"/>
      <c r="AO16" s="141"/>
      <c r="AP16" s="141"/>
      <c r="AQ16" s="143"/>
      <c r="AR16" s="161"/>
      <c r="AS16" s="161"/>
      <c r="AT16" s="161"/>
      <c r="AU16" s="165"/>
    </row>
    <row r="17" spans="1:47" ht="25.5" x14ac:dyDescent="0.2">
      <c r="A17" s="209" t="s">
        <v>247</v>
      </c>
      <c r="B17" s="72" t="s">
        <v>248</v>
      </c>
      <c r="C17" s="30"/>
      <c r="D17" s="202">
        <v>0</v>
      </c>
      <c r="E17" s="374">
        <v>0</v>
      </c>
      <c r="F17" s="374">
        <v>0</v>
      </c>
      <c r="G17" s="374">
        <v>0</v>
      </c>
      <c r="H17" s="330">
        <v>0</v>
      </c>
      <c r="I17" s="202">
        <v>0</v>
      </c>
      <c r="J17" s="374">
        <v>0</v>
      </c>
      <c r="K17" s="330">
        <v>0</v>
      </c>
      <c r="L17" s="330">
        <v>0</v>
      </c>
      <c r="M17" s="330">
        <v>0</v>
      </c>
      <c r="N17" s="143"/>
      <c r="O17" s="141"/>
      <c r="P17" s="141"/>
      <c r="Q17" s="141"/>
      <c r="R17" s="141"/>
      <c r="S17" s="143"/>
      <c r="T17" s="141"/>
      <c r="U17" s="141"/>
      <c r="V17" s="143"/>
      <c r="W17" s="141"/>
      <c r="X17" s="141"/>
      <c r="Y17" s="143"/>
      <c r="Z17" s="141"/>
      <c r="AA17" s="141"/>
      <c r="AB17" s="143"/>
      <c r="AC17" s="141"/>
      <c r="AD17" s="141"/>
      <c r="AE17" s="141"/>
      <c r="AF17" s="141"/>
      <c r="AG17" s="143"/>
      <c r="AH17" s="141"/>
      <c r="AI17" s="141"/>
      <c r="AJ17" s="141"/>
      <c r="AK17" s="141"/>
      <c r="AL17" s="143"/>
      <c r="AM17" s="141"/>
      <c r="AN17" s="141"/>
      <c r="AO17" s="141"/>
      <c r="AP17" s="141"/>
      <c r="AQ17" s="143"/>
      <c r="AR17" s="161"/>
      <c r="AS17" s="161"/>
      <c r="AT17" s="161"/>
      <c r="AU17" s="165"/>
    </row>
    <row r="18" spans="1:47" ht="25.5" x14ac:dyDescent="0.2">
      <c r="A18" s="209" t="s">
        <v>249</v>
      </c>
      <c r="B18" s="72" t="s">
        <v>250</v>
      </c>
      <c r="C18" s="30"/>
      <c r="D18" s="202">
        <v>0</v>
      </c>
      <c r="E18" s="330">
        <v>0</v>
      </c>
      <c r="F18" s="330">
        <v>0</v>
      </c>
      <c r="G18" s="330">
        <v>0</v>
      </c>
      <c r="H18" s="330">
        <v>0</v>
      </c>
      <c r="I18" s="202">
        <v>0</v>
      </c>
      <c r="J18" s="330">
        <v>0</v>
      </c>
      <c r="K18" s="330">
        <v>0</v>
      </c>
      <c r="L18" s="330">
        <v>0</v>
      </c>
      <c r="M18" s="330">
        <v>0</v>
      </c>
      <c r="N18" s="202">
        <v>0</v>
      </c>
      <c r="O18" s="330">
        <v>0</v>
      </c>
      <c r="P18" s="330">
        <v>0</v>
      </c>
      <c r="Q18" s="330">
        <v>0</v>
      </c>
      <c r="R18" s="330">
        <v>0</v>
      </c>
      <c r="S18" s="202">
        <v>0</v>
      </c>
      <c r="T18" s="330">
        <v>0</v>
      </c>
      <c r="U18" s="330">
        <v>0</v>
      </c>
      <c r="V18" s="202">
        <v>0</v>
      </c>
      <c r="W18" s="330">
        <v>0</v>
      </c>
      <c r="X18" s="330">
        <v>0</v>
      </c>
      <c r="Y18" s="202">
        <v>0</v>
      </c>
      <c r="Z18" s="330">
        <v>0</v>
      </c>
      <c r="AA18" s="330">
        <v>0</v>
      </c>
      <c r="AB18" s="202">
        <v>0</v>
      </c>
      <c r="AC18" s="141"/>
      <c r="AD18" s="141"/>
      <c r="AE18" s="141"/>
      <c r="AF18" s="141"/>
      <c r="AG18" s="202">
        <v>0</v>
      </c>
      <c r="AH18" s="141"/>
      <c r="AI18" s="141"/>
      <c r="AJ18" s="141"/>
      <c r="AK18" s="141"/>
      <c r="AL18" s="202">
        <v>0</v>
      </c>
      <c r="AM18" s="330">
        <v>0</v>
      </c>
      <c r="AN18" s="330">
        <v>0</v>
      </c>
      <c r="AO18" s="330">
        <v>0</v>
      </c>
      <c r="AP18" s="330">
        <v>0</v>
      </c>
      <c r="AQ18" s="202">
        <v>0</v>
      </c>
      <c r="AR18" s="203">
        <v>0</v>
      </c>
      <c r="AS18" s="203">
        <v>0</v>
      </c>
      <c r="AT18" s="161"/>
      <c r="AU18" s="165"/>
    </row>
    <row r="19" spans="1:47" ht="25.5" x14ac:dyDescent="0.2">
      <c r="A19" s="209" t="s">
        <v>251</v>
      </c>
      <c r="B19" s="72" t="s">
        <v>252</v>
      </c>
      <c r="C19" s="30"/>
      <c r="D19" s="202">
        <v>0</v>
      </c>
      <c r="E19" s="330">
        <v>0</v>
      </c>
      <c r="F19" s="330">
        <v>0</v>
      </c>
      <c r="G19" s="330">
        <v>0</v>
      </c>
      <c r="H19" s="330">
        <v>0</v>
      </c>
      <c r="I19" s="202">
        <v>0</v>
      </c>
      <c r="J19" s="330">
        <v>0</v>
      </c>
      <c r="K19" s="330">
        <v>0</v>
      </c>
      <c r="L19" s="330">
        <v>0</v>
      </c>
      <c r="M19" s="330">
        <v>0</v>
      </c>
      <c r="N19" s="202">
        <v>0</v>
      </c>
      <c r="O19" s="330">
        <v>0</v>
      </c>
      <c r="P19" s="330">
        <v>0</v>
      </c>
      <c r="Q19" s="330">
        <v>0</v>
      </c>
      <c r="R19" s="330">
        <v>0</v>
      </c>
      <c r="S19" s="202">
        <v>0</v>
      </c>
      <c r="T19" s="330">
        <v>0</v>
      </c>
      <c r="U19" s="330">
        <v>0</v>
      </c>
      <c r="V19" s="202">
        <v>0</v>
      </c>
      <c r="W19" s="330">
        <v>0</v>
      </c>
      <c r="X19" s="330">
        <v>0</v>
      </c>
      <c r="Y19" s="202">
        <v>0</v>
      </c>
      <c r="Z19" s="330">
        <v>0</v>
      </c>
      <c r="AA19" s="330">
        <v>0</v>
      </c>
      <c r="AB19" s="202">
        <v>0</v>
      </c>
      <c r="AC19" s="141"/>
      <c r="AD19" s="141"/>
      <c r="AE19" s="141"/>
      <c r="AF19" s="141"/>
      <c r="AG19" s="202">
        <v>0</v>
      </c>
      <c r="AH19" s="141"/>
      <c r="AI19" s="141"/>
      <c r="AJ19" s="141"/>
      <c r="AK19" s="141"/>
      <c r="AL19" s="202">
        <v>0</v>
      </c>
      <c r="AM19" s="330">
        <v>0</v>
      </c>
      <c r="AN19" s="330">
        <v>0</v>
      </c>
      <c r="AO19" s="330">
        <v>0</v>
      </c>
      <c r="AP19" s="330">
        <v>0</v>
      </c>
      <c r="AQ19" s="202">
        <v>0</v>
      </c>
      <c r="AR19" s="203">
        <v>0</v>
      </c>
      <c r="AS19" s="203">
        <v>0</v>
      </c>
      <c r="AT19" s="161"/>
      <c r="AU19" s="165"/>
    </row>
    <row r="20" spans="1:47" ht="25.5" x14ac:dyDescent="0.2">
      <c r="A20" s="209" t="s">
        <v>253</v>
      </c>
      <c r="B20" s="72" t="s">
        <v>254</v>
      </c>
      <c r="C20" s="30"/>
      <c r="D20" s="202">
        <v>0</v>
      </c>
      <c r="E20" s="330">
        <v>0</v>
      </c>
      <c r="F20" s="330">
        <v>0</v>
      </c>
      <c r="G20" s="330">
        <v>0</v>
      </c>
      <c r="H20" s="330">
        <v>0</v>
      </c>
      <c r="I20" s="373"/>
      <c r="J20" s="332"/>
      <c r="K20" s="332"/>
      <c r="L20" s="332"/>
      <c r="M20" s="332"/>
      <c r="N20" s="373"/>
      <c r="O20" s="332"/>
      <c r="P20" s="332"/>
      <c r="Q20" s="332"/>
      <c r="R20" s="332"/>
      <c r="S20" s="373"/>
      <c r="T20" s="332"/>
      <c r="U20" s="332"/>
      <c r="V20" s="373"/>
      <c r="W20" s="332"/>
      <c r="X20" s="332"/>
      <c r="Y20" s="373"/>
      <c r="Z20" s="332"/>
      <c r="AA20" s="332"/>
      <c r="AB20" s="373"/>
      <c r="AC20" s="141"/>
      <c r="AD20" s="141"/>
      <c r="AE20" s="141"/>
      <c r="AF20" s="141"/>
      <c r="AG20" s="373"/>
      <c r="AH20" s="141"/>
      <c r="AI20" s="141"/>
      <c r="AJ20" s="141"/>
      <c r="AK20" s="141"/>
      <c r="AL20" s="373"/>
      <c r="AM20" s="332"/>
      <c r="AN20" s="332"/>
      <c r="AO20" s="332"/>
      <c r="AP20" s="332"/>
      <c r="AQ20" s="373"/>
      <c r="AR20" s="343"/>
      <c r="AS20" s="343"/>
      <c r="AT20" s="161"/>
      <c r="AU20" s="173"/>
    </row>
    <row r="21" spans="1:47" ht="16.5" x14ac:dyDescent="0.25">
      <c r="B21" s="243" t="s">
        <v>90</v>
      </c>
      <c r="C21" s="335"/>
      <c r="D21" s="336"/>
      <c r="E21" s="337"/>
      <c r="F21" s="337"/>
      <c r="G21" s="337"/>
      <c r="H21" s="337"/>
      <c r="I21" s="336"/>
      <c r="J21" s="337"/>
      <c r="K21" s="337"/>
      <c r="L21" s="337"/>
      <c r="M21" s="337"/>
      <c r="N21" s="336"/>
      <c r="O21" s="337"/>
      <c r="P21" s="337"/>
      <c r="Q21" s="337"/>
      <c r="R21" s="337"/>
      <c r="S21" s="336"/>
      <c r="T21" s="337"/>
      <c r="U21" s="337"/>
      <c r="V21" s="336"/>
      <c r="W21" s="337"/>
      <c r="X21" s="337"/>
      <c r="Y21" s="336"/>
      <c r="Z21" s="337"/>
      <c r="AA21" s="337"/>
      <c r="AB21" s="336"/>
      <c r="AC21" s="337"/>
      <c r="AD21" s="337"/>
      <c r="AE21" s="337"/>
      <c r="AF21" s="337"/>
      <c r="AG21" s="336"/>
      <c r="AH21" s="337"/>
      <c r="AI21" s="337"/>
      <c r="AJ21" s="337"/>
      <c r="AK21" s="337"/>
      <c r="AL21" s="336"/>
      <c r="AM21" s="337"/>
      <c r="AN21" s="337"/>
      <c r="AO21" s="337"/>
      <c r="AP21" s="337"/>
      <c r="AQ21" s="336"/>
      <c r="AR21" s="338"/>
      <c r="AS21" s="338"/>
      <c r="AT21" s="338"/>
      <c r="AU21" s="339"/>
    </row>
    <row r="22" spans="1:47" x14ac:dyDescent="0.2">
      <c r="B22" s="88" t="s">
        <v>255</v>
      </c>
      <c r="C22" s="29"/>
      <c r="D22" s="31"/>
      <c r="E22" s="32"/>
      <c r="F22" s="32"/>
      <c r="G22" s="32"/>
      <c r="H22" s="32"/>
      <c r="I22" s="168"/>
      <c r="J22" s="147"/>
      <c r="K22" s="147"/>
      <c r="L22" s="147"/>
      <c r="M22" s="147"/>
      <c r="N22" s="31"/>
      <c r="O22" s="32"/>
      <c r="P22" s="32"/>
      <c r="Q22" s="32"/>
      <c r="R22" s="32"/>
      <c r="S22" s="168"/>
      <c r="T22" s="147"/>
      <c r="U22" s="147"/>
      <c r="V22" s="168"/>
      <c r="W22" s="147"/>
      <c r="X22" s="147"/>
      <c r="Y22" s="168"/>
      <c r="Z22" s="147"/>
      <c r="AA22" s="147"/>
      <c r="AB22" s="168"/>
      <c r="AC22" s="174"/>
      <c r="AD22" s="174"/>
      <c r="AE22" s="174"/>
      <c r="AF22" s="174"/>
      <c r="AG22" s="168"/>
      <c r="AH22" s="174"/>
      <c r="AI22" s="174"/>
      <c r="AJ22" s="174"/>
      <c r="AK22" s="174"/>
      <c r="AL22" s="168"/>
      <c r="AM22" s="147"/>
      <c r="AN22" s="147"/>
      <c r="AO22" s="147"/>
      <c r="AP22" s="147"/>
      <c r="AQ22" s="168"/>
      <c r="AR22" s="163"/>
      <c r="AS22" s="163"/>
      <c r="AT22" s="163"/>
      <c r="AU22" s="167"/>
    </row>
    <row r="23" spans="1:47" x14ac:dyDescent="0.2">
      <c r="A23" s="209" t="s">
        <v>256</v>
      </c>
      <c r="B23" s="86" t="s">
        <v>257</v>
      </c>
      <c r="C23" s="30"/>
      <c r="D23" s="202">
        <v>56104862.460000001</v>
      </c>
      <c r="E23" s="141"/>
      <c r="F23" s="141"/>
      <c r="G23" s="141"/>
      <c r="H23" s="141"/>
      <c r="I23" s="202">
        <v>4028627723.9000001</v>
      </c>
      <c r="J23" s="141"/>
      <c r="K23" s="141"/>
      <c r="L23" s="141"/>
      <c r="M23" s="141"/>
      <c r="N23" s="202">
        <v>11998432488.959999</v>
      </c>
      <c r="O23" s="141"/>
      <c r="P23" s="141"/>
      <c r="Q23" s="141"/>
      <c r="R23" s="141"/>
      <c r="S23" s="202">
        <v>0</v>
      </c>
      <c r="T23" s="141"/>
      <c r="U23" s="141"/>
      <c r="V23" s="202">
        <v>0</v>
      </c>
      <c r="W23" s="141"/>
      <c r="X23" s="141"/>
      <c r="Y23" s="202">
        <v>0</v>
      </c>
      <c r="Z23" s="141"/>
      <c r="AA23" s="141"/>
      <c r="AB23" s="202">
        <v>0</v>
      </c>
      <c r="AC23" s="141"/>
      <c r="AD23" s="141"/>
      <c r="AE23" s="141"/>
      <c r="AF23" s="141"/>
      <c r="AG23" s="202">
        <v>81075855.890000001</v>
      </c>
      <c r="AH23" s="141"/>
      <c r="AI23" s="141"/>
      <c r="AJ23" s="141"/>
      <c r="AK23" s="141"/>
      <c r="AL23" s="202">
        <v>453434221.35000002</v>
      </c>
      <c r="AM23" s="141"/>
      <c r="AN23" s="141"/>
      <c r="AO23" s="141"/>
      <c r="AP23" s="141"/>
      <c r="AQ23" s="202">
        <v>1845291179.49</v>
      </c>
      <c r="AR23" s="203">
        <v>9907701774.3199997</v>
      </c>
      <c r="AS23" s="203">
        <v>10803405723.84</v>
      </c>
      <c r="AT23" s="161"/>
      <c r="AU23" s="165"/>
    </row>
    <row r="24" spans="1:47" ht="28.5" customHeight="1" x14ac:dyDescent="0.2">
      <c r="A24" s="209" t="s">
        <v>258</v>
      </c>
      <c r="B24" s="72" t="s">
        <v>259</v>
      </c>
      <c r="C24" s="30"/>
      <c r="D24" s="373"/>
      <c r="E24" s="330">
        <v>46417918.969999999</v>
      </c>
      <c r="F24" s="330">
        <v>0</v>
      </c>
      <c r="G24" s="330">
        <v>0</v>
      </c>
      <c r="H24" s="330">
        <v>0</v>
      </c>
      <c r="I24" s="373"/>
      <c r="J24" s="330">
        <v>3993122190.4400001</v>
      </c>
      <c r="K24" s="330">
        <v>0</v>
      </c>
      <c r="L24" s="330">
        <v>0</v>
      </c>
      <c r="M24" s="330">
        <v>0</v>
      </c>
      <c r="N24" s="373"/>
      <c r="O24" s="330">
        <v>12101594034.02</v>
      </c>
      <c r="P24" s="330">
        <v>0</v>
      </c>
      <c r="Q24" s="330">
        <v>0</v>
      </c>
      <c r="R24" s="330">
        <v>0</v>
      </c>
      <c r="S24" s="373"/>
      <c r="T24" s="330">
        <v>0</v>
      </c>
      <c r="U24" s="330">
        <v>0</v>
      </c>
      <c r="V24" s="373"/>
      <c r="W24" s="330">
        <v>0</v>
      </c>
      <c r="X24" s="330">
        <v>0</v>
      </c>
      <c r="Y24" s="373"/>
      <c r="Z24" s="330">
        <v>0</v>
      </c>
      <c r="AA24" s="330">
        <v>0</v>
      </c>
      <c r="AB24" s="373"/>
      <c r="AC24" s="141"/>
      <c r="AD24" s="141"/>
      <c r="AE24" s="141"/>
      <c r="AF24" s="141"/>
      <c r="AG24" s="373"/>
      <c r="AH24" s="141"/>
      <c r="AI24" s="141"/>
      <c r="AJ24" s="141"/>
      <c r="AK24" s="141"/>
      <c r="AL24" s="373"/>
      <c r="AM24" s="330">
        <v>432852608.23000002</v>
      </c>
      <c r="AN24" s="330">
        <v>0</v>
      </c>
      <c r="AO24" s="330">
        <v>0</v>
      </c>
      <c r="AP24" s="330">
        <v>0</v>
      </c>
      <c r="AQ24" s="373"/>
      <c r="AR24" s="343"/>
      <c r="AS24" s="343"/>
      <c r="AT24" s="161"/>
      <c r="AU24" s="165"/>
    </row>
    <row r="25" spans="1:47" x14ac:dyDescent="0.2">
      <c r="B25" s="87" t="s">
        <v>260</v>
      </c>
      <c r="C25" s="30"/>
      <c r="D25" s="170"/>
      <c r="E25" s="345"/>
      <c r="F25" s="345"/>
      <c r="G25" s="345"/>
      <c r="H25" s="345"/>
      <c r="I25" s="170"/>
      <c r="J25" s="345"/>
      <c r="K25" s="345"/>
      <c r="L25" s="345"/>
      <c r="M25" s="345"/>
      <c r="N25" s="170"/>
      <c r="O25" s="345"/>
      <c r="P25" s="345"/>
      <c r="Q25" s="345"/>
      <c r="R25" s="345"/>
      <c r="S25" s="170"/>
      <c r="T25" s="345"/>
      <c r="U25" s="345"/>
      <c r="V25" s="170"/>
      <c r="W25" s="345"/>
      <c r="X25" s="345"/>
      <c r="Y25" s="170"/>
      <c r="Z25" s="345"/>
      <c r="AA25" s="345"/>
      <c r="AB25" s="170"/>
      <c r="AC25" s="375"/>
      <c r="AD25" s="375"/>
      <c r="AE25" s="375"/>
      <c r="AF25" s="375"/>
      <c r="AG25" s="170"/>
      <c r="AH25" s="375"/>
      <c r="AI25" s="375"/>
      <c r="AJ25" s="375"/>
      <c r="AK25" s="375"/>
      <c r="AL25" s="170"/>
      <c r="AM25" s="345"/>
      <c r="AN25" s="345"/>
      <c r="AO25" s="345"/>
      <c r="AP25" s="345"/>
      <c r="AQ25" s="170"/>
      <c r="AR25" s="172"/>
      <c r="AS25" s="172"/>
      <c r="AT25" s="172"/>
      <c r="AU25" s="166"/>
    </row>
    <row r="26" spans="1:47" ht="13.9" customHeight="1" x14ac:dyDescent="0.2">
      <c r="A26" s="209" t="s">
        <v>261</v>
      </c>
      <c r="B26" s="72" t="s">
        <v>262</v>
      </c>
      <c r="C26" s="30" t="s">
        <v>263</v>
      </c>
      <c r="D26" s="202">
        <v>2733760.4</v>
      </c>
      <c r="E26" s="141"/>
      <c r="F26" s="141"/>
      <c r="G26" s="141"/>
      <c r="H26" s="141"/>
      <c r="I26" s="202">
        <v>561132825.58000004</v>
      </c>
      <c r="J26" s="141"/>
      <c r="K26" s="141"/>
      <c r="L26" s="141"/>
      <c r="M26" s="141"/>
      <c r="N26" s="202">
        <v>1521586213.0699999</v>
      </c>
      <c r="O26" s="141"/>
      <c r="P26" s="141"/>
      <c r="Q26" s="141"/>
      <c r="R26" s="141"/>
      <c r="S26" s="202">
        <v>0</v>
      </c>
      <c r="T26" s="141"/>
      <c r="U26" s="141"/>
      <c r="V26" s="202">
        <v>0</v>
      </c>
      <c r="W26" s="141"/>
      <c r="X26" s="141"/>
      <c r="Y26" s="202">
        <v>0</v>
      </c>
      <c r="Z26" s="141"/>
      <c r="AA26" s="141"/>
      <c r="AB26" s="202">
        <v>0</v>
      </c>
      <c r="AC26" s="141"/>
      <c r="AD26" s="141"/>
      <c r="AE26" s="141"/>
      <c r="AF26" s="141"/>
      <c r="AG26" s="202">
        <v>19365845.859999999</v>
      </c>
      <c r="AH26" s="141"/>
      <c r="AI26" s="141"/>
      <c r="AJ26" s="141"/>
      <c r="AK26" s="141"/>
      <c r="AL26" s="202">
        <v>95580258.150000006</v>
      </c>
      <c r="AM26" s="141"/>
      <c r="AN26" s="141"/>
      <c r="AO26" s="141"/>
      <c r="AP26" s="141"/>
      <c r="AQ26" s="202">
        <v>180939375.69</v>
      </c>
      <c r="AR26" s="203">
        <v>1137171089.6600001</v>
      </c>
      <c r="AS26" s="203">
        <v>1375075201.75</v>
      </c>
      <c r="AT26" s="161"/>
      <c r="AU26" s="165"/>
    </row>
    <row r="27" spans="1:47" ht="25.5" x14ac:dyDescent="0.2">
      <c r="A27" s="209" t="s">
        <v>264</v>
      </c>
      <c r="B27" s="72" t="s">
        <v>265</v>
      </c>
      <c r="C27" s="30"/>
      <c r="D27" s="373"/>
      <c r="E27" s="330">
        <v>663998.02</v>
      </c>
      <c r="F27" s="330">
        <v>0</v>
      </c>
      <c r="G27" s="330">
        <v>0</v>
      </c>
      <c r="H27" s="330">
        <v>0</v>
      </c>
      <c r="I27" s="373"/>
      <c r="J27" s="330">
        <v>63054534.009999998</v>
      </c>
      <c r="K27" s="330">
        <v>0</v>
      </c>
      <c r="L27" s="330">
        <v>0</v>
      </c>
      <c r="M27" s="330">
        <v>0</v>
      </c>
      <c r="N27" s="373"/>
      <c r="O27" s="330">
        <v>201353045.03</v>
      </c>
      <c r="P27" s="330">
        <v>0</v>
      </c>
      <c r="Q27" s="330">
        <v>0</v>
      </c>
      <c r="R27" s="330">
        <v>0</v>
      </c>
      <c r="S27" s="373"/>
      <c r="T27" s="330">
        <v>0</v>
      </c>
      <c r="U27" s="330">
        <v>0</v>
      </c>
      <c r="V27" s="373"/>
      <c r="W27" s="330">
        <v>0</v>
      </c>
      <c r="X27" s="330">
        <v>0</v>
      </c>
      <c r="Y27" s="373"/>
      <c r="Z27" s="330">
        <v>0</v>
      </c>
      <c r="AA27" s="330">
        <v>0</v>
      </c>
      <c r="AB27" s="373"/>
      <c r="AC27" s="141"/>
      <c r="AD27" s="141"/>
      <c r="AE27" s="141"/>
      <c r="AF27" s="141"/>
      <c r="AG27" s="373"/>
      <c r="AH27" s="141"/>
      <c r="AI27" s="141"/>
      <c r="AJ27" s="141"/>
      <c r="AK27" s="141"/>
      <c r="AL27" s="373"/>
      <c r="AM27" s="330">
        <v>24796026.949999999</v>
      </c>
      <c r="AN27" s="330">
        <v>0</v>
      </c>
      <c r="AO27" s="330">
        <v>0</v>
      </c>
      <c r="AP27" s="330">
        <v>0</v>
      </c>
      <c r="AQ27" s="373"/>
      <c r="AR27" s="343"/>
      <c r="AS27" s="343"/>
      <c r="AT27" s="161"/>
      <c r="AU27" s="165"/>
    </row>
    <row r="28" spans="1:47" x14ac:dyDescent="0.2">
      <c r="A28" s="209" t="s">
        <v>266</v>
      </c>
      <c r="B28" s="86" t="s">
        <v>267</v>
      </c>
      <c r="C28" s="30" t="s">
        <v>268</v>
      </c>
      <c r="D28" s="202">
        <v>24016860.579999998</v>
      </c>
      <c r="E28" s="332"/>
      <c r="F28" s="332"/>
      <c r="G28" s="332"/>
      <c r="H28" s="332"/>
      <c r="I28" s="202">
        <v>624367406.76999998</v>
      </c>
      <c r="J28" s="332"/>
      <c r="K28" s="332"/>
      <c r="L28" s="332"/>
      <c r="M28" s="332"/>
      <c r="N28" s="202">
        <v>1333002773.5899999</v>
      </c>
      <c r="O28" s="332"/>
      <c r="P28" s="332"/>
      <c r="Q28" s="332"/>
      <c r="R28" s="332"/>
      <c r="S28" s="202">
        <v>0</v>
      </c>
      <c r="T28" s="332"/>
      <c r="U28" s="332"/>
      <c r="V28" s="202">
        <v>0</v>
      </c>
      <c r="W28" s="332"/>
      <c r="X28" s="332"/>
      <c r="Y28" s="202">
        <v>0</v>
      </c>
      <c r="Z28" s="332"/>
      <c r="AA28" s="332"/>
      <c r="AB28" s="202">
        <v>0</v>
      </c>
      <c r="AC28" s="141"/>
      <c r="AD28" s="141"/>
      <c r="AE28" s="141"/>
      <c r="AF28" s="141"/>
      <c r="AG28" s="202">
        <v>17897735.25</v>
      </c>
      <c r="AH28" s="141"/>
      <c r="AI28" s="141"/>
      <c r="AJ28" s="141"/>
      <c r="AK28" s="141"/>
      <c r="AL28" s="202">
        <v>92387082.609999999</v>
      </c>
      <c r="AM28" s="332"/>
      <c r="AN28" s="332"/>
      <c r="AO28" s="332"/>
      <c r="AP28" s="332"/>
      <c r="AQ28" s="202">
        <v>177508055.15000001</v>
      </c>
      <c r="AR28" s="203">
        <v>1040783795.78</v>
      </c>
      <c r="AS28" s="203">
        <v>849236573.11000001</v>
      </c>
      <c r="AT28" s="161"/>
      <c r="AU28" s="165"/>
    </row>
    <row r="29" spans="1:47" x14ac:dyDescent="0.2">
      <c r="B29" s="87" t="s">
        <v>269</v>
      </c>
      <c r="C29" s="60"/>
      <c r="D29" s="344"/>
      <c r="E29" s="171"/>
      <c r="F29" s="171"/>
      <c r="G29" s="171"/>
      <c r="H29" s="171"/>
      <c r="I29" s="344"/>
      <c r="J29" s="171"/>
      <c r="K29" s="171"/>
      <c r="L29" s="171"/>
      <c r="M29" s="171"/>
      <c r="N29" s="344"/>
      <c r="O29" s="171"/>
      <c r="P29" s="171"/>
      <c r="Q29" s="171"/>
      <c r="R29" s="171"/>
      <c r="S29" s="344"/>
      <c r="T29" s="171"/>
      <c r="U29" s="171"/>
      <c r="V29" s="344"/>
      <c r="W29" s="171"/>
      <c r="X29" s="171"/>
      <c r="Y29" s="344"/>
      <c r="Z29" s="171"/>
      <c r="AA29" s="171"/>
      <c r="AB29" s="344"/>
      <c r="AC29" s="171"/>
      <c r="AD29" s="171"/>
      <c r="AE29" s="171"/>
      <c r="AF29" s="171"/>
      <c r="AG29" s="344"/>
      <c r="AH29" s="171"/>
      <c r="AI29" s="171"/>
      <c r="AJ29" s="171"/>
      <c r="AK29" s="171"/>
      <c r="AL29" s="344"/>
      <c r="AM29" s="171"/>
      <c r="AN29" s="171"/>
      <c r="AO29" s="171"/>
      <c r="AP29" s="171"/>
      <c r="AQ29" s="344"/>
      <c r="AR29" s="349"/>
      <c r="AS29" s="349"/>
      <c r="AT29" s="172"/>
      <c r="AU29" s="166"/>
    </row>
    <row r="30" spans="1:47" ht="13.9" customHeight="1" x14ac:dyDescent="0.2">
      <c r="A30" s="209" t="s">
        <v>270</v>
      </c>
      <c r="B30" s="72" t="s">
        <v>271</v>
      </c>
      <c r="C30" s="30" t="s">
        <v>272</v>
      </c>
      <c r="D30" s="202">
        <v>269041.09000000003</v>
      </c>
      <c r="E30" s="141"/>
      <c r="F30" s="141"/>
      <c r="G30" s="141"/>
      <c r="H30" s="141"/>
      <c r="I30" s="202">
        <v>15545123.48</v>
      </c>
      <c r="J30" s="141"/>
      <c r="K30" s="141"/>
      <c r="L30" s="141"/>
      <c r="M30" s="141"/>
      <c r="N30" s="202">
        <v>31908157.890000001</v>
      </c>
      <c r="O30" s="141"/>
      <c r="P30" s="141"/>
      <c r="Q30" s="141"/>
      <c r="R30" s="141"/>
      <c r="S30" s="202">
        <v>0</v>
      </c>
      <c r="T30" s="141"/>
      <c r="U30" s="141"/>
      <c r="V30" s="202">
        <v>0</v>
      </c>
      <c r="W30" s="141"/>
      <c r="X30" s="141"/>
      <c r="Y30" s="202">
        <v>0</v>
      </c>
      <c r="Z30" s="141"/>
      <c r="AA30" s="141"/>
      <c r="AB30" s="202">
        <v>0</v>
      </c>
      <c r="AC30" s="141"/>
      <c r="AD30" s="141"/>
      <c r="AE30" s="141"/>
      <c r="AF30" s="141"/>
      <c r="AG30" s="202">
        <v>234308.26</v>
      </c>
      <c r="AH30" s="141"/>
      <c r="AI30" s="141"/>
      <c r="AJ30" s="141"/>
      <c r="AK30" s="141"/>
      <c r="AL30" s="202">
        <v>5055.3599999999997</v>
      </c>
      <c r="AM30" s="141"/>
      <c r="AN30" s="141"/>
      <c r="AO30" s="141"/>
      <c r="AP30" s="141"/>
      <c r="AQ30" s="202">
        <v>763653.42</v>
      </c>
      <c r="AR30" s="203">
        <v>482756606.81</v>
      </c>
      <c r="AS30" s="203">
        <v>2309507.64</v>
      </c>
      <c r="AT30" s="161"/>
      <c r="AU30" s="165"/>
    </row>
    <row r="31" spans="1:47" ht="25.5" x14ac:dyDescent="0.2">
      <c r="A31" s="209" t="s">
        <v>273</v>
      </c>
      <c r="B31" s="72" t="s">
        <v>274</v>
      </c>
      <c r="C31" s="30"/>
      <c r="D31" s="373"/>
      <c r="E31" s="330">
        <v>-76697.81</v>
      </c>
      <c r="F31" s="330">
        <v>0</v>
      </c>
      <c r="G31" s="330">
        <v>0</v>
      </c>
      <c r="H31" s="330">
        <v>0</v>
      </c>
      <c r="I31" s="373"/>
      <c r="J31" s="330">
        <v>28550.400000000001</v>
      </c>
      <c r="K31" s="330">
        <v>0</v>
      </c>
      <c r="L31" s="330">
        <v>0</v>
      </c>
      <c r="M31" s="330">
        <v>0</v>
      </c>
      <c r="N31" s="373"/>
      <c r="O31" s="330">
        <v>168538.36</v>
      </c>
      <c r="P31" s="330">
        <v>0</v>
      </c>
      <c r="Q31" s="330">
        <v>0</v>
      </c>
      <c r="R31" s="330">
        <v>0</v>
      </c>
      <c r="S31" s="373"/>
      <c r="T31" s="330">
        <v>0</v>
      </c>
      <c r="U31" s="330">
        <v>0</v>
      </c>
      <c r="V31" s="373"/>
      <c r="W31" s="330">
        <v>0</v>
      </c>
      <c r="X31" s="330">
        <v>0</v>
      </c>
      <c r="Y31" s="373"/>
      <c r="Z31" s="330">
        <v>0</v>
      </c>
      <c r="AA31" s="330">
        <v>0</v>
      </c>
      <c r="AB31" s="373"/>
      <c r="AC31" s="141"/>
      <c r="AD31" s="141"/>
      <c r="AE31" s="141"/>
      <c r="AF31" s="141"/>
      <c r="AG31" s="373"/>
      <c r="AH31" s="141"/>
      <c r="AI31" s="141"/>
      <c r="AJ31" s="141"/>
      <c r="AK31" s="141"/>
      <c r="AL31" s="373"/>
      <c r="AM31" s="330">
        <v>0</v>
      </c>
      <c r="AN31" s="330">
        <v>0</v>
      </c>
      <c r="AO31" s="330">
        <v>0</v>
      </c>
      <c r="AP31" s="330">
        <v>0</v>
      </c>
      <c r="AQ31" s="373"/>
      <c r="AR31" s="343"/>
      <c r="AS31" s="343"/>
      <c r="AT31" s="161"/>
      <c r="AU31" s="165"/>
    </row>
    <row r="32" spans="1:47" x14ac:dyDescent="0.2">
      <c r="A32" s="209" t="s">
        <v>275</v>
      </c>
      <c r="B32" s="86" t="s">
        <v>276</v>
      </c>
      <c r="C32" s="30" t="s">
        <v>277</v>
      </c>
      <c r="D32" s="202">
        <v>907406.27</v>
      </c>
      <c r="E32" s="332"/>
      <c r="F32" s="332"/>
      <c r="G32" s="332"/>
      <c r="H32" s="332"/>
      <c r="I32" s="202">
        <v>13566404.789999999</v>
      </c>
      <c r="J32" s="332"/>
      <c r="K32" s="332"/>
      <c r="L32" s="332"/>
      <c r="M32" s="332"/>
      <c r="N32" s="202">
        <v>29113014.870000001</v>
      </c>
      <c r="O32" s="332"/>
      <c r="P32" s="332"/>
      <c r="Q32" s="332"/>
      <c r="R32" s="332"/>
      <c r="S32" s="202">
        <v>0</v>
      </c>
      <c r="T32" s="332"/>
      <c r="U32" s="332"/>
      <c r="V32" s="202">
        <v>0</v>
      </c>
      <c r="W32" s="332"/>
      <c r="X32" s="332"/>
      <c r="Y32" s="202">
        <v>0</v>
      </c>
      <c r="Z32" s="332"/>
      <c r="AA32" s="332"/>
      <c r="AB32" s="202">
        <v>0</v>
      </c>
      <c r="AC32" s="141"/>
      <c r="AD32" s="141"/>
      <c r="AE32" s="141"/>
      <c r="AF32" s="141"/>
      <c r="AG32" s="202">
        <v>317389.34999999998</v>
      </c>
      <c r="AH32" s="141"/>
      <c r="AI32" s="141"/>
      <c r="AJ32" s="141"/>
      <c r="AK32" s="141"/>
      <c r="AL32" s="202">
        <v>10319.64</v>
      </c>
      <c r="AM32" s="332"/>
      <c r="AN32" s="332"/>
      <c r="AO32" s="332"/>
      <c r="AP32" s="332"/>
      <c r="AQ32" s="202">
        <v>316263.56</v>
      </c>
      <c r="AR32" s="203">
        <v>439090337.44999999</v>
      </c>
      <c r="AS32" s="203">
        <v>607163.78</v>
      </c>
      <c r="AT32" s="161"/>
      <c r="AU32" s="165"/>
    </row>
    <row r="33" spans="1:47" x14ac:dyDescent="0.2">
      <c r="B33" s="87" t="s">
        <v>278</v>
      </c>
      <c r="C33" s="60"/>
      <c r="D33" s="344"/>
      <c r="E33" s="171"/>
      <c r="F33" s="171"/>
      <c r="G33" s="171"/>
      <c r="H33" s="171"/>
      <c r="I33" s="344"/>
      <c r="J33" s="171"/>
      <c r="K33" s="171"/>
      <c r="L33" s="171"/>
      <c r="M33" s="171"/>
      <c r="N33" s="344"/>
      <c r="O33" s="171"/>
      <c r="P33" s="171"/>
      <c r="Q33" s="171"/>
      <c r="R33" s="171"/>
      <c r="S33" s="344"/>
      <c r="T33" s="171"/>
      <c r="U33" s="171"/>
      <c r="V33" s="344"/>
      <c r="W33" s="171"/>
      <c r="X33" s="171"/>
      <c r="Y33" s="344"/>
      <c r="Z33" s="171"/>
      <c r="AA33" s="171"/>
      <c r="AB33" s="344"/>
      <c r="AC33" s="171"/>
      <c r="AD33" s="171"/>
      <c r="AE33" s="171"/>
      <c r="AF33" s="171"/>
      <c r="AG33" s="344"/>
      <c r="AH33" s="171"/>
      <c r="AI33" s="171"/>
      <c r="AJ33" s="171"/>
      <c r="AK33" s="171"/>
      <c r="AL33" s="344"/>
      <c r="AM33" s="171"/>
      <c r="AN33" s="171"/>
      <c r="AO33" s="171"/>
      <c r="AP33" s="171"/>
      <c r="AQ33" s="344"/>
      <c r="AR33" s="349"/>
      <c r="AS33" s="349"/>
      <c r="AT33" s="172"/>
      <c r="AU33" s="166"/>
    </row>
    <row r="34" spans="1:47" x14ac:dyDescent="0.2">
      <c r="A34" s="209" t="s">
        <v>279</v>
      </c>
      <c r="B34" s="86" t="s">
        <v>280</v>
      </c>
      <c r="C34" s="30" t="s">
        <v>281</v>
      </c>
      <c r="D34" s="202">
        <v>11832252.119999999</v>
      </c>
      <c r="E34" s="141"/>
      <c r="F34" s="141"/>
      <c r="G34" s="141"/>
      <c r="H34" s="141"/>
      <c r="I34" s="202">
        <v>0</v>
      </c>
      <c r="J34" s="141"/>
      <c r="K34" s="141"/>
      <c r="L34" s="141"/>
      <c r="M34" s="141"/>
      <c r="N34" s="202">
        <v>3807.56</v>
      </c>
      <c r="O34" s="141"/>
      <c r="P34" s="141"/>
      <c r="Q34" s="141"/>
      <c r="R34" s="141"/>
      <c r="S34" s="202">
        <v>0</v>
      </c>
      <c r="T34" s="141"/>
      <c r="U34" s="141"/>
      <c r="V34" s="202">
        <v>0</v>
      </c>
      <c r="W34" s="141"/>
      <c r="X34" s="141"/>
      <c r="Y34" s="202">
        <v>0</v>
      </c>
      <c r="Z34" s="141"/>
      <c r="AA34" s="141"/>
      <c r="AB34" s="202">
        <v>0</v>
      </c>
      <c r="AC34" s="141"/>
      <c r="AD34" s="141"/>
      <c r="AE34" s="141"/>
      <c r="AF34" s="141"/>
      <c r="AG34" s="202">
        <v>0</v>
      </c>
      <c r="AH34" s="141"/>
      <c r="AI34" s="141"/>
      <c r="AJ34" s="141"/>
      <c r="AK34" s="141"/>
      <c r="AL34" s="202">
        <v>0</v>
      </c>
      <c r="AM34" s="141"/>
      <c r="AN34" s="141"/>
      <c r="AO34" s="141"/>
      <c r="AP34" s="141"/>
      <c r="AQ34" s="202">
        <v>0.31</v>
      </c>
      <c r="AR34" s="203">
        <v>598902095.74000001</v>
      </c>
      <c r="AS34" s="203">
        <v>5.79</v>
      </c>
      <c r="AT34" s="161"/>
      <c r="AU34" s="165"/>
    </row>
    <row r="35" spans="1:47" x14ac:dyDescent="0.2">
      <c r="A35" s="209" t="s">
        <v>282</v>
      </c>
      <c r="B35" s="72" t="s">
        <v>283</v>
      </c>
      <c r="C35" s="30"/>
      <c r="D35" s="373"/>
      <c r="E35" s="330">
        <v>11832252.119999999</v>
      </c>
      <c r="F35" s="330">
        <v>0</v>
      </c>
      <c r="G35" s="330">
        <v>0</v>
      </c>
      <c r="H35" s="330">
        <v>0</v>
      </c>
      <c r="I35" s="373"/>
      <c r="J35" s="330">
        <v>0</v>
      </c>
      <c r="K35" s="330">
        <v>0</v>
      </c>
      <c r="L35" s="330">
        <v>0</v>
      </c>
      <c r="M35" s="330">
        <v>0</v>
      </c>
      <c r="N35" s="373"/>
      <c r="O35" s="330">
        <v>3807.56</v>
      </c>
      <c r="P35" s="330">
        <v>0</v>
      </c>
      <c r="Q35" s="330">
        <v>0</v>
      </c>
      <c r="R35" s="330">
        <v>0</v>
      </c>
      <c r="S35" s="373"/>
      <c r="T35" s="330">
        <v>0</v>
      </c>
      <c r="U35" s="330">
        <v>0</v>
      </c>
      <c r="V35" s="373"/>
      <c r="W35" s="330">
        <v>0</v>
      </c>
      <c r="X35" s="330">
        <v>0</v>
      </c>
      <c r="Y35" s="373"/>
      <c r="Z35" s="330">
        <v>0</v>
      </c>
      <c r="AA35" s="330">
        <v>0</v>
      </c>
      <c r="AB35" s="373"/>
      <c r="AC35" s="141"/>
      <c r="AD35" s="141"/>
      <c r="AE35" s="141"/>
      <c r="AF35" s="141"/>
      <c r="AG35" s="373"/>
      <c r="AH35" s="141"/>
      <c r="AI35" s="141"/>
      <c r="AJ35" s="141"/>
      <c r="AK35" s="141"/>
      <c r="AL35" s="373"/>
      <c r="AM35" s="330">
        <v>0</v>
      </c>
      <c r="AN35" s="330">
        <v>0</v>
      </c>
      <c r="AO35" s="330">
        <v>0</v>
      </c>
      <c r="AP35" s="330">
        <v>0</v>
      </c>
      <c r="AQ35" s="373"/>
      <c r="AR35" s="343"/>
      <c r="AS35" s="343"/>
      <c r="AT35" s="161"/>
      <c r="AU35" s="165"/>
    </row>
    <row r="36" spans="1:47" x14ac:dyDescent="0.2">
      <c r="A36" s="209" t="s">
        <v>284</v>
      </c>
      <c r="B36" s="86" t="s">
        <v>285</v>
      </c>
      <c r="C36" s="30" t="s">
        <v>286</v>
      </c>
      <c r="D36" s="202">
        <v>5704338.9800000004</v>
      </c>
      <c r="E36" s="330">
        <v>5704338.9800000004</v>
      </c>
      <c r="F36" s="330">
        <v>0</v>
      </c>
      <c r="G36" s="330">
        <v>0</v>
      </c>
      <c r="H36" s="330">
        <v>0</v>
      </c>
      <c r="I36" s="202">
        <v>0</v>
      </c>
      <c r="J36" s="330">
        <v>0</v>
      </c>
      <c r="K36" s="330">
        <v>0</v>
      </c>
      <c r="L36" s="330">
        <v>0</v>
      </c>
      <c r="M36" s="330">
        <v>0</v>
      </c>
      <c r="N36" s="202">
        <v>3776.44</v>
      </c>
      <c r="O36" s="330">
        <v>3776.44</v>
      </c>
      <c r="P36" s="330">
        <v>0</v>
      </c>
      <c r="Q36" s="330">
        <v>0</v>
      </c>
      <c r="R36" s="330">
        <v>0</v>
      </c>
      <c r="S36" s="202">
        <v>0</v>
      </c>
      <c r="T36" s="330">
        <v>0</v>
      </c>
      <c r="U36" s="330">
        <v>0</v>
      </c>
      <c r="V36" s="202">
        <v>0</v>
      </c>
      <c r="W36" s="330">
        <v>0</v>
      </c>
      <c r="X36" s="330">
        <v>0</v>
      </c>
      <c r="Y36" s="202">
        <v>0</v>
      </c>
      <c r="Z36" s="330">
        <v>0</v>
      </c>
      <c r="AA36" s="330">
        <v>0</v>
      </c>
      <c r="AB36" s="202">
        <v>0</v>
      </c>
      <c r="AC36" s="141"/>
      <c r="AD36" s="141"/>
      <c r="AE36" s="141"/>
      <c r="AF36" s="141"/>
      <c r="AG36" s="202">
        <v>0</v>
      </c>
      <c r="AH36" s="141"/>
      <c r="AI36" s="141"/>
      <c r="AJ36" s="141"/>
      <c r="AK36" s="141"/>
      <c r="AL36" s="202">
        <v>0</v>
      </c>
      <c r="AM36" s="330">
        <v>0</v>
      </c>
      <c r="AN36" s="330">
        <v>0</v>
      </c>
      <c r="AO36" s="330">
        <v>0</v>
      </c>
      <c r="AP36" s="330">
        <v>0</v>
      </c>
      <c r="AQ36" s="202">
        <v>304.02</v>
      </c>
      <c r="AR36" s="203">
        <v>593226091.09000003</v>
      </c>
      <c r="AS36" s="203">
        <v>19617.740000000002</v>
      </c>
      <c r="AT36" s="161"/>
      <c r="AU36" s="165"/>
    </row>
    <row r="37" spans="1:47" x14ac:dyDescent="0.2">
      <c r="B37" s="87" t="s">
        <v>287</v>
      </c>
      <c r="C37" s="30"/>
      <c r="D37" s="344"/>
      <c r="E37" s="345"/>
      <c r="F37" s="345"/>
      <c r="G37" s="345"/>
      <c r="H37" s="345"/>
      <c r="I37" s="344"/>
      <c r="J37" s="345"/>
      <c r="K37" s="345"/>
      <c r="L37" s="345"/>
      <c r="M37" s="345"/>
      <c r="N37" s="344"/>
      <c r="O37" s="345"/>
      <c r="P37" s="345"/>
      <c r="Q37" s="345"/>
      <c r="R37" s="345"/>
      <c r="S37" s="344"/>
      <c r="T37" s="345"/>
      <c r="U37" s="345"/>
      <c r="V37" s="344"/>
      <c r="W37" s="345"/>
      <c r="X37" s="345"/>
      <c r="Y37" s="344"/>
      <c r="Z37" s="345"/>
      <c r="AA37" s="345"/>
      <c r="AB37" s="344"/>
      <c r="AC37" s="171"/>
      <c r="AD37" s="171"/>
      <c r="AE37" s="171"/>
      <c r="AF37" s="171"/>
      <c r="AG37" s="344"/>
      <c r="AH37" s="171"/>
      <c r="AI37" s="171"/>
      <c r="AJ37" s="171"/>
      <c r="AK37" s="171"/>
      <c r="AL37" s="344"/>
      <c r="AM37" s="345"/>
      <c r="AN37" s="345"/>
      <c r="AO37" s="345"/>
      <c r="AP37" s="345"/>
      <c r="AQ37" s="344"/>
      <c r="AR37" s="349"/>
      <c r="AS37" s="349"/>
      <c r="AT37" s="172"/>
      <c r="AU37" s="166"/>
    </row>
    <row r="38" spans="1:47" ht="13.9" customHeight="1" x14ac:dyDescent="0.2">
      <c r="A38" s="209" t="s">
        <v>288</v>
      </c>
      <c r="B38" s="72" t="s">
        <v>289</v>
      </c>
      <c r="C38" s="30" t="s">
        <v>290</v>
      </c>
      <c r="D38" s="202">
        <v>-3410127.51</v>
      </c>
      <c r="E38" s="141"/>
      <c r="F38" s="141"/>
      <c r="G38" s="141"/>
      <c r="H38" s="141"/>
      <c r="I38" s="202">
        <v>34620.99</v>
      </c>
      <c r="J38" s="141"/>
      <c r="K38" s="141"/>
      <c r="L38" s="141"/>
      <c r="M38" s="141"/>
      <c r="N38" s="202">
        <v>-8192072.71</v>
      </c>
      <c r="O38" s="141"/>
      <c r="P38" s="141"/>
      <c r="Q38" s="141"/>
      <c r="R38" s="141"/>
      <c r="S38" s="202">
        <v>0</v>
      </c>
      <c r="T38" s="141"/>
      <c r="U38" s="141"/>
      <c r="V38" s="202">
        <v>0</v>
      </c>
      <c r="W38" s="141"/>
      <c r="X38" s="141"/>
      <c r="Y38" s="202">
        <v>0</v>
      </c>
      <c r="Z38" s="141"/>
      <c r="AA38" s="141"/>
      <c r="AB38" s="202">
        <v>0</v>
      </c>
      <c r="AC38" s="141"/>
      <c r="AD38" s="141"/>
      <c r="AE38" s="141"/>
      <c r="AF38" s="141"/>
      <c r="AG38" s="202">
        <v>0</v>
      </c>
      <c r="AH38" s="141"/>
      <c r="AI38" s="141"/>
      <c r="AJ38" s="141"/>
      <c r="AK38" s="141"/>
      <c r="AL38" s="202">
        <v>0</v>
      </c>
      <c r="AM38" s="141"/>
      <c r="AN38" s="141"/>
      <c r="AO38" s="141"/>
      <c r="AP38" s="141"/>
      <c r="AQ38" s="202">
        <v>0.18</v>
      </c>
      <c r="AR38" s="203">
        <v>55456490.310000002</v>
      </c>
      <c r="AS38" s="203">
        <v>305426719.81</v>
      </c>
      <c r="AT38" s="161"/>
      <c r="AU38" s="165"/>
    </row>
    <row r="39" spans="1:47" ht="25.5" x14ac:dyDescent="0.2">
      <c r="A39" s="209" t="s">
        <v>291</v>
      </c>
      <c r="B39" s="72" t="s">
        <v>292</v>
      </c>
      <c r="C39" s="30"/>
      <c r="D39" s="373"/>
      <c r="E39" s="330">
        <v>-10887888.060000001</v>
      </c>
      <c r="F39" s="330">
        <v>0</v>
      </c>
      <c r="G39" s="330">
        <v>0</v>
      </c>
      <c r="H39" s="330">
        <v>0</v>
      </c>
      <c r="I39" s="373"/>
      <c r="J39" s="330">
        <v>0</v>
      </c>
      <c r="K39" s="330">
        <v>0</v>
      </c>
      <c r="L39" s="330">
        <v>0</v>
      </c>
      <c r="M39" s="330">
        <v>0</v>
      </c>
      <c r="N39" s="373"/>
      <c r="O39" s="330">
        <v>5405393.6399999997</v>
      </c>
      <c r="P39" s="330">
        <v>0</v>
      </c>
      <c r="Q39" s="330">
        <v>0</v>
      </c>
      <c r="R39" s="330">
        <v>0</v>
      </c>
      <c r="S39" s="373"/>
      <c r="T39" s="330">
        <v>0</v>
      </c>
      <c r="U39" s="330">
        <v>0</v>
      </c>
      <c r="V39" s="373"/>
      <c r="W39" s="330">
        <v>0</v>
      </c>
      <c r="X39" s="330">
        <v>0</v>
      </c>
      <c r="Y39" s="373"/>
      <c r="Z39" s="330">
        <v>0</v>
      </c>
      <c r="AA39" s="330">
        <v>0</v>
      </c>
      <c r="AB39" s="373"/>
      <c r="AC39" s="141"/>
      <c r="AD39" s="141"/>
      <c r="AE39" s="141"/>
      <c r="AF39" s="141"/>
      <c r="AG39" s="373"/>
      <c r="AH39" s="141"/>
      <c r="AI39" s="141"/>
      <c r="AJ39" s="141"/>
      <c r="AK39" s="141"/>
      <c r="AL39" s="373"/>
      <c r="AM39" s="330">
        <v>0</v>
      </c>
      <c r="AN39" s="330">
        <v>0</v>
      </c>
      <c r="AO39" s="330">
        <v>0</v>
      </c>
      <c r="AP39" s="330">
        <v>0</v>
      </c>
      <c r="AQ39" s="373"/>
      <c r="AR39" s="343"/>
      <c r="AS39" s="343"/>
      <c r="AT39" s="161"/>
      <c r="AU39" s="165"/>
    </row>
    <row r="40" spans="1:47" x14ac:dyDescent="0.2">
      <c r="B40" s="87" t="s">
        <v>293</v>
      </c>
      <c r="C40" s="60"/>
      <c r="D40" s="170"/>
      <c r="E40" s="345"/>
      <c r="F40" s="345"/>
      <c r="G40" s="345"/>
      <c r="H40" s="345"/>
      <c r="I40" s="170"/>
      <c r="J40" s="345"/>
      <c r="K40" s="345"/>
      <c r="L40" s="345"/>
      <c r="M40" s="345"/>
      <c r="N40" s="170"/>
      <c r="O40" s="345"/>
      <c r="P40" s="345"/>
      <c r="Q40" s="345"/>
      <c r="R40" s="345"/>
      <c r="S40" s="170"/>
      <c r="T40" s="345"/>
      <c r="U40" s="345"/>
      <c r="V40" s="170"/>
      <c r="W40" s="345"/>
      <c r="X40" s="345"/>
      <c r="Y40" s="170"/>
      <c r="Z40" s="345"/>
      <c r="AA40" s="345"/>
      <c r="AB40" s="170"/>
      <c r="AC40" s="171"/>
      <c r="AD40" s="171"/>
      <c r="AE40" s="171"/>
      <c r="AF40" s="171"/>
      <c r="AG40" s="170"/>
      <c r="AH40" s="171"/>
      <c r="AI40" s="171"/>
      <c r="AJ40" s="171"/>
      <c r="AK40" s="171"/>
      <c r="AL40" s="170"/>
      <c r="AM40" s="345"/>
      <c r="AN40" s="345"/>
      <c r="AO40" s="345"/>
      <c r="AP40" s="345"/>
      <c r="AQ40" s="170"/>
      <c r="AR40" s="172"/>
      <c r="AS40" s="172"/>
      <c r="AT40" s="172"/>
      <c r="AU40" s="166"/>
    </row>
    <row r="41" spans="1:47" x14ac:dyDescent="0.2">
      <c r="A41" s="209" t="s">
        <v>294</v>
      </c>
      <c r="B41" s="72" t="s">
        <v>295</v>
      </c>
      <c r="C41" s="30" t="s">
        <v>296</v>
      </c>
      <c r="D41" s="202">
        <v>0</v>
      </c>
      <c r="E41" s="141"/>
      <c r="F41" s="141"/>
      <c r="G41" s="141"/>
      <c r="H41" s="141"/>
      <c r="I41" s="202">
        <v>-41683.449999999997</v>
      </c>
      <c r="J41" s="141"/>
      <c r="K41" s="141"/>
      <c r="L41" s="141"/>
      <c r="M41" s="141"/>
      <c r="N41" s="202">
        <v>35230535.439999998</v>
      </c>
      <c r="O41" s="141"/>
      <c r="P41" s="141"/>
      <c r="Q41" s="141"/>
      <c r="R41" s="141"/>
      <c r="S41" s="202">
        <v>0</v>
      </c>
      <c r="T41" s="141"/>
      <c r="U41" s="141"/>
      <c r="V41" s="202">
        <v>0</v>
      </c>
      <c r="W41" s="141"/>
      <c r="X41" s="141"/>
      <c r="Y41" s="202">
        <v>0</v>
      </c>
      <c r="Z41" s="141"/>
      <c r="AA41" s="141"/>
      <c r="AB41" s="202">
        <v>0</v>
      </c>
      <c r="AC41" s="141"/>
      <c r="AD41" s="141"/>
      <c r="AE41" s="141"/>
      <c r="AF41" s="141"/>
      <c r="AG41" s="202">
        <v>0</v>
      </c>
      <c r="AH41" s="141"/>
      <c r="AI41" s="141"/>
      <c r="AJ41" s="141"/>
      <c r="AK41" s="141"/>
      <c r="AL41" s="202">
        <v>0</v>
      </c>
      <c r="AM41" s="141"/>
      <c r="AN41" s="141"/>
      <c r="AO41" s="141"/>
      <c r="AP41" s="141"/>
      <c r="AQ41" s="202">
        <v>14429463.24</v>
      </c>
      <c r="AR41" s="203">
        <v>1720531141.24</v>
      </c>
      <c r="AS41" s="203">
        <v>214154890.06999999</v>
      </c>
      <c r="AT41" s="161"/>
      <c r="AU41" s="165"/>
    </row>
    <row r="42" spans="1:47" ht="13.9" customHeight="1" x14ac:dyDescent="0.2">
      <c r="A42" s="209" t="s">
        <v>297</v>
      </c>
      <c r="B42" s="72" t="s">
        <v>298</v>
      </c>
      <c r="C42" s="30"/>
      <c r="D42" s="373"/>
      <c r="E42" s="330">
        <v>0</v>
      </c>
      <c r="F42" s="330">
        <v>0</v>
      </c>
      <c r="G42" s="330">
        <v>0</v>
      </c>
      <c r="H42" s="330">
        <v>0</v>
      </c>
      <c r="I42" s="373"/>
      <c r="J42" s="330">
        <v>0</v>
      </c>
      <c r="K42" s="330">
        <v>0</v>
      </c>
      <c r="L42" s="330">
        <v>0</v>
      </c>
      <c r="M42" s="330">
        <v>0</v>
      </c>
      <c r="N42" s="373"/>
      <c r="O42" s="330">
        <v>-2186931.4500000002</v>
      </c>
      <c r="P42" s="330">
        <v>0</v>
      </c>
      <c r="Q42" s="330">
        <v>0</v>
      </c>
      <c r="R42" s="330">
        <v>0</v>
      </c>
      <c r="S42" s="373"/>
      <c r="T42" s="330">
        <v>0</v>
      </c>
      <c r="U42" s="330">
        <v>0</v>
      </c>
      <c r="V42" s="373"/>
      <c r="W42" s="330">
        <v>0</v>
      </c>
      <c r="X42" s="330">
        <v>0</v>
      </c>
      <c r="Y42" s="373"/>
      <c r="Z42" s="330">
        <v>0</v>
      </c>
      <c r="AA42" s="330">
        <v>0</v>
      </c>
      <c r="AB42" s="373"/>
      <c r="AC42" s="141"/>
      <c r="AD42" s="141"/>
      <c r="AE42" s="141"/>
      <c r="AF42" s="141"/>
      <c r="AG42" s="373"/>
      <c r="AH42" s="141"/>
      <c r="AI42" s="141"/>
      <c r="AJ42" s="141"/>
      <c r="AK42" s="141"/>
      <c r="AL42" s="373"/>
      <c r="AM42" s="330">
        <v>0</v>
      </c>
      <c r="AN42" s="330">
        <v>0</v>
      </c>
      <c r="AO42" s="330">
        <v>0</v>
      </c>
      <c r="AP42" s="330">
        <v>0</v>
      </c>
      <c r="AQ42" s="373"/>
      <c r="AR42" s="343"/>
      <c r="AS42" s="343"/>
      <c r="AT42" s="161"/>
      <c r="AU42" s="165"/>
    </row>
    <row r="43" spans="1:47" x14ac:dyDescent="0.2">
      <c r="A43" s="209" t="s">
        <v>299</v>
      </c>
      <c r="B43" s="86" t="s">
        <v>300</v>
      </c>
      <c r="C43" s="30" t="s">
        <v>301</v>
      </c>
      <c r="D43" s="202">
        <v>-106082.09</v>
      </c>
      <c r="E43" s="332"/>
      <c r="F43" s="332"/>
      <c r="G43" s="332"/>
      <c r="H43" s="332"/>
      <c r="I43" s="202">
        <v>701387.77</v>
      </c>
      <c r="J43" s="332"/>
      <c r="K43" s="332"/>
      <c r="L43" s="332"/>
      <c r="M43" s="332"/>
      <c r="N43" s="202">
        <v>22278971.829999998</v>
      </c>
      <c r="O43" s="332"/>
      <c r="P43" s="332"/>
      <c r="Q43" s="332"/>
      <c r="R43" s="332"/>
      <c r="S43" s="202">
        <v>0</v>
      </c>
      <c r="T43" s="332"/>
      <c r="U43" s="332"/>
      <c r="V43" s="202">
        <v>0</v>
      </c>
      <c r="W43" s="332"/>
      <c r="X43" s="332"/>
      <c r="Y43" s="202">
        <v>0</v>
      </c>
      <c r="Z43" s="332"/>
      <c r="AA43" s="332"/>
      <c r="AB43" s="143"/>
      <c r="AC43" s="141"/>
      <c r="AD43" s="141"/>
      <c r="AE43" s="141"/>
      <c r="AF43" s="141"/>
      <c r="AG43" s="202">
        <v>0</v>
      </c>
      <c r="AH43" s="141"/>
      <c r="AI43" s="141"/>
      <c r="AJ43" s="141"/>
      <c r="AK43" s="141"/>
      <c r="AL43" s="202">
        <v>0</v>
      </c>
      <c r="AM43" s="332"/>
      <c r="AN43" s="332"/>
      <c r="AO43" s="332"/>
      <c r="AP43" s="332"/>
      <c r="AQ43" s="202">
        <v>5134537</v>
      </c>
      <c r="AR43" s="203">
        <v>1737648447.1199999</v>
      </c>
      <c r="AS43" s="203">
        <v>308889534.93000001</v>
      </c>
      <c r="AT43" s="161"/>
      <c r="AU43" s="165"/>
    </row>
    <row r="44" spans="1:47" x14ac:dyDescent="0.2">
      <c r="B44" s="87" t="s">
        <v>302</v>
      </c>
      <c r="C44" s="30"/>
      <c r="D44" s="344"/>
      <c r="E44" s="171"/>
      <c r="F44" s="171"/>
      <c r="G44" s="171"/>
      <c r="H44" s="171"/>
      <c r="I44" s="344"/>
      <c r="J44" s="171"/>
      <c r="K44" s="171"/>
      <c r="L44" s="171"/>
      <c r="M44" s="171"/>
      <c r="N44" s="344"/>
      <c r="O44" s="171"/>
      <c r="P44" s="171"/>
      <c r="Q44" s="171"/>
      <c r="R44" s="171"/>
      <c r="S44" s="344"/>
      <c r="T44" s="171"/>
      <c r="U44" s="171"/>
      <c r="V44" s="344"/>
      <c r="W44" s="171"/>
      <c r="X44" s="171"/>
      <c r="Y44" s="344"/>
      <c r="Z44" s="171"/>
      <c r="AA44" s="171"/>
      <c r="AB44" s="170"/>
      <c r="AC44" s="171"/>
      <c r="AD44" s="171"/>
      <c r="AE44" s="171"/>
      <c r="AF44" s="171"/>
      <c r="AG44" s="344"/>
      <c r="AH44" s="171"/>
      <c r="AI44" s="171"/>
      <c r="AJ44" s="171"/>
      <c r="AK44" s="171"/>
      <c r="AL44" s="344"/>
      <c r="AM44" s="171"/>
      <c r="AN44" s="171"/>
      <c r="AO44" s="171"/>
      <c r="AP44" s="171"/>
      <c r="AQ44" s="344"/>
      <c r="AR44" s="349"/>
      <c r="AS44" s="349"/>
      <c r="AT44" s="172"/>
      <c r="AU44" s="166"/>
    </row>
    <row r="45" spans="1:47" x14ac:dyDescent="0.2">
      <c r="A45" s="209" t="s">
        <v>303</v>
      </c>
      <c r="B45" s="72" t="s">
        <v>304</v>
      </c>
      <c r="C45" s="30" t="s">
        <v>305</v>
      </c>
      <c r="D45" s="202">
        <v>4258.87</v>
      </c>
      <c r="E45" s="330">
        <v>12.33</v>
      </c>
      <c r="F45" s="330">
        <v>0</v>
      </c>
      <c r="G45" s="330">
        <v>0</v>
      </c>
      <c r="H45" s="330">
        <v>0</v>
      </c>
      <c r="I45" s="202">
        <v>3503568.74</v>
      </c>
      <c r="J45" s="330">
        <v>322121.09999999998</v>
      </c>
      <c r="K45" s="330">
        <v>0</v>
      </c>
      <c r="L45" s="330">
        <v>0</v>
      </c>
      <c r="M45" s="330">
        <v>0</v>
      </c>
      <c r="N45" s="202">
        <v>6906794.9900000002</v>
      </c>
      <c r="O45" s="330">
        <v>1254056.1599999999</v>
      </c>
      <c r="P45" s="330">
        <v>0</v>
      </c>
      <c r="Q45" s="330">
        <v>0</v>
      </c>
      <c r="R45" s="330">
        <v>0</v>
      </c>
      <c r="S45" s="202">
        <v>0</v>
      </c>
      <c r="T45" s="330">
        <v>0</v>
      </c>
      <c r="U45" s="330">
        <v>0</v>
      </c>
      <c r="V45" s="202">
        <v>0</v>
      </c>
      <c r="W45" s="330">
        <v>0</v>
      </c>
      <c r="X45" s="330">
        <v>0</v>
      </c>
      <c r="Y45" s="202">
        <v>0</v>
      </c>
      <c r="Z45" s="330">
        <v>0</v>
      </c>
      <c r="AA45" s="330">
        <v>0</v>
      </c>
      <c r="AB45" s="202">
        <v>0</v>
      </c>
      <c r="AC45" s="141"/>
      <c r="AD45" s="141"/>
      <c r="AE45" s="141"/>
      <c r="AF45" s="141"/>
      <c r="AG45" s="202">
        <v>20087.689999999999</v>
      </c>
      <c r="AH45" s="141"/>
      <c r="AI45" s="141"/>
      <c r="AJ45" s="141"/>
      <c r="AK45" s="141"/>
      <c r="AL45" s="202">
        <v>74769.600000000006</v>
      </c>
      <c r="AM45" s="330">
        <v>48.48</v>
      </c>
      <c r="AN45" s="330">
        <v>0</v>
      </c>
      <c r="AO45" s="330">
        <v>0</v>
      </c>
      <c r="AP45" s="330">
        <v>0</v>
      </c>
      <c r="AQ45" s="202">
        <v>-120006.53</v>
      </c>
      <c r="AR45" s="203">
        <v>-1473457.27</v>
      </c>
      <c r="AS45" s="203">
        <v>43236751.170000002</v>
      </c>
      <c r="AT45" s="161"/>
      <c r="AU45" s="165"/>
    </row>
    <row r="46" spans="1:47" x14ac:dyDescent="0.2">
      <c r="A46" s="209" t="s">
        <v>306</v>
      </c>
      <c r="B46" s="86" t="s">
        <v>307</v>
      </c>
      <c r="C46" s="30" t="s">
        <v>308</v>
      </c>
      <c r="D46" s="202">
        <v>934.72</v>
      </c>
      <c r="E46" s="330">
        <v>131.63999999999999</v>
      </c>
      <c r="F46" s="330">
        <v>0</v>
      </c>
      <c r="G46" s="330">
        <v>0</v>
      </c>
      <c r="H46" s="330">
        <v>0</v>
      </c>
      <c r="I46" s="202">
        <v>7597456.1900000004</v>
      </c>
      <c r="J46" s="330">
        <v>5185297.4400000004</v>
      </c>
      <c r="K46" s="330">
        <v>0</v>
      </c>
      <c r="L46" s="330">
        <v>0</v>
      </c>
      <c r="M46" s="330">
        <v>0</v>
      </c>
      <c r="N46" s="202">
        <v>25908164.600000001</v>
      </c>
      <c r="O46" s="330">
        <v>16483402.529999999</v>
      </c>
      <c r="P46" s="330">
        <v>0</v>
      </c>
      <c r="Q46" s="330">
        <v>0</v>
      </c>
      <c r="R46" s="330">
        <v>0</v>
      </c>
      <c r="S46" s="202">
        <v>0</v>
      </c>
      <c r="T46" s="330">
        <v>0</v>
      </c>
      <c r="U46" s="330">
        <v>0</v>
      </c>
      <c r="V46" s="202">
        <v>0</v>
      </c>
      <c r="W46" s="330">
        <v>0</v>
      </c>
      <c r="X46" s="330">
        <v>0</v>
      </c>
      <c r="Y46" s="202">
        <v>0</v>
      </c>
      <c r="Z46" s="330">
        <v>0</v>
      </c>
      <c r="AA46" s="330">
        <v>0</v>
      </c>
      <c r="AB46" s="202">
        <v>0</v>
      </c>
      <c r="AC46" s="141"/>
      <c r="AD46" s="141"/>
      <c r="AE46" s="141"/>
      <c r="AF46" s="141"/>
      <c r="AG46" s="202">
        <v>98812.97</v>
      </c>
      <c r="AH46" s="141"/>
      <c r="AI46" s="141"/>
      <c r="AJ46" s="141"/>
      <c r="AK46" s="141"/>
      <c r="AL46" s="202">
        <v>4697.05</v>
      </c>
      <c r="AM46" s="330">
        <v>5344.18</v>
      </c>
      <c r="AN46" s="330">
        <v>0</v>
      </c>
      <c r="AO46" s="330">
        <v>0</v>
      </c>
      <c r="AP46" s="330">
        <v>0</v>
      </c>
      <c r="AQ46" s="202">
        <v>418565.82</v>
      </c>
      <c r="AR46" s="203">
        <v>1956.05</v>
      </c>
      <c r="AS46" s="203">
        <v>50502240.5</v>
      </c>
      <c r="AT46" s="161"/>
      <c r="AU46" s="165"/>
    </row>
    <row r="47" spans="1:47" x14ac:dyDescent="0.2">
      <c r="A47" s="209" t="s">
        <v>309</v>
      </c>
      <c r="B47" s="86" t="s">
        <v>310</v>
      </c>
      <c r="C47" s="30" t="s">
        <v>311</v>
      </c>
      <c r="D47" s="202">
        <v>487.26</v>
      </c>
      <c r="E47" s="332"/>
      <c r="F47" s="332"/>
      <c r="G47" s="332"/>
      <c r="H47" s="332"/>
      <c r="I47" s="202">
        <v>8938828.1699999999</v>
      </c>
      <c r="J47" s="332"/>
      <c r="K47" s="332"/>
      <c r="L47" s="332"/>
      <c r="M47" s="332"/>
      <c r="N47" s="202">
        <v>14427075.49</v>
      </c>
      <c r="O47" s="332"/>
      <c r="P47" s="332"/>
      <c r="Q47" s="332"/>
      <c r="R47" s="332"/>
      <c r="S47" s="202">
        <v>0</v>
      </c>
      <c r="T47" s="332"/>
      <c r="U47" s="332"/>
      <c r="V47" s="202">
        <v>0</v>
      </c>
      <c r="W47" s="332"/>
      <c r="X47" s="332"/>
      <c r="Y47" s="202">
        <v>0</v>
      </c>
      <c r="Z47" s="332"/>
      <c r="AA47" s="332"/>
      <c r="AB47" s="202">
        <v>0</v>
      </c>
      <c r="AC47" s="141"/>
      <c r="AD47" s="141"/>
      <c r="AE47" s="141"/>
      <c r="AF47" s="141"/>
      <c r="AG47" s="202">
        <v>17328.419999999998</v>
      </c>
      <c r="AH47" s="141"/>
      <c r="AI47" s="141"/>
      <c r="AJ47" s="141"/>
      <c r="AK47" s="141"/>
      <c r="AL47" s="202">
        <v>69.06</v>
      </c>
      <c r="AM47" s="332"/>
      <c r="AN47" s="332"/>
      <c r="AO47" s="332"/>
      <c r="AP47" s="332"/>
      <c r="AQ47" s="202">
        <v>300431.81</v>
      </c>
      <c r="AR47" s="203">
        <v>-1285729.78</v>
      </c>
      <c r="AS47" s="203">
        <v>48251875.270000003</v>
      </c>
      <c r="AT47" s="161"/>
      <c r="AU47" s="165"/>
    </row>
    <row r="48" spans="1:47" x14ac:dyDescent="0.2">
      <c r="B48" s="87" t="s">
        <v>312</v>
      </c>
      <c r="C48" s="30"/>
      <c r="D48" s="344"/>
      <c r="E48" s="171"/>
      <c r="F48" s="171"/>
      <c r="G48" s="171"/>
      <c r="H48" s="171"/>
      <c r="I48" s="344"/>
      <c r="J48" s="171"/>
      <c r="K48" s="171"/>
      <c r="L48" s="171"/>
      <c r="M48" s="171"/>
      <c r="N48" s="344"/>
      <c r="O48" s="171"/>
      <c r="P48" s="171"/>
      <c r="Q48" s="171"/>
      <c r="R48" s="171"/>
      <c r="S48" s="344"/>
      <c r="T48" s="171"/>
      <c r="U48" s="171"/>
      <c r="V48" s="344"/>
      <c r="W48" s="171"/>
      <c r="X48" s="171"/>
      <c r="Y48" s="344"/>
      <c r="Z48" s="171"/>
      <c r="AA48" s="171"/>
      <c r="AB48" s="344"/>
      <c r="AC48" s="171"/>
      <c r="AD48" s="171"/>
      <c r="AE48" s="171"/>
      <c r="AF48" s="171"/>
      <c r="AG48" s="344"/>
      <c r="AH48" s="171"/>
      <c r="AI48" s="171"/>
      <c r="AJ48" s="171"/>
      <c r="AK48" s="171"/>
      <c r="AL48" s="344"/>
      <c r="AM48" s="171"/>
      <c r="AN48" s="171"/>
      <c r="AO48" s="171"/>
      <c r="AP48" s="171"/>
      <c r="AQ48" s="344"/>
      <c r="AR48" s="349"/>
      <c r="AS48" s="349"/>
      <c r="AT48" s="172"/>
      <c r="AU48" s="166"/>
    </row>
    <row r="49" spans="1:47" x14ac:dyDescent="0.2">
      <c r="A49" s="209" t="s">
        <v>313</v>
      </c>
      <c r="B49" s="86" t="s">
        <v>314</v>
      </c>
      <c r="C49" s="30" t="s">
        <v>315</v>
      </c>
      <c r="D49" s="202">
        <v>203476.43</v>
      </c>
      <c r="E49" s="330">
        <v>29859.09</v>
      </c>
      <c r="F49" s="330">
        <v>0</v>
      </c>
      <c r="G49" s="330">
        <v>0</v>
      </c>
      <c r="H49" s="330">
        <v>0</v>
      </c>
      <c r="I49" s="202">
        <v>124828876.42</v>
      </c>
      <c r="J49" s="330">
        <v>46122368.530000001</v>
      </c>
      <c r="K49" s="330">
        <v>0</v>
      </c>
      <c r="L49" s="330">
        <v>0</v>
      </c>
      <c r="M49" s="330">
        <v>0</v>
      </c>
      <c r="N49" s="202">
        <v>349848704</v>
      </c>
      <c r="O49" s="330">
        <v>127495386.89</v>
      </c>
      <c r="P49" s="330">
        <v>0</v>
      </c>
      <c r="Q49" s="330">
        <v>0</v>
      </c>
      <c r="R49" s="330">
        <v>0</v>
      </c>
      <c r="S49" s="202">
        <v>0</v>
      </c>
      <c r="T49" s="330">
        <v>0</v>
      </c>
      <c r="U49" s="330">
        <v>0</v>
      </c>
      <c r="V49" s="202">
        <v>0</v>
      </c>
      <c r="W49" s="330">
        <v>0</v>
      </c>
      <c r="X49" s="330">
        <v>0</v>
      </c>
      <c r="Y49" s="202">
        <v>0</v>
      </c>
      <c r="Z49" s="330">
        <v>0</v>
      </c>
      <c r="AA49" s="330">
        <v>0</v>
      </c>
      <c r="AB49" s="202">
        <v>0</v>
      </c>
      <c r="AC49" s="141"/>
      <c r="AD49" s="141"/>
      <c r="AE49" s="141"/>
      <c r="AF49" s="141"/>
      <c r="AG49" s="202">
        <v>697934.77</v>
      </c>
      <c r="AH49" s="141"/>
      <c r="AI49" s="141"/>
      <c r="AJ49" s="141"/>
      <c r="AK49" s="141"/>
      <c r="AL49" s="202">
        <v>8474764.8399999999</v>
      </c>
      <c r="AM49" s="330">
        <v>-5578897.5800000001</v>
      </c>
      <c r="AN49" s="330">
        <v>0</v>
      </c>
      <c r="AO49" s="330">
        <v>0</v>
      </c>
      <c r="AP49" s="330">
        <v>0</v>
      </c>
      <c r="AQ49" s="202">
        <v>10032330.32</v>
      </c>
      <c r="AR49" s="203">
        <v>1850635.89</v>
      </c>
      <c r="AS49" s="203">
        <v>1650995990.53</v>
      </c>
      <c r="AT49" s="161"/>
      <c r="AU49" s="165"/>
    </row>
    <row r="50" spans="1:47" x14ac:dyDescent="0.2">
      <c r="A50" s="209" t="s">
        <v>316</v>
      </c>
      <c r="B50" s="86" t="s">
        <v>317</v>
      </c>
      <c r="C50" s="30" t="s">
        <v>318</v>
      </c>
      <c r="D50" s="202">
        <v>6078051.25</v>
      </c>
      <c r="E50" s="332"/>
      <c r="F50" s="332"/>
      <c r="G50" s="332"/>
      <c r="H50" s="332"/>
      <c r="I50" s="202">
        <v>136674356.80000001</v>
      </c>
      <c r="J50" s="332"/>
      <c r="K50" s="332"/>
      <c r="L50" s="332"/>
      <c r="M50" s="332"/>
      <c r="N50" s="202">
        <v>284348735.05000001</v>
      </c>
      <c r="O50" s="332"/>
      <c r="P50" s="332"/>
      <c r="Q50" s="332"/>
      <c r="R50" s="332"/>
      <c r="S50" s="202">
        <v>0</v>
      </c>
      <c r="T50" s="332"/>
      <c r="U50" s="332"/>
      <c r="V50" s="202">
        <v>0</v>
      </c>
      <c r="W50" s="332"/>
      <c r="X50" s="332"/>
      <c r="Y50" s="202">
        <v>0</v>
      </c>
      <c r="Z50" s="332"/>
      <c r="AA50" s="332"/>
      <c r="AB50" s="202">
        <v>0</v>
      </c>
      <c r="AC50" s="141"/>
      <c r="AD50" s="141"/>
      <c r="AE50" s="141"/>
      <c r="AF50" s="141"/>
      <c r="AG50" s="202">
        <v>1022081.62</v>
      </c>
      <c r="AH50" s="141"/>
      <c r="AI50" s="141"/>
      <c r="AJ50" s="141"/>
      <c r="AK50" s="141"/>
      <c r="AL50" s="202">
        <v>6109147.5700000003</v>
      </c>
      <c r="AM50" s="332"/>
      <c r="AN50" s="332"/>
      <c r="AO50" s="332"/>
      <c r="AP50" s="332"/>
      <c r="AQ50" s="202">
        <v>8759488.7799999993</v>
      </c>
      <c r="AR50" s="203">
        <v>3751577.84</v>
      </c>
      <c r="AS50" s="203">
        <v>1588651773.8900001</v>
      </c>
      <c r="AT50" s="161"/>
      <c r="AU50" s="165"/>
    </row>
    <row r="51" spans="1:47" x14ac:dyDescent="0.2">
      <c r="A51" s="209" t="s">
        <v>319</v>
      </c>
      <c r="B51" s="86" t="s">
        <v>320</v>
      </c>
      <c r="C51" s="30"/>
      <c r="D51" s="202">
        <v>0</v>
      </c>
      <c r="E51" s="330">
        <v>0</v>
      </c>
      <c r="F51" s="330">
        <v>0</v>
      </c>
      <c r="G51" s="330">
        <v>0</v>
      </c>
      <c r="H51" s="330">
        <v>0</v>
      </c>
      <c r="I51" s="202">
        <v>0</v>
      </c>
      <c r="J51" s="330">
        <v>0</v>
      </c>
      <c r="K51" s="330">
        <v>0</v>
      </c>
      <c r="L51" s="330">
        <v>0</v>
      </c>
      <c r="M51" s="330">
        <v>0</v>
      </c>
      <c r="N51" s="202">
        <v>0</v>
      </c>
      <c r="O51" s="330">
        <v>0</v>
      </c>
      <c r="P51" s="330">
        <v>0</v>
      </c>
      <c r="Q51" s="330">
        <v>0</v>
      </c>
      <c r="R51" s="330">
        <v>0</v>
      </c>
      <c r="S51" s="202">
        <v>0</v>
      </c>
      <c r="T51" s="330">
        <v>0</v>
      </c>
      <c r="U51" s="330">
        <v>0</v>
      </c>
      <c r="V51" s="202">
        <v>0</v>
      </c>
      <c r="W51" s="330">
        <v>0</v>
      </c>
      <c r="X51" s="330">
        <v>0</v>
      </c>
      <c r="Y51" s="202">
        <v>0</v>
      </c>
      <c r="Z51" s="330">
        <v>0</v>
      </c>
      <c r="AA51" s="330">
        <v>0</v>
      </c>
      <c r="AB51" s="202">
        <v>0</v>
      </c>
      <c r="AC51" s="141"/>
      <c r="AD51" s="141"/>
      <c r="AE51" s="141"/>
      <c r="AF51" s="141"/>
      <c r="AG51" s="202">
        <v>0</v>
      </c>
      <c r="AH51" s="141"/>
      <c r="AI51" s="141"/>
      <c r="AJ51" s="141"/>
      <c r="AK51" s="141"/>
      <c r="AL51" s="202">
        <v>0</v>
      </c>
      <c r="AM51" s="330">
        <v>0</v>
      </c>
      <c r="AN51" s="330">
        <v>0</v>
      </c>
      <c r="AO51" s="330">
        <v>0</v>
      </c>
      <c r="AP51" s="330">
        <v>0</v>
      </c>
      <c r="AQ51" s="202">
        <v>0</v>
      </c>
      <c r="AR51" s="203">
        <v>0</v>
      </c>
      <c r="AS51" s="203">
        <v>0</v>
      </c>
      <c r="AT51" s="161"/>
      <c r="AU51" s="165"/>
    </row>
    <row r="52" spans="1:47" x14ac:dyDescent="0.2">
      <c r="A52" s="209" t="s">
        <v>321</v>
      </c>
      <c r="B52" s="86" t="s">
        <v>322</v>
      </c>
      <c r="C52" s="30" t="s">
        <v>323</v>
      </c>
      <c r="D52" s="202">
        <v>0</v>
      </c>
      <c r="E52" s="330">
        <v>0</v>
      </c>
      <c r="F52" s="330">
        <v>0</v>
      </c>
      <c r="G52" s="330">
        <v>0</v>
      </c>
      <c r="H52" s="330">
        <v>0</v>
      </c>
      <c r="I52" s="202">
        <v>0</v>
      </c>
      <c r="J52" s="330">
        <v>0</v>
      </c>
      <c r="K52" s="330">
        <v>0</v>
      </c>
      <c r="L52" s="330">
        <v>0</v>
      </c>
      <c r="M52" s="330">
        <v>0</v>
      </c>
      <c r="N52" s="202">
        <v>0</v>
      </c>
      <c r="O52" s="330">
        <v>0</v>
      </c>
      <c r="P52" s="330">
        <v>0</v>
      </c>
      <c r="Q52" s="330">
        <v>0</v>
      </c>
      <c r="R52" s="330">
        <v>0</v>
      </c>
      <c r="S52" s="202">
        <v>0</v>
      </c>
      <c r="T52" s="330">
        <v>0</v>
      </c>
      <c r="U52" s="330">
        <v>0</v>
      </c>
      <c r="V52" s="202">
        <v>0</v>
      </c>
      <c r="W52" s="330">
        <v>0</v>
      </c>
      <c r="X52" s="330">
        <v>0</v>
      </c>
      <c r="Y52" s="202">
        <v>0</v>
      </c>
      <c r="Z52" s="330">
        <v>0</v>
      </c>
      <c r="AA52" s="330">
        <v>0</v>
      </c>
      <c r="AB52" s="202">
        <v>0</v>
      </c>
      <c r="AC52" s="141"/>
      <c r="AD52" s="141"/>
      <c r="AE52" s="141"/>
      <c r="AF52" s="141"/>
      <c r="AG52" s="202">
        <v>0</v>
      </c>
      <c r="AH52" s="141"/>
      <c r="AI52" s="141"/>
      <c r="AJ52" s="141"/>
      <c r="AK52" s="141"/>
      <c r="AL52" s="202">
        <v>0</v>
      </c>
      <c r="AM52" s="330">
        <v>0</v>
      </c>
      <c r="AN52" s="330">
        <v>0</v>
      </c>
      <c r="AO52" s="330">
        <v>0</v>
      </c>
      <c r="AP52" s="330">
        <v>0</v>
      </c>
      <c r="AQ52" s="202">
        <v>0</v>
      </c>
      <c r="AR52" s="203">
        <v>0</v>
      </c>
      <c r="AS52" s="203">
        <v>0</v>
      </c>
      <c r="AT52" s="161"/>
      <c r="AU52" s="165"/>
    </row>
    <row r="53" spans="1:47" x14ac:dyDescent="0.2">
      <c r="A53" s="209" t="s">
        <v>324</v>
      </c>
      <c r="B53" s="86" t="s">
        <v>325</v>
      </c>
      <c r="C53" s="30" t="s">
        <v>326</v>
      </c>
      <c r="D53" s="202">
        <v>0</v>
      </c>
      <c r="E53" s="330">
        <v>0</v>
      </c>
      <c r="F53" s="330">
        <v>0</v>
      </c>
      <c r="G53" s="330">
        <v>0</v>
      </c>
      <c r="H53" s="330">
        <v>0</v>
      </c>
      <c r="I53" s="202">
        <v>0</v>
      </c>
      <c r="J53" s="330">
        <v>0</v>
      </c>
      <c r="K53" s="330">
        <v>0</v>
      </c>
      <c r="L53" s="330">
        <v>0</v>
      </c>
      <c r="M53" s="330">
        <v>0</v>
      </c>
      <c r="N53" s="202">
        <v>0</v>
      </c>
      <c r="O53" s="330">
        <v>0</v>
      </c>
      <c r="P53" s="330">
        <v>0</v>
      </c>
      <c r="Q53" s="330">
        <v>0</v>
      </c>
      <c r="R53" s="330">
        <v>0</v>
      </c>
      <c r="S53" s="202">
        <v>0</v>
      </c>
      <c r="T53" s="330">
        <v>0</v>
      </c>
      <c r="U53" s="330">
        <v>0</v>
      </c>
      <c r="V53" s="202">
        <v>0</v>
      </c>
      <c r="W53" s="330">
        <v>0</v>
      </c>
      <c r="X53" s="330">
        <v>0</v>
      </c>
      <c r="Y53" s="202">
        <v>0</v>
      </c>
      <c r="Z53" s="330">
        <v>0</v>
      </c>
      <c r="AA53" s="330">
        <v>0</v>
      </c>
      <c r="AB53" s="202">
        <v>0</v>
      </c>
      <c r="AC53" s="141"/>
      <c r="AD53" s="141"/>
      <c r="AE53" s="141"/>
      <c r="AF53" s="141"/>
      <c r="AG53" s="202">
        <v>0</v>
      </c>
      <c r="AH53" s="141"/>
      <c r="AI53" s="141"/>
      <c r="AJ53" s="141"/>
      <c r="AK53" s="141"/>
      <c r="AL53" s="202">
        <v>0</v>
      </c>
      <c r="AM53" s="330">
        <v>0</v>
      </c>
      <c r="AN53" s="330">
        <v>0</v>
      </c>
      <c r="AO53" s="330">
        <v>0</v>
      </c>
      <c r="AP53" s="330">
        <v>0</v>
      </c>
      <c r="AQ53" s="202">
        <v>0</v>
      </c>
      <c r="AR53" s="203">
        <v>0</v>
      </c>
      <c r="AS53" s="203">
        <v>0</v>
      </c>
      <c r="AT53" s="161"/>
      <c r="AU53" s="165"/>
    </row>
    <row r="54" spans="1:47" s="34" customFormat="1" x14ac:dyDescent="0.2">
      <c r="A54" s="209" t="s">
        <v>327</v>
      </c>
      <c r="B54" s="78" t="s">
        <v>328</v>
      </c>
      <c r="C54" s="61" t="s">
        <v>329</v>
      </c>
      <c r="D54" s="340">
        <v>42886545.969999999</v>
      </c>
      <c r="E54" s="341">
        <v>42215529.140000001</v>
      </c>
      <c r="F54" s="341">
        <v>0</v>
      </c>
      <c r="G54" s="341">
        <v>0</v>
      </c>
      <c r="H54" s="341">
        <v>0</v>
      </c>
      <c r="I54" s="340">
        <v>3980671088.3099999</v>
      </c>
      <c r="J54" s="341">
        <v>4015590324.8600001</v>
      </c>
      <c r="K54" s="341">
        <v>0</v>
      </c>
      <c r="L54" s="341">
        <v>0</v>
      </c>
      <c r="M54" s="341">
        <v>0</v>
      </c>
      <c r="N54" s="340">
        <v>12147458508.629999</v>
      </c>
      <c r="O54" s="341">
        <v>12196576182.52</v>
      </c>
      <c r="P54" s="341">
        <v>0</v>
      </c>
      <c r="Q54" s="341">
        <v>0</v>
      </c>
      <c r="R54" s="341">
        <v>0</v>
      </c>
      <c r="S54" s="340">
        <v>0</v>
      </c>
      <c r="T54" s="341">
        <v>0</v>
      </c>
      <c r="U54" s="341">
        <v>0</v>
      </c>
      <c r="V54" s="340">
        <v>0</v>
      </c>
      <c r="W54" s="341">
        <v>0</v>
      </c>
      <c r="X54" s="341">
        <v>0</v>
      </c>
      <c r="Y54" s="340">
        <v>0</v>
      </c>
      <c r="Z54" s="341">
        <v>0</v>
      </c>
      <c r="AA54" s="341">
        <v>0</v>
      </c>
      <c r="AB54" s="340">
        <v>0</v>
      </c>
      <c r="AC54" s="141"/>
      <c r="AD54" s="141"/>
      <c r="AE54" s="141"/>
      <c r="AF54" s="141"/>
      <c r="AG54" s="340">
        <v>82886604.5</v>
      </c>
      <c r="AH54" s="141"/>
      <c r="AI54" s="141"/>
      <c r="AJ54" s="141"/>
      <c r="AK54" s="141"/>
      <c r="AL54" s="340">
        <v>454335912.93000001</v>
      </c>
      <c r="AM54" s="341">
        <v>463232925.42000002</v>
      </c>
      <c r="AN54" s="341">
        <v>0</v>
      </c>
      <c r="AO54" s="341">
        <v>0</v>
      </c>
      <c r="AP54" s="341">
        <v>0</v>
      </c>
      <c r="AQ54" s="340">
        <v>1857189798.54</v>
      </c>
      <c r="AR54" s="342">
        <v>10093485697.15</v>
      </c>
      <c r="AS54" s="342">
        <v>11524762059.1</v>
      </c>
      <c r="AT54" s="161"/>
      <c r="AU54" s="165"/>
    </row>
    <row r="55" spans="1:47" ht="25.5" x14ac:dyDescent="0.2">
      <c r="A55" s="209" t="s">
        <v>330</v>
      </c>
      <c r="B55" s="78" t="s">
        <v>331</v>
      </c>
      <c r="C55" s="62" t="s">
        <v>122</v>
      </c>
      <c r="D55" s="340">
        <v>22065.48</v>
      </c>
      <c r="E55" s="341">
        <v>22083.439999999999</v>
      </c>
      <c r="F55" s="341">
        <v>0</v>
      </c>
      <c r="G55" s="341">
        <v>0</v>
      </c>
      <c r="H55" s="341">
        <v>0</v>
      </c>
      <c r="I55" s="340">
        <v>1611259.43</v>
      </c>
      <c r="J55" s="341">
        <v>1610404.78</v>
      </c>
      <c r="K55" s="341">
        <v>0</v>
      </c>
      <c r="L55" s="341">
        <v>0</v>
      </c>
      <c r="M55" s="341">
        <v>0</v>
      </c>
      <c r="N55" s="340">
        <v>2209014.66</v>
      </c>
      <c r="O55" s="341">
        <v>2209014.66</v>
      </c>
      <c r="P55" s="341">
        <v>0</v>
      </c>
      <c r="Q55" s="341">
        <v>0</v>
      </c>
      <c r="R55" s="341">
        <v>0</v>
      </c>
      <c r="S55" s="340">
        <v>0</v>
      </c>
      <c r="T55" s="341">
        <v>0</v>
      </c>
      <c r="U55" s="341">
        <v>0</v>
      </c>
      <c r="V55" s="340">
        <v>0</v>
      </c>
      <c r="W55" s="341">
        <v>0</v>
      </c>
      <c r="X55" s="341">
        <v>0</v>
      </c>
      <c r="Y55" s="340">
        <v>0</v>
      </c>
      <c r="Z55" s="341">
        <v>0</v>
      </c>
      <c r="AA55" s="341">
        <v>0</v>
      </c>
      <c r="AB55" s="340">
        <v>0</v>
      </c>
      <c r="AC55" s="141"/>
      <c r="AD55" s="141"/>
      <c r="AE55" s="141"/>
      <c r="AF55" s="141"/>
      <c r="AG55" s="340">
        <v>0</v>
      </c>
      <c r="AH55" s="141"/>
      <c r="AI55" s="141"/>
      <c r="AJ55" s="141"/>
      <c r="AK55" s="141"/>
      <c r="AL55" s="340">
        <v>103.59</v>
      </c>
      <c r="AM55" s="341">
        <v>103.59</v>
      </c>
      <c r="AN55" s="341">
        <v>0</v>
      </c>
      <c r="AO55" s="341">
        <v>0</v>
      </c>
      <c r="AP55" s="341">
        <v>0</v>
      </c>
      <c r="AQ55" s="340">
        <v>10888.76</v>
      </c>
      <c r="AR55" s="342">
        <v>1379.05</v>
      </c>
      <c r="AS55" s="342">
        <v>500735.45</v>
      </c>
      <c r="AT55" s="161"/>
      <c r="AU55" s="165"/>
    </row>
    <row r="56" spans="1:47" ht="13.15" customHeight="1" x14ac:dyDescent="0.2">
      <c r="A56" s="209" t="s">
        <v>332</v>
      </c>
      <c r="B56" s="86" t="s">
        <v>333</v>
      </c>
      <c r="C56" s="62" t="s">
        <v>334</v>
      </c>
      <c r="D56" s="202">
        <v>126474.39</v>
      </c>
      <c r="E56" s="330">
        <v>125682.29</v>
      </c>
      <c r="F56" s="330">
        <v>0</v>
      </c>
      <c r="G56" s="330">
        <v>0</v>
      </c>
      <c r="H56" s="330">
        <v>0</v>
      </c>
      <c r="I56" s="202">
        <v>14500920.380000001</v>
      </c>
      <c r="J56" s="330">
        <v>14515661.57</v>
      </c>
      <c r="K56" s="330">
        <v>0</v>
      </c>
      <c r="L56" s="330">
        <v>0</v>
      </c>
      <c r="M56" s="330">
        <v>0</v>
      </c>
      <c r="N56" s="202">
        <v>42708021.759999998</v>
      </c>
      <c r="O56" s="330">
        <v>42684830.43</v>
      </c>
      <c r="P56" s="330">
        <v>0</v>
      </c>
      <c r="Q56" s="330">
        <v>0</v>
      </c>
      <c r="R56" s="330">
        <v>0</v>
      </c>
      <c r="S56" s="202">
        <v>0</v>
      </c>
      <c r="T56" s="330">
        <v>0</v>
      </c>
      <c r="U56" s="330">
        <v>0</v>
      </c>
      <c r="V56" s="202">
        <v>0</v>
      </c>
      <c r="W56" s="330">
        <v>0</v>
      </c>
      <c r="X56" s="330">
        <v>0</v>
      </c>
      <c r="Y56" s="202">
        <v>0</v>
      </c>
      <c r="Z56" s="330">
        <v>0</v>
      </c>
      <c r="AA56" s="330">
        <v>0</v>
      </c>
      <c r="AB56" s="202">
        <v>0</v>
      </c>
      <c r="AC56" s="141"/>
      <c r="AD56" s="141"/>
      <c r="AE56" s="141"/>
      <c r="AF56" s="141"/>
      <c r="AG56" s="202">
        <v>77.430000000000007</v>
      </c>
      <c r="AH56" s="141"/>
      <c r="AI56" s="141"/>
      <c r="AJ56" s="141"/>
      <c r="AK56" s="141"/>
      <c r="AL56" s="202">
        <v>86512.17</v>
      </c>
      <c r="AM56" s="330">
        <v>86109.119999999995</v>
      </c>
      <c r="AN56" s="330">
        <v>0</v>
      </c>
      <c r="AO56" s="330">
        <v>0</v>
      </c>
      <c r="AP56" s="330">
        <v>0</v>
      </c>
      <c r="AQ56" s="202">
        <v>563561.17000000004</v>
      </c>
      <c r="AR56" s="203">
        <v>1978061.23</v>
      </c>
      <c r="AS56" s="203">
        <v>20293031.34</v>
      </c>
      <c r="AT56" s="203">
        <v>460365.62</v>
      </c>
      <c r="AU56" s="165"/>
    </row>
    <row r="57" spans="1:47" x14ac:dyDescent="0.2">
      <c r="A57" s="209" t="s">
        <v>335</v>
      </c>
      <c r="B57" s="86" t="s">
        <v>336</v>
      </c>
      <c r="C57" s="62" t="s">
        <v>337</v>
      </c>
      <c r="D57" s="202">
        <v>41379.269999999997</v>
      </c>
      <c r="E57" s="330">
        <v>41379.269999999997</v>
      </c>
      <c r="F57" s="330">
        <v>0</v>
      </c>
      <c r="G57" s="330">
        <v>0</v>
      </c>
      <c r="H57" s="330">
        <v>0</v>
      </c>
      <c r="I57" s="202">
        <v>1611537.24</v>
      </c>
      <c r="J57" s="330">
        <v>1610682.59</v>
      </c>
      <c r="K57" s="330">
        <v>0</v>
      </c>
      <c r="L57" s="330">
        <v>0</v>
      </c>
      <c r="M57" s="330">
        <v>0</v>
      </c>
      <c r="N57" s="202">
        <v>2210410.96</v>
      </c>
      <c r="O57" s="330">
        <v>2210410.96</v>
      </c>
      <c r="P57" s="330">
        <v>0</v>
      </c>
      <c r="Q57" s="330">
        <v>0</v>
      </c>
      <c r="R57" s="330">
        <v>0</v>
      </c>
      <c r="S57" s="202">
        <v>0</v>
      </c>
      <c r="T57" s="330">
        <v>0</v>
      </c>
      <c r="U57" s="330">
        <v>0</v>
      </c>
      <c r="V57" s="202">
        <v>0</v>
      </c>
      <c r="W57" s="330">
        <v>0</v>
      </c>
      <c r="X57" s="330">
        <v>0</v>
      </c>
      <c r="Y57" s="202">
        <v>0</v>
      </c>
      <c r="Z57" s="330">
        <v>0</v>
      </c>
      <c r="AA57" s="330">
        <v>0</v>
      </c>
      <c r="AB57" s="202">
        <v>0</v>
      </c>
      <c r="AC57" s="141"/>
      <c r="AD57" s="141"/>
      <c r="AE57" s="141"/>
      <c r="AF57" s="141"/>
      <c r="AG57" s="202">
        <v>0</v>
      </c>
      <c r="AH57" s="141"/>
      <c r="AI57" s="141"/>
      <c r="AJ57" s="141"/>
      <c r="AK57" s="141"/>
      <c r="AL57" s="202">
        <v>103.59</v>
      </c>
      <c r="AM57" s="330">
        <v>103.59</v>
      </c>
      <c r="AN57" s="330">
        <v>0</v>
      </c>
      <c r="AO57" s="330">
        <v>0</v>
      </c>
      <c r="AP57" s="330">
        <v>0</v>
      </c>
      <c r="AQ57" s="202">
        <v>10888.76</v>
      </c>
      <c r="AR57" s="203">
        <v>1379.05</v>
      </c>
      <c r="AS57" s="203">
        <v>506713.51</v>
      </c>
      <c r="AT57" s="203">
        <v>0</v>
      </c>
      <c r="AU57" s="165"/>
    </row>
    <row r="58" spans="1:47" x14ac:dyDescent="0.2">
      <c r="A58" s="209" t="s">
        <v>338</v>
      </c>
      <c r="B58" s="89" t="s">
        <v>339</v>
      </c>
      <c r="C58" s="90"/>
      <c r="D58" s="376">
        <v>0</v>
      </c>
      <c r="E58" s="377">
        <v>0</v>
      </c>
      <c r="F58" s="377">
        <v>0</v>
      </c>
      <c r="G58" s="377">
        <v>0</v>
      </c>
      <c r="H58" s="377">
        <v>0</v>
      </c>
      <c r="I58" s="378"/>
      <c r="J58" s="379"/>
      <c r="K58" s="379"/>
      <c r="L58" s="379"/>
      <c r="M58" s="379"/>
      <c r="N58" s="378"/>
      <c r="O58" s="379"/>
      <c r="P58" s="379"/>
      <c r="Q58" s="379"/>
      <c r="R58" s="379"/>
      <c r="S58" s="380"/>
      <c r="T58" s="381"/>
      <c r="U58" s="381"/>
      <c r="V58" s="380"/>
      <c r="W58" s="381"/>
      <c r="X58" s="381"/>
      <c r="Y58" s="380"/>
      <c r="Z58" s="381"/>
      <c r="AA58" s="381"/>
      <c r="AB58" s="380"/>
      <c r="AC58" s="175"/>
      <c r="AD58" s="175"/>
      <c r="AE58" s="175"/>
      <c r="AF58" s="176"/>
      <c r="AG58" s="380"/>
      <c r="AH58" s="175"/>
      <c r="AI58" s="175"/>
      <c r="AJ58" s="175"/>
      <c r="AK58" s="176"/>
      <c r="AL58" s="380"/>
      <c r="AM58" s="381"/>
      <c r="AN58" s="381"/>
      <c r="AO58" s="381"/>
      <c r="AP58" s="381"/>
      <c r="AQ58" s="380"/>
      <c r="AR58" s="382"/>
      <c r="AS58" s="382"/>
      <c r="AT58" s="382"/>
      <c r="AU58" s="177"/>
    </row>
    <row r="59" spans="1:47" x14ac:dyDescent="0.2"/>
    <row r="60" spans="1:47" ht="13.15" hidden="1" customHeight="1" x14ac:dyDescent="0.2">
      <c r="B60" s="63"/>
    </row>
    <row r="61" spans="1:47" hidden="1" x14ac:dyDescent="0.2"/>
    <row r="62" spans="1:47" hidden="1" x14ac:dyDescent="0.2"/>
    <row r="63" spans="1:47" hidden="1" x14ac:dyDescent="0.2"/>
    <row r="64" spans="1:47" hidden="1" x14ac:dyDescent="0.2"/>
    <row r="65" s="1" customFormat="1" hidden="1" x14ac:dyDescent="0.2"/>
    <row r="66" s="1" customFormat="1" hidden="1" x14ac:dyDescent="0.2"/>
    <row r="67" s="1" customFormat="1" hidden="1" x14ac:dyDescent="0.2"/>
    <row r="69" s="1" customFormat="1" hidden="1" x14ac:dyDescent="0.2"/>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5546875" defaultRowHeight="12.75" x14ac:dyDescent="0.2"/>
  <cols>
    <col min="1" max="1" width="8.85546875" style="10" customWidth="1"/>
    <col min="2" max="2" width="19.7109375" style="10" customWidth="1"/>
    <col min="3" max="3" width="8.85546875" style="10" customWidth="1"/>
    <col min="4" max="4" width="11.28515625" style="10" bestFit="1" customWidth="1"/>
    <col min="5" max="5" width="12.7109375" style="10" customWidth="1"/>
    <col min="6" max="6" width="15.28515625" style="10" bestFit="1" customWidth="1"/>
    <col min="7" max="7" width="14.140625" style="10" bestFit="1" customWidth="1"/>
    <col min="8" max="8" width="12.28515625" style="10" customWidth="1"/>
    <col min="9" max="9" width="8.85546875" style="10" customWidth="1"/>
    <col min="10" max="16384" width="8.85546875" style="10"/>
  </cols>
  <sheetData>
    <row r="1" spans="1:47" ht="118.9" customHeight="1" x14ac:dyDescent="0.2">
      <c r="D1" s="81" t="s">
        <v>28</v>
      </c>
      <c r="E1" s="81" t="s">
        <v>29</v>
      </c>
      <c r="F1" s="81" t="s">
        <v>30</v>
      </c>
      <c r="G1" s="81" t="s">
        <v>31</v>
      </c>
      <c r="H1" s="81" t="s">
        <v>32</v>
      </c>
      <c r="I1" s="81" t="s">
        <v>33</v>
      </c>
      <c r="J1" s="81" t="s">
        <v>34</v>
      </c>
      <c r="K1" s="81" t="s">
        <v>35</v>
      </c>
      <c r="L1" s="81" t="s">
        <v>36</v>
      </c>
      <c r="M1" s="81" t="s">
        <v>37</v>
      </c>
      <c r="N1" s="81" t="s">
        <v>38</v>
      </c>
      <c r="O1" s="81" t="s">
        <v>39</v>
      </c>
      <c r="P1" s="81" t="s">
        <v>40</v>
      </c>
      <c r="Q1" s="81" t="s">
        <v>41</v>
      </c>
      <c r="R1" s="81" t="s">
        <v>42</v>
      </c>
      <c r="S1" s="81" t="s">
        <v>43</v>
      </c>
      <c r="T1" s="81" t="s">
        <v>44</v>
      </c>
      <c r="U1" s="81" t="s">
        <v>45</v>
      </c>
      <c r="V1" s="81" t="s">
        <v>46</v>
      </c>
      <c r="W1" s="81" t="s">
        <v>47</v>
      </c>
      <c r="X1" s="81" t="s">
        <v>48</v>
      </c>
      <c r="Y1" s="81" t="s">
        <v>49</v>
      </c>
      <c r="Z1" s="81" t="s">
        <v>50</v>
      </c>
      <c r="AA1" s="81" t="s">
        <v>51</v>
      </c>
      <c r="AB1" s="81" t="s">
        <v>52</v>
      </c>
      <c r="AC1" s="81" t="s">
        <v>53</v>
      </c>
      <c r="AD1" s="81" t="s">
        <v>54</v>
      </c>
      <c r="AE1" s="81" t="s">
        <v>55</v>
      </c>
      <c r="AF1" s="81" t="s">
        <v>56</v>
      </c>
      <c r="AG1" s="81" t="s">
        <v>57</v>
      </c>
      <c r="AH1" s="81" t="s">
        <v>58</v>
      </c>
      <c r="AI1" s="81" t="s">
        <v>59</v>
      </c>
      <c r="AJ1" s="81" t="s">
        <v>60</v>
      </c>
      <c r="AK1" s="81" t="s">
        <v>61</v>
      </c>
      <c r="AL1" s="81" t="s">
        <v>62</v>
      </c>
      <c r="AM1" s="81" t="s">
        <v>63</v>
      </c>
      <c r="AN1" s="81" t="s">
        <v>64</v>
      </c>
      <c r="AO1" s="81" t="s">
        <v>65</v>
      </c>
      <c r="AP1" s="81" t="s">
        <v>66</v>
      </c>
      <c r="AQ1" s="81" t="s">
        <v>67</v>
      </c>
      <c r="AR1" s="81" t="s">
        <v>68</v>
      </c>
      <c r="AS1" s="81" t="s">
        <v>69</v>
      </c>
      <c r="AT1" s="81" t="s">
        <v>70</v>
      </c>
      <c r="AU1" s="81" t="s">
        <v>71</v>
      </c>
    </row>
    <row r="2" spans="1:47" ht="25.5" x14ac:dyDescent="0.25">
      <c r="A2" s="213" t="s">
        <v>73</v>
      </c>
      <c r="B2" s="214" t="s">
        <v>74</v>
      </c>
      <c r="C2" s="215"/>
      <c r="D2" s="216">
        <f>SUM('Pt 2 Premium and Claims'!D$5,'Pt 2 Premium and Claims'!D$6,-'Pt 2 Premium and Claims'!D$7,-'Pt 2 Premium and Claims'!D$13,'Pt 2 Premium and Claims'!D$14:'Pt 2 Premium and Claims'!D$17)</f>
        <v>59297510.519999996</v>
      </c>
      <c r="E2" s="217">
        <f>SUM('Pt 2 Premium and Claims'!E$5,'Pt 2 Premium and Claims'!E$6,-'Pt 2 Premium and Claims'!E$7,-'Pt 2 Premium and Claims'!E$13,'Pt 2 Premium and Claims'!E$14:'Pt 2 Premium and Claims'!E$17)</f>
        <v>56806717.450000003</v>
      </c>
      <c r="F2" s="217">
        <f>SUM('Pt 2 Premium and Claims'!F$5,'Pt 2 Premium and Claims'!F$6,-'Pt 2 Premium and Claims'!F$7,-'Pt 2 Premium and Claims'!F$13,'Pt 2 Premium and Claims'!F$14:'Pt 2 Premium and Claims'!F$17)</f>
        <v>0</v>
      </c>
      <c r="G2" s="217">
        <f>SUM('Pt 2 Premium and Claims'!G$5,'Pt 2 Premium and Claims'!G$6,-'Pt 2 Premium and Claims'!G$7,-'Pt 2 Premium and Claims'!G$13,'Pt 2 Premium and Claims'!G$14:'Pt 2 Premium and Claims'!G$17)</f>
        <v>0</v>
      </c>
      <c r="H2" s="217">
        <f>SUM('Pt 2 Premium and Claims'!H$5,'Pt 2 Premium and Claims'!H$6,-'Pt 2 Premium and Claims'!H$7,-'Pt 2 Premium and Claims'!H$13,'Pt 2 Premium and Claims'!H$14:'Pt 2 Premium and Claims'!H$17)</f>
        <v>0</v>
      </c>
      <c r="I2" s="216">
        <f>SUM('Pt 2 Premium and Claims'!I$5,'Pt 2 Premium and Claims'!I$6,-'Pt 2 Premium and Claims'!I$7,-'Pt 2 Premium and Claims'!I$13,'Pt 2 Premium and Claims'!I$14:'Pt 2 Premium and Claims'!I$17)</f>
        <v>5334994593.3000002</v>
      </c>
      <c r="J2" s="217">
        <f>SUM('Pt 2 Premium and Claims'!J$5,'Pt 2 Premium and Claims'!J$6,-'Pt 2 Premium and Claims'!J$7,-'Pt 2 Premium and Claims'!J$13,'Pt 2 Premium and Claims'!J$14:'Pt 2 Premium and Claims'!J$17)</f>
        <v>5387493996.0200005</v>
      </c>
      <c r="K2" s="217">
        <f>SUM('Pt 2 Premium and Claims'!K$5,'Pt 2 Premium and Claims'!K$6,-'Pt 2 Premium and Claims'!K$7,-'Pt 2 Premium and Claims'!K$13,'Pt 2 Premium and Claims'!K$14:'Pt 2 Premium and Claims'!K$17)</f>
        <v>0</v>
      </c>
      <c r="L2" s="217">
        <f>SUM('Pt 2 Premium and Claims'!L$5,'Pt 2 Premium and Claims'!L$6,-'Pt 2 Premium and Claims'!L$7,-'Pt 2 Premium and Claims'!L$13,'Pt 2 Premium and Claims'!L$14:'Pt 2 Premium and Claims'!L$17)</f>
        <v>0</v>
      </c>
      <c r="M2" s="217">
        <f>SUM('Pt 2 Premium and Claims'!M$5,'Pt 2 Premium and Claims'!M$6,-'Pt 2 Premium and Claims'!M$7,-'Pt 2 Premium and Claims'!M$13,'Pt 2 Premium and Claims'!M$14:'Pt 2 Premium and Claims'!M$17)</f>
        <v>0</v>
      </c>
      <c r="N2" s="216">
        <f>SUM('Pt 2 Premium and Claims'!N$5,'Pt 2 Premium and Claims'!N$6,-'Pt 2 Premium and Claims'!N$7,-'Pt 2 Premium and Claims'!N$13,'Pt 2 Premium and Claims'!N$14:'Pt 2 Premium and Claims'!N$17)</f>
        <v>14958294947.35</v>
      </c>
      <c r="O2" s="217">
        <f>SUM('Pt 2 Premium and Claims'!O$5,'Pt 2 Premium and Claims'!O$6,-'Pt 2 Premium and Claims'!O$7,-'Pt 2 Premium and Claims'!O$13,'Pt 2 Premium and Claims'!O$14:'Pt 2 Premium and Claims'!O$17)</f>
        <v>14966187521.01</v>
      </c>
      <c r="P2" s="217">
        <f>SUM('Pt 2 Premium and Claims'!P$5,'Pt 2 Premium and Claims'!P$6,-'Pt 2 Premium and Claims'!P$7,-'Pt 2 Premium and Claims'!P$13,'Pt 2 Premium and Claims'!P$14:'Pt 2 Premium and Claims'!P$17)</f>
        <v>0</v>
      </c>
      <c r="Q2" s="217">
        <f>SUM('Pt 2 Premium and Claims'!Q$5,'Pt 2 Premium and Claims'!Q$6,-'Pt 2 Premium and Claims'!Q$7,-'Pt 2 Premium and Claims'!Q$13,'Pt 2 Premium and Claims'!Q$14:'Pt 2 Premium and Claims'!Q$17)</f>
        <v>0</v>
      </c>
      <c r="R2" s="217">
        <f>SUM('Pt 2 Premium and Claims'!R$5,'Pt 2 Premium and Claims'!R$6,-'Pt 2 Premium and Claims'!R$7,-'Pt 2 Premium and Claims'!R$13,'Pt 2 Premium and Claims'!R$14:'Pt 2 Premium and Claims'!R$17)</f>
        <v>0</v>
      </c>
      <c r="S2" s="216">
        <f>SUM('Pt 2 Premium and Claims'!S$5,'Pt 2 Premium and Claims'!S$6,-'Pt 2 Premium and Claims'!S$7,-'Pt 2 Premium and Claims'!S$13,'Pt 2 Premium and Claims'!S$14:'Pt 2 Premium and Claims'!S$17)</f>
        <v>0</v>
      </c>
      <c r="T2" s="217">
        <f>SUM('Pt 2 Premium and Claims'!T$5,'Pt 2 Premium and Claims'!T$6,-'Pt 2 Premium and Claims'!T$7,-'Pt 2 Premium and Claims'!T$13,'Pt 2 Premium and Claims'!T$14:'Pt 2 Premium and Claims'!T$17)</f>
        <v>0</v>
      </c>
      <c r="U2" s="217">
        <f>SUM('Pt 2 Premium and Claims'!U$5,'Pt 2 Premium and Claims'!U$6,-'Pt 2 Premium and Claims'!U$7,-'Pt 2 Premium and Claims'!U$13,'Pt 2 Premium and Claims'!U$14:'Pt 2 Premium and Claims'!U$17)</f>
        <v>0</v>
      </c>
      <c r="V2" s="216">
        <f>SUM('Pt 2 Premium and Claims'!V$5,'Pt 2 Premium and Claims'!V$6,-'Pt 2 Premium and Claims'!V$7,-'Pt 2 Premium and Claims'!V$13,'Pt 2 Premium and Claims'!V$14:'Pt 2 Premium and Claims'!V$17)</f>
        <v>0</v>
      </c>
      <c r="W2" s="217">
        <f>SUM('Pt 2 Premium and Claims'!W$5,'Pt 2 Premium and Claims'!W$6,-'Pt 2 Premium and Claims'!W$7,-'Pt 2 Premium and Claims'!W$13,'Pt 2 Premium and Claims'!W$14:'Pt 2 Premium and Claims'!W$17)</f>
        <v>0</v>
      </c>
      <c r="X2" s="217">
        <f>SUM('Pt 2 Premium and Claims'!X$5,'Pt 2 Premium and Claims'!X$6,-'Pt 2 Premium and Claims'!X$7,-'Pt 2 Premium and Claims'!X$13,'Pt 2 Premium and Claims'!X$14:'Pt 2 Premium and Claims'!X$17)</f>
        <v>0</v>
      </c>
      <c r="Y2" s="216">
        <f>SUM('Pt 2 Premium and Claims'!Y$5,'Pt 2 Premium and Claims'!Y$6,-'Pt 2 Premium and Claims'!Y$7,-'Pt 2 Premium and Claims'!Y$13,'Pt 2 Premium and Claims'!Y$14:'Pt 2 Premium and Claims'!Y$17)</f>
        <v>0</v>
      </c>
      <c r="Z2" s="217">
        <f>SUM('Pt 2 Premium and Claims'!Z$5,'Pt 2 Premium and Claims'!Z$6,-'Pt 2 Premium and Claims'!Z$7,-'Pt 2 Premium and Claims'!Z$13,'Pt 2 Premium and Claims'!Z$14:'Pt 2 Premium and Claims'!Z$17)</f>
        <v>0</v>
      </c>
      <c r="AA2" s="217">
        <f>SUM('Pt 2 Premium and Claims'!AA$5,'Pt 2 Premium and Claims'!AA$6,-'Pt 2 Premium and Claims'!AA$7,-'Pt 2 Premium and Claims'!AA$13,'Pt 2 Premium and Claims'!AA$14:'Pt 2 Premium and Claims'!AA$17)</f>
        <v>0</v>
      </c>
      <c r="AB2" s="216"/>
      <c r="AC2" s="218"/>
      <c r="AD2" s="218"/>
      <c r="AE2" s="218"/>
      <c r="AF2" s="219"/>
      <c r="AG2" s="216"/>
      <c r="AH2" s="218"/>
      <c r="AI2" s="218"/>
      <c r="AJ2" s="218"/>
      <c r="AK2" s="219"/>
      <c r="AL2" s="216">
        <f>SUM('Pt 2 Premium and Claims'!AL$5,'Pt 2 Premium and Claims'!AL$6,-'Pt 2 Premium and Claims'!AL$7,-'Pt 2 Premium and Claims'!AL$13,'Pt 2 Premium and Claims'!AL$14:'Pt 2 Premium and Claims'!AL$17)</f>
        <v>605795248.0999999</v>
      </c>
      <c r="AM2" s="217">
        <f>SUM('Pt 2 Premium and Claims'!AM$5,'Pt 2 Premium and Claims'!AM$6,-'Pt 2 Premium and Claims'!AM$7,-'Pt 2 Premium and Claims'!AM$13,'Pt 2 Premium and Claims'!AM$14:'Pt 2 Premium and Claims'!AM$17)</f>
        <v>603720907.04999995</v>
      </c>
      <c r="AN2" s="217">
        <f>SUM('Pt 2 Premium and Claims'!AN$5,'Pt 2 Premium and Claims'!AN$6,-'Pt 2 Premium and Claims'!AN$7,-'Pt 2 Premium and Claims'!AN$13,'Pt 2 Premium and Claims'!AN$14:'Pt 2 Premium and Claims'!AN$17)</f>
        <v>0</v>
      </c>
      <c r="AO2" s="217">
        <f>SUM('Pt 2 Premium and Claims'!AO$5,'Pt 2 Premium and Claims'!AO$6,-'Pt 2 Premium and Claims'!AO$7,-'Pt 2 Premium and Claims'!AO$13,'Pt 2 Premium and Claims'!AO$14:'Pt 2 Premium and Claims'!AO$17)</f>
        <v>0</v>
      </c>
      <c r="AP2" s="217">
        <f>SUM('Pt 2 Premium and Claims'!AP$5,'Pt 2 Premium and Claims'!AP$6,-'Pt 2 Premium and Claims'!AP$7,-'Pt 2 Premium and Claims'!AP$13,'Pt 2 Premium and Claims'!AP$14:'Pt 2 Premium and Claims'!AP$17)</f>
        <v>0</v>
      </c>
      <c r="AQ2" s="216">
        <f>SUM('Pt 2 Premium and Claims'!AQ$5,'Pt 2 Premium and Claims'!AQ$6,-'Pt 2 Premium and Claims'!AQ$7,-'Pt 2 Premium and Claims'!AQ$13,'Pt 2 Premium and Claims'!AQ$14:'Pt 2 Premium and Claims'!AQ$17)</f>
        <v>2120367349.5500002</v>
      </c>
      <c r="AR2" s="220">
        <f>SUM('Pt 2 Premium and Claims'!AR$5,'Pt 2 Premium and Claims'!AR$6,-'Pt 2 Premium and Claims'!AR$7,-'Pt 2 Premium and Claims'!AR$13,'Pt 2 Premium and Claims'!AR$14:'Pt 2 Premium and Claims'!AR$17)</f>
        <v>12385638464.870001</v>
      </c>
      <c r="AS2" s="220">
        <f>SUM('Pt 2 Premium and Claims'!AS$5,'Pt 2 Premium and Claims'!AS$6,-'Pt 2 Premium and Claims'!AS$7,-'Pt 2 Premium and Claims'!AS$13,'Pt 2 Premium and Claims'!AS$14:'Pt 2 Premium and Claims'!AS$17)</f>
        <v>14375517709.699999</v>
      </c>
      <c r="AT2" s="221"/>
      <c r="AU2" s="222"/>
    </row>
    <row r="3" spans="1:47" ht="38.25" x14ac:dyDescent="0.25">
      <c r="A3" s="213" t="s">
        <v>91</v>
      </c>
      <c r="B3" s="214" t="s">
        <v>92</v>
      </c>
      <c r="C3" s="215"/>
      <c r="D3" s="216">
        <f>D$6</f>
        <v>42886545.969999999</v>
      </c>
      <c r="E3" s="216">
        <f t="shared" ref="E3:AA3" si="0">E$6</f>
        <v>42215529.139999986</v>
      </c>
      <c r="F3" s="216">
        <f t="shared" si="0"/>
        <v>0</v>
      </c>
      <c r="G3" s="216">
        <f t="shared" si="0"/>
        <v>0</v>
      </c>
      <c r="H3" s="216">
        <f t="shared" si="0"/>
        <v>0</v>
      </c>
      <c r="I3" s="216">
        <f t="shared" si="0"/>
        <v>3980671088.3100004</v>
      </c>
      <c r="J3" s="216">
        <f t="shared" si="0"/>
        <v>4015590324.8600001</v>
      </c>
      <c r="K3" s="216">
        <f t="shared" si="0"/>
        <v>0</v>
      </c>
      <c r="L3" s="216">
        <f t="shared" si="0"/>
        <v>0</v>
      </c>
      <c r="M3" s="216">
        <f t="shared" si="0"/>
        <v>0</v>
      </c>
      <c r="N3" s="216">
        <f t="shared" si="0"/>
        <v>12147458508.629997</v>
      </c>
      <c r="O3" s="216">
        <f t="shared" si="0"/>
        <v>12196576182.52</v>
      </c>
      <c r="P3" s="216">
        <f t="shared" si="0"/>
        <v>0</v>
      </c>
      <c r="Q3" s="216">
        <f t="shared" si="0"/>
        <v>0</v>
      </c>
      <c r="R3" s="216">
        <f t="shared" si="0"/>
        <v>0</v>
      </c>
      <c r="S3" s="216">
        <f t="shared" si="0"/>
        <v>0</v>
      </c>
      <c r="T3" s="216">
        <f t="shared" si="0"/>
        <v>0</v>
      </c>
      <c r="U3" s="216">
        <f t="shared" si="0"/>
        <v>0</v>
      </c>
      <c r="V3" s="216">
        <f t="shared" si="0"/>
        <v>0</v>
      </c>
      <c r="W3" s="216">
        <f t="shared" si="0"/>
        <v>0</v>
      </c>
      <c r="X3" s="216">
        <f t="shared" si="0"/>
        <v>0</v>
      </c>
      <c r="Y3" s="216">
        <f t="shared" si="0"/>
        <v>0</v>
      </c>
      <c r="Z3" s="216">
        <f t="shared" si="0"/>
        <v>0</v>
      </c>
      <c r="AA3" s="216">
        <f t="shared" si="0"/>
        <v>0</v>
      </c>
      <c r="AB3" s="216"/>
      <c r="AC3" s="223"/>
      <c r="AD3" s="223"/>
      <c r="AE3" s="223"/>
      <c r="AF3" s="224"/>
      <c r="AG3" s="216"/>
      <c r="AH3" s="223"/>
      <c r="AI3" s="223"/>
      <c r="AJ3" s="223"/>
      <c r="AK3" s="224"/>
      <c r="AL3" s="216">
        <f t="shared" ref="AL3:AS3" si="1">AL$6</f>
        <v>454335912.93000007</v>
      </c>
      <c r="AM3" s="217">
        <f t="shared" si="1"/>
        <v>463232925.42000002</v>
      </c>
      <c r="AN3" s="217">
        <f t="shared" si="1"/>
        <v>0</v>
      </c>
      <c r="AO3" s="217">
        <f t="shared" si="1"/>
        <v>0</v>
      </c>
      <c r="AP3" s="217">
        <f t="shared" si="1"/>
        <v>0</v>
      </c>
      <c r="AQ3" s="216">
        <f t="shared" si="1"/>
        <v>1857189798.5400002</v>
      </c>
      <c r="AR3" s="220">
        <f t="shared" si="1"/>
        <v>10093485697.149996</v>
      </c>
      <c r="AS3" s="220">
        <f t="shared" si="1"/>
        <v>11524762059.099997</v>
      </c>
      <c r="AT3" s="221"/>
      <c r="AU3" s="225"/>
    </row>
    <row r="4" spans="1:47" ht="76.5" x14ac:dyDescent="0.25">
      <c r="A4" s="213" t="s">
        <v>120</v>
      </c>
      <c r="B4" s="74" t="s">
        <v>121</v>
      </c>
      <c r="C4" s="226" t="s">
        <v>122</v>
      </c>
      <c r="D4" s="227">
        <f>D$7</f>
        <v>41379.269999999997</v>
      </c>
      <c r="E4" s="383">
        <f t="shared" ref="E4:AA4" si="2">E$7</f>
        <v>41379.269999999997</v>
      </c>
      <c r="F4" s="383">
        <f t="shared" si="2"/>
        <v>0</v>
      </c>
      <c r="G4" s="383">
        <f t="shared" si="2"/>
        <v>0</v>
      </c>
      <c r="H4" s="383">
        <f t="shared" si="2"/>
        <v>0</v>
      </c>
      <c r="I4" s="227">
        <f t="shared" si="2"/>
        <v>1611537.24</v>
      </c>
      <c r="J4" s="383">
        <f t="shared" si="2"/>
        <v>1610682.59</v>
      </c>
      <c r="K4" s="383">
        <f t="shared" si="2"/>
        <v>0</v>
      </c>
      <c r="L4" s="383">
        <f t="shared" si="2"/>
        <v>0</v>
      </c>
      <c r="M4" s="383">
        <f t="shared" si="2"/>
        <v>0</v>
      </c>
      <c r="N4" s="227">
        <f t="shared" si="2"/>
        <v>2210410.96</v>
      </c>
      <c r="O4" s="383">
        <f t="shared" si="2"/>
        <v>2210410.96</v>
      </c>
      <c r="P4" s="383">
        <f t="shared" si="2"/>
        <v>0</v>
      </c>
      <c r="Q4" s="383">
        <f t="shared" si="2"/>
        <v>0</v>
      </c>
      <c r="R4" s="383">
        <f t="shared" si="2"/>
        <v>0</v>
      </c>
      <c r="S4" s="227">
        <f t="shared" si="2"/>
        <v>0</v>
      </c>
      <c r="T4" s="383">
        <f t="shared" si="2"/>
        <v>0</v>
      </c>
      <c r="U4" s="383">
        <f t="shared" si="2"/>
        <v>0</v>
      </c>
      <c r="V4" s="227">
        <f t="shared" si="2"/>
        <v>0</v>
      </c>
      <c r="W4" s="383">
        <f t="shared" si="2"/>
        <v>0</v>
      </c>
      <c r="X4" s="383">
        <f t="shared" si="2"/>
        <v>0</v>
      </c>
      <c r="Y4" s="227">
        <f t="shared" si="2"/>
        <v>0</v>
      </c>
      <c r="Z4" s="383">
        <f t="shared" si="2"/>
        <v>0</v>
      </c>
      <c r="AA4" s="383">
        <f t="shared" si="2"/>
        <v>0</v>
      </c>
      <c r="AB4" s="227"/>
      <c r="AC4" s="228"/>
      <c r="AD4" s="228"/>
      <c r="AE4" s="228"/>
      <c r="AF4" s="228"/>
      <c r="AG4" s="227"/>
      <c r="AH4" s="228"/>
      <c r="AI4" s="228"/>
      <c r="AJ4" s="228"/>
      <c r="AK4" s="228"/>
      <c r="AL4" s="227">
        <f t="shared" ref="AL4:AS4" si="3">AL$7</f>
        <v>103.59</v>
      </c>
      <c r="AM4" s="383">
        <f t="shared" si="3"/>
        <v>103.59</v>
      </c>
      <c r="AN4" s="383">
        <f t="shared" si="3"/>
        <v>0</v>
      </c>
      <c r="AO4" s="383">
        <f t="shared" si="3"/>
        <v>0</v>
      </c>
      <c r="AP4" s="383">
        <f t="shared" si="3"/>
        <v>0</v>
      </c>
      <c r="AQ4" s="227">
        <f t="shared" si="3"/>
        <v>10888.76</v>
      </c>
      <c r="AR4" s="229">
        <f t="shared" si="3"/>
        <v>1379.05</v>
      </c>
      <c r="AS4" s="229">
        <f t="shared" si="3"/>
        <v>506713.51</v>
      </c>
      <c r="AT4" s="230"/>
      <c r="AU4" s="231"/>
    </row>
    <row r="5" spans="1:47" ht="25.5" x14ac:dyDescent="0.25">
      <c r="A5" s="213" t="s">
        <v>208</v>
      </c>
      <c r="B5" s="74" t="s">
        <v>209</v>
      </c>
      <c r="C5" s="226"/>
      <c r="D5" s="232">
        <f>'Pt 1 Summary of Data'!D$59/12</f>
        <v>7969.75</v>
      </c>
      <c r="E5" s="384">
        <f>'Pt 1 Summary of Data'!E$59/12</f>
        <v>8350.0833333333339</v>
      </c>
      <c r="F5" s="384">
        <f>'Pt 1 Summary of Data'!F$59/12</f>
        <v>0</v>
      </c>
      <c r="G5" s="384">
        <f>'Pt 1 Summary of Data'!G$59/12</f>
        <v>0</v>
      </c>
      <c r="H5" s="384">
        <f>'Pt 1 Summary of Data'!H$59/12</f>
        <v>0</v>
      </c>
      <c r="I5" s="232">
        <f>'Pt 1 Summary of Data'!I$59/12</f>
        <v>1019164.9166666666</v>
      </c>
      <c r="J5" s="384">
        <f>'Pt 1 Summary of Data'!J$59/12</f>
        <v>1019056.25</v>
      </c>
      <c r="K5" s="384">
        <f>'Pt 1 Summary of Data'!K$59/12</f>
        <v>0</v>
      </c>
      <c r="L5" s="384">
        <f>'Pt 1 Summary of Data'!L$59/12</f>
        <v>0</v>
      </c>
      <c r="M5" s="384">
        <f>'Pt 1 Summary of Data'!M$59/12</f>
        <v>0</v>
      </c>
      <c r="N5" s="232">
        <f>'Pt 1 Summary of Data'!N$59/12</f>
        <v>3572635.5</v>
      </c>
      <c r="O5" s="384">
        <f>'Pt 1 Summary of Data'!O$59/12</f>
        <v>3574197.8333333335</v>
      </c>
      <c r="P5" s="384">
        <f>'Pt 1 Summary of Data'!P$59/12</f>
        <v>0</v>
      </c>
      <c r="Q5" s="384">
        <f>'Pt 1 Summary of Data'!Q$59/12</f>
        <v>0</v>
      </c>
      <c r="R5" s="384">
        <f>'Pt 1 Summary of Data'!R$59/12</f>
        <v>0</v>
      </c>
      <c r="S5" s="232">
        <f>'Pt 1 Summary of Data'!S$59/12</f>
        <v>0</v>
      </c>
      <c r="T5" s="384">
        <f>'Pt 1 Summary of Data'!T$59/12</f>
        <v>0</v>
      </c>
      <c r="U5" s="384">
        <f>'Pt 1 Summary of Data'!U$59/12</f>
        <v>0</v>
      </c>
      <c r="V5" s="232">
        <f>'Pt 1 Summary of Data'!V$59/12</f>
        <v>0</v>
      </c>
      <c r="W5" s="384">
        <f>'Pt 1 Summary of Data'!W$59/12</f>
        <v>0</v>
      </c>
      <c r="X5" s="384">
        <f>'Pt 1 Summary of Data'!X$59/12</f>
        <v>0</v>
      </c>
      <c r="Y5" s="232">
        <f>'Pt 1 Summary of Data'!Y$59/12</f>
        <v>0</v>
      </c>
      <c r="Z5" s="384">
        <f>'Pt 1 Summary of Data'!Z$59/12</f>
        <v>0</v>
      </c>
      <c r="AA5" s="384">
        <f>'Pt 1 Summary of Data'!AA$59/12</f>
        <v>0</v>
      </c>
      <c r="AB5" s="232"/>
      <c r="AC5" s="233"/>
      <c r="AD5" s="233"/>
      <c r="AE5" s="233"/>
      <c r="AF5" s="234"/>
      <c r="AG5" s="232"/>
      <c r="AH5" s="233"/>
      <c r="AI5" s="233"/>
      <c r="AJ5" s="233"/>
      <c r="AK5" s="234"/>
      <c r="AL5" s="232">
        <f>'Pt 1 Summary of Data'!AL$59/12</f>
        <v>324159.75</v>
      </c>
      <c r="AM5" s="384">
        <f>'Pt 1 Summary of Data'!AM$59/12</f>
        <v>325135.33333333331</v>
      </c>
      <c r="AN5" s="384">
        <f>'Pt 1 Summary of Data'!AN$59/12</f>
        <v>0</v>
      </c>
      <c r="AO5" s="384">
        <f>'Pt 1 Summary of Data'!AO$59/12</f>
        <v>0</v>
      </c>
      <c r="AP5" s="384">
        <f>'Pt 1 Summary of Data'!AP$59/12</f>
        <v>0</v>
      </c>
      <c r="AQ5" s="232">
        <f>'Pt 1 Summary of Data'!AQ$59/12</f>
        <v>221653.83333333334</v>
      </c>
      <c r="AR5" s="235">
        <f>'Pt 1 Summary of Data'!AR$59/12</f>
        <v>14143018.333333334</v>
      </c>
      <c r="AS5" s="235">
        <f>'Pt 1 Summary of Data'!AS$59/12</f>
        <v>4874984.916666667</v>
      </c>
      <c r="AT5" s="235">
        <f>'Pt 1 Summary of Data'!AT$59/12</f>
        <v>184815.66666666666</v>
      </c>
      <c r="AU5" s="236"/>
    </row>
    <row r="6" spans="1:47" s="15" customFormat="1" ht="25.5" x14ac:dyDescent="0.25">
      <c r="A6" s="213" t="s">
        <v>327</v>
      </c>
      <c r="B6" s="75" t="s">
        <v>328</v>
      </c>
      <c r="C6" s="237" t="s">
        <v>329</v>
      </c>
      <c r="D6" s="227">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42886545.969999999</v>
      </c>
      <c r="E6" s="383">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42215529.139999986</v>
      </c>
      <c r="F6" s="383">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83">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83">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27">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3980671088.3100004</v>
      </c>
      <c r="J6" s="383">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4015590324.8600001</v>
      </c>
      <c r="K6" s="383">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83">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83">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27">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12147458508.629997</v>
      </c>
      <c r="O6" s="383">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12196576182.52</v>
      </c>
      <c r="P6" s="383">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83">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83">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27">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83">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83">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27">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83">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83">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27">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83">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83">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27"/>
      <c r="AC6" s="238"/>
      <c r="AD6" s="238"/>
      <c r="AE6" s="238"/>
      <c r="AF6" s="238"/>
      <c r="AG6" s="227"/>
      <c r="AH6" s="238"/>
      <c r="AI6" s="238"/>
      <c r="AJ6" s="238"/>
      <c r="AK6" s="238"/>
      <c r="AL6" s="227">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454335912.93000007</v>
      </c>
      <c r="AM6" s="383">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463232925.42000002</v>
      </c>
      <c r="AN6" s="383">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83">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83">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27">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1857189798.5400002</v>
      </c>
      <c r="AR6" s="229">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10093485697.149996</v>
      </c>
      <c r="AS6" s="229">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11524762059.099997</v>
      </c>
      <c r="AT6" s="239"/>
      <c r="AU6" s="240"/>
    </row>
    <row r="7" spans="1:47" ht="89.25" x14ac:dyDescent="0.25">
      <c r="A7" s="213" t="s">
        <v>330</v>
      </c>
      <c r="B7" s="75" t="s">
        <v>331</v>
      </c>
      <c r="C7" s="241" t="s">
        <v>122</v>
      </c>
      <c r="D7" s="227">
        <f>MIN(MAX(0,'Pt 2 Premium and Claims'!D56),MAX(0,'Pt 2 Premium and Claims'!D57))</f>
        <v>41379.269999999997</v>
      </c>
      <c r="E7" s="383">
        <f>MIN(MAX(0,'Pt 2 Premium and Claims'!E56),MAX(0,'Pt 2 Premium and Claims'!E57))</f>
        <v>41379.269999999997</v>
      </c>
      <c r="F7" s="383">
        <f>MIN(MAX(0,'Pt 2 Premium and Claims'!F56),MAX(0,'Pt 2 Premium and Claims'!F57))</f>
        <v>0</v>
      </c>
      <c r="G7" s="383">
        <f>MIN(MAX(0,'Pt 2 Premium and Claims'!G56),MAX(0,'Pt 2 Premium and Claims'!G57))</f>
        <v>0</v>
      </c>
      <c r="H7" s="383">
        <f>MIN(MAX(0,'Pt 2 Premium and Claims'!H56),MAX(0,'Pt 2 Premium and Claims'!H57))</f>
        <v>0</v>
      </c>
      <c r="I7" s="227">
        <f>MIN(MAX(0,'Pt 2 Premium and Claims'!I56),MAX(0,'Pt 2 Premium and Claims'!I57))</f>
        <v>1611537.24</v>
      </c>
      <c r="J7" s="383">
        <f>MIN(MAX(0,'Pt 2 Premium and Claims'!J56),MAX(0,'Pt 2 Premium and Claims'!J57))</f>
        <v>1610682.59</v>
      </c>
      <c r="K7" s="383">
        <f>MIN(MAX(0,'Pt 2 Premium and Claims'!K56),MAX(0,'Pt 2 Premium and Claims'!K57))</f>
        <v>0</v>
      </c>
      <c r="L7" s="383">
        <f>MIN(MAX(0,'Pt 2 Premium and Claims'!L56),MAX(0,'Pt 2 Premium and Claims'!L57))</f>
        <v>0</v>
      </c>
      <c r="M7" s="383">
        <f>MIN(MAX(0,'Pt 2 Premium and Claims'!M56),MAX(0,'Pt 2 Premium and Claims'!M57))</f>
        <v>0</v>
      </c>
      <c r="N7" s="227">
        <f>MIN(MAX(0,'Pt 2 Premium and Claims'!N56),MAX(0,'Pt 2 Premium and Claims'!N57))</f>
        <v>2210410.96</v>
      </c>
      <c r="O7" s="383">
        <f>MIN(MAX(0,'Pt 2 Premium and Claims'!O56),MAX(0,'Pt 2 Premium and Claims'!O57))</f>
        <v>2210410.96</v>
      </c>
      <c r="P7" s="383">
        <f>MIN(MAX(0,'Pt 2 Premium and Claims'!P56),MAX(0,'Pt 2 Premium and Claims'!P57))</f>
        <v>0</v>
      </c>
      <c r="Q7" s="383">
        <f>MIN(MAX(0,'Pt 2 Premium and Claims'!Q56),MAX(0,'Pt 2 Premium and Claims'!Q57))</f>
        <v>0</v>
      </c>
      <c r="R7" s="383">
        <f>MIN(MAX(0,'Pt 2 Premium and Claims'!R56),MAX(0,'Pt 2 Premium and Claims'!R57))</f>
        <v>0</v>
      </c>
      <c r="S7" s="227">
        <f>MIN(MAX(0,'Pt 2 Premium and Claims'!S56),MAX(0,'Pt 2 Premium and Claims'!S57))</f>
        <v>0</v>
      </c>
      <c r="T7" s="383">
        <f>MIN(MAX(0,'Pt 2 Premium and Claims'!T56),MAX(0,'Pt 2 Premium and Claims'!T57))</f>
        <v>0</v>
      </c>
      <c r="U7" s="383">
        <f>MIN(MAX(0,'Pt 2 Premium and Claims'!U56),MAX(0,'Pt 2 Premium and Claims'!U57))</f>
        <v>0</v>
      </c>
      <c r="V7" s="227">
        <f>MIN(MAX(0,'Pt 2 Premium and Claims'!V56),MAX(0,'Pt 2 Premium and Claims'!V57))</f>
        <v>0</v>
      </c>
      <c r="W7" s="383">
        <f>MIN(MAX(0,'Pt 2 Premium and Claims'!W56),MAX(0,'Pt 2 Premium and Claims'!W57))</f>
        <v>0</v>
      </c>
      <c r="X7" s="383">
        <f>MIN(MAX(0,'Pt 2 Premium and Claims'!X56),MAX(0,'Pt 2 Premium and Claims'!X57))</f>
        <v>0</v>
      </c>
      <c r="Y7" s="227">
        <f>MIN(MAX(0,'Pt 2 Premium and Claims'!Y56),MAX(0,'Pt 2 Premium and Claims'!Y57))</f>
        <v>0</v>
      </c>
      <c r="Z7" s="383">
        <f>MIN(MAX(0,'Pt 2 Premium and Claims'!Z56),MAX(0,'Pt 2 Premium and Claims'!Z57))</f>
        <v>0</v>
      </c>
      <c r="AA7" s="383">
        <f>MIN(MAX(0,'Pt 2 Premium and Claims'!AA56),MAX(0,'Pt 2 Premium and Claims'!AA57))</f>
        <v>0</v>
      </c>
      <c r="AB7" s="227"/>
      <c r="AC7" s="238"/>
      <c r="AD7" s="238"/>
      <c r="AE7" s="238"/>
      <c r="AF7" s="238"/>
      <c r="AG7" s="227"/>
      <c r="AH7" s="238"/>
      <c r="AI7" s="238"/>
      <c r="AJ7" s="238"/>
      <c r="AK7" s="238"/>
      <c r="AL7" s="227">
        <f>MIN(MAX(0,'Pt 2 Premium and Claims'!AL56),MAX(0,'Pt 2 Premium and Claims'!AL57))</f>
        <v>103.59</v>
      </c>
      <c r="AM7" s="383">
        <f>MIN(MAX(0,'Pt 2 Premium and Claims'!AM56),MAX(0,'Pt 2 Premium and Claims'!AM57))</f>
        <v>103.59</v>
      </c>
      <c r="AN7" s="383">
        <f>MIN(MAX(0,'Pt 2 Premium and Claims'!AN56),MAX(0,'Pt 2 Premium and Claims'!AN57))</f>
        <v>0</v>
      </c>
      <c r="AO7" s="383">
        <f>MIN(MAX(0,'Pt 2 Premium and Claims'!AO56),MAX(0,'Pt 2 Premium and Claims'!AO57))</f>
        <v>0</v>
      </c>
      <c r="AP7" s="383">
        <f>MIN(MAX(0,'Pt 2 Premium and Claims'!AP56),MAX(0,'Pt 2 Premium and Claims'!AP57))</f>
        <v>0</v>
      </c>
      <c r="AQ7" s="227">
        <f>MIN(MAX(0,'Pt 2 Premium and Claims'!AQ56),MAX(0,'Pt 2 Premium and Claims'!AQ57))</f>
        <v>10888.76</v>
      </c>
      <c r="AR7" s="229">
        <f>MIN(MAX(0,'Pt 2 Premium and Claims'!AR56),MAX(0,'Pt 2 Premium and Claims'!AR57))</f>
        <v>1379.05</v>
      </c>
      <c r="AS7" s="229">
        <f>MIN(MAX(0,'Pt 2 Premium and Claims'!AS56),MAX(0,'Pt 2 Premium and Claims'!AS57))</f>
        <v>506713.51</v>
      </c>
      <c r="AT7" s="239"/>
      <c r="AU7" s="240"/>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zoomScale="80" zoomScaleNormal="80" workbookViewId="0">
      <pane xSplit="2" ySplit="3" topLeftCell="C4" activePane="bottomRight" state="frozen"/>
      <selection pane="topRight" activeCell="B1" sqref="B1"/>
      <selection pane="bottomLeft" activeCell="B1" sqref="B1"/>
      <selection pane="bottomRight" activeCell="D24" sqref="D24"/>
    </sheetView>
  </sheetViews>
  <sheetFormatPr defaultColWidth="0" defaultRowHeight="12.75" zeroHeight="1" x14ac:dyDescent="0.2"/>
  <cols>
    <col min="1" max="1" width="11.42578125" style="206" hidden="1" customWidth="1"/>
    <col min="2" max="2" width="73.7109375" style="2" customWidth="1"/>
    <col min="3" max="11" width="19.42578125" style="2" customWidth="1"/>
    <col min="12" max="12" width="19.42578125" style="1" customWidth="1"/>
    <col min="13" max="38" width="19.42578125" style="2" customWidth="1"/>
    <col min="39" max="39" width="9.28515625" style="2" customWidth="1"/>
    <col min="40" max="40" width="9.28515625" style="2" hidden="1" customWidth="1"/>
    <col min="41" max="16384" width="9.28515625" style="2" hidden="1"/>
  </cols>
  <sheetData>
    <row r="1" spans="1:38" ht="19.5" x14ac:dyDescent="0.2">
      <c r="B1" s="44" t="s">
        <v>340</v>
      </c>
    </row>
    <row r="2" spans="1:38" x14ac:dyDescent="0.2"/>
    <row r="3" spans="1:38" ht="75" x14ac:dyDescent="0.2">
      <c r="B3" s="79" t="s">
        <v>1</v>
      </c>
      <c r="C3" s="81" t="s">
        <v>341</v>
      </c>
      <c r="D3" s="82" t="s">
        <v>342</v>
      </c>
      <c r="E3" s="82" t="s">
        <v>343</v>
      </c>
      <c r="F3" s="82" t="s">
        <v>344</v>
      </c>
      <c r="G3" s="81" t="s">
        <v>345</v>
      </c>
      <c r="H3" s="82" t="s">
        <v>346</v>
      </c>
      <c r="I3" s="82" t="s">
        <v>347</v>
      </c>
      <c r="J3" s="82" t="s">
        <v>348</v>
      </c>
      <c r="K3" s="81" t="s">
        <v>349</v>
      </c>
      <c r="L3" s="82" t="s">
        <v>350</v>
      </c>
      <c r="M3" s="82" t="s">
        <v>351</v>
      </c>
      <c r="N3" s="82" t="s">
        <v>352</v>
      </c>
      <c r="O3" s="81" t="s">
        <v>353</v>
      </c>
      <c r="P3" s="82" t="s">
        <v>354</v>
      </c>
      <c r="Q3" s="82" t="s">
        <v>355</v>
      </c>
      <c r="R3" s="82" t="s">
        <v>356</v>
      </c>
      <c r="S3" s="81" t="s">
        <v>357</v>
      </c>
      <c r="T3" s="82" t="s">
        <v>358</v>
      </c>
      <c r="U3" s="82" t="s">
        <v>359</v>
      </c>
      <c r="V3" s="82" t="s">
        <v>360</v>
      </c>
      <c r="W3" s="81" t="s">
        <v>361</v>
      </c>
      <c r="X3" s="82" t="s">
        <v>362</v>
      </c>
      <c r="Y3" s="82" t="s">
        <v>363</v>
      </c>
      <c r="Z3" s="82" t="s">
        <v>364</v>
      </c>
      <c r="AA3" s="81" t="s">
        <v>365</v>
      </c>
      <c r="AB3" s="82" t="s">
        <v>366</v>
      </c>
      <c r="AC3" s="82" t="s">
        <v>367</v>
      </c>
      <c r="AD3" s="82" t="s">
        <v>368</v>
      </c>
      <c r="AE3" s="81" t="s">
        <v>369</v>
      </c>
      <c r="AF3" s="82" t="s">
        <v>370</v>
      </c>
      <c r="AG3" s="82" t="s">
        <v>371</v>
      </c>
      <c r="AH3" s="82" t="s">
        <v>372</v>
      </c>
      <c r="AI3" s="81" t="s">
        <v>373</v>
      </c>
      <c r="AJ3" s="82" t="s">
        <v>374</v>
      </c>
      <c r="AK3" s="82" t="s">
        <v>375</v>
      </c>
      <c r="AL3" s="99" t="s">
        <v>376</v>
      </c>
    </row>
    <row r="4" spans="1:38" ht="16.5" x14ac:dyDescent="0.25">
      <c r="B4" s="243" t="s">
        <v>377</v>
      </c>
      <c r="C4" s="336"/>
      <c r="D4" s="337"/>
      <c r="E4" s="337"/>
      <c r="F4" s="337"/>
      <c r="G4" s="336"/>
      <c r="H4" s="337"/>
      <c r="I4" s="337"/>
      <c r="J4" s="337"/>
      <c r="K4" s="336"/>
      <c r="L4" s="337"/>
      <c r="M4" s="337"/>
      <c r="N4" s="337"/>
      <c r="O4" s="336"/>
      <c r="P4" s="337"/>
      <c r="Q4" s="337"/>
      <c r="R4" s="337"/>
      <c r="S4" s="336"/>
      <c r="T4" s="337"/>
      <c r="U4" s="337"/>
      <c r="V4" s="337"/>
      <c r="W4" s="336"/>
      <c r="X4" s="337"/>
      <c r="Y4" s="337"/>
      <c r="Z4" s="337"/>
      <c r="AA4" s="336"/>
      <c r="AB4" s="337"/>
      <c r="AC4" s="337"/>
      <c r="AD4" s="337"/>
      <c r="AE4" s="336"/>
      <c r="AF4" s="337"/>
      <c r="AG4" s="337"/>
      <c r="AH4" s="337"/>
      <c r="AI4" s="336"/>
      <c r="AJ4" s="337"/>
      <c r="AK4" s="337"/>
      <c r="AL4" s="385"/>
    </row>
    <row r="5" spans="1:38" x14ac:dyDescent="0.2">
      <c r="A5" s="206" t="s">
        <v>378</v>
      </c>
      <c r="B5" s="91" t="s">
        <v>379</v>
      </c>
      <c r="C5" s="52"/>
      <c r="D5" s="53"/>
      <c r="E5" s="178"/>
      <c r="F5" s="178"/>
      <c r="G5" s="52"/>
      <c r="H5" s="53"/>
      <c r="I5" s="178"/>
      <c r="J5" s="178"/>
      <c r="K5" s="52"/>
      <c r="L5" s="53"/>
      <c r="M5" s="178"/>
      <c r="N5" s="178"/>
      <c r="O5" s="52"/>
      <c r="P5" s="53"/>
      <c r="Q5" s="178"/>
      <c r="R5" s="178"/>
      <c r="S5" s="52"/>
      <c r="T5" s="53"/>
      <c r="U5" s="178"/>
      <c r="V5" s="178"/>
      <c r="W5" s="52"/>
      <c r="X5" s="53"/>
      <c r="Y5" s="178"/>
      <c r="Z5" s="178"/>
      <c r="AA5" s="179"/>
      <c r="AB5" s="178"/>
      <c r="AC5" s="178"/>
      <c r="AD5" s="178"/>
      <c r="AE5" s="179"/>
      <c r="AF5" s="178"/>
      <c r="AG5" s="178"/>
      <c r="AH5" s="178"/>
      <c r="AI5" s="52">
        <v>336954414.16000003</v>
      </c>
      <c r="AJ5" s="53">
        <v>403979841.88999999</v>
      </c>
      <c r="AK5" s="178"/>
      <c r="AL5" s="180"/>
    </row>
    <row r="6" spans="1:38" ht="13.9" customHeight="1" x14ac:dyDescent="0.2">
      <c r="A6" s="206" t="s">
        <v>380</v>
      </c>
      <c r="B6" s="92" t="s">
        <v>381</v>
      </c>
      <c r="C6" s="202"/>
      <c r="D6" s="330"/>
      <c r="E6" s="341"/>
      <c r="F6" s="341"/>
      <c r="G6" s="202"/>
      <c r="H6" s="330"/>
      <c r="I6" s="341"/>
      <c r="J6" s="341"/>
      <c r="K6" s="202"/>
      <c r="L6" s="330"/>
      <c r="M6" s="341"/>
      <c r="N6" s="341"/>
      <c r="O6" s="202"/>
      <c r="P6" s="330"/>
      <c r="Q6" s="341"/>
      <c r="R6" s="341"/>
      <c r="S6" s="202"/>
      <c r="T6" s="330"/>
      <c r="U6" s="341"/>
      <c r="V6" s="341"/>
      <c r="W6" s="202"/>
      <c r="X6" s="330"/>
      <c r="Y6" s="341"/>
      <c r="Z6" s="341"/>
      <c r="AA6" s="143"/>
      <c r="AB6" s="141"/>
      <c r="AC6" s="141"/>
      <c r="AD6" s="141"/>
      <c r="AE6" s="143"/>
      <c r="AF6" s="141"/>
      <c r="AG6" s="141"/>
      <c r="AH6" s="141"/>
      <c r="AI6" s="202">
        <v>333119738.64999998</v>
      </c>
      <c r="AJ6" s="330">
        <v>397214436.39999998</v>
      </c>
      <c r="AK6" s="341">
        <v>463233029.00999999</v>
      </c>
      <c r="AL6" s="386">
        <v>1193567204.0599999</v>
      </c>
    </row>
    <row r="7" spans="1:38" x14ac:dyDescent="0.2">
      <c r="A7" s="206" t="s">
        <v>382</v>
      </c>
      <c r="B7" s="92" t="s">
        <v>383</v>
      </c>
      <c r="C7" s="202"/>
      <c r="D7" s="330"/>
      <c r="E7" s="341"/>
      <c r="F7" s="341"/>
      <c r="G7" s="202"/>
      <c r="H7" s="330"/>
      <c r="I7" s="341"/>
      <c r="J7" s="341"/>
      <c r="K7" s="202"/>
      <c r="L7" s="330"/>
      <c r="M7" s="341"/>
      <c r="N7" s="341"/>
      <c r="O7" s="202"/>
      <c r="P7" s="330"/>
      <c r="Q7" s="341"/>
      <c r="R7" s="341"/>
      <c r="S7" s="202"/>
      <c r="T7" s="330"/>
      <c r="U7" s="341"/>
      <c r="V7" s="341"/>
      <c r="W7" s="202"/>
      <c r="X7" s="330"/>
      <c r="Y7" s="341"/>
      <c r="Z7" s="341"/>
      <c r="AA7" s="143"/>
      <c r="AB7" s="141"/>
      <c r="AC7" s="141"/>
      <c r="AD7" s="141"/>
      <c r="AE7" s="143"/>
      <c r="AF7" s="141"/>
      <c r="AG7" s="141"/>
      <c r="AH7" s="141"/>
      <c r="AI7" s="202">
        <v>1147788.8</v>
      </c>
      <c r="AJ7" s="330">
        <v>5302267.87</v>
      </c>
      <c r="AK7" s="341">
        <v>2754746.33</v>
      </c>
      <c r="AL7" s="386">
        <v>9204803</v>
      </c>
    </row>
    <row r="8" spans="1:38" x14ac:dyDescent="0.2">
      <c r="A8" s="206" t="s">
        <v>384</v>
      </c>
      <c r="B8" s="92" t="s">
        <v>385</v>
      </c>
      <c r="C8" s="202"/>
      <c r="D8" s="330"/>
      <c r="E8" s="341"/>
      <c r="F8" s="341"/>
      <c r="G8" s="373"/>
      <c r="H8" s="332"/>
      <c r="I8" s="332"/>
      <c r="J8" s="387"/>
      <c r="K8" s="373"/>
      <c r="L8" s="332"/>
      <c r="M8" s="332"/>
      <c r="N8" s="332"/>
      <c r="O8" s="373"/>
      <c r="P8" s="332"/>
      <c r="Q8" s="332"/>
      <c r="R8" s="332"/>
      <c r="S8" s="373"/>
      <c r="T8" s="332"/>
      <c r="U8" s="332"/>
      <c r="V8" s="332"/>
      <c r="W8" s="373"/>
      <c r="X8" s="332"/>
      <c r="Y8" s="332"/>
      <c r="Z8" s="332"/>
      <c r="AA8" s="143"/>
      <c r="AB8" s="141"/>
      <c r="AC8" s="141"/>
      <c r="AD8" s="141"/>
      <c r="AE8" s="143"/>
      <c r="AF8" s="141"/>
      <c r="AG8" s="141"/>
      <c r="AH8" s="141"/>
      <c r="AI8" s="143"/>
      <c r="AJ8" s="332"/>
      <c r="AK8" s="332"/>
      <c r="AL8" s="388"/>
    </row>
    <row r="9" spans="1:38" ht="25.5" x14ac:dyDescent="0.2">
      <c r="A9" s="206" t="s">
        <v>386</v>
      </c>
      <c r="B9" s="92" t="s">
        <v>387</v>
      </c>
      <c r="C9" s="202"/>
      <c r="D9" s="330"/>
      <c r="E9" s="341"/>
      <c r="F9" s="341"/>
      <c r="G9" s="143"/>
      <c r="H9" s="141"/>
      <c r="I9" s="141"/>
      <c r="J9" s="196"/>
      <c r="K9" s="143"/>
      <c r="L9" s="141"/>
      <c r="M9" s="141"/>
      <c r="N9" s="141"/>
      <c r="O9" s="143"/>
      <c r="P9" s="141"/>
      <c r="Q9" s="141"/>
      <c r="R9" s="141"/>
      <c r="S9" s="143"/>
      <c r="T9" s="141"/>
      <c r="U9" s="141"/>
      <c r="V9" s="141"/>
      <c r="W9" s="143"/>
      <c r="X9" s="141"/>
      <c r="Y9" s="141"/>
      <c r="Z9" s="141"/>
      <c r="AA9" s="143"/>
      <c r="AB9" s="141"/>
      <c r="AC9" s="141"/>
      <c r="AD9" s="141"/>
      <c r="AE9" s="143"/>
      <c r="AF9" s="141"/>
      <c r="AG9" s="141"/>
      <c r="AH9" s="141"/>
      <c r="AI9" s="143"/>
      <c r="AJ9" s="141"/>
      <c r="AK9" s="141"/>
      <c r="AL9" s="181"/>
    </row>
    <row r="10" spans="1:38" ht="25.5" x14ac:dyDescent="0.2">
      <c r="A10" s="206" t="s">
        <v>388</v>
      </c>
      <c r="B10" s="92" t="s">
        <v>389</v>
      </c>
      <c r="C10" s="202"/>
      <c r="D10" s="330"/>
      <c r="E10" s="341"/>
      <c r="F10" s="341"/>
      <c r="G10" s="202"/>
      <c r="H10" s="330"/>
      <c r="I10" s="341"/>
      <c r="J10" s="341"/>
      <c r="K10" s="143"/>
      <c r="L10" s="141"/>
      <c r="M10" s="141"/>
      <c r="N10" s="141"/>
      <c r="O10" s="143"/>
      <c r="P10" s="141"/>
      <c r="Q10" s="141"/>
      <c r="R10" s="141"/>
      <c r="S10" s="143"/>
      <c r="T10" s="141"/>
      <c r="U10" s="141"/>
      <c r="V10" s="141"/>
      <c r="W10" s="143"/>
      <c r="X10" s="141"/>
      <c r="Y10" s="141"/>
      <c r="Z10" s="141"/>
      <c r="AA10" s="143"/>
      <c r="AB10" s="141"/>
      <c r="AC10" s="141"/>
      <c r="AD10" s="141"/>
      <c r="AE10" s="143"/>
      <c r="AF10" s="141"/>
      <c r="AG10" s="141"/>
      <c r="AH10" s="141"/>
      <c r="AI10" s="143"/>
      <c r="AJ10" s="141"/>
      <c r="AK10" s="141"/>
      <c r="AL10" s="181"/>
    </row>
    <row r="11" spans="1:38" x14ac:dyDescent="0.2">
      <c r="A11" s="206" t="s">
        <v>390</v>
      </c>
      <c r="B11" s="92" t="s">
        <v>391</v>
      </c>
      <c r="C11" s="202"/>
      <c r="D11" s="330"/>
      <c r="E11" s="341"/>
      <c r="F11" s="341"/>
      <c r="G11" s="202"/>
      <c r="H11" s="330"/>
      <c r="I11" s="341"/>
      <c r="J11" s="341"/>
      <c r="K11" s="143"/>
      <c r="L11" s="141"/>
      <c r="M11" s="141"/>
      <c r="N11" s="141"/>
      <c r="O11" s="143"/>
      <c r="P11" s="141"/>
      <c r="Q11" s="141"/>
      <c r="R11" s="141"/>
      <c r="S11" s="143"/>
      <c r="T11" s="141"/>
      <c r="U11" s="141"/>
      <c r="V11" s="141"/>
      <c r="W11" s="143"/>
      <c r="X11" s="141"/>
      <c r="Y11" s="141"/>
      <c r="Z11" s="141"/>
      <c r="AA11" s="143"/>
      <c r="AB11" s="141"/>
      <c r="AC11" s="141"/>
      <c r="AD11" s="141"/>
      <c r="AE11" s="143"/>
      <c r="AF11" s="141"/>
      <c r="AG11" s="141"/>
      <c r="AH11" s="141"/>
      <c r="AI11" s="143"/>
      <c r="AJ11" s="141"/>
      <c r="AK11" s="141"/>
      <c r="AL11" s="181"/>
    </row>
    <row r="12" spans="1:38" s="33" customFormat="1" x14ac:dyDescent="0.2">
      <c r="A12" s="207" t="s">
        <v>392</v>
      </c>
      <c r="B12" s="93" t="s">
        <v>393</v>
      </c>
      <c r="C12" s="340"/>
      <c r="D12" s="341"/>
      <c r="E12" s="341"/>
      <c r="F12" s="341"/>
      <c r="G12" s="340"/>
      <c r="H12" s="341"/>
      <c r="I12" s="341"/>
      <c r="J12" s="341"/>
      <c r="K12" s="340"/>
      <c r="L12" s="341"/>
      <c r="M12" s="341"/>
      <c r="N12" s="341"/>
      <c r="O12" s="143"/>
      <c r="P12" s="141"/>
      <c r="Q12" s="141"/>
      <c r="R12" s="141"/>
      <c r="S12" s="143"/>
      <c r="T12" s="141"/>
      <c r="U12" s="141"/>
      <c r="V12" s="141"/>
      <c r="W12" s="143"/>
      <c r="X12" s="141"/>
      <c r="Y12" s="141"/>
      <c r="Z12" s="141"/>
      <c r="AA12" s="143"/>
      <c r="AB12" s="141"/>
      <c r="AC12" s="141"/>
      <c r="AD12" s="141"/>
      <c r="AE12" s="143"/>
      <c r="AF12" s="141"/>
      <c r="AG12" s="141"/>
      <c r="AH12" s="141"/>
      <c r="AI12" s="143"/>
      <c r="AJ12" s="141"/>
      <c r="AK12" s="141"/>
      <c r="AL12" s="181"/>
    </row>
    <row r="13" spans="1:38" s="33" customFormat="1" ht="13.9" customHeight="1" x14ac:dyDescent="0.2">
      <c r="A13" s="207" t="s">
        <v>394</v>
      </c>
      <c r="B13" s="93" t="s">
        <v>395</v>
      </c>
      <c r="C13" s="373"/>
      <c r="D13" s="332"/>
      <c r="E13" s="332"/>
      <c r="F13" s="332"/>
      <c r="G13" s="373"/>
      <c r="H13" s="332"/>
      <c r="I13" s="332"/>
      <c r="J13" s="332"/>
      <c r="K13" s="373"/>
      <c r="L13" s="332"/>
      <c r="M13" s="332"/>
      <c r="N13" s="332"/>
      <c r="O13" s="340"/>
      <c r="P13" s="341"/>
      <c r="Q13" s="341"/>
      <c r="R13" s="341"/>
      <c r="S13" s="340"/>
      <c r="T13" s="341"/>
      <c r="U13" s="341"/>
      <c r="V13" s="341"/>
      <c r="W13" s="340"/>
      <c r="X13" s="341"/>
      <c r="Y13" s="341"/>
      <c r="Z13" s="341"/>
      <c r="AA13" s="143"/>
      <c r="AB13" s="141"/>
      <c r="AC13" s="141"/>
      <c r="AD13" s="141"/>
      <c r="AE13" s="143"/>
      <c r="AF13" s="141"/>
      <c r="AG13" s="141"/>
      <c r="AH13" s="141"/>
      <c r="AI13" s="340">
        <v>334267527.44999999</v>
      </c>
      <c r="AJ13" s="341">
        <v>402516704.26999998</v>
      </c>
      <c r="AK13" s="341">
        <v>465987775.33999997</v>
      </c>
      <c r="AL13" s="386">
        <v>1202772007.0599999</v>
      </c>
    </row>
    <row r="14" spans="1:38" ht="16.5" x14ac:dyDescent="0.25">
      <c r="B14" s="243" t="s">
        <v>396</v>
      </c>
      <c r="C14" s="336"/>
      <c r="D14" s="337"/>
      <c r="E14" s="337"/>
      <c r="F14" s="337"/>
      <c r="G14" s="336"/>
      <c r="H14" s="337"/>
      <c r="I14" s="337"/>
      <c r="J14" s="337"/>
      <c r="K14" s="336"/>
      <c r="L14" s="337"/>
      <c r="M14" s="337"/>
      <c r="N14" s="337"/>
      <c r="O14" s="336"/>
      <c r="P14" s="337"/>
      <c r="Q14" s="337"/>
      <c r="R14" s="337"/>
      <c r="S14" s="336"/>
      <c r="T14" s="337"/>
      <c r="U14" s="337"/>
      <c r="V14" s="337"/>
      <c r="W14" s="336"/>
      <c r="X14" s="337"/>
      <c r="Y14" s="337"/>
      <c r="Z14" s="337"/>
      <c r="AA14" s="336"/>
      <c r="AB14" s="337"/>
      <c r="AC14" s="337"/>
      <c r="AD14" s="337"/>
      <c r="AE14" s="336"/>
      <c r="AF14" s="337"/>
      <c r="AG14" s="337"/>
      <c r="AH14" s="337"/>
      <c r="AI14" s="336"/>
      <c r="AJ14" s="337"/>
      <c r="AK14" s="337"/>
      <c r="AL14" s="385"/>
    </row>
    <row r="15" spans="1:38" ht="25.5" x14ac:dyDescent="0.2">
      <c r="A15" s="206" t="s">
        <v>397</v>
      </c>
      <c r="B15" s="94" t="s">
        <v>398</v>
      </c>
      <c r="C15" s="52"/>
      <c r="D15" s="53"/>
      <c r="E15" s="49"/>
      <c r="F15" s="49"/>
      <c r="G15" s="52"/>
      <c r="H15" s="53"/>
      <c r="I15" s="49"/>
      <c r="J15" s="49"/>
      <c r="K15" s="52"/>
      <c r="L15" s="53"/>
      <c r="M15" s="49"/>
      <c r="N15" s="49"/>
      <c r="O15" s="52"/>
      <c r="P15" s="53"/>
      <c r="Q15" s="49"/>
      <c r="R15" s="49"/>
      <c r="S15" s="52"/>
      <c r="T15" s="53"/>
      <c r="U15" s="49"/>
      <c r="V15" s="49"/>
      <c r="W15" s="52"/>
      <c r="X15" s="53"/>
      <c r="Y15" s="49"/>
      <c r="Z15" s="49"/>
      <c r="AA15" s="179"/>
      <c r="AB15" s="178"/>
      <c r="AC15" s="178"/>
      <c r="AD15" s="178"/>
      <c r="AE15" s="179"/>
      <c r="AF15" s="178"/>
      <c r="AG15" s="178"/>
      <c r="AH15" s="178"/>
      <c r="AI15" s="52">
        <v>474874682.74000001</v>
      </c>
      <c r="AJ15" s="53">
        <v>523039855.87</v>
      </c>
      <c r="AK15" s="49">
        <v>603618483.71000004</v>
      </c>
      <c r="AL15" s="123">
        <v>1601533022.3199999</v>
      </c>
    </row>
    <row r="16" spans="1:38" x14ac:dyDescent="0.2">
      <c r="A16" s="206" t="s">
        <v>399</v>
      </c>
      <c r="B16" s="92" t="s">
        <v>400</v>
      </c>
      <c r="C16" s="202"/>
      <c r="D16" s="330"/>
      <c r="E16" s="341"/>
      <c r="F16" s="341"/>
      <c r="G16" s="202"/>
      <c r="H16" s="330"/>
      <c r="I16" s="341"/>
      <c r="J16" s="341"/>
      <c r="K16" s="202"/>
      <c r="L16" s="330"/>
      <c r="M16" s="341"/>
      <c r="N16" s="341"/>
      <c r="O16" s="202"/>
      <c r="P16" s="330"/>
      <c r="Q16" s="341"/>
      <c r="R16" s="341"/>
      <c r="S16" s="202"/>
      <c r="T16" s="330"/>
      <c r="U16" s="341"/>
      <c r="V16" s="341"/>
      <c r="W16" s="202"/>
      <c r="X16" s="330"/>
      <c r="Y16" s="341"/>
      <c r="Z16" s="341"/>
      <c r="AA16" s="143"/>
      <c r="AB16" s="141"/>
      <c r="AC16" s="141"/>
      <c r="AD16" s="141"/>
      <c r="AE16" s="143"/>
      <c r="AF16" s="141"/>
      <c r="AG16" s="141"/>
      <c r="AH16" s="141"/>
      <c r="AI16" s="202">
        <v>53596077.109999999</v>
      </c>
      <c r="AJ16" s="330">
        <v>35759479.979999997</v>
      </c>
      <c r="AK16" s="341">
        <v>36588995.219999999</v>
      </c>
      <c r="AL16" s="386">
        <v>125944552.31</v>
      </c>
    </row>
    <row r="17" spans="1:38" s="33" customFormat="1" x14ac:dyDescent="0.2">
      <c r="A17" s="207" t="s">
        <v>401</v>
      </c>
      <c r="B17" s="93" t="s">
        <v>402</v>
      </c>
      <c r="C17" s="340"/>
      <c r="D17" s="341"/>
      <c r="E17" s="341"/>
      <c r="F17" s="341"/>
      <c r="G17" s="340"/>
      <c r="H17" s="341"/>
      <c r="I17" s="341"/>
      <c r="J17" s="341"/>
      <c r="K17" s="340"/>
      <c r="L17" s="341"/>
      <c r="M17" s="341"/>
      <c r="N17" s="341"/>
      <c r="O17" s="340"/>
      <c r="P17" s="341"/>
      <c r="Q17" s="341"/>
      <c r="R17" s="341"/>
      <c r="S17" s="340"/>
      <c r="T17" s="341"/>
      <c r="U17" s="341"/>
      <c r="V17" s="341"/>
      <c r="W17" s="340"/>
      <c r="X17" s="341"/>
      <c r="Y17" s="341"/>
      <c r="Z17" s="341"/>
      <c r="AA17" s="143"/>
      <c r="AB17" s="141"/>
      <c r="AC17" s="141"/>
      <c r="AD17" s="141"/>
      <c r="AE17" s="143"/>
      <c r="AF17" s="141"/>
      <c r="AG17" s="141"/>
      <c r="AH17" s="141"/>
      <c r="AI17" s="340">
        <v>421278605.63</v>
      </c>
      <c r="AJ17" s="341">
        <v>487280375.88999999</v>
      </c>
      <c r="AK17" s="341">
        <v>567029488.49000001</v>
      </c>
      <c r="AL17" s="386">
        <v>1475588470.01</v>
      </c>
    </row>
    <row r="18" spans="1:38" ht="16.5" x14ac:dyDescent="0.25">
      <c r="B18" s="243" t="s">
        <v>403</v>
      </c>
      <c r="C18" s="336"/>
      <c r="D18" s="337"/>
      <c r="E18" s="337"/>
      <c r="F18" s="337"/>
      <c r="G18" s="336"/>
      <c r="H18" s="337"/>
      <c r="I18" s="337"/>
      <c r="J18" s="337"/>
      <c r="K18" s="336"/>
      <c r="L18" s="337"/>
      <c r="M18" s="337"/>
      <c r="N18" s="337"/>
      <c r="O18" s="336"/>
      <c r="P18" s="337"/>
      <c r="Q18" s="337"/>
      <c r="R18" s="337"/>
      <c r="S18" s="336"/>
      <c r="T18" s="337"/>
      <c r="U18" s="337"/>
      <c r="V18" s="337"/>
      <c r="W18" s="336"/>
      <c r="X18" s="337"/>
      <c r="Y18" s="337"/>
      <c r="Z18" s="337"/>
      <c r="AA18" s="336"/>
      <c r="AB18" s="337"/>
      <c r="AC18" s="337"/>
      <c r="AD18" s="337"/>
      <c r="AE18" s="336"/>
      <c r="AF18" s="337"/>
      <c r="AG18" s="337"/>
      <c r="AH18" s="337"/>
      <c r="AI18" s="336"/>
      <c r="AJ18" s="337"/>
      <c r="AK18" s="337"/>
      <c r="AL18" s="385"/>
    </row>
    <row r="19" spans="1:38" x14ac:dyDescent="0.2">
      <c r="A19" s="206" t="s">
        <v>404</v>
      </c>
      <c r="B19" s="94" t="s">
        <v>405</v>
      </c>
      <c r="C19" s="55"/>
      <c r="D19" s="56"/>
      <c r="E19" s="124"/>
      <c r="F19" s="124"/>
      <c r="G19" s="55"/>
      <c r="H19" s="56"/>
      <c r="I19" s="124"/>
      <c r="J19" s="124"/>
      <c r="K19" s="55"/>
      <c r="L19" s="56"/>
      <c r="M19" s="124"/>
      <c r="N19" s="124"/>
      <c r="O19" s="55"/>
      <c r="P19" s="56"/>
      <c r="Q19" s="124"/>
      <c r="R19" s="124"/>
      <c r="S19" s="55"/>
      <c r="T19" s="56"/>
      <c r="U19" s="124"/>
      <c r="V19" s="124"/>
      <c r="W19" s="55"/>
      <c r="X19" s="56"/>
      <c r="Y19" s="124"/>
      <c r="Z19" s="124"/>
      <c r="AA19" s="179"/>
      <c r="AB19" s="178"/>
      <c r="AC19" s="178"/>
      <c r="AD19" s="178"/>
      <c r="AE19" s="179"/>
      <c r="AF19" s="178"/>
      <c r="AG19" s="178"/>
      <c r="AH19" s="178"/>
      <c r="AI19" s="55">
        <v>282837.42</v>
      </c>
      <c r="AJ19" s="56">
        <v>303137.91999999998</v>
      </c>
      <c r="AK19" s="124">
        <v>325135.33333333302</v>
      </c>
      <c r="AL19" s="125">
        <v>911110.67333333299</v>
      </c>
    </row>
    <row r="20" spans="1:38" x14ac:dyDescent="0.2">
      <c r="A20" s="206" t="s">
        <v>406</v>
      </c>
      <c r="B20" s="92" t="s">
        <v>407</v>
      </c>
      <c r="C20" s="389"/>
      <c r="D20" s="390"/>
      <c r="E20" s="390"/>
      <c r="F20" s="391"/>
      <c r="G20" s="389"/>
      <c r="H20" s="390"/>
      <c r="I20" s="390"/>
      <c r="J20" s="391"/>
      <c r="K20" s="389"/>
      <c r="L20" s="390"/>
      <c r="M20" s="390"/>
      <c r="N20" s="391"/>
      <c r="O20" s="389"/>
      <c r="P20" s="390"/>
      <c r="Q20" s="390"/>
      <c r="R20" s="391"/>
      <c r="S20" s="389"/>
      <c r="T20" s="390"/>
      <c r="U20" s="390"/>
      <c r="V20" s="391"/>
      <c r="W20" s="389"/>
      <c r="X20" s="390"/>
      <c r="Y20" s="390"/>
      <c r="Z20" s="391"/>
      <c r="AA20" s="183"/>
      <c r="AB20" s="184"/>
      <c r="AC20" s="184"/>
      <c r="AD20" s="184"/>
      <c r="AE20" s="183"/>
      <c r="AF20" s="184"/>
      <c r="AG20" s="184"/>
      <c r="AH20" s="184"/>
      <c r="AI20" s="183"/>
      <c r="AJ20" s="390"/>
      <c r="AK20" s="390"/>
      <c r="AL20" s="392">
        <v>0</v>
      </c>
    </row>
    <row r="21" spans="1:38" s="5" customFormat="1" x14ac:dyDescent="0.2">
      <c r="A21" s="206" t="s">
        <v>408</v>
      </c>
      <c r="B21" s="95" t="s">
        <v>409</v>
      </c>
      <c r="C21" s="143"/>
      <c r="D21" s="141"/>
      <c r="E21" s="141"/>
      <c r="F21" s="330"/>
      <c r="G21" s="143"/>
      <c r="H21" s="141"/>
      <c r="I21" s="141"/>
      <c r="J21" s="330"/>
      <c r="K21" s="143"/>
      <c r="L21" s="141"/>
      <c r="M21" s="141"/>
      <c r="N21" s="330"/>
      <c r="O21" s="143"/>
      <c r="P21" s="141"/>
      <c r="Q21" s="141"/>
      <c r="R21" s="330"/>
      <c r="S21" s="143"/>
      <c r="T21" s="141"/>
      <c r="U21" s="141"/>
      <c r="V21" s="330"/>
      <c r="W21" s="143"/>
      <c r="X21" s="141"/>
      <c r="Y21" s="141"/>
      <c r="Z21" s="330"/>
      <c r="AA21" s="143"/>
      <c r="AB21" s="141"/>
      <c r="AC21" s="141"/>
      <c r="AD21" s="141"/>
      <c r="AE21" s="143"/>
      <c r="AF21" s="141"/>
      <c r="AG21" s="141"/>
      <c r="AH21" s="141"/>
      <c r="AI21" s="143"/>
      <c r="AJ21" s="141"/>
      <c r="AK21" s="141"/>
      <c r="AL21" s="393">
        <v>0</v>
      </c>
    </row>
    <row r="22" spans="1:38" x14ac:dyDescent="0.2">
      <c r="A22" s="208" t="s">
        <v>410</v>
      </c>
      <c r="B22" s="92" t="s">
        <v>411</v>
      </c>
      <c r="C22" s="143"/>
      <c r="D22" s="141"/>
      <c r="E22" s="141"/>
      <c r="F22" s="394"/>
      <c r="G22" s="143"/>
      <c r="H22" s="141"/>
      <c r="I22" s="141"/>
      <c r="J22" s="394"/>
      <c r="K22" s="143"/>
      <c r="L22" s="141"/>
      <c r="M22" s="141"/>
      <c r="N22" s="394"/>
      <c r="O22" s="143"/>
      <c r="P22" s="141"/>
      <c r="Q22" s="141"/>
      <c r="R22" s="394"/>
      <c r="S22" s="143"/>
      <c r="T22" s="141"/>
      <c r="U22" s="141"/>
      <c r="V22" s="394"/>
      <c r="W22" s="143"/>
      <c r="X22" s="141"/>
      <c r="Y22" s="141"/>
      <c r="Z22" s="394"/>
      <c r="AA22" s="143"/>
      <c r="AB22" s="141"/>
      <c r="AC22" s="141"/>
      <c r="AD22" s="141"/>
      <c r="AE22" s="143"/>
      <c r="AF22" s="141"/>
      <c r="AG22" s="141"/>
      <c r="AH22" s="141"/>
      <c r="AI22" s="143"/>
      <c r="AJ22" s="141"/>
      <c r="AK22" s="141"/>
      <c r="AL22" s="395">
        <v>1</v>
      </c>
    </row>
    <row r="23" spans="1:38" x14ac:dyDescent="0.2">
      <c r="A23" s="206" t="s">
        <v>412</v>
      </c>
      <c r="B23" s="92" t="s">
        <v>413</v>
      </c>
      <c r="C23" s="143"/>
      <c r="D23" s="141"/>
      <c r="E23" s="141"/>
      <c r="F23" s="396"/>
      <c r="G23" s="143"/>
      <c r="H23" s="141"/>
      <c r="I23" s="141"/>
      <c r="J23" s="396"/>
      <c r="K23" s="143"/>
      <c r="L23" s="141"/>
      <c r="M23" s="141"/>
      <c r="N23" s="396"/>
      <c r="O23" s="143"/>
      <c r="P23" s="141"/>
      <c r="Q23" s="141"/>
      <c r="R23" s="396"/>
      <c r="S23" s="143"/>
      <c r="T23" s="141"/>
      <c r="U23" s="141"/>
      <c r="V23" s="396"/>
      <c r="W23" s="143"/>
      <c r="X23" s="141"/>
      <c r="Y23" s="141"/>
      <c r="Z23" s="396"/>
      <c r="AA23" s="143"/>
      <c r="AB23" s="141"/>
      <c r="AC23" s="141"/>
      <c r="AD23" s="141"/>
      <c r="AE23" s="143"/>
      <c r="AF23" s="141"/>
      <c r="AG23" s="141"/>
      <c r="AH23" s="141"/>
      <c r="AI23" s="143"/>
      <c r="AJ23" s="141"/>
      <c r="AK23" s="141"/>
      <c r="AL23" s="397">
        <v>0</v>
      </c>
    </row>
    <row r="24" spans="1:38" ht="33" x14ac:dyDescent="0.25">
      <c r="B24" s="243" t="s">
        <v>414</v>
      </c>
      <c r="C24" s="336"/>
      <c r="D24" s="337"/>
      <c r="E24" s="337"/>
      <c r="F24" s="337"/>
      <c r="G24" s="336"/>
      <c r="H24" s="337"/>
      <c r="I24" s="337"/>
      <c r="J24" s="337"/>
      <c r="K24" s="336"/>
      <c r="L24" s="337"/>
      <c r="M24" s="337"/>
      <c r="N24" s="337"/>
      <c r="O24" s="336"/>
      <c r="P24" s="337"/>
      <c r="Q24" s="337"/>
      <c r="R24" s="337"/>
      <c r="S24" s="336"/>
      <c r="T24" s="337"/>
      <c r="U24" s="337"/>
      <c r="V24" s="337"/>
      <c r="W24" s="336"/>
      <c r="X24" s="337"/>
      <c r="Y24" s="337"/>
      <c r="Z24" s="337"/>
      <c r="AA24" s="336"/>
      <c r="AB24" s="337"/>
      <c r="AC24" s="337"/>
      <c r="AD24" s="337"/>
      <c r="AE24" s="336"/>
      <c r="AF24" s="337"/>
      <c r="AG24" s="337"/>
      <c r="AH24" s="337"/>
      <c r="AI24" s="336"/>
      <c r="AJ24" s="337"/>
      <c r="AK24" s="337"/>
      <c r="AL24" s="385"/>
    </row>
    <row r="25" spans="1:38" x14ac:dyDescent="0.2">
      <c r="B25" s="96" t="s">
        <v>415</v>
      </c>
      <c r="C25" s="168"/>
      <c r="D25" s="147"/>
      <c r="E25" s="147"/>
      <c r="F25" s="147"/>
      <c r="G25" s="168"/>
      <c r="H25" s="147"/>
      <c r="I25" s="147"/>
      <c r="J25" s="147"/>
      <c r="K25" s="168"/>
      <c r="L25" s="147"/>
      <c r="M25" s="147"/>
      <c r="N25" s="147"/>
      <c r="O25" s="168"/>
      <c r="P25" s="147"/>
      <c r="Q25" s="147"/>
      <c r="R25" s="147"/>
      <c r="S25" s="168"/>
      <c r="T25" s="147"/>
      <c r="U25" s="147"/>
      <c r="V25" s="147"/>
      <c r="W25" s="168"/>
      <c r="X25" s="147"/>
      <c r="Y25" s="147"/>
      <c r="Z25" s="147"/>
      <c r="AA25" s="168"/>
      <c r="AB25" s="147"/>
      <c r="AC25" s="147"/>
      <c r="AD25" s="147"/>
      <c r="AE25" s="168"/>
      <c r="AF25" s="147"/>
      <c r="AG25" s="147"/>
      <c r="AH25" s="147"/>
      <c r="AI25" s="168"/>
      <c r="AJ25" s="147"/>
      <c r="AK25" s="147"/>
      <c r="AL25" s="148"/>
    </row>
    <row r="26" spans="1:38" x14ac:dyDescent="0.2">
      <c r="A26" s="206" t="s">
        <v>416</v>
      </c>
      <c r="B26" s="92" t="s">
        <v>417</v>
      </c>
      <c r="C26" s="398"/>
      <c r="D26" s="396"/>
      <c r="E26" s="396"/>
      <c r="F26" s="396"/>
      <c r="G26" s="398"/>
      <c r="H26" s="396"/>
      <c r="I26" s="396"/>
      <c r="J26" s="396"/>
      <c r="K26" s="398"/>
      <c r="L26" s="396"/>
      <c r="M26" s="396"/>
      <c r="N26" s="396"/>
      <c r="O26" s="143"/>
      <c r="P26" s="141"/>
      <c r="Q26" s="141"/>
      <c r="R26" s="141"/>
      <c r="S26" s="143"/>
      <c r="T26" s="141"/>
      <c r="U26" s="141"/>
      <c r="V26" s="141"/>
      <c r="W26" s="143"/>
      <c r="X26" s="141"/>
      <c r="Y26" s="141"/>
      <c r="Z26" s="141"/>
      <c r="AA26" s="143"/>
      <c r="AB26" s="141"/>
      <c r="AC26" s="141"/>
      <c r="AD26" s="141"/>
      <c r="AE26" s="143"/>
      <c r="AF26" s="141"/>
      <c r="AG26" s="141"/>
      <c r="AH26" s="141"/>
      <c r="AI26" s="143"/>
      <c r="AJ26" s="141"/>
      <c r="AK26" s="141"/>
      <c r="AL26" s="181"/>
    </row>
    <row r="27" spans="1:38" x14ac:dyDescent="0.2">
      <c r="A27" s="206" t="s">
        <v>418</v>
      </c>
      <c r="B27" s="92" t="s">
        <v>419</v>
      </c>
      <c r="C27" s="373"/>
      <c r="D27" s="332"/>
      <c r="E27" s="332"/>
      <c r="F27" s="332"/>
      <c r="G27" s="373"/>
      <c r="H27" s="332"/>
      <c r="I27" s="332"/>
      <c r="J27" s="332"/>
      <c r="K27" s="373"/>
      <c r="L27" s="332"/>
      <c r="M27" s="332"/>
      <c r="N27" s="332"/>
      <c r="O27" s="398"/>
      <c r="P27" s="396"/>
      <c r="Q27" s="396"/>
      <c r="R27" s="396"/>
      <c r="S27" s="398"/>
      <c r="T27" s="396"/>
      <c r="U27" s="396"/>
      <c r="V27" s="396"/>
      <c r="W27" s="398"/>
      <c r="X27" s="396"/>
      <c r="Y27" s="396"/>
      <c r="Z27" s="396"/>
      <c r="AA27" s="143"/>
      <c r="AB27" s="141"/>
      <c r="AC27" s="141"/>
      <c r="AD27" s="141"/>
      <c r="AE27" s="143"/>
      <c r="AF27" s="141"/>
      <c r="AG27" s="141"/>
      <c r="AH27" s="141"/>
      <c r="AI27" s="398">
        <v>0.79345953718708495</v>
      </c>
      <c r="AJ27" s="396">
        <v>0.82604743426167704</v>
      </c>
      <c r="AK27" s="396">
        <v>0.82180518791170099</v>
      </c>
      <c r="AL27" s="397">
        <v>0.81511344897662996</v>
      </c>
    </row>
    <row r="28" spans="1:38" s="33" customFormat="1" x14ac:dyDescent="0.2">
      <c r="A28" s="206" t="s">
        <v>420</v>
      </c>
      <c r="B28" s="95" t="s">
        <v>421</v>
      </c>
      <c r="C28" s="143"/>
      <c r="D28" s="141"/>
      <c r="E28" s="141"/>
      <c r="F28" s="396"/>
      <c r="G28" s="143"/>
      <c r="H28" s="141"/>
      <c r="I28" s="141"/>
      <c r="J28" s="396"/>
      <c r="K28" s="143"/>
      <c r="L28" s="141"/>
      <c r="M28" s="141"/>
      <c r="N28" s="396"/>
      <c r="O28" s="373"/>
      <c r="P28" s="332"/>
      <c r="Q28" s="332"/>
      <c r="R28" s="396"/>
      <c r="S28" s="373"/>
      <c r="T28" s="332"/>
      <c r="U28" s="332"/>
      <c r="V28" s="396"/>
      <c r="W28" s="373"/>
      <c r="X28" s="332"/>
      <c r="Y28" s="332"/>
      <c r="Z28" s="396"/>
      <c r="AA28" s="143"/>
      <c r="AB28" s="141"/>
      <c r="AC28" s="141"/>
      <c r="AD28" s="141"/>
      <c r="AE28" s="143"/>
      <c r="AF28" s="141"/>
      <c r="AG28" s="141"/>
      <c r="AH28" s="141"/>
      <c r="AI28" s="143"/>
      <c r="AJ28" s="332"/>
      <c r="AK28" s="332"/>
      <c r="AL28" s="397">
        <v>0</v>
      </c>
    </row>
    <row r="29" spans="1:38" x14ac:dyDescent="0.2">
      <c r="A29" s="207" t="s">
        <v>422</v>
      </c>
      <c r="B29" s="97" t="s">
        <v>423</v>
      </c>
      <c r="C29" s="143"/>
      <c r="D29" s="141"/>
      <c r="E29" s="141"/>
      <c r="F29" s="396"/>
      <c r="G29" s="143"/>
      <c r="H29" s="141"/>
      <c r="I29" s="141"/>
      <c r="J29" s="396"/>
      <c r="K29" s="143"/>
      <c r="L29" s="141"/>
      <c r="M29" s="141"/>
      <c r="N29" s="396"/>
      <c r="O29" s="143"/>
      <c r="P29" s="141"/>
      <c r="Q29" s="141"/>
      <c r="R29" s="396"/>
      <c r="S29" s="143"/>
      <c r="T29" s="141"/>
      <c r="U29" s="141"/>
      <c r="V29" s="396"/>
      <c r="W29" s="143"/>
      <c r="X29" s="141"/>
      <c r="Y29" s="141"/>
      <c r="Z29" s="396"/>
      <c r="AA29" s="143"/>
      <c r="AB29" s="141"/>
      <c r="AC29" s="141"/>
      <c r="AD29" s="141"/>
      <c r="AE29" s="143"/>
      <c r="AF29" s="141"/>
      <c r="AG29" s="141"/>
      <c r="AH29" s="141"/>
      <c r="AI29" s="143"/>
      <c r="AJ29" s="141"/>
      <c r="AK29" s="141"/>
      <c r="AL29" s="397">
        <v>0.81499999999999995</v>
      </c>
    </row>
    <row r="30" spans="1:38" ht="16.5" x14ac:dyDescent="0.25">
      <c r="B30" s="243" t="s">
        <v>424</v>
      </c>
      <c r="C30" s="336"/>
      <c r="D30" s="337"/>
      <c r="E30" s="337"/>
      <c r="F30" s="337"/>
      <c r="G30" s="336"/>
      <c r="H30" s="337"/>
      <c r="I30" s="337"/>
      <c r="J30" s="337"/>
      <c r="K30" s="336"/>
      <c r="L30" s="337"/>
      <c r="M30" s="337"/>
      <c r="N30" s="337"/>
      <c r="O30" s="336"/>
      <c r="P30" s="337"/>
      <c r="Q30" s="337"/>
      <c r="R30" s="337"/>
      <c r="S30" s="336"/>
      <c r="T30" s="337"/>
      <c r="U30" s="337"/>
      <c r="V30" s="337"/>
      <c r="W30" s="336"/>
      <c r="X30" s="337"/>
      <c r="Y30" s="337"/>
      <c r="Z30" s="337"/>
      <c r="AA30" s="336"/>
      <c r="AB30" s="337"/>
      <c r="AC30" s="337"/>
      <c r="AD30" s="337"/>
      <c r="AE30" s="336"/>
      <c r="AF30" s="337"/>
      <c r="AG30" s="337"/>
      <c r="AH30" s="337"/>
      <c r="AI30" s="336"/>
      <c r="AJ30" s="337"/>
      <c r="AK30" s="337"/>
      <c r="AL30" s="385"/>
    </row>
    <row r="31" spans="1:38" x14ac:dyDescent="0.2">
      <c r="A31" s="206" t="s">
        <v>425</v>
      </c>
      <c r="B31" s="91" t="s">
        <v>426</v>
      </c>
      <c r="C31" s="64"/>
      <c r="D31" s="65"/>
      <c r="E31" s="65"/>
      <c r="F31" s="65"/>
      <c r="G31" s="64"/>
      <c r="H31" s="65"/>
      <c r="I31" s="65"/>
      <c r="J31" s="65"/>
      <c r="K31" s="64"/>
      <c r="L31" s="65"/>
      <c r="M31" s="65"/>
      <c r="N31" s="65"/>
      <c r="O31" s="64"/>
      <c r="P31" s="65"/>
      <c r="Q31" s="65"/>
      <c r="R31" s="65"/>
      <c r="S31" s="64"/>
      <c r="T31" s="65"/>
      <c r="U31" s="65"/>
      <c r="V31" s="65"/>
      <c r="W31" s="64"/>
      <c r="X31" s="65"/>
      <c r="Y31" s="65"/>
      <c r="Z31" s="65"/>
      <c r="AA31" s="179"/>
      <c r="AB31" s="178"/>
      <c r="AC31" s="178"/>
      <c r="AD31" s="178"/>
      <c r="AE31" s="179"/>
      <c r="AF31" s="178"/>
      <c r="AG31" s="178"/>
      <c r="AH31" s="178"/>
      <c r="AI31" s="64">
        <v>0.8</v>
      </c>
      <c r="AJ31" s="65">
        <v>0.8</v>
      </c>
      <c r="AK31" s="65">
        <v>0.8</v>
      </c>
      <c r="AL31" s="98">
        <v>0.8</v>
      </c>
    </row>
    <row r="32" spans="1:38" x14ac:dyDescent="0.2">
      <c r="A32" s="206" t="s">
        <v>427</v>
      </c>
      <c r="B32" s="95" t="s">
        <v>428</v>
      </c>
      <c r="C32" s="373"/>
      <c r="D32" s="332"/>
      <c r="E32" s="332"/>
      <c r="F32" s="396"/>
      <c r="G32" s="373"/>
      <c r="H32" s="332"/>
      <c r="I32" s="332"/>
      <c r="J32" s="396"/>
      <c r="K32" s="373"/>
      <c r="L32" s="332"/>
      <c r="M32" s="332"/>
      <c r="N32" s="396"/>
      <c r="O32" s="373"/>
      <c r="P32" s="332"/>
      <c r="Q32" s="332"/>
      <c r="R32" s="396"/>
      <c r="S32" s="373"/>
      <c r="T32" s="332"/>
      <c r="U32" s="332"/>
      <c r="V32" s="396"/>
      <c r="W32" s="373"/>
      <c r="X32" s="332"/>
      <c r="Y32" s="332"/>
      <c r="Z32" s="396"/>
      <c r="AA32" s="143"/>
      <c r="AB32" s="141"/>
      <c r="AC32" s="141"/>
      <c r="AD32" s="141"/>
      <c r="AE32" s="143"/>
      <c r="AF32" s="141"/>
      <c r="AG32" s="141"/>
      <c r="AH32" s="141"/>
      <c r="AI32" s="143"/>
      <c r="AJ32" s="332"/>
      <c r="AK32" s="332"/>
      <c r="AL32" s="397">
        <v>0.81499999999999995</v>
      </c>
    </row>
    <row r="33" spans="1:38" s="33" customFormat="1" x14ac:dyDescent="0.2">
      <c r="A33" s="206" t="s">
        <v>429</v>
      </c>
      <c r="B33" s="74" t="s">
        <v>430</v>
      </c>
      <c r="C33" s="143"/>
      <c r="D33" s="141"/>
      <c r="E33" s="141"/>
      <c r="F33" s="341"/>
      <c r="G33" s="143"/>
      <c r="H33" s="141"/>
      <c r="I33" s="141"/>
      <c r="J33" s="341"/>
      <c r="K33" s="143"/>
      <c r="L33" s="141"/>
      <c r="M33" s="141"/>
      <c r="N33" s="341"/>
      <c r="O33" s="143"/>
      <c r="P33" s="141"/>
      <c r="Q33" s="141"/>
      <c r="R33" s="341"/>
      <c r="S33" s="143"/>
      <c r="T33" s="141"/>
      <c r="U33" s="141"/>
      <c r="V33" s="341"/>
      <c r="W33" s="143"/>
      <c r="X33" s="141"/>
      <c r="Y33" s="141"/>
      <c r="Z33" s="341"/>
      <c r="AA33" s="143"/>
      <c r="AB33" s="141"/>
      <c r="AC33" s="141"/>
      <c r="AD33" s="141"/>
      <c r="AE33" s="143"/>
      <c r="AF33" s="141"/>
      <c r="AG33" s="141"/>
      <c r="AH33" s="141"/>
      <c r="AI33" s="143"/>
      <c r="AJ33" s="141"/>
      <c r="AK33" s="141"/>
      <c r="AL33" s="386">
        <v>567029488.49000001</v>
      </c>
    </row>
    <row r="34" spans="1:38" s="10" customFormat="1" ht="25.5" x14ac:dyDescent="0.2">
      <c r="A34" s="207" t="s">
        <v>431</v>
      </c>
      <c r="B34" s="93" t="s">
        <v>432</v>
      </c>
      <c r="C34" s="143"/>
      <c r="D34" s="141"/>
      <c r="E34" s="141"/>
      <c r="F34" s="341"/>
      <c r="G34" s="143"/>
      <c r="H34" s="141"/>
      <c r="I34" s="141"/>
      <c r="J34" s="341"/>
      <c r="K34" s="143"/>
      <c r="L34" s="141"/>
      <c r="M34" s="141"/>
      <c r="N34" s="341"/>
      <c r="O34" s="143"/>
      <c r="P34" s="141"/>
      <c r="Q34" s="141"/>
      <c r="R34" s="341"/>
      <c r="S34" s="143"/>
      <c r="T34" s="141"/>
      <c r="U34" s="141"/>
      <c r="V34" s="341"/>
      <c r="W34" s="143"/>
      <c r="X34" s="141"/>
      <c r="Y34" s="141"/>
      <c r="Z34" s="341"/>
      <c r="AA34" s="143"/>
      <c r="AB34" s="141"/>
      <c r="AC34" s="141"/>
      <c r="AD34" s="141"/>
      <c r="AE34" s="143"/>
      <c r="AF34" s="141"/>
      <c r="AG34" s="141"/>
      <c r="AH34" s="141"/>
      <c r="AI34" s="143"/>
      <c r="AJ34" s="141"/>
      <c r="AK34" s="141"/>
      <c r="AL34" s="386">
        <v>0</v>
      </c>
    </row>
    <row r="35" spans="1:38" s="10" customFormat="1" ht="13.9" customHeight="1" x14ac:dyDescent="0.2">
      <c r="A35" s="206" t="s">
        <v>433</v>
      </c>
      <c r="B35" s="92" t="s">
        <v>434</v>
      </c>
      <c r="C35" s="340"/>
      <c r="D35" s="341"/>
      <c r="E35" s="341"/>
      <c r="F35" s="141"/>
      <c r="G35" s="340"/>
      <c r="H35" s="341"/>
      <c r="I35" s="341"/>
      <c r="J35" s="141"/>
      <c r="K35" s="340"/>
      <c r="L35" s="341"/>
      <c r="M35" s="341"/>
      <c r="N35" s="141"/>
      <c r="O35" s="340"/>
      <c r="P35" s="341"/>
      <c r="Q35" s="341"/>
      <c r="R35" s="141"/>
      <c r="S35" s="340"/>
      <c r="T35" s="341"/>
      <c r="U35" s="341"/>
      <c r="V35" s="141"/>
      <c r="W35" s="340"/>
      <c r="X35" s="341"/>
      <c r="Y35" s="341"/>
      <c r="Z35" s="141"/>
      <c r="AA35" s="143"/>
      <c r="AB35" s="141"/>
      <c r="AC35" s="141"/>
      <c r="AD35" s="141"/>
      <c r="AE35" s="143"/>
      <c r="AF35" s="141"/>
      <c r="AG35" s="141"/>
      <c r="AH35" s="141"/>
      <c r="AI35" s="340">
        <v>2948950.2412</v>
      </c>
      <c r="AJ35" s="341">
        <v>0</v>
      </c>
      <c r="AK35" s="341">
        <v>0</v>
      </c>
      <c r="AL35" s="181"/>
    </row>
    <row r="36" spans="1:38" s="10" customFormat="1" x14ac:dyDescent="0.2">
      <c r="A36" s="206" t="s">
        <v>435</v>
      </c>
      <c r="B36" s="92" t="s">
        <v>436</v>
      </c>
      <c r="C36" s="202"/>
      <c r="D36" s="330"/>
      <c r="E36" s="141"/>
      <c r="F36" s="141"/>
      <c r="G36" s="202"/>
      <c r="H36" s="330"/>
      <c r="I36" s="141"/>
      <c r="J36" s="141"/>
      <c r="K36" s="202"/>
      <c r="L36" s="330"/>
      <c r="M36" s="141"/>
      <c r="N36" s="141"/>
      <c r="O36" s="202"/>
      <c r="P36" s="330"/>
      <c r="Q36" s="141"/>
      <c r="R36" s="141"/>
      <c r="S36" s="202"/>
      <c r="T36" s="330"/>
      <c r="U36" s="141"/>
      <c r="V36" s="141"/>
      <c r="W36" s="202"/>
      <c r="X36" s="330"/>
      <c r="Y36" s="141"/>
      <c r="Z36" s="141"/>
      <c r="AA36" s="143"/>
      <c r="AB36" s="141"/>
      <c r="AC36" s="141"/>
      <c r="AD36" s="141"/>
      <c r="AE36" s="143"/>
      <c r="AF36" s="141"/>
      <c r="AG36" s="141"/>
      <c r="AH36" s="141"/>
      <c r="AI36" s="202"/>
      <c r="AJ36" s="330"/>
      <c r="AK36" s="141"/>
      <c r="AL36" s="181"/>
    </row>
    <row r="37" spans="1:38" s="10" customFormat="1" x14ac:dyDescent="0.2">
      <c r="A37" s="206" t="s">
        <v>437</v>
      </c>
      <c r="B37" s="92" t="s">
        <v>438</v>
      </c>
      <c r="C37" s="340"/>
      <c r="D37" s="341"/>
      <c r="E37" s="341"/>
      <c r="F37" s="141"/>
      <c r="G37" s="340"/>
      <c r="H37" s="341"/>
      <c r="I37" s="341"/>
      <c r="J37" s="141"/>
      <c r="K37" s="340"/>
      <c r="L37" s="341"/>
      <c r="M37" s="341"/>
      <c r="N37" s="141"/>
      <c r="O37" s="340"/>
      <c r="P37" s="341"/>
      <c r="Q37" s="341"/>
      <c r="R37" s="141"/>
      <c r="S37" s="340"/>
      <c r="T37" s="341"/>
      <c r="U37" s="341"/>
      <c r="V37" s="141"/>
      <c r="W37" s="340"/>
      <c r="X37" s="341"/>
      <c r="Y37" s="341"/>
      <c r="Z37" s="141"/>
      <c r="AA37" s="143"/>
      <c r="AB37" s="141"/>
      <c r="AC37" s="141"/>
      <c r="AD37" s="141"/>
      <c r="AE37" s="143"/>
      <c r="AF37" s="141"/>
      <c r="AG37" s="141"/>
      <c r="AH37" s="141"/>
      <c r="AI37" s="340">
        <v>2948950.2412</v>
      </c>
      <c r="AJ37" s="341">
        <v>0</v>
      </c>
      <c r="AK37" s="341">
        <v>0</v>
      </c>
      <c r="AL37" s="181"/>
    </row>
    <row r="38" spans="1:38" s="15" customFormat="1" ht="13.9" customHeight="1" x14ac:dyDescent="0.2">
      <c r="A38" s="207" t="s">
        <v>439</v>
      </c>
      <c r="B38" s="75" t="s">
        <v>440</v>
      </c>
      <c r="C38" s="340"/>
      <c r="D38" s="341"/>
      <c r="E38" s="341"/>
      <c r="F38" s="341"/>
      <c r="G38" s="340"/>
      <c r="H38" s="341"/>
      <c r="I38" s="341"/>
      <c r="J38" s="341"/>
      <c r="K38" s="340"/>
      <c r="L38" s="341"/>
      <c r="M38" s="341"/>
      <c r="N38" s="341"/>
      <c r="O38" s="340"/>
      <c r="P38" s="341"/>
      <c r="Q38" s="341"/>
      <c r="R38" s="341"/>
      <c r="S38" s="340"/>
      <c r="T38" s="341"/>
      <c r="U38" s="341"/>
      <c r="V38" s="341"/>
      <c r="W38" s="340"/>
      <c r="X38" s="341"/>
      <c r="Y38" s="341"/>
      <c r="Z38" s="341"/>
      <c r="AA38" s="143"/>
      <c r="AB38" s="141"/>
      <c r="AC38" s="141"/>
      <c r="AD38" s="141"/>
      <c r="AE38" s="143"/>
      <c r="AF38" s="141"/>
      <c r="AG38" s="141"/>
      <c r="AH38" s="141"/>
      <c r="AI38" s="340">
        <v>0</v>
      </c>
      <c r="AJ38" s="341">
        <v>0</v>
      </c>
      <c r="AK38" s="341">
        <v>0</v>
      </c>
      <c r="AL38" s="386">
        <v>0</v>
      </c>
    </row>
    <row r="39" spans="1:38" s="10" customFormat="1" ht="16.5" x14ac:dyDescent="0.25">
      <c r="A39" s="118"/>
      <c r="B39" s="243" t="s">
        <v>441</v>
      </c>
      <c r="C39" s="336"/>
      <c r="D39" s="337"/>
      <c r="E39" s="337"/>
      <c r="F39" s="337"/>
      <c r="G39" s="336"/>
      <c r="H39" s="337"/>
      <c r="I39" s="337"/>
      <c r="J39" s="337"/>
      <c r="K39" s="336"/>
      <c r="L39" s="337"/>
      <c r="M39" s="337"/>
      <c r="N39" s="337"/>
      <c r="O39" s="336"/>
      <c r="P39" s="337"/>
      <c r="Q39" s="337"/>
      <c r="R39" s="337"/>
      <c r="S39" s="336"/>
      <c r="T39" s="337"/>
      <c r="U39" s="337"/>
      <c r="V39" s="337"/>
      <c r="W39" s="336"/>
      <c r="X39" s="337"/>
      <c r="Y39" s="337"/>
      <c r="Z39" s="337"/>
      <c r="AA39" s="336"/>
      <c r="AB39" s="337"/>
      <c r="AC39" s="337"/>
      <c r="AD39" s="337"/>
      <c r="AE39" s="336"/>
      <c r="AF39" s="337"/>
      <c r="AG39" s="337"/>
      <c r="AH39" s="337"/>
      <c r="AI39" s="336"/>
      <c r="AJ39" s="337"/>
      <c r="AK39" s="337"/>
      <c r="AL39" s="385"/>
    </row>
    <row r="40" spans="1:38" s="10" customFormat="1" ht="13.15" customHeight="1" x14ac:dyDescent="0.2">
      <c r="A40" s="118"/>
      <c r="B40" s="73" t="s">
        <v>442</v>
      </c>
      <c r="C40" s="168"/>
      <c r="D40" s="147"/>
      <c r="E40" s="147"/>
      <c r="F40" s="147"/>
      <c r="G40" s="168"/>
      <c r="H40" s="147"/>
      <c r="I40" s="147"/>
      <c r="J40" s="147"/>
      <c r="K40" s="168"/>
      <c r="L40" s="147"/>
      <c r="M40" s="147"/>
      <c r="N40" s="147"/>
      <c r="O40" s="168"/>
      <c r="P40" s="147"/>
      <c r="Q40" s="147"/>
      <c r="R40" s="147"/>
      <c r="S40" s="168"/>
      <c r="T40" s="147"/>
      <c r="U40" s="147"/>
      <c r="V40" s="147"/>
      <c r="W40" s="168"/>
      <c r="X40" s="147"/>
      <c r="Y40" s="147"/>
      <c r="Z40" s="147"/>
      <c r="AA40" s="168"/>
      <c r="AB40" s="147"/>
      <c r="AC40" s="147"/>
      <c r="AD40" s="147"/>
      <c r="AE40" s="168"/>
      <c r="AF40" s="147"/>
      <c r="AG40" s="147"/>
      <c r="AH40" s="147"/>
      <c r="AI40" s="168"/>
      <c r="AJ40" s="147"/>
      <c r="AK40" s="147"/>
      <c r="AL40" s="148"/>
    </row>
    <row r="41" spans="1:38" s="10" customFormat="1" ht="13.9" customHeight="1" x14ac:dyDescent="0.2">
      <c r="A41" s="118" t="s">
        <v>443</v>
      </c>
      <c r="B41" s="74" t="s">
        <v>444</v>
      </c>
      <c r="C41" s="202"/>
      <c r="D41" s="330"/>
      <c r="E41" s="330"/>
      <c r="F41" s="141"/>
      <c r="G41" s="202"/>
      <c r="H41" s="330"/>
      <c r="I41" s="330"/>
      <c r="J41" s="141"/>
      <c r="K41" s="202"/>
      <c r="L41" s="330"/>
      <c r="M41" s="330"/>
      <c r="N41" s="141"/>
      <c r="O41" s="202"/>
      <c r="P41" s="330"/>
      <c r="Q41" s="330"/>
      <c r="R41" s="141"/>
      <c r="S41" s="202"/>
      <c r="T41" s="330"/>
      <c r="U41" s="330"/>
      <c r="V41" s="141"/>
      <c r="W41" s="202"/>
      <c r="X41" s="330"/>
      <c r="Y41" s="330"/>
      <c r="Z41" s="141"/>
      <c r="AA41" s="143"/>
      <c r="AB41" s="141"/>
      <c r="AC41" s="141"/>
      <c r="AD41" s="141"/>
      <c r="AE41" s="143"/>
      <c r="AF41" s="141"/>
      <c r="AG41" s="141"/>
      <c r="AH41" s="141"/>
      <c r="AI41" s="202"/>
      <c r="AJ41" s="330"/>
      <c r="AK41" s="330"/>
      <c r="AL41" s="181"/>
    </row>
    <row r="42" spans="1:38" s="10" customFormat="1" ht="13.9" customHeight="1" x14ac:dyDescent="0.2">
      <c r="A42" s="118" t="s">
        <v>445</v>
      </c>
      <c r="B42" s="74" t="s">
        <v>446</v>
      </c>
      <c r="C42" s="202"/>
      <c r="D42" s="330"/>
      <c r="E42" s="330"/>
      <c r="F42" s="141"/>
      <c r="G42" s="202"/>
      <c r="H42" s="330"/>
      <c r="I42" s="330"/>
      <c r="J42" s="141"/>
      <c r="K42" s="202"/>
      <c r="L42" s="330"/>
      <c r="M42" s="330"/>
      <c r="N42" s="141"/>
      <c r="O42" s="202"/>
      <c r="P42" s="330"/>
      <c r="Q42" s="330"/>
      <c r="R42" s="141"/>
      <c r="S42" s="202"/>
      <c r="T42" s="330"/>
      <c r="U42" s="330"/>
      <c r="V42" s="141"/>
      <c r="W42" s="202"/>
      <c r="X42" s="330"/>
      <c r="Y42" s="330"/>
      <c r="Z42" s="141"/>
      <c r="AA42" s="143"/>
      <c r="AB42" s="141"/>
      <c r="AC42" s="141"/>
      <c r="AD42" s="141"/>
      <c r="AE42" s="143"/>
      <c r="AF42" s="141"/>
      <c r="AG42" s="141"/>
      <c r="AH42" s="141"/>
      <c r="AI42" s="202"/>
      <c r="AJ42" s="330"/>
      <c r="AK42" s="330"/>
      <c r="AL42" s="181"/>
    </row>
    <row r="43" spans="1:38" s="10" customFormat="1" x14ac:dyDescent="0.2">
      <c r="A43" s="118" t="s">
        <v>447</v>
      </c>
      <c r="B43" s="75" t="s">
        <v>448</v>
      </c>
      <c r="C43" s="170"/>
      <c r="D43" s="141"/>
      <c r="E43" s="171"/>
      <c r="F43" s="171"/>
      <c r="G43" s="170"/>
      <c r="H43" s="171"/>
      <c r="I43" s="171"/>
      <c r="J43" s="171"/>
      <c r="K43" s="170"/>
      <c r="L43" s="171"/>
      <c r="M43" s="171"/>
      <c r="N43" s="171"/>
      <c r="O43" s="170"/>
      <c r="P43" s="171"/>
      <c r="Q43" s="171"/>
      <c r="R43" s="171"/>
      <c r="S43" s="170"/>
      <c r="T43" s="171"/>
      <c r="U43" s="171"/>
      <c r="V43" s="171"/>
      <c r="W43" s="170"/>
      <c r="X43" s="141"/>
      <c r="Y43" s="171"/>
      <c r="Z43" s="171"/>
      <c r="AA43" s="170"/>
      <c r="AB43" s="171"/>
      <c r="AC43" s="171"/>
      <c r="AD43" s="171"/>
      <c r="AE43" s="170"/>
      <c r="AF43" s="171"/>
      <c r="AG43" s="171"/>
      <c r="AH43" s="171"/>
      <c r="AI43" s="170"/>
      <c r="AJ43" s="141"/>
      <c r="AK43" s="171"/>
      <c r="AL43" s="185"/>
    </row>
    <row r="44" spans="1:38" s="10" customFormat="1" ht="13.9" customHeight="1" x14ac:dyDescent="0.2">
      <c r="A44" s="118" t="s">
        <v>449</v>
      </c>
      <c r="B44" s="74" t="s">
        <v>450</v>
      </c>
      <c r="C44" s="143"/>
      <c r="D44" s="141"/>
      <c r="E44" s="330"/>
      <c r="F44" s="195"/>
      <c r="G44" s="204"/>
      <c r="H44" s="195"/>
      <c r="I44" s="330"/>
      <c r="J44" s="195"/>
      <c r="K44" s="204"/>
      <c r="L44" s="195"/>
      <c r="M44" s="195"/>
      <c r="N44" s="195"/>
      <c r="O44" s="204"/>
      <c r="P44" s="195"/>
      <c r="Q44" s="330"/>
      <c r="R44" s="195"/>
      <c r="S44" s="204"/>
      <c r="T44" s="195"/>
      <c r="U44" s="330"/>
      <c r="V44" s="195"/>
      <c r="W44" s="204"/>
      <c r="X44" s="195"/>
      <c r="Y44" s="195"/>
      <c r="Z44" s="195"/>
      <c r="AA44" s="204"/>
      <c r="AB44" s="195"/>
      <c r="AC44" s="195"/>
      <c r="AD44" s="195"/>
      <c r="AE44" s="204"/>
      <c r="AF44" s="195"/>
      <c r="AG44" s="195"/>
      <c r="AH44" s="195"/>
      <c r="AI44" s="204"/>
      <c r="AJ44" s="195"/>
      <c r="AK44" s="330"/>
      <c r="AL44" s="205"/>
    </row>
    <row r="45" spans="1:38" s="10" customFormat="1" x14ac:dyDescent="0.2">
      <c r="A45" s="118" t="s">
        <v>451</v>
      </c>
      <c r="B45" s="74" t="s">
        <v>452</v>
      </c>
      <c r="C45" s="143"/>
      <c r="D45" s="141"/>
      <c r="E45" s="330"/>
      <c r="F45" s="195"/>
      <c r="G45" s="204"/>
      <c r="H45" s="195"/>
      <c r="I45" s="330"/>
      <c r="J45" s="195"/>
      <c r="K45" s="204"/>
      <c r="L45" s="195"/>
      <c r="M45" s="195"/>
      <c r="N45" s="195"/>
      <c r="O45" s="204"/>
      <c r="P45" s="195"/>
      <c r="Q45" s="330"/>
      <c r="R45" s="195"/>
      <c r="S45" s="204"/>
      <c r="T45" s="195"/>
      <c r="U45" s="330"/>
      <c r="V45" s="195"/>
      <c r="W45" s="204"/>
      <c r="X45" s="195"/>
      <c r="Y45" s="195"/>
      <c r="Z45" s="195"/>
      <c r="AA45" s="204"/>
      <c r="AB45" s="195"/>
      <c r="AC45" s="195"/>
      <c r="AD45" s="195"/>
      <c r="AE45" s="204"/>
      <c r="AF45" s="195"/>
      <c r="AG45" s="195"/>
      <c r="AH45" s="195"/>
      <c r="AI45" s="204"/>
      <c r="AJ45" s="195"/>
      <c r="AK45" s="330"/>
      <c r="AL45" s="205"/>
    </row>
    <row r="46" spans="1:38" s="10" customFormat="1" x14ac:dyDescent="0.2">
      <c r="A46" s="118" t="s">
        <v>453</v>
      </c>
      <c r="B46" s="74" t="s">
        <v>454</v>
      </c>
      <c r="C46" s="143"/>
      <c r="D46" s="141"/>
      <c r="E46" s="330"/>
      <c r="F46" s="141"/>
      <c r="G46" s="143"/>
      <c r="H46" s="141"/>
      <c r="I46" s="330"/>
      <c r="J46" s="141"/>
      <c r="K46" s="143"/>
      <c r="L46" s="141"/>
      <c r="M46" s="141"/>
      <c r="N46" s="141"/>
      <c r="O46" s="143"/>
      <c r="P46" s="141"/>
      <c r="Q46" s="330"/>
      <c r="R46" s="141"/>
      <c r="S46" s="143"/>
      <c r="T46" s="141"/>
      <c r="U46" s="330"/>
      <c r="V46" s="141"/>
      <c r="W46" s="143"/>
      <c r="X46" s="141"/>
      <c r="Y46" s="141"/>
      <c r="Z46" s="141"/>
      <c r="AA46" s="143"/>
      <c r="AB46" s="141"/>
      <c r="AC46" s="141"/>
      <c r="AD46" s="141"/>
      <c r="AE46" s="143"/>
      <c r="AF46" s="141"/>
      <c r="AG46" s="141"/>
      <c r="AH46" s="141"/>
      <c r="AI46" s="143"/>
      <c r="AJ46" s="141"/>
      <c r="AK46" s="330"/>
      <c r="AL46" s="181"/>
    </row>
    <row r="47" spans="1:38" s="10" customFormat="1" x14ac:dyDescent="0.2">
      <c r="A47" s="118" t="s">
        <v>455</v>
      </c>
      <c r="B47" s="74" t="s">
        <v>456</v>
      </c>
      <c r="C47" s="143"/>
      <c r="D47" s="141"/>
      <c r="E47" s="330"/>
      <c r="F47" s="141"/>
      <c r="G47" s="143"/>
      <c r="H47" s="141"/>
      <c r="I47" s="330"/>
      <c r="J47" s="141"/>
      <c r="K47" s="143"/>
      <c r="L47" s="141"/>
      <c r="M47" s="141"/>
      <c r="N47" s="141"/>
      <c r="O47" s="143"/>
      <c r="P47" s="141"/>
      <c r="Q47" s="330"/>
      <c r="R47" s="141"/>
      <c r="S47" s="143"/>
      <c r="T47" s="141"/>
      <c r="U47" s="330"/>
      <c r="V47" s="141"/>
      <c r="W47" s="143"/>
      <c r="X47" s="141"/>
      <c r="Y47" s="141"/>
      <c r="Z47" s="141"/>
      <c r="AA47" s="143"/>
      <c r="AB47" s="141"/>
      <c r="AC47" s="141"/>
      <c r="AD47" s="141"/>
      <c r="AE47" s="143"/>
      <c r="AF47" s="141"/>
      <c r="AG47" s="141"/>
      <c r="AH47" s="141"/>
      <c r="AI47" s="143"/>
      <c r="AJ47" s="141"/>
      <c r="AK47" s="330"/>
      <c r="AL47" s="181"/>
    </row>
    <row r="48" spans="1:38" s="10" customFormat="1" x14ac:dyDescent="0.2">
      <c r="A48" s="118" t="s">
        <v>457</v>
      </c>
      <c r="B48" s="74" t="s">
        <v>458</v>
      </c>
      <c r="C48" s="143"/>
      <c r="D48" s="141"/>
      <c r="E48" s="330"/>
      <c r="F48" s="141"/>
      <c r="G48" s="143"/>
      <c r="H48" s="141"/>
      <c r="I48" s="330"/>
      <c r="J48" s="141"/>
      <c r="K48" s="143"/>
      <c r="L48" s="141"/>
      <c r="M48" s="141"/>
      <c r="N48" s="141"/>
      <c r="O48" s="143"/>
      <c r="P48" s="141"/>
      <c r="Q48" s="330"/>
      <c r="R48" s="141"/>
      <c r="S48" s="143"/>
      <c r="T48" s="141"/>
      <c r="U48" s="330"/>
      <c r="V48" s="141"/>
      <c r="W48" s="143"/>
      <c r="X48" s="141"/>
      <c r="Y48" s="141"/>
      <c r="Z48" s="141"/>
      <c r="AA48" s="143"/>
      <c r="AB48" s="141"/>
      <c r="AC48" s="141"/>
      <c r="AD48" s="141"/>
      <c r="AE48" s="143"/>
      <c r="AF48" s="141"/>
      <c r="AG48" s="141"/>
      <c r="AH48" s="141"/>
      <c r="AI48" s="143"/>
      <c r="AJ48" s="141"/>
      <c r="AK48" s="330"/>
      <c r="AL48" s="181"/>
    </row>
    <row r="49" spans="1:38" x14ac:dyDescent="0.2">
      <c r="A49" s="118" t="s">
        <v>459</v>
      </c>
      <c r="B49" s="100" t="s">
        <v>460</v>
      </c>
      <c r="C49" s="186"/>
      <c r="D49" s="187"/>
      <c r="E49" s="377"/>
      <c r="F49" s="187"/>
      <c r="G49" s="186"/>
      <c r="H49" s="187"/>
      <c r="I49" s="377"/>
      <c r="J49" s="187"/>
      <c r="K49" s="186"/>
      <c r="L49" s="187"/>
      <c r="M49" s="187"/>
      <c r="N49" s="187"/>
      <c r="O49" s="186"/>
      <c r="P49" s="187"/>
      <c r="Q49" s="377"/>
      <c r="R49" s="187"/>
      <c r="S49" s="186"/>
      <c r="T49" s="187"/>
      <c r="U49" s="377"/>
      <c r="V49" s="187"/>
      <c r="W49" s="186"/>
      <c r="X49" s="187"/>
      <c r="Y49" s="187"/>
      <c r="Z49" s="187"/>
      <c r="AA49" s="186"/>
      <c r="AB49" s="187"/>
      <c r="AC49" s="187"/>
      <c r="AD49" s="187"/>
      <c r="AE49" s="186"/>
      <c r="AF49" s="187"/>
      <c r="AG49" s="187"/>
      <c r="AH49" s="187"/>
      <c r="AI49" s="186"/>
      <c r="AJ49" s="187"/>
      <c r="AK49" s="377"/>
      <c r="AL49" s="189"/>
    </row>
    <row r="50" spans="1:38" ht="13.15" customHeight="1" x14ac:dyDescent="0.2">
      <c r="B50" s="66"/>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row>
    <row r="51" spans="1:38" hidden="1" x14ac:dyDescent="0.2">
      <c r="B51" s="67"/>
    </row>
    <row r="52" spans="1:38" hidden="1" x14ac:dyDescent="0.2"/>
    <row r="53" spans="1:38" hidden="1" x14ac:dyDescent="0.2"/>
    <row r="54" spans="1:38" ht="12.75" hidden="1" customHeight="1" x14ac:dyDescent="0.2">
      <c r="B54" s="16"/>
    </row>
    <row r="55" spans="1:38" hidden="1" x14ac:dyDescent="0.2">
      <c r="B55" s="67"/>
    </row>
    <row r="56" spans="1:38" hidden="1" x14ac:dyDescent="0.2"/>
    <row r="57" spans="1:38" hidden="1" x14ac:dyDescent="0.2"/>
    <row r="58" spans="1:38" hidden="1" x14ac:dyDescent="0.2">
      <c r="B58" s="1"/>
      <c r="L58" s="2"/>
    </row>
    <row r="59" spans="1:38" hidden="1" x14ac:dyDescent="0.2">
      <c r="B59" s="15"/>
      <c r="L59" s="2"/>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2.75" x14ac:dyDescent="0.2"/>
  <cols>
    <col min="1" max="1" width="11.42578125" style="118" hidden="1" customWidth="1"/>
    <col min="2" max="2" width="62.140625" style="10" bestFit="1" customWidth="1"/>
    <col min="3" max="38" width="19.42578125" style="10" customWidth="1"/>
    <col min="39" max="41" width="9.42578125" style="10" customWidth="1"/>
    <col min="42" max="43" width="0" style="10" hidden="1" customWidth="1"/>
    <col min="44" max="44" width="9.42578125" style="10" hidden="1" customWidth="1"/>
    <col min="45" max="16384" width="9.42578125" style="10" hidden="1"/>
  </cols>
  <sheetData>
    <row r="1" spans="1:38" ht="19.5" x14ac:dyDescent="0.2">
      <c r="B1" s="44" t="s">
        <v>340</v>
      </c>
      <c r="E1" s="242"/>
    </row>
    <row r="3" spans="1:38" ht="75" x14ac:dyDescent="0.2">
      <c r="B3" s="79" t="s">
        <v>1</v>
      </c>
      <c r="C3" s="81" t="s">
        <v>341</v>
      </c>
      <c r="D3" s="82" t="s">
        <v>342</v>
      </c>
      <c r="E3" s="82" t="s">
        <v>343</v>
      </c>
      <c r="F3" s="82" t="s">
        <v>344</v>
      </c>
      <c r="G3" s="81" t="s">
        <v>345</v>
      </c>
      <c r="H3" s="82" t="s">
        <v>346</v>
      </c>
      <c r="I3" s="82" t="s">
        <v>347</v>
      </c>
      <c r="J3" s="82" t="s">
        <v>348</v>
      </c>
      <c r="K3" s="81" t="s">
        <v>349</v>
      </c>
      <c r="L3" s="82" t="s">
        <v>350</v>
      </c>
      <c r="M3" s="82" t="s">
        <v>351</v>
      </c>
      <c r="N3" s="82" t="s">
        <v>352</v>
      </c>
      <c r="O3" s="81" t="s">
        <v>353</v>
      </c>
      <c r="P3" s="82" t="s">
        <v>354</v>
      </c>
      <c r="Q3" s="82" t="s">
        <v>355</v>
      </c>
      <c r="R3" s="82" t="s">
        <v>356</v>
      </c>
      <c r="S3" s="81" t="s">
        <v>357</v>
      </c>
      <c r="T3" s="82" t="s">
        <v>358</v>
      </c>
      <c r="U3" s="82" t="s">
        <v>359</v>
      </c>
      <c r="V3" s="82" t="s">
        <v>360</v>
      </c>
      <c r="W3" s="81" t="s">
        <v>361</v>
      </c>
      <c r="X3" s="82" t="s">
        <v>362</v>
      </c>
      <c r="Y3" s="82" t="s">
        <v>363</v>
      </c>
      <c r="Z3" s="82" t="s">
        <v>364</v>
      </c>
      <c r="AA3" s="81" t="s">
        <v>365</v>
      </c>
      <c r="AB3" s="82" t="s">
        <v>366</v>
      </c>
      <c r="AC3" s="82" t="s">
        <v>367</v>
      </c>
      <c r="AD3" s="82" t="s">
        <v>368</v>
      </c>
      <c r="AE3" s="81" t="s">
        <v>369</v>
      </c>
      <c r="AF3" s="82" t="s">
        <v>370</v>
      </c>
      <c r="AG3" s="82" t="s">
        <v>371</v>
      </c>
      <c r="AH3" s="82" t="s">
        <v>372</v>
      </c>
      <c r="AI3" s="81" t="s">
        <v>373</v>
      </c>
      <c r="AJ3" s="82" t="s">
        <v>374</v>
      </c>
      <c r="AK3" s="82" t="s">
        <v>375</v>
      </c>
      <c r="AL3" s="99" t="s">
        <v>376</v>
      </c>
    </row>
    <row r="4" spans="1:38" ht="16.5" x14ac:dyDescent="0.25">
      <c r="B4" s="243" t="s">
        <v>377</v>
      </c>
      <c r="C4" s="244"/>
      <c r="D4" s="245"/>
      <c r="E4" s="245"/>
      <c r="F4" s="245"/>
      <c r="G4" s="244"/>
      <c r="H4" s="245"/>
      <c r="I4" s="245"/>
      <c r="J4" s="245"/>
      <c r="K4" s="244"/>
      <c r="L4" s="245"/>
      <c r="M4" s="245"/>
      <c r="N4" s="245"/>
      <c r="O4" s="244"/>
      <c r="P4" s="245"/>
      <c r="Q4" s="245"/>
      <c r="R4" s="245"/>
      <c r="S4" s="244"/>
      <c r="T4" s="245"/>
      <c r="U4" s="245"/>
      <c r="V4" s="245"/>
      <c r="W4" s="244"/>
      <c r="X4" s="245"/>
      <c r="Y4" s="245"/>
      <c r="Z4" s="245"/>
      <c r="AA4" s="244"/>
      <c r="AB4" s="245"/>
      <c r="AC4" s="245"/>
      <c r="AD4" s="245"/>
      <c r="AE4" s="244"/>
      <c r="AF4" s="245"/>
      <c r="AG4" s="245"/>
      <c r="AH4" s="245"/>
      <c r="AI4" s="244"/>
      <c r="AJ4" s="245"/>
      <c r="AK4" s="245"/>
      <c r="AL4" s="246"/>
    </row>
    <row r="5" spans="1:38" x14ac:dyDescent="0.2">
      <c r="A5" s="118" t="s">
        <v>378</v>
      </c>
      <c r="B5" s="247" t="s">
        <v>379</v>
      </c>
      <c r="C5" s="265">
        <f>'Pt 3 MLR and Rebate Calculation'!C5</f>
        <v>0</v>
      </c>
      <c r="D5" s="266">
        <f>'Pt 3 MLR and Rebate Calculation'!D5</f>
        <v>0</v>
      </c>
      <c r="E5" s="248"/>
      <c r="F5" s="248"/>
      <c r="G5" s="265">
        <f>'Pt 3 MLR and Rebate Calculation'!G5</f>
        <v>0</v>
      </c>
      <c r="H5" s="266">
        <f>'Pt 3 MLR and Rebate Calculation'!H5</f>
        <v>0</v>
      </c>
      <c r="I5" s="248"/>
      <c r="J5" s="248"/>
      <c r="K5" s="265">
        <f>'Pt 3 MLR and Rebate Calculation'!K5</f>
        <v>0</v>
      </c>
      <c r="L5" s="266">
        <f>'Pt 3 MLR and Rebate Calculation'!L5</f>
        <v>0</v>
      </c>
      <c r="M5" s="248"/>
      <c r="N5" s="248"/>
      <c r="O5" s="265">
        <f>'Pt 3 MLR and Rebate Calculation'!O5</f>
        <v>0</v>
      </c>
      <c r="P5" s="266">
        <f>'Pt 3 MLR and Rebate Calculation'!P5</f>
        <v>0</v>
      </c>
      <c r="Q5" s="248"/>
      <c r="R5" s="248"/>
      <c r="S5" s="265">
        <f>'Pt 3 MLR and Rebate Calculation'!S5</f>
        <v>0</v>
      </c>
      <c r="T5" s="266">
        <f>'Pt 3 MLR and Rebate Calculation'!T5</f>
        <v>0</v>
      </c>
      <c r="U5" s="248"/>
      <c r="V5" s="248"/>
      <c r="W5" s="265">
        <f>'Pt 3 MLR and Rebate Calculation'!W5</f>
        <v>0</v>
      </c>
      <c r="X5" s="266">
        <f>'Pt 3 MLR and Rebate Calculation'!X5</f>
        <v>0</v>
      </c>
      <c r="Y5" s="248"/>
      <c r="Z5" s="248"/>
      <c r="AA5" s="249"/>
      <c r="AB5" s="248"/>
      <c r="AC5" s="248"/>
      <c r="AD5" s="248"/>
      <c r="AE5" s="249"/>
      <c r="AF5" s="248"/>
      <c r="AG5" s="248"/>
      <c r="AH5" s="248"/>
      <c r="AI5" s="265">
        <f>'Pt 3 MLR and Rebate Calculation'!AI5</f>
        <v>336954414.16000003</v>
      </c>
      <c r="AJ5" s="266">
        <f>'Pt 3 MLR and Rebate Calculation'!AJ5</f>
        <v>403979841.88999999</v>
      </c>
      <c r="AK5" s="248"/>
      <c r="AL5" s="250"/>
    </row>
    <row r="6" spans="1:38" ht="13.15" customHeight="1" x14ac:dyDescent="0.2">
      <c r="A6" s="118" t="s">
        <v>380</v>
      </c>
      <c r="B6" s="74" t="s">
        <v>461</v>
      </c>
      <c r="C6" s="251">
        <f>'Pt 3 MLR and Rebate Calculation'!C6</f>
        <v>0</v>
      </c>
      <c r="D6" s="399">
        <f>'Pt 3 MLR and Rebate Calculation'!D6</f>
        <v>0</v>
      </c>
      <c r="E6" s="383">
        <f>SUM('Pt1_2 Formula Sheet'!E3,'Pt1_2 Formula Sheet'!E4)+SUM('Pt1_2 Formula Sheet'!G3,'Pt1_2 Formula Sheet'!G4)-SUM('Pt1_2 Formula Sheet'!H3,'Pt1_2 Formula Sheet'!H4)</f>
        <v>42256908.409999989</v>
      </c>
      <c r="F6" s="383">
        <f t="shared" ref="F6" si="0">SUM(C6:E6)</f>
        <v>42256908.409999989</v>
      </c>
      <c r="G6" s="251">
        <f>'Pt 3 MLR and Rebate Calculation'!G6</f>
        <v>0</v>
      </c>
      <c r="H6" s="399">
        <f>'Pt 3 MLR and Rebate Calculation'!H6</f>
        <v>0</v>
      </c>
      <c r="I6" s="383">
        <f>SUM('Pt1_2 Formula Sheet'!J3,'Pt1_2 Formula Sheet'!J4)+SUM('Pt1_2 Formula Sheet'!L3,'Pt1_2 Formula Sheet'!L4)-SUM('Pt1_2 Formula Sheet'!M3,'Pt1_2 Formula Sheet'!M4)</f>
        <v>4017201007.4500003</v>
      </c>
      <c r="J6" s="383">
        <f>SUM(G6:I6)</f>
        <v>4017201007.4500003</v>
      </c>
      <c r="K6" s="251">
        <f>'Pt 3 MLR and Rebate Calculation'!K6</f>
        <v>0</v>
      </c>
      <c r="L6" s="399">
        <f>'Pt 3 MLR and Rebate Calculation'!L6</f>
        <v>0</v>
      </c>
      <c r="M6" s="383">
        <f>SUM('Pt1_2 Formula Sheet'!O3,'Pt1_2 Formula Sheet'!O4)+SUM('Pt1_2 Formula Sheet'!Q3,'Pt1_2 Formula Sheet'!Q4)-SUM('Pt1_2 Formula Sheet'!R3,'Pt1_2 Formula Sheet'!R4)</f>
        <v>12198786593.48</v>
      </c>
      <c r="N6" s="383">
        <f>SUM(K6:M6)</f>
        <v>12198786593.48</v>
      </c>
      <c r="O6" s="251">
        <f>'Pt 3 MLR and Rebate Calculation'!O6</f>
        <v>0</v>
      </c>
      <c r="P6" s="399">
        <f>'Pt 3 MLR and Rebate Calculation'!P6</f>
        <v>0</v>
      </c>
      <c r="Q6" s="383">
        <f>SUM('Pt1_2 Formula Sheet'!T3,'Pt1_2 Formula Sheet'!T4)</f>
        <v>0</v>
      </c>
      <c r="R6" s="383">
        <f>SUM(O6:Q6)</f>
        <v>0</v>
      </c>
      <c r="S6" s="251">
        <f>'Pt 3 MLR and Rebate Calculation'!S6</f>
        <v>0</v>
      </c>
      <c r="T6" s="399">
        <f>'Pt 3 MLR and Rebate Calculation'!T6</f>
        <v>0</v>
      </c>
      <c r="U6" s="383">
        <f>SUM('Pt1_2 Formula Sheet'!W3,'Pt1_2 Formula Sheet'!W4)</f>
        <v>0</v>
      </c>
      <c r="V6" s="383">
        <f>SUM(S6:U6)</f>
        <v>0</v>
      </c>
      <c r="W6" s="251">
        <f>'Pt 3 MLR and Rebate Calculation'!W6</f>
        <v>0</v>
      </c>
      <c r="X6" s="399">
        <f>'Pt 3 MLR and Rebate Calculation'!X6</f>
        <v>0</v>
      </c>
      <c r="Y6" s="383">
        <f>SUM('Pt1_2 Formula Sheet'!Z3,'Pt1_2 Formula Sheet'!Z4)</f>
        <v>0</v>
      </c>
      <c r="Z6" s="383">
        <f>SUM(W6:Y6)</f>
        <v>0</v>
      </c>
      <c r="AA6" s="252"/>
      <c r="AB6" s="253"/>
      <c r="AC6" s="253"/>
      <c r="AD6" s="253"/>
      <c r="AE6" s="252"/>
      <c r="AF6" s="253"/>
      <c r="AG6" s="253"/>
      <c r="AH6" s="253"/>
      <c r="AI6" s="251">
        <f>'Pt 3 MLR and Rebate Calculation'!AI6</f>
        <v>333119738.64999998</v>
      </c>
      <c r="AJ6" s="399">
        <f>'Pt 3 MLR and Rebate Calculation'!AJ6</f>
        <v>397214436.39999998</v>
      </c>
      <c r="AK6" s="383">
        <f>SUM('Pt1_2 Formula Sheet'!AM3,'Pt1_2 Formula Sheet'!AM4)+SUM('Pt1_2 Formula Sheet'!AO3,'Pt1_2 Formula Sheet'!AO4)-SUM('Pt1_2 Formula Sheet'!AP3,'Pt1_2 Formula Sheet'!AP4)</f>
        <v>463233029.00999999</v>
      </c>
      <c r="AL6" s="400">
        <f>SUM(AI6:AK6)</f>
        <v>1193567204.0599999</v>
      </c>
    </row>
    <row r="7" spans="1:38" x14ac:dyDescent="0.2">
      <c r="A7" s="118" t="s">
        <v>382</v>
      </c>
      <c r="B7" s="74" t="s">
        <v>383</v>
      </c>
      <c r="C7" s="401">
        <f>'Pt 3 MLR and Rebate Calculation'!C7</f>
        <v>0</v>
      </c>
      <c r="D7" s="267">
        <f>'Pt 3 MLR and Rebate Calculation'!D7</f>
        <v>0</v>
      </c>
      <c r="E7" s="268">
        <f>MAX('Pt 1 Summary of Data'!$E$42+'Pt 1 Summary of Data'!$G$42-'Pt 1 Summary of Data'!$H$42,SUM('Pt 1 Summary of Data'!E$37:E$41)+SUM('Pt 1 Summary of Data'!G$37:G$41)-SUM('Pt 1 Summary of Data'!H$37:H$41))</f>
        <v>384590.8</v>
      </c>
      <c r="F7" s="268">
        <f t="shared" ref="F7:F11" si="1">SUM(C7:E7)</f>
        <v>384590.8</v>
      </c>
      <c r="G7" s="401">
        <f>'Pt 3 MLR and Rebate Calculation'!G7</f>
        <v>0</v>
      </c>
      <c r="H7" s="267">
        <f>'Pt 3 MLR and Rebate Calculation'!H7</f>
        <v>0</v>
      </c>
      <c r="I7" s="268">
        <f>MAX('Pt 1 Summary of Data'!$J$42+'Pt 1 Summary of Data'!$L$42-'Pt 1 Summary of Data'!$M$42,SUM('Pt 1 Summary of Data'!J$37:J$41)+SUM('Pt 1 Summary of Data'!L$37:L$41)-SUM('Pt 1 Summary of Data'!M$37:M$41))</f>
        <v>56700149.020000003</v>
      </c>
      <c r="J7" s="268">
        <f>SUM(G7:I7)</f>
        <v>56700149.020000003</v>
      </c>
      <c r="K7" s="401">
        <f>'Pt 3 MLR and Rebate Calculation'!K7</f>
        <v>0</v>
      </c>
      <c r="L7" s="267">
        <f>'Pt 3 MLR and Rebate Calculation'!L7</f>
        <v>0</v>
      </c>
      <c r="M7" s="268">
        <f>MAX('Pt 1 Summary of Data'!$O$42+'Pt 1 Summary of Data'!$Q$42-'Pt 1 Summary of Data'!$R$42,SUM('Pt 1 Summary of Data'!O$37:O$41)+SUM('Pt 1 Summary of Data'!Q$37:Q$41)-SUM('Pt 1 Summary of Data'!R$37:R$41))</f>
        <v>192579470.11000001</v>
      </c>
      <c r="N7" s="268">
        <f>SUM(K7:M7)</f>
        <v>192579470.11000001</v>
      </c>
      <c r="O7" s="401">
        <f>'Pt 3 MLR and Rebate Calculation'!O7</f>
        <v>0</v>
      </c>
      <c r="P7" s="267">
        <f>'Pt 3 MLR and Rebate Calculation'!P7</f>
        <v>0</v>
      </c>
      <c r="Q7" s="268">
        <f>MAX('Pt 1 Summary of Data'!$T$42,SUM('Pt 1 Summary of Data'!T$37:T$41))</f>
        <v>0</v>
      </c>
      <c r="R7" s="268">
        <f>SUM(O7:Q7)</f>
        <v>0</v>
      </c>
      <c r="S7" s="401">
        <f>'Pt 3 MLR and Rebate Calculation'!S7</f>
        <v>0</v>
      </c>
      <c r="T7" s="267">
        <f>'Pt 3 MLR and Rebate Calculation'!T7</f>
        <v>0</v>
      </c>
      <c r="U7" s="268">
        <f>MAX('Pt 1 Summary of Data'!$W$42,SUM('Pt 1 Summary of Data'!W$37:W$41))</f>
        <v>0</v>
      </c>
      <c r="V7" s="268">
        <f>SUM(S7:U7)</f>
        <v>0</v>
      </c>
      <c r="W7" s="401">
        <f>'Pt 3 MLR and Rebate Calculation'!W7</f>
        <v>0</v>
      </c>
      <c r="X7" s="267">
        <f>'Pt 3 MLR and Rebate Calculation'!X7</f>
        <v>0</v>
      </c>
      <c r="Y7" s="268">
        <f>MAX('Pt 1 Summary of Data'!$Z$42,SUM('Pt 1 Summary of Data'!Z$37:Z$41))</f>
        <v>0</v>
      </c>
      <c r="Z7" s="268">
        <f>SUM(W7:Y7)</f>
        <v>0</v>
      </c>
      <c r="AA7" s="252"/>
      <c r="AB7" s="253"/>
      <c r="AC7" s="253"/>
      <c r="AD7" s="253"/>
      <c r="AE7" s="252"/>
      <c r="AF7" s="253"/>
      <c r="AG7" s="253"/>
      <c r="AH7" s="253"/>
      <c r="AI7" s="401">
        <f>'Pt 3 MLR and Rebate Calculation'!AI7</f>
        <v>1147788.8</v>
      </c>
      <c r="AJ7" s="267">
        <f>'Pt 3 MLR and Rebate Calculation'!AJ7</f>
        <v>5302267.87</v>
      </c>
      <c r="AK7" s="268">
        <f>MAX('Pt 1 Summary of Data'!$AM$42+'Pt 1 Summary of Data'!$AO$42-'Pt 1 Summary of Data'!$AP$42,SUM('Pt 1 Summary of Data'!AM$37:AM$41)+SUM('Pt 1 Summary of Data'!AO$37:AO$41)-SUM('Pt 1 Summary of Data'!AP$37:AP$41))</f>
        <v>2754746.33</v>
      </c>
      <c r="AL7" s="269">
        <f>SUM(AI7:AK7)</f>
        <v>9204803</v>
      </c>
    </row>
    <row r="8" spans="1:38" x14ac:dyDescent="0.2">
      <c r="A8" s="118" t="s">
        <v>384</v>
      </c>
      <c r="B8" s="74" t="s">
        <v>385</v>
      </c>
      <c r="C8" s="401">
        <f>'Pt 3 MLR and Rebate Calculation'!C8</f>
        <v>0</v>
      </c>
      <c r="D8" s="267">
        <f>'Pt 3 MLR and Rebate Calculation'!D8</f>
        <v>0</v>
      </c>
      <c r="E8" s="268">
        <f>'Pt 2 Premium and Claims'!E58+'Pt 2 Premium and Claims'!G58-'Pt 2 Premium and Claims'!H58</f>
        <v>0</v>
      </c>
      <c r="F8" s="268">
        <f t="shared" si="1"/>
        <v>0</v>
      </c>
      <c r="G8" s="402"/>
      <c r="H8" s="253"/>
      <c r="I8" s="253"/>
      <c r="J8" s="253"/>
      <c r="K8" s="402"/>
      <c r="L8" s="270"/>
      <c r="M8" s="270"/>
      <c r="N8" s="270"/>
      <c r="O8" s="402"/>
      <c r="P8" s="270"/>
      <c r="Q8" s="270"/>
      <c r="R8" s="270"/>
      <c r="S8" s="402"/>
      <c r="T8" s="270"/>
      <c r="U8" s="270"/>
      <c r="V8" s="270"/>
      <c r="W8" s="402"/>
      <c r="X8" s="270"/>
      <c r="Y8" s="270"/>
      <c r="Z8" s="270"/>
      <c r="AA8" s="252"/>
      <c r="AB8" s="253"/>
      <c r="AC8" s="253"/>
      <c r="AD8" s="253"/>
      <c r="AE8" s="252"/>
      <c r="AF8" s="253"/>
      <c r="AG8" s="253"/>
      <c r="AH8" s="253"/>
      <c r="AI8" s="252"/>
      <c r="AJ8" s="270"/>
      <c r="AK8" s="270"/>
      <c r="AL8" s="271"/>
    </row>
    <row r="9" spans="1:38" ht="25.5" x14ac:dyDescent="0.2">
      <c r="A9" s="118" t="s">
        <v>386</v>
      </c>
      <c r="B9" s="74" t="s">
        <v>387</v>
      </c>
      <c r="C9" s="401">
        <f>'Pt 3 MLR and Rebate Calculation'!C9</f>
        <v>0</v>
      </c>
      <c r="D9" s="267">
        <f>'Pt 3 MLR and Rebate Calculation'!D9</f>
        <v>0</v>
      </c>
      <c r="E9" s="268">
        <f>'Pt 2 Premium and Claims'!E$15+'Pt 2 Premium and Claims'!G$15-'Pt 2 Premium and Claims'!H$15</f>
        <v>0</v>
      </c>
      <c r="F9" s="268">
        <f t="shared" si="1"/>
        <v>0</v>
      </c>
      <c r="G9" s="252"/>
      <c r="H9" s="253"/>
      <c r="I9" s="253"/>
      <c r="J9" s="253"/>
      <c r="K9" s="252"/>
      <c r="L9" s="253"/>
      <c r="M9" s="253"/>
      <c r="N9" s="253"/>
      <c r="O9" s="252"/>
      <c r="P9" s="253"/>
      <c r="Q9" s="253"/>
      <c r="R9" s="253"/>
      <c r="S9" s="252"/>
      <c r="T9" s="253"/>
      <c r="U9" s="253"/>
      <c r="V9" s="253"/>
      <c r="W9" s="252"/>
      <c r="X9" s="253"/>
      <c r="Y9" s="253"/>
      <c r="Z9" s="253"/>
      <c r="AA9" s="252"/>
      <c r="AB9" s="253"/>
      <c r="AC9" s="253"/>
      <c r="AD9" s="253"/>
      <c r="AE9" s="252"/>
      <c r="AF9" s="253"/>
      <c r="AG9" s="253"/>
      <c r="AH9" s="253"/>
      <c r="AI9" s="252"/>
      <c r="AJ9" s="253"/>
      <c r="AK9" s="253"/>
      <c r="AL9" s="254"/>
    </row>
    <row r="10" spans="1:38" ht="25.5" x14ac:dyDescent="0.2">
      <c r="A10" s="118" t="s">
        <v>388</v>
      </c>
      <c r="B10" s="74" t="s">
        <v>389</v>
      </c>
      <c r="C10" s="401">
        <f>'Pt 3 MLR and Rebate Calculation'!C10</f>
        <v>0</v>
      </c>
      <c r="D10" s="267">
        <f>'Pt 3 MLR and Rebate Calculation'!D10</f>
        <v>0</v>
      </c>
      <c r="E10" s="268">
        <f>'Pt 2 Premium and Claims'!E$16+'Pt 2 Premium and Claims'!G$16-'Pt 2 Premium and Claims'!H$16</f>
        <v>3384418.63</v>
      </c>
      <c r="F10" s="268">
        <f t="shared" si="1"/>
        <v>3384418.63</v>
      </c>
      <c r="G10" s="401">
        <f>'Pt 3 MLR and Rebate Calculation'!G10</f>
        <v>0</v>
      </c>
      <c r="H10" s="267">
        <f>'Pt 3 MLR and Rebate Calculation'!H10</f>
        <v>0</v>
      </c>
      <c r="I10" s="268">
        <f>'Pt 2 Premium and Claims'!J$16+'Pt 2 Premium and Claims'!L$16-'Pt 2 Premium and Claims'!M$16</f>
        <v>41001318.340000004</v>
      </c>
      <c r="J10" s="268">
        <f>SUM(G10:I10)</f>
        <v>41001318.340000004</v>
      </c>
      <c r="K10" s="252"/>
      <c r="L10" s="253"/>
      <c r="M10" s="253"/>
      <c r="N10" s="253"/>
      <c r="O10" s="252"/>
      <c r="P10" s="253"/>
      <c r="Q10" s="253"/>
      <c r="R10" s="253"/>
      <c r="S10" s="252"/>
      <c r="T10" s="253"/>
      <c r="U10" s="253"/>
      <c r="V10" s="253"/>
      <c r="W10" s="252"/>
      <c r="X10" s="253"/>
      <c r="Y10" s="253"/>
      <c r="Z10" s="253"/>
      <c r="AA10" s="252"/>
      <c r="AB10" s="253"/>
      <c r="AC10" s="253"/>
      <c r="AD10" s="253"/>
      <c r="AE10" s="252"/>
      <c r="AF10" s="253"/>
      <c r="AG10" s="253"/>
      <c r="AH10" s="253"/>
      <c r="AI10" s="252"/>
      <c r="AJ10" s="253"/>
      <c r="AK10" s="253"/>
      <c r="AL10" s="254"/>
    </row>
    <row r="11" spans="1:38" x14ac:dyDescent="0.2">
      <c r="A11" s="118" t="s">
        <v>390</v>
      </c>
      <c r="B11" s="74" t="s">
        <v>391</v>
      </c>
      <c r="C11" s="401">
        <f>'Pt 3 MLR and Rebate Calculation'!C11</f>
        <v>0</v>
      </c>
      <c r="D11" s="267">
        <f>'Pt 3 MLR and Rebate Calculation'!D11</f>
        <v>0</v>
      </c>
      <c r="E11" s="268">
        <f>'Pt 2 Premium and Claims'!E$17+'Pt 2 Premium and Claims'!G$17-'Pt 2 Premium and Claims'!H$17</f>
        <v>0</v>
      </c>
      <c r="F11" s="268">
        <f t="shared" si="1"/>
        <v>0</v>
      </c>
      <c r="G11" s="401">
        <f>'Pt 3 MLR and Rebate Calculation'!G11</f>
        <v>0</v>
      </c>
      <c r="H11" s="267">
        <f>'Pt 3 MLR and Rebate Calculation'!H11</f>
        <v>0</v>
      </c>
      <c r="I11" s="268">
        <f>'Pt 2 Premium and Claims'!J$17+'Pt 2 Premium and Claims'!L$17-'Pt 2 Premium and Claims'!M$17</f>
        <v>0</v>
      </c>
      <c r="J11" s="268">
        <f>SUM(G11:I11)</f>
        <v>0</v>
      </c>
      <c r="K11" s="252"/>
      <c r="L11" s="253"/>
      <c r="M11" s="253"/>
      <c r="N11" s="253"/>
      <c r="O11" s="252"/>
      <c r="P11" s="253"/>
      <c r="Q11" s="253"/>
      <c r="R11" s="253"/>
      <c r="S11" s="252"/>
      <c r="T11" s="253"/>
      <c r="U11" s="253"/>
      <c r="V11" s="253"/>
      <c r="W11" s="252"/>
      <c r="X11" s="253"/>
      <c r="Y11" s="253"/>
      <c r="Z11" s="253"/>
      <c r="AA11" s="252"/>
      <c r="AB11" s="253"/>
      <c r="AC11" s="253"/>
      <c r="AD11" s="253"/>
      <c r="AE11" s="252"/>
      <c r="AF11" s="253"/>
      <c r="AG11" s="253"/>
      <c r="AH11" s="253"/>
      <c r="AI11" s="252"/>
      <c r="AJ11" s="253"/>
      <c r="AK11" s="253"/>
      <c r="AL11" s="254"/>
    </row>
    <row r="12" spans="1:38" s="15" customFormat="1" x14ac:dyDescent="0.2">
      <c r="A12" s="211" t="s">
        <v>392</v>
      </c>
      <c r="B12" s="75" t="s">
        <v>393</v>
      </c>
      <c r="C12" s="403">
        <f>SUM(C$6:C$7)-SUM(C$8:C$11)+IF(AND(OR('Company Information'!$C$12="District of Columbia",'Company Information'!$C$12="Massachusetts",'Company Information'!$C$12="Vermont"),SUM($C$6:$F$11,$C$15:$F$16,$C$19:$D$19)&lt;&gt;0),SUM(G$6:G$7)-SUM(G$10:G$11),0)</f>
        <v>0</v>
      </c>
      <c r="D12" s="272">
        <f>SUM(D$6:D$7)-SUM(D$8:D$11)+IF(AND(OR('Company Information'!$C$12="District of Columbia",'Company Information'!$C$12="Massachusetts",'Company Information'!$C$12="Vermont"),SUM($C$6:$F$11,$C$15:$F$16,$C$19:$D$19)&lt;&gt;0),SUM(H$6:H$7)-SUM(H$10:H$11),0)</f>
        <v>0</v>
      </c>
      <c r="E12" s="272">
        <f>SUM(E$6:E$7)-SUM(E$8:E$11)+IF(AND(OR('Company Information'!$C$12="District of Columbia",'Company Information'!$C$12="Massachusetts",'Company Information'!$C$12="Vermont"),SUM($C$6:$F$11,$C$15:$F$16,$C$19:$D$19)&lt;&gt;0),SUM(I$6:I$7)-SUM(I$10:I$11),0)</f>
        <v>39257080.579999983</v>
      </c>
      <c r="F12" s="272">
        <f>IFERROR(SUM(C$12:E$12)+C$17*MAX(0,E$31-C$31)+D$17*MAX(0,E$31-D$31),0)</f>
        <v>39257080.579999983</v>
      </c>
      <c r="G12" s="403">
        <f>SUM(G$6:G$7)-SUM(G$10:G$11)+IF(AND(OR('Company Information'!$C$12="District of Columbia",'Company Information'!$C$12="Massachusetts",'Company Information'!$C$12="Vermont"),SUM($G$6:$J$11,$G$15:$J$16,$G$19:$H$19)&lt;&gt;0),SUM(C$6:C$7)-SUM(C$8:C$11),0)</f>
        <v>0</v>
      </c>
      <c r="H12" s="272">
        <f>SUM(H$6:H$7)-SUM(H$10:H$11)+IF(AND(OR('Company Information'!$C$12="District of Columbia",'Company Information'!$C$12="Massachusetts",'Company Information'!$C$12="Vermont"),SUM($G$6:$J$11,$G$15:$J$16,$G$19:$H$19)&lt;&gt;0),SUM(D$6:D$7)-SUM(D$8:D$11),0)</f>
        <v>0</v>
      </c>
      <c r="I12" s="272">
        <f>SUM(I$6:I$7)-SUM(I$10:I$11)+IF(AND(OR('Company Information'!$C$12="District of Columbia",'Company Information'!$C$12="Massachusetts",'Company Information'!$C$12="Vermont"),SUM($G$6:$J$11,$G$15:$J$16,$G$19:$H$19)&lt;&gt;0),SUM(E$6:E$7)-SUM(E$8:E$11),0)</f>
        <v>4032899838.1300001</v>
      </c>
      <c r="J12" s="272">
        <f>IFERROR(SUM(G$12:I$12)+G$17*MAX(0,I$31-G$31)+H$17*MAX(0,I$31-H$31),0)</f>
        <v>4032899838.1300001</v>
      </c>
      <c r="K12" s="403">
        <f>SUM(K$6:K$7)</f>
        <v>0</v>
      </c>
      <c r="L12" s="272">
        <f>SUM(L$6:L$7)</f>
        <v>0</v>
      </c>
      <c r="M12" s="272">
        <f>SUM(M$6:M$7)</f>
        <v>12391366063.59</v>
      </c>
      <c r="N12" s="272">
        <f>SUM(K$12:M$12)+K$17*MAX(0,M$31-K$31)+L$17*MAX(0,M$31-L$31)</f>
        <v>12391366063.59</v>
      </c>
      <c r="O12" s="255"/>
      <c r="P12" s="256"/>
      <c r="Q12" s="256"/>
      <c r="R12" s="256"/>
      <c r="S12" s="255"/>
      <c r="T12" s="256"/>
      <c r="U12" s="256"/>
      <c r="V12" s="256"/>
      <c r="W12" s="255"/>
      <c r="X12" s="256"/>
      <c r="Y12" s="256"/>
      <c r="Z12" s="256"/>
      <c r="AA12" s="255"/>
      <c r="AB12" s="256"/>
      <c r="AC12" s="256"/>
      <c r="AD12" s="256"/>
      <c r="AE12" s="255"/>
      <c r="AF12" s="256"/>
      <c r="AG12" s="256"/>
      <c r="AH12" s="256"/>
      <c r="AI12" s="255"/>
      <c r="AJ12" s="256"/>
      <c r="AK12" s="256"/>
      <c r="AL12" s="257"/>
    </row>
    <row r="13" spans="1:38" s="15" customFormat="1" ht="25.5" x14ac:dyDescent="0.2">
      <c r="A13" s="211" t="s">
        <v>394</v>
      </c>
      <c r="B13" s="75" t="s">
        <v>462</v>
      </c>
      <c r="C13" s="404"/>
      <c r="D13" s="273"/>
      <c r="E13" s="273"/>
      <c r="F13" s="273"/>
      <c r="G13" s="404"/>
      <c r="H13" s="273"/>
      <c r="I13" s="273"/>
      <c r="J13" s="273"/>
      <c r="K13" s="404"/>
      <c r="L13" s="273"/>
      <c r="M13" s="273"/>
      <c r="N13" s="273"/>
      <c r="O13" s="403">
        <f>SUM(O$6:O$7)+IF(AND(OR('Company Information'!$C$12="District of Columbia",'Company Information'!$C$12="Massachusetts",'Company Information'!$C$12="Vermont"),SUM($O$6:$R$7,$O$15:$R$16,$O$19:$P$19)&lt;&gt;0),SUM(S$6:S$7),0)</f>
        <v>0</v>
      </c>
      <c r="P13" s="272">
        <f>SUM(P$6:P$7)+IF(AND(OR('Company Information'!$C$12="District of Columbia",'Company Information'!$C$12="Massachusetts",'Company Information'!$C$12="Vermont"),SUM($O$6:$R$7,$O$15:$R$16,$O$19:$P$19)&lt;&gt;0),SUM(T$6:T$7),0)</f>
        <v>0</v>
      </c>
      <c r="Q13" s="272">
        <f>SUM(Q$6:Q$7)+IF(AND(OR('Company Information'!$C$12="District of Columbia",'Company Information'!$C$12="Massachusetts",'Company Information'!$C$12="Vermont"),SUM($O$6:$R$7,$O$15:$R$16,$O$19:$P$19)&lt;&gt;0),SUM(U$6:U$7),0)</f>
        <v>0</v>
      </c>
      <c r="R13" s="272">
        <f>IFERROR(SUM(R$6:R$7)+O$17*MAX(0,Q$31-O$31)+P$17*MAX(0,Q$31-P$31)+IF(AND(OR('Company Information'!$C$12="District of Columbia",'Company Information'!$C$12="Massachusetts",'Company Information'!$C$12="Vermont"),SUM($O$6:$R$7,$O$15:$R$16,$O$19:$P$19)&lt;&gt;0),SUM(V$6:V$7),0),0)</f>
        <v>0</v>
      </c>
      <c r="S13" s="403">
        <f>SUM(S$6:S$7)+IF(AND(OR('Company Information'!$C$12="District of Columbia",'Company Information'!$C$12="Massachusetts",'Company Information'!$C$12="Vermont"),SUM($S$6:$V$7,$S$15:$V$16,$S$19:$T$19)&lt;&gt;0),SUM(O$6:O$7),0)</f>
        <v>0</v>
      </c>
      <c r="T13" s="272">
        <f>SUM(T$6:T$7)+IF(AND(OR('Company Information'!$C$12="District of Columbia",'Company Information'!$C$12="Massachusetts",'Company Information'!$C$12="Vermont"),SUM($S$6:$V$7,$S$15:$V$16,$S$19:$T$19)&lt;&gt;0),SUM(P$6:P$7),0)</f>
        <v>0</v>
      </c>
      <c r="U13" s="272">
        <f>SUM(U$6:U$7)+IF(AND(OR('Company Information'!$C$12="District of Columbia",'Company Information'!$C$12="Massachusetts",'Company Information'!$C$12="Vermont"),SUM($S$6:$V$7,$S$15:$V$16,$S$19:$T$19)&lt;&gt;0),SUM(Q$6:Q$7),0)</f>
        <v>0</v>
      </c>
      <c r="V13" s="272">
        <f>IFERROR(SUM(V$6:V$7)+S$17*MAX(0,U$31-S$31)+T$17*MAX(0,U$31-T$31)+IF(AND(OR('Company Information'!$C$12="District of Columbia",'Company Information'!$C$12="Massachusetts",'Company Information'!$C$12="Vermont"),SUM($S$6:$V$7,$S$15:$V$16,$S$19:$T$19)&lt;&gt;0),SUM(R$6:R$7),0),0)</f>
        <v>0</v>
      </c>
      <c r="W13" s="403">
        <f>SUM(W$6:W$7)</f>
        <v>0</v>
      </c>
      <c r="X13" s="272">
        <f>SUM(X$6:X$7)</f>
        <v>0</v>
      </c>
      <c r="Y13" s="272">
        <f>SUM(Y$6:Y$7)</f>
        <v>0</v>
      </c>
      <c r="Z13" s="272">
        <f>SUM(Z$6:Z$7)+W$17*MAX(0,Y$31-W$31)+X$17*MAX(0,Y$31-X$31)</f>
        <v>0</v>
      </c>
      <c r="AA13" s="255"/>
      <c r="AB13" s="256"/>
      <c r="AC13" s="256"/>
      <c r="AD13" s="256"/>
      <c r="AE13" s="255"/>
      <c r="AF13" s="256"/>
      <c r="AG13" s="256"/>
      <c r="AH13" s="256"/>
      <c r="AI13" s="403">
        <f>SUM(AI$6:AI$7)</f>
        <v>334267527.44999999</v>
      </c>
      <c r="AJ13" s="272">
        <f>SUM(AJ$6:AJ$7)</f>
        <v>402516704.26999998</v>
      </c>
      <c r="AK13" s="272">
        <f>SUM(AK$6:AK$7)</f>
        <v>465987775.33999997</v>
      </c>
      <c r="AL13" s="274">
        <f>SUM(AL$6:AL$7)</f>
        <v>1202772007.0599999</v>
      </c>
    </row>
    <row r="14" spans="1:38" ht="16.5" x14ac:dyDescent="0.25">
      <c r="B14" s="243" t="s">
        <v>396</v>
      </c>
      <c r="C14" s="244"/>
      <c r="D14" s="245"/>
      <c r="E14" s="245"/>
      <c r="F14" s="245"/>
      <c r="G14" s="244"/>
      <c r="H14" s="245"/>
      <c r="I14" s="245"/>
      <c r="J14" s="245"/>
      <c r="K14" s="244"/>
      <c r="L14" s="245"/>
      <c r="M14" s="245"/>
      <c r="N14" s="245"/>
      <c r="O14" s="244"/>
      <c r="P14" s="245"/>
      <c r="Q14" s="245"/>
      <c r="R14" s="245"/>
      <c r="S14" s="244"/>
      <c r="T14" s="245"/>
      <c r="U14" s="245"/>
      <c r="V14" s="245"/>
      <c r="W14" s="244"/>
      <c r="X14" s="245"/>
      <c r="Y14" s="245"/>
      <c r="Z14" s="245"/>
      <c r="AA14" s="244"/>
      <c r="AB14" s="245"/>
      <c r="AC14" s="245"/>
      <c r="AD14" s="245"/>
      <c r="AE14" s="244"/>
      <c r="AF14" s="245"/>
      <c r="AG14" s="245"/>
      <c r="AH14" s="245"/>
      <c r="AI14" s="244"/>
      <c r="AJ14" s="245"/>
      <c r="AK14" s="245"/>
      <c r="AL14" s="246"/>
    </row>
    <row r="15" spans="1:38" ht="38.25" x14ac:dyDescent="0.2">
      <c r="A15" s="118" t="s">
        <v>397</v>
      </c>
      <c r="B15" s="214" t="s">
        <v>398</v>
      </c>
      <c r="C15" s="265">
        <f>'Pt 3 MLR and Rebate Calculation'!C15</f>
        <v>0</v>
      </c>
      <c r="D15" s="266">
        <f>'Pt 3 MLR and Rebate Calculation'!D15</f>
        <v>0</v>
      </c>
      <c r="E15" s="275">
        <f>SUM('Pt1_2 Formula Sheet'!E$2,'Pt 1 Summary of Data'!E$6:E$7)+SUM('Pt1_2 Formula Sheet'!G$2,'Pt 1 Summary of Data'!G$6:G$7)-SUM('Pt1_2 Formula Sheet'!H$2,'Pt 1 Summary of Data'!H$6:H$7)-SUM(E$9:E$11)-$E$41</f>
        <v>53355468.560000002</v>
      </c>
      <c r="F15" s="275">
        <f>SUM(C15:E15)</f>
        <v>53355468.560000002</v>
      </c>
      <c r="G15" s="265">
        <f>'Pt 3 MLR and Rebate Calculation'!G15</f>
        <v>0</v>
      </c>
      <c r="H15" s="266">
        <f>'Pt 3 MLR and Rebate Calculation'!H15</f>
        <v>0</v>
      </c>
      <c r="I15" s="275">
        <f>SUM('Pt1_2 Formula Sheet'!J$2,'Pt 1 Summary of Data'!J$6:J$7)+SUM('Pt1_2 Formula Sheet'!L$2,'Pt 1 Summary of Data'!L$6:L$7)-SUM('Pt1_2 Formula Sheet'!M$2,'Pt 1 Summary of Data'!M$6:M$7)-SUM(I$10:I$11)-$I$41</f>
        <v>5343812071.5799999</v>
      </c>
      <c r="J15" s="275">
        <f>SUM(G15:I15)</f>
        <v>5343812071.5799999</v>
      </c>
      <c r="K15" s="265">
        <f>'Pt 3 MLR and Rebate Calculation'!K15</f>
        <v>0</v>
      </c>
      <c r="L15" s="266">
        <f>'Pt 3 MLR and Rebate Calculation'!L15</f>
        <v>0</v>
      </c>
      <c r="M15" s="275">
        <f>SUM('Pt1_2 Formula Sheet'!O$2,'Pt 1 Summary of Data'!O$6:O$7)+SUM('Pt1_2 Formula Sheet'!Q$2,'Pt 1 Summary of Data'!Q$6:Q$7)-SUM('Pt1_2 Formula Sheet'!R$2,'Pt 1 Summary of Data'!R$6:R$7)-$M$41</f>
        <v>14959380154.719999</v>
      </c>
      <c r="N15" s="275">
        <f>SUM(K15:M15)</f>
        <v>14959380154.719999</v>
      </c>
      <c r="O15" s="265">
        <f>'Pt 3 MLR and Rebate Calculation'!O15</f>
        <v>0</v>
      </c>
      <c r="P15" s="266">
        <f>'Pt 3 MLR and Rebate Calculation'!P15</f>
        <v>0</v>
      </c>
      <c r="Q15" s="275">
        <f>SUM('Pt1_2 Formula Sheet'!T$2,'Pt 1 Summary of Data'!T$6:T$7)-$Q$41</f>
        <v>0</v>
      </c>
      <c r="R15" s="275">
        <f>SUM(O15:Q15)</f>
        <v>0</v>
      </c>
      <c r="S15" s="265">
        <f>'Pt 3 MLR and Rebate Calculation'!S15</f>
        <v>0</v>
      </c>
      <c r="T15" s="266">
        <f>'Pt 3 MLR and Rebate Calculation'!T15</f>
        <v>0</v>
      </c>
      <c r="U15" s="275">
        <f>SUM('Pt1_2 Formula Sheet'!W$2,'Pt 1 Summary of Data'!W$6:W$7)-$U$41</f>
        <v>0</v>
      </c>
      <c r="V15" s="275">
        <f>SUM(S15:U15)</f>
        <v>0</v>
      </c>
      <c r="W15" s="265">
        <f>'Pt 3 MLR and Rebate Calculation'!W15</f>
        <v>0</v>
      </c>
      <c r="X15" s="266">
        <f>'Pt 3 MLR and Rebate Calculation'!X15</f>
        <v>0</v>
      </c>
      <c r="Y15" s="275">
        <f>SUM('Pt1_2 Formula Sheet'!Z$2,'Pt 1 Summary of Data'!Z$6:Z$7)-$Y$41</f>
        <v>0</v>
      </c>
      <c r="Z15" s="275">
        <f>SUM(W15:Y15)</f>
        <v>0</v>
      </c>
      <c r="AA15" s="249"/>
      <c r="AB15" s="248"/>
      <c r="AC15" s="248"/>
      <c r="AD15" s="248"/>
      <c r="AE15" s="249"/>
      <c r="AF15" s="248"/>
      <c r="AG15" s="248"/>
      <c r="AH15" s="248"/>
      <c r="AI15" s="265">
        <f>'Pt 3 MLR and Rebate Calculation'!AI15</f>
        <v>474874682.74000001</v>
      </c>
      <c r="AJ15" s="266">
        <f>'Pt 3 MLR and Rebate Calculation'!AJ15</f>
        <v>523039855.87</v>
      </c>
      <c r="AK15" s="275">
        <f>SUM('Pt1_2 Formula Sheet'!AM$2,'Pt 1 Summary of Data'!AM$6:AM$7)+SUM('Pt1_2 Formula Sheet'!AO$2,'Pt 1 Summary of Data'!AO$6:AO$7)-SUM('Pt1_2 Formula Sheet'!AP$2,'Pt 1 Summary of Data'!AP$6:AP$7)-$AK$41</f>
        <v>603618483.70999992</v>
      </c>
      <c r="AL15" s="276">
        <f>SUM(AI15:AK15)</f>
        <v>1601533022.3199999</v>
      </c>
    </row>
    <row r="16" spans="1:38" x14ac:dyDescent="0.2">
      <c r="A16" s="118" t="s">
        <v>399</v>
      </c>
      <c r="B16" s="74" t="s">
        <v>400</v>
      </c>
      <c r="C16" s="401">
        <f>'Pt 3 MLR and Rebate Calculation'!C16</f>
        <v>0</v>
      </c>
      <c r="D16" s="267">
        <f>'Pt 3 MLR and Rebate Calculation'!D16</f>
        <v>0</v>
      </c>
      <c r="E16" s="268">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8354520.8499999996</v>
      </c>
      <c r="F16" s="268">
        <f>SUM(C16:E16)</f>
        <v>8354520.8499999996</v>
      </c>
      <c r="G16" s="401">
        <f>'Pt 3 MLR and Rebate Calculation'!G16</f>
        <v>0</v>
      </c>
      <c r="H16" s="267">
        <f>'Pt 3 MLR and Rebate Calculation'!H16</f>
        <v>0</v>
      </c>
      <c r="I16" s="268">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265934499.38999999</v>
      </c>
      <c r="J16" s="268">
        <f>SUM(G16:I16)</f>
        <v>265934499.38999999</v>
      </c>
      <c r="K16" s="401">
        <f>'Pt 3 MLR and Rebate Calculation'!K16</f>
        <v>0</v>
      </c>
      <c r="L16" s="267">
        <f>'Pt 3 MLR and Rebate Calculation'!L16</f>
        <v>0</v>
      </c>
      <c r="M16" s="268">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665874662.42999995</v>
      </c>
      <c r="N16" s="268">
        <f>SUM(K16:M16)</f>
        <v>665874662.42999995</v>
      </c>
      <c r="O16" s="401">
        <f>'Pt 3 MLR and Rebate Calculation'!O16</f>
        <v>0</v>
      </c>
      <c r="P16" s="267">
        <f>'Pt 3 MLR and Rebate Calculation'!P16</f>
        <v>0</v>
      </c>
      <c r="Q16" s="268">
        <f>SUM('Pt 1 Summary of Data'!T$25:T$28,'Pt 1 Summary of Data'!T$30,'Pt 1 Summary of Data'!T$34:T$35)+IF('Company Information'!$C$15="No",IF(MAX('Pt 1 Summary of Data'!T$31:T$32)=0,MIN('Pt 1 Summary of Data'!T$31:T$32),MAX('Pt 1 Summary of Data'!T$31:T$32)),SUM('Pt 1 Summary of Data'!T$31:T$32))-$Q$42</f>
        <v>0</v>
      </c>
      <c r="R16" s="268">
        <f>SUM(O16:Q16)</f>
        <v>0</v>
      </c>
      <c r="S16" s="401">
        <f>'Pt 3 MLR and Rebate Calculation'!S16</f>
        <v>0</v>
      </c>
      <c r="T16" s="267">
        <f>'Pt 3 MLR and Rebate Calculation'!T16</f>
        <v>0</v>
      </c>
      <c r="U16" s="268">
        <f>SUM('Pt 1 Summary of Data'!W$25:W$28,'Pt 1 Summary of Data'!W$30,'Pt 1 Summary of Data'!W$34:W$35)+IF('Company Information'!$C$15="No",IF(MAX('Pt 1 Summary of Data'!W$31:W$32)=0,MIN('Pt 1 Summary of Data'!W$31:W$32),MAX('Pt 1 Summary of Data'!W$31:W$32)),SUM('Pt 1 Summary of Data'!W$31:W$32))-$U$42</f>
        <v>0</v>
      </c>
      <c r="V16" s="268">
        <f>SUM(S16:U16)</f>
        <v>0</v>
      </c>
      <c r="W16" s="401">
        <f>'Pt 3 MLR and Rebate Calculation'!W16</f>
        <v>0</v>
      </c>
      <c r="X16" s="267">
        <f>'Pt 3 MLR and Rebate Calculation'!X16</f>
        <v>0</v>
      </c>
      <c r="Y16" s="268">
        <f>SUM('Pt 1 Summary of Data'!Z$25:Z$28,'Pt 1 Summary of Data'!Z$30,'Pt 1 Summary of Data'!Z$34:Z$35)+IF('Company Information'!$C$15="No",IF(MAX('Pt 1 Summary of Data'!Z$31:Z$32)=0,MIN('Pt 1 Summary of Data'!Z$31:Z$32),MAX('Pt 1 Summary of Data'!Z$31:Z$32)),SUM('Pt 1 Summary of Data'!Z$31:Z$32))-$Y$42</f>
        <v>0</v>
      </c>
      <c r="Z16" s="268">
        <f>SUM(W16:Y16)</f>
        <v>0</v>
      </c>
      <c r="AA16" s="252"/>
      <c r="AB16" s="253"/>
      <c r="AC16" s="253"/>
      <c r="AD16" s="253"/>
      <c r="AE16" s="252"/>
      <c r="AF16" s="253"/>
      <c r="AG16" s="253"/>
      <c r="AH16" s="253"/>
      <c r="AI16" s="401">
        <f>'Pt 3 MLR and Rebate Calculation'!AI16</f>
        <v>53596077.109999999</v>
      </c>
      <c r="AJ16" s="267">
        <f>'Pt 3 MLR and Rebate Calculation'!AJ16</f>
        <v>35759479.979999997</v>
      </c>
      <c r="AK16" s="268">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36588995.219999999</v>
      </c>
      <c r="AL16" s="269">
        <f>SUM(AI16:AK16)</f>
        <v>125944552.31</v>
      </c>
    </row>
    <row r="17" spans="1:38" s="15" customFormat="1" x14ac:dyDescent="0.2">
      <c r="A17" s="211" t="s">
        <v>401</v>
      </c>
      <c r="B17" s="75" t="s">
        <v>402</v>
      </c>
      <c r="C17" s="403">
        <f>C$15-C$16+IF(AND(OR('Company Information'!$C$12="District of Columbia",'Company Information'!$C$12="Massachusetts",'Company Information'!$C$12="Vermont"),SUM($C$6:$F$11,$C$15:$F$16,$C$19:$D$19)&lt;&gt;0),G$15-G$16,0)</f>
        <v>0</v>
      </c>
      <c r="D17" s="272">
        <f>D$15-D$16+IF(AND(OR('Company Information'!$C$12="District of Columbia",'Company Information'!$C$12="Massachusetts",'Company Information'!$C$12="Vermont"),SUM($C$6:$F$11,$C$15:$F$16,$C$19:$D$19)&lt;&gt;0),H$15-H$16,0)</f>
        <v>0</v>
      </c>
      <c r="E17" s="272">
        <f>E$15-E$16+IF(AND(OR('Company Information'!$C$12="District of Columbia",'Company Information'!$C$12="Massachusetts",'Company Information'!$C$12="Vermont"),SUM($C$6:$F$11,$C$15:$F$16,$C$19:$D$19)&lt;&gt;0),I$15-I$16,0)</f>
        <v>45000947.710000001</v>
      </c>
      <c r="F17" s="272">
        <f>F$15-F$16+IF(AND(OR('Company Information'!$C$12="District of Columbia",'Company Information'!$C$12="Massachusetts",'Company Information'!$C$12="Vermont"),SUM($C$6:$F$11,$C$15:$F$16,$C$19:$D$19)&lt;&gt;0),J$15-J$16,0)</f>
        <v>45000947.710000001</v>
      </c>
      <c r="G17" s="403">
        <f>G$15-G$16+IF(AND(OR('Company Information'!$C$12="District of Columbia",'Company Information'!$C$12="Massachusetts",'Company Information'!$C$12="Vermont"),SUM($G$6:$J$11,$G$15:$J$16,$G$19:$H$19)&lt;&gt;0),C$15-C$16,0)</f>
        <v>0</v>
      </c>
      <c r="H17" s="272">
        <f>H$15-H$16+IF(AND(OR('Company Information'!$C$12="District of Columbia",'Company Information'!$C$12="Massachusetts",'Company Information'!$C$12="Vermont"),SUM($G$6:$J$11,$G$15:$J$16,$G$19:$H$19)&lt;&gt;0),D$15-D$16,0)</f>
        <v>0</v>
      </c>
      <c r="I17" s="272">
        <f>I$15-I$16+IF(AND(OR('Company Information'!$C$12="District of Columbia",'Company Information'!$C$12="Massachusetts",'Company Information'!$C$12="Vermont"),SUM($G$6:$J$11,$G$15:$J$16,$G$19:$H$19)&lt;&gt;0),E$15-E$16,0)</f>
        <v>5077877572.1899996</v>
      </c>
      <c r="J17" s="272">
        <f>J$15-J$16+IF(AND(OR('Company Information'!$C$12="District of Columbia",'Company Information'!$C$12="Massachusetts",'Company Information'!$C$12="Vermont"),SUM($G$6:$J$11,$G$15:$J$16,$G$19:$H$19)&lt;&gt;0),F$15-F$16,0)</f>
        <v>5077877572.1899996</v>
      </c>
      <c r="K17" s="403">
        <f>K$15-K$16</f>
        <v>0</v>
      </c>
      <c r="L17" s="272">
        <f>L$15-L$16</f>
        <v>0</v>
      </c>
      <c r="M17" s="272">
        <f>M$15-M$16</f>
        <v>14293505492.289999</v>
      </c>
      <c r="N17" s="272">
        <f>N$15-N$16</f>
        <v>14293505492.289999</v>
      </c>
      <c r="O17" s="403">
        <f>O$15-O$16+IF(AND(OR('Company Information'!$C$12="District of Columbia",'Company Information'!$C$12="Massachusetts",'Company Information'!$C$12="Vermont"),SUM($O$6:$R$7,$O$15:$R$16,$O$19:$P$19)&lt;&gt;0),S$15-S$16,0)</f>
        <v>0</v>
      </c>
      <c r="P17" s="272">
        <f>P$15-P$16+IF(AND(OR('Company Information'!$C$12="District of Columbia",'Company Information'!$C$12="Massachusetts",'Company Information'!$C$12="Vermont"),SUM($O$6:$R$7,$O$15:$R$16,$O$19:$P$19)&lt;&gt;0),T$15-T$16,0)</f>
        <v>0</v>
      </c>
      <c r="Q17" s="272">
        <f>Q$15-Q$16+IF(AND(OR('Company Information'!$C$12="District of Columbia",'Company Information'!$C$12="Massachusetts",'Company Information'!$C$12="Vermont"),SUM($O$6:$R$7,$O$15:$R$16,$O$19:$P$19)&lt;&gt;0),U$15-U$16,0)</f>
        <v>0</v>
      </c>
      <c r="R17" s="272">
        <f>R$15-R$16+IF(AND(OR('Company Information'!$C$12="District of Columbia",'Company Information'!$C$12="Massachusetts",'Company Information'!$C$12="Vermont"),SUM($O$6:$R$7,$O$15:$R$16,$O$19:$P$19)&lt;&gt;0),V$15-V$16,0)</f>
        <v>0</v>
      </c>
      <c r="S17" s="403">
        <f>S$15-S$16+IF(AND(OR('Company Information'!$C$12="District of Columbia",'Company Information'!$C$12="Massachusetts",'Company Information'!$C$12="Vermont"),SUM($S$6:$V$7,$S$15:$V$16,$S$19:$T$19)&lt;&gt;0),O$15-O$16,0)</f>
        <v>0</v>
      </c>
      <c r="T17" s="272">
        <f>T$15-T$16+IF(AND(OR('Company Information'!$C$12="District of Columbia",'Company Information'!$C$12="Massachusetts",'Company Information'!$C$12="Vermont"),SUM($S$6:$V$7,$S$15:$V$16,$S$19:$T$19)&lt;&gt;0),P$15-P$16,0)</f>
        <v>0</v>
      </c>
      <c r="U17" s="272">
        <f>U$15-U$16+IF(AND(OR('Company Information'!$C$12="District of Columbia",'Company Information'!$C$12="Massachusetts",'Company Information'!$C$12="Vermont"),SUM($S$6:$V$7,$S$15:$V$16,$S$19:$T$19)&lt;&gt;0),Q$15-Q$16,0)</f>
        <v>0</v>
      </c>
      <c r="V17" s="272">
        <f>V$15-V$16+IF(AND(OR('Company Information'!$C$12="District of Columbia",'Company Information'!$C$12="Massachusetts",'Company Information'!$C$12="Vermont"),SUM($S$6:$V$7,$S$15:$V$16,$S$19:$T$19)&lt;&gt;0),R$15-R$16,0)</f>
        <v>0</v>
      </c>
      <c r="W17" s="403">
        <f>W$15-W$16</f>
        <v>0</v>
      </c>
      <c r="X17" s="272">
        <f>X$15-X$16</f>
        <v>0</v>
      </c>
      <c r="Y17" s="272">
        <f>Y$15-Y$16</f>
        <v>0</v>
      </c>
      <c r="Z17" s="272">
        <f>Z$15-Z$16</f>
        <v>0</v>
      </c>
      <c r="AA17" s="255"/>
      <c r="AB17" s="256"/>
      <c r="AC17" s="256"/>
      <c r="AD17" s="256"/>
      <c r="AE17" s="255"/>
      <c r="AF17" s="256"/>
      <c r="AG17" s="256"/>
      <c r="AH17" s="256"/>
      <c r="AI17" s="403">
        <f>AI$15-AI$16</f>
        <v>421278605.63</v>
      </c>
      <c r="AJ17" s="272">
        <f>AJ$15-AJ$16</f>
        <v>487280375.88999999</v>
      </c>
      <c r="AK17" s="272">
        <f>AK$15-AK$16</f>
        <v>567029488.48999989</v>
      </c>
      <c r="AL17" s="274">
        <f>AL$15-AL$16</f>
        <v>1475588470.01</v>
      </c>
    </row>
    <row r="18" spans="1:38" ht="16.5" x14ac:dyDescent="0.25">
      <c r="B18" s="243" t="s">
        <v>403</v>
      </c>
      <c r="C18" s="244"/>
      <c r="D18" s="245"/>
      <c r="E18" s="245"/>
      <c r="F18" s="245"/>
      <c r="G18" s="244"/>
      <c r="H18" s="245"/>
      <c r="I18" s="245"/>
      <c r="J18" s="245"/>
      <c r="K18" s="244"/>
      <c r="L18" s="245"/>
      <c r="M18" s="245"/>
      <c r="N18" s="245"/>
      <c r="O18" s="244"/>
      <c r="P18" s="245"/>
      <c r="Q18" s="245"/>
      <c r="R18" s="245"/>
      <c r="S18" s="244"/>
      <c r="T18" s="245"/>
      <c r="U18" s="245"/>
      <c r="V18" s="245"/>
      <c r="W18" s="244"/>
      <c r="X18" s="245"/>
      <c r="Y18" s="245"/>
      <c r="Z18" s="245"/>
      <c r="AA18" s="244"/>
      <c r="AB18" s="245"/>
      <c r="AC18" s="245"/>
      <c r="AD18" s="245"/>
      <c r="AE18" s="244"/>
      <c r="AF18" s="245"/>
      <c r="AG18" s="245"/>
      <c r="AH18" s="245"/>
      <c r="AI18" s="244"/>
      <c r="AJ18" s="245"/>
      <c r="AK18" s="245"/>
      <c r="AL18" s="246"/>
    </row>
    <row r="19" spans="1:38" x14ac:dyDescent="0.2">
      <c r="A19" s="118" t="s">
        <v>404</v>
      </c>
      <c r="B19" s="214" t="s">
        <v>405</v>
      </c>
      <c r="C19" s="277">
        <f>'Pt 3 MLR and Rebate Calculation'!C19</f>
        <v>0</v>
      </c>
      <c r="D19" s="278">
        <f>'Pt 3 MLR and Rebate Calculation'!D19</f>
        <v>0</v>
      </c>
      <c r="E19" s="279">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8350.0833333333339</v>
      </c>
      <c r="F19" s="279">
        <f>SUM(C$19:E$19)+IF(AND(OR('Company Information'!$C$12="District of Columbia",'Company Information'!$C$12="Massachusetts",'Company Information'!$C$12="Vermont"),SUM($C$6:$F$11,$C$15:$F$16,$C$19:$D$19)&lt;&gt;0),IF($C$19&lt;&gt;$G$19,$G$19,0)+IF($D$19&lt;&gt;$H$19,$H$19,0),0)</f>
        <v>8350.0833333333339</v>
      </c>
      <c r="G19" s="277">
        <f>'Pt 3 MLR and Rebate Calculation'!G19</f>
        <v>0</v>
      </c>
      <c r="H19" s="278">
        <f>'Pt 3 MLR and Rebate Calculation'!H19</f>
        <v>0</v>
      </c>
      <c r="I19" s="279">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1019056.25</v>
      </c>
      <c r="J19" s="279">
        <f>SUM(G$19:I$19)+IF(AND(OR('Company Information'!$C$12="District of Columbia",'Company Information'!$C$12="Massachusetts",'Company Information'!$C$12="Vermont"),SUM($G$6:$J$11,$G$15:$J$16,$G$19:$H$19)&lt;&gt;0),IF($C$19&lt;&gt;$G$19,$C$19,0)+IF($D$19&lt;&gt;$H$19,$D$19,0),0)</f>
        <v>1019056.25</v>
      </c>
      <c r="K19" s="277">
        <f>'Pt 3 MLR and Rebate Calculation'!K19</f>
        <v>0</v>
      </c>
      <c r="L19" s="278">
        <f>'Pt 3 MLR and Rebate Calculation'!L19</f>
        <v>0</v>
      </c>
      <c r="M19" s="279">
        <f>('Pt 1 Summary of Data'!O$59+'Pt 1 Summary of Data'!Q$59-'Pt 1 Summary of Data'!R$59)/12</f>
        <v>3574197.8333333335</v>
      </c>
      <c r="N19" s="279">
        <f>SUM(K$19:M$19)</f>
        <v>3574197.8333333335</v>
      </c>
      <c r="O19" s="277">
        <f>'Pt 3 MLR and Rebate Calculation'!O19</f>
        <v>0</v>
      </c>
      <c r="P19" s="278">
        <f>'Pt 3 MLR and Rebate Calculation'!P19</f>
        <v>0</v>
      </c>
      <c r="Q19" s="279">
        <f>'Pt 1 Summary of Data'!T$59/12+IF(AND(OR('Company Information'!$C$12="District of Columbia",'Company Information'!$C$12="Massachusetts",'Company Information'!$C$12="Vermont"),SUM($O$6:$R$7,$O$15:$R$16,$O$19:$P$19)&lt;&gt;0),'Pt 1 Summary of Data'!W$59,0)/12</f>
        <v>0</v>
      </c>
      <c r="R19" s="279">
        <f>SUM(O$19:Q$19)+IF(AND(OR('Company Information'!$C$12="District of Columbia",'Company Information'!$C$12="Massachusetts",'Company Information'!$C$12="Vermont"),SUM($O$6:$R$7,$O$15:$R$16,$O$19:$P$19)&lt;&gt;0),IF($O$19&lt;&gt;$S$19,$S$19,0)+IF($P$19&lt;&gt;$T$19,$T$19,0),0)</f>
        <v>0</v>
      </c>
      <c r="S19" s="277">
        <f>'Pt 3 MLR and Rebate Calculation'!S19</f>
        <v>0</v>
      </c>
      <c r="T19" s="278">
        <f>'Pt 3 MLR and Rebate Calculation'!T19</f>
        <v>0</v>
      </c>
      <c r="U19" s="279">
        <f>'Pt 1 Summary of Data'!W$59/12+IF(AND(OR('Company Information'!$C$12="District of Columbia",'Company Information'!$C$12="Massachusetts",'Company Information'!$C$12="Vermont"),SUM($S$6:$V$7,$S$15:$V$16,$S$19:$T$19)&lt;&gt;0),'Pt 1 Summary of Data'!T$59,0)/12</f>
        <v>0</v>
      </c>
      <c r="V19" s="279">
        <f>SUM(S$19:U$19)+IF(AND(OR('Company Information'!$C$12="District of Columbia",'Company Information'!$C$12="Massachusetts",'Company Information'!$C$12="Vermont"),SUM($S$6:$V$7,$S$15:$V$16,$S$19:$T$19)&lt;&gt;0),IF($O$19&lt;&gt;$S$19,$O$19,0)+IF($P$19&lt;&gt;$T$19,$P$19,0),0)</f>
        <v>0</v>
      </c>
      <c r="W19" s="277">
        <f>'Pt 3 MLR and Rebate Calculation'!W19</f>
        <v>0</v>
      </c>
      <c r="X19" s="278">
        <f>'Pt 3 MLR and Rebate Calculation'!X19</f>
        <v>0</v>
      </c>
      <c r="Y19" s="279">
        <f>'Pt 1 Summary of Data'!Z$59/12</f>
        <v>0</v>
      </c>
      <c r="Z19" s="279">
        <f>SUM(W$19:Y$19)</f>
        <v>0</v>
      </c>
      <c r="AA19" s="249"/>
      <c r="AB19" s="248"/>
      <c r="AC19" s="248"/>
      <c r="AD19" s="248"/>
      <c r="AE19" s="249"/>
      <c r="AF19" s="248"/>
      <c r="AG19" s="248"/>
      <c r="AH19" s="248"/>
      <c r="AI19" s="277">
        <f>'Pt 3 MLR and Rebate Calculation'!AI19</f>
        <v>282837.42</v>
      </c>
      <c r="AJ19" s="278">
        <f>'Pt 3 MLR and Rebate Calculation'!AJ19</f>
        <v>303137.91999999998</v>
      </c>
      <c r="AK19" s="279">
        <f>('Pt 1 Summary of Data'!AM$59+'Pt 1 Summary of Data'!AO$59-'Pt 1 Summary of Data'!AP$59)/12</f>
        <v>325135.33333333331</v>
      </c>
      <c r="AL19" s="280">
        <f>SUM(AI19:AK19)</f>
        <v>911110.67333333334</v>
      </c>
    </row>
    <row r="20" spans="1:38" x14ac:dyDescent="0.2">
      <c r="A20" s="118" t="s">
        <v>406</v>
      </c>
      <c r="B20" s="74" t="s">
        <v>407</v>
      </c>
      <c r="C20" s="402"/>
      <c r="D20" s="270"/>
      <c r="E20" s="270"/>
      <c r="F20" s="281">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2.9629816666666663E-2</v>
      </c>
      <c r="G20" s="402"/>
      <c r="H20" s="270"/>
      <c r="I20" s="270"/>
      <c r="J20" s="282">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0</v>
      </c>
      <c r="K20" s="402"/>
      <c r="L20" s="270"/>
      <c r="M20" s="270"/>
      <c r="N20" s="282">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2"/>
      <c r="P20" s="270"/>
      <c r="Q20" s="270"/>
      <c r="R20" s="282">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2"/>
      <c r="T20" s="270"/>
      <c r="U20" s="270"/>
      <c r="V20" s="282">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2"/>
      <c r="X20" s="270"/>
      <c r="Y20" s="270"/>
      <c r="Z20" s="282">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2"/>
      <c r="AB20" s="253"/>
      <c r="AC20" s="253"/>
      <c r="AD20" s="253"/>
      <c r="AE20" s="252"/>
      <c r="AF20" s="253"/>
      <c r="AG20" s="253"/>
      <c r="AH20" s="253"/>
      <c r="AI20" s="252"/>
      <c r="AJ20" s="270"/>
      <c r="AK20" s="270"/>
      <c r="AL20" s="283">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
      <c r="A21" s="118" t="s">
        <v>408</v>
      </c>
      <c r="B21" s="284" t="s">
        <v>409</v>
      </c>
      <c r="C21" s="252"/>
      <c r="D21" s="253"/>
      <c r="E21" s="253"/>
      <c r="F21" s="267">
        <f>'Pt 3 MLR and Rebate Calculation'!F21</f>
        <v>0</v>
      </c>
      <c r="G21" s="252"/>
      <c r="H21" s="253"/>
      <c r="I21" s="253"/>
      <c r="J21" s="267">
        <f>'Pt 3 MLR and Rebate Calculation'!J21</f>
        <v>0</v>
      </c>
      <c r="K21" s="252"/>
      <c r="L21" s="253"/>
      <c r="M21" s="253"/>
      <c r="N21" s="267">
        <f>'Pt 3 MLR and Rebate Calculation'!N21</f>
        <v>0</v>
      </c>
      <c r="O21" s="252"/>
      <c r="P21" s="253"/>
      <c r="Q21" s="253"/>
      <c r="R21" s="267">
        <f>'Pt 3 MLR and Rebate Calculation'!R21</f>
        <v>0</v>
      </c>
      <c r="S21" s="252"/>
      <c r="T21" s="253"/>
      <c r="U21" s="253"/>
      <c r="V21" s="267">
        <f>'Pt 3 MLR and Rebate Calculation'!V21</f>
        <v>0</v>
      </c>
      <c r="W21" s="252"/>
      <c r="X21" s="253"/>
      <c r="Y21" s="253"/>
      <c r="Z21" s="267">
        <f>'Pt 3 MLR and Rebate Calculation'!Z21</f>
        <v>0</v>
      </c>
      <c r="AA21" s="252"/>
      <c r="AB21" s="253"/>
      <c r="AC21" s="253"/>
      <c r="AD21" s="253"/>
      <c r="AE21" s="252"/>
      <c r="AF21" s="253"/>
      <c r="AG21" s="253"/>
      <c r="AH21" s="253"/>
      <c r="AI21" s="252"/>
      <c r="AJ21" s="253"/>
      <c r="AK21" s="253"/>
      <c r="AL21" s="285">
        <f>'Pt 3 MLR and Rebate Calculation'!AL21</f>
        <v>0</v>
      </c>
    </row>
    <row r="22" spans="1:38" s="259" customFormat="1" x14ac:dyDescent="0.2">
      <c r="A22" s="258" t="s">
        <v>410</v>
      </c>
      <c r="B22" s="74" t="s">
        <v>411</v>
      </c>
      <c r="C22" s="252"/>
      <c r="D22" s="253"/>
      <c r="E22" s="253"/>
      <c r="F22" s="286">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2"/>
      <c r="H22" s="253"/>
      <c r="I22" s="253"/>
      <c r="J22" s="286">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2"/>
      <c r="L22" s="253"/>
      <c r="M22" s="253"/>
      <c r="N22" s="286">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2"/>
      <c r="P22" s="253"/>
      <c r="Q22" s="253"/>
      <c r="R22" s="286">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2"/>
      <c r="T22" s="253"/>
      <c r="U22" s="253"/>
      <c r="V22" s="286">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2"/>
      <c r="X22" s="253"/>
      <c r="Y22" s="253"/>
      <c r="Z22" s="286">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2"/>
      <c r="AB22" s="253"/>
      <c r="AC22" s="253"/>
      <c r="AD22" s="253"/>
      <c r="AE22" s="252"/>
      <c r="AF22" s="253"/>
      <c r="AG22" s="253"/>
      <c r="AH22" s="253"/>
      <c r="AI22" s="252"/>
      <c r="AJ22" s="253"/>
      <c r="AK22" s="253"/>
      <c r="AL22" s="287">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
      <c r="A23" s="118" t="s">
        <v>412</v>
      </c>
      <c r="B23" s="74" t="s">
        <v>413</v>
      </c>
      <c r="C23" s="252"/>
      <c r="D23" s="253"/>
      <c r="E23" s="253"/>
      <c r="F23" s="288">
        <f ca="1">IF(OR(F$19&lt;1000,F$19&gt;=75000),0,F$20*F$22)</f>
        <v>2.9629816666666663E-2</v>
      </c>
      <c r="G23" s="252"/>
      <c r="H23" s="253"/>
      <c r="I23" s="253"/>
      <c r="J23" s="288">
        <f>IF(OR(J$19&lt;1000,J$19&gt;=75000),0,J$20*J$22)</f>
        <v>0</v>
      </c>
      <c r="K23" s="252"/>
      <c r="L23" s="253"/>
      <c r="M23" s="253"/>
      <c r="N23" s="288">
        <f>IF(OR(N$19&lt;1000,N$19&gt;=75000),0,N$20*N$22)</f>
        <v>0</v>
      </c>
      <c r="O23" s="252"/>
      <c r="P23" s="253"/>
      <c r="Q23" s="253"/>
      <c r="R23" s="288">
        <f>IF(OR(R$19&lt;1000,R$19&gt;=75000),0,R$20*R$22)</f>
        <v>0</v>
      </c>
      <c r="S23" s="252"/>
      <c r="T23" s="253"/>
      <c r="U23" s="253"/>
      <c r="V23" s="288">
        <f>IF(OR(V$19&lt;1000,V$19&gt;=75000),0,V$20*V$22)</f>
        <v>0</v>
      </c>
      <c r="W23" s="252"/>
      <c r="X23" s="253"/>
      <c r="Y23" s="253"/>
      <c r="Z23" s="288">
        <f>IF(OR(Z$19&lt;1000,Z$19&gt;=75000),0,Z$20*Z$22)</f>
        <v>0</v>
      </c>
      <c r="AA23" s="252"/>
      <c r="AB23" s="253"/>
      <c r="AC23" s="253"/>
      <c r="AD23" s="253"/>
      <c r="AE23" s="252"/>
      <c r="AF23" s="253"/>
      <c r="AG23" s="253"/>
      <c r="AH23" s="253"/>
      <c r="AI23" s="252"/>
      <c r="AJ23" s="253"/>
      <c r="AK23" s="253"/>
      <c r="AL23" s="289">
        <f>IF(OR(AL$19&lt;1000,AL$19&gt;=75000),0,AL$20*AL$22)</f>
        <v>0</v>
      </c>
    </row>
    <row r="24" spans="1:38" ht="33" x14ac:dyDescent="0.25">
      <c r="B24" s="243" t="s">
        <v>414</v>
      </c>
      <c r="C24" s="244"/>
      <c r="D24" s="245"/>
      <c r="E24" s="245"/>
      <c r="F24" s="245"/>
      <c r="G24" s="244"/>
      <c r="H24" s="245"/>
      <c r="I24" s="245"/>
      <c r="J24" s="245"/>
      <c r="K24" s="244"/>
      <c r="L24" s="245"/>
      <c r="M24" s="245"/>
      <c r="N24" s="245"/>
      <c r="O24" s="244"/>
      <c r="P24" s="245"/>
      <c r="Q24" s="245"/>
      <c r="R24" s="245"/>
      <c r="S24" s="244"/>
      <c r="T24" s="245"/>
      <c r="U24" s="245"/>
      <c r="V24" s="245"/>
      <c r="W24" s="244"/>
      <c r="X24" s="245"/>
      <c r="Y24" s="245"/>
      <c r="Z24" s="245"/>
      <c r="AA24" s="244"/>
      <c r="AB24" s="245"/>
      <c r="AC24" s="245"/>
      <c r="AD24" s="245"/>
      <c r="AE24" s="244"/>
      <c r="AF24" s="245"/>
      <c r="AG24" s="245"/>
      <c r="AH24" s="245"/>
      <c r="AI24" s="244"/>
      <c r="AJ24" s="245"/>
      <c r="AK24" s="245"/>
      <c r="AL24" s="246"/>
    </row>
    <row r="25" spans="1:38" x14ac:dyDescent="0.2">
      <c r="B25" s="290" t="s">
        <v>415</v>
      </c>
      <c r="C25" s="249"/>
      <c r="D25" s="248"/>
      <c r="E25" s="248"/>
      <c r="F25" s="248"/>
      <c r="G25" s="249"/>
      <c r="H25" s="248"/>
      <c r="I25" s="248"/>
      <c r="J25" s="248"/>
      <c r="K25" s="249"/>
      <c r="L25" s="248"/>
      <c r="M25" s="248"/>
      <c r="N25" s="248"/>
      <c r="O25" s="249"/>
      <c r="P25" s="248"/>
      <c r="Q25" s="248"/>
      <c r="R25" s="248"/>
      <c r="S25" s="249"/>
      <c r="T25" s="248"/>
      <c r="U25" s="248"/>
      <c r="V25" s="248"/>
      <c r="W25" s="249"/>
      <c r="X25" s="248"/>
      <c r="Y25" s="248"/>
      <c r="Z25" s="248"/>
      <c r="AA25" s="249"/>
      <c r="AB25" s="248"/>
      <c r="AC25" s="248"/>
      <c r="AD25" s="248"/>
      <c r="AE25" s="249"/>
      <c r="AF25" s="248"/>
      <c r="AG25" s="248"/>
      <c r="AH25" s="248"/>
      <c r="AI25" s="249"/>
      <c r="AJ25" s="248"/>
      <c r="AK25" s="248"/>
      <c r="AL25" s="250"/>
    </row>
    <row r="26" spans="1:38" x14ac:dyDescent="0.2">
      <c r="A26" s="118" t="s">
        <v>416</v>
      </c>
      <c r="B26" s="74" t="s">
        <v>417</v>
      </c>
      <c r="C26" s="405" t="str">
        <f>IF(C$17&lt;=0,"",C$12/C$17)</f>
        <v/>
      </c>
      <c r="D26" s="288" t="str">
        <f>IF(D$17&lt;=0,"",D$12/D$17)</f>
        <v/>
      </c>
      <c r="E26" s="288">
        <f>IF(E$17&lt;=0,"",E$12/E$17)</f>
        <v>0.87236119632379139</v>
      </c>
      <c r="F26" s="288">
        <f>IF(OR(F$19&lt;1000,F$17&lt;=0),"",F$12/F$17)</f>
        <v>0.87236119632379139</v>
      </c>
      <c r="G26" s="405" t="str">
        <f>IF(G$17&lt;=0,"",G$12/G$17)</f>
        <v/>
      </c>
      <c r="H26" s="288" t="str">
        <f>IF(H$17&lt;=0,"",H$12/H$17)</f>
        <v/>
      </c>
      <c r="I26" s="288">
        <f>IF(I$17&lt;=0,"",I$12/I$17)</f>
        <v>0.79420974231773001</v>
      </c>
      <c r="J26" s="288">
        <f>IF(OR(J$19&lt;1000,J$17&lt;=0),"",J$12/J$17)</f>
        <v>0.79420974231773001</v>
      </c>
      <c r="K26" s="405" t="str">
        <f>IF(K$17&lt;=0,"",K$12/K$17)</f>
        <v/>
      </c>
      <c r="L26" s="288" t="str">
        <f>IF(L$17&lt;=0,"",L$12/L$17)</f>
        <v/>
      </c>
      <c r="M26" s="288">
        <f>IF(M$17&lt;=0,"",M$12/M$17)</f>
        <v>0.86692281821796446</v>
      </c>
      <c r="N26" s="288">
        <f>IF(OR(N$19&lt;1000,N$17&lt;=0),"",N$12/N$17)</f>
        <v>0.86692281821796446</v>
      </c>
      <c r="O26" s="252"/>
      <c r="P26" s="253"/>
      <c r="Q26" s="253"/>
      <c r="R26" s="253"/>
      <c r="S26" s="252"/>
      <c r="T26" s="253"/>
      <c r="U26" s="253"/>
      <c r="V26" s="253"/>
      <c r="W26" s="252"/>
      <c r="X26" s="253"/>
      <c r="Y26" s="253"/>
      <c r="Z26" s="253"/>
      <c r="AA26" s="252"/>
      <c r="AB26" s="253"/>
      <c r="AC26" s="253"/>
      <c r="AD26" s="253"/>
      <c r="AE26" s="252"/>
      <c r="AF26" s="253"/>
      <c r="AG26" s="253"/>
      <c r="AH26" s="253"/>
      <c r="AI26" s="252"/>
      <c r="AJ26" s="253"/>
      <c r="AK26" s="253"/>
      <c r="AL26" s="254"/>
    </row>
    <row r="27" spans="1:38" x14ac:dyDescent="0.2">
      <c r="A27" s="118" t="s">
        <v>418</v>
      </c>
      <c r="B27" s="74" t="s">
        <v>419</v>
      </c>
      <c r="C27" s="402"/>
      <c r="D27" s="270"/>
      <c r="E27" s="270"/>
      <c r="F27" s="270"/>
      <c r="G27" s="402"/>
      <c r="H27" s="270"/>
      <c r="I27" s="270"/>
      <c r="J27" s="270"/>
      <c r="K27" s="402"/>
      <c r="L27" s="270"/>
      <c r="M27" s="270"/>
      <c r="N27" s="270"/>
      <c r="O27" s="405" t="str">
        <f>IF(O$17&lt;=0,"",O$13/O$17)</f>
        <v/>
      </c>
      <c r="P27" s="288" t="str">
        <f>IF(P$17&lt;=0,"",P$13/P$17)</f>
        <v/>
      </c>
      <c r="Q27" s="288" t="str">
        <f>IF(Q$17&lt;=0,"",Q$13/Q$17)</f>
        <v/>
      </c>
      <c r="R27" s="288" t="str">
        <f>IF(OR(R$19&lt;1000,R$17&lt;=0),"",R$13/R$17)</f>
        <v/>
      </c>
      <c r="S27" s="405" t="str">
        <f>IF(S$17&lt;=0,"",S$13/S$17)</f>
        <v/>
      </c>
      <c r="T27" s="288" t="str">
        <f>IF(T$17&lt;=0,"",T$13/T$17)</f>
        <v/>
      </c>
      <c r="U27" s="288" t="str">
        <f>IF(U$17&lt;=0,"",U$13/U$17)</f>
        <v/>
      </c>
      <c r="V27" s="288" t="str">
        <f>IF(OR(V$19&lt;1000,V$17&lt;=0),"",V$13/V$17)</f>
        <v/>
      </c>
      <c r="W27" s="405" t="str">
        <f>IF(W$17&lt;=0,"",W$13/W$17)</f>
        <v/>
      </c>
      <c r="X27" s="288" t="str">
        <f>IF(X$17&lt;=0,"",X$13/X$17)</f>
        <v/>
      </c>
      <c r="Y27" s="288" t="str">
        <f>IF(Y$17&lt;=0,"",Y$13/Y$17)</f>
        <v/>
      </c>
      <c r="Z27" s="288" t="str">
        <f>IF(OR(Z$19&lt;1000,Z$17&lt;=0),"",Z$13/Z$17)</f>
        <v/>
      </c>
      <c r="AA27" s="252"/>
      <c r="AB27" s="253"/>
      <c r="AC27" s="253"/>
      <c r="AD27" s="253"/>
      <c r="AE27" s="252"/>
      <c r="AF27" s="253"/>
      <c r="AG27" s="253"/>
      <c r="AH27" s="253"/>
      <c r="AI27" s="405">
        <f>IF(AI$17&lt;=0,"",AI$13/AI$17)</f>
        <v>0.79345953718708429</v>
      </c>
      <c r="AJ27" s="288">
        <f>IF(AJ$17&lt;=0,"",AJ$13/AJ$17)</f>
        <v>0.82604743426167693</v>
      </c>
      <c r="AK27" s="288">
        <f>IF(AK$17&lt;=0,"",AK$13/AK$17)</f>
        <v>0.82180518791170087</v>
      </c>
      <c r="AL27" s="289">
        <f>IF(OR(AL$19&lt;1000,AL$17&lt;=0),"",AL$13/AL$17)</f>
        <v>0.81511344897663018</v>
      </c>
    </row>
    <row r="28" spans="1:38" x14ac:dyDescent="0.2">
      <c r="A28" s="118" t="s">
        <v>420</v>
      </c>
      <c r="B28" s="284" t="s">
        <v>421</v>
      </c>
      <c r="C28" s="252"/>
      <c r="D28" s="253"/>
      <c r="E28" s="253"/>
      <c r="F28" s="288">
        <f ca="1">IF(F$26="","",F$23)</f>
        <v>2.9629816666666663E-2</v>
      </c>
      <c r="G28" s="252"/>
      <c r="H28" s="253"/>
      <c r="I28" s="253"/>
      <c r="J28" s="288">
        <f>IF(J$26="","",J$23)</f>
        <v>0</v>
      </c>
      <c r="K28" s="252"/>
      <c r="L28" s="253"/>
      <c r="M28" s="253"/>
      <c r="N28" s="288">
        <f>IF(N$26="","",N$23)</f>
        <v>0</v>
      </c>
      <c r="O28" s="402"/>
      <c r="P28" s="270"/>
      <c r="Q28" s="270"/>
      <c r="R28" s="288" t="str">
        <f>IF(R$27="","",R$23)</f>
        <v/>
      </c>
      <c r="S28" s="402"/>
      <c r="T28" s="270"/>
      <c r="U28" s="270"/>
      <c r="V28" s="288" t="str">
        <f>IF(V$27="","",V$23)</f>
        <v/>
      </c>
      <c r="W28" s="402"/>
      <c r="X28" s="270"/>
      <c r="Y28" s="270"/>
      <c r="Z28" s="288" t="str">
        <f>IF(Z$27="","",Z$23)</f>
        <v/>
      </c>
      <c r="AA28" s="252"/>
      <c r="AB28" s="253"/>
      <c r="AC28" s="253"/>
      <c r="AD28" s="253"/>
      <c r="AE28" s="252"/>
      <c r="AF28" s="253"/>
      <c r="AG28" s="253"/>
      <c r="AH28" s="253"/>
      <c r="AI28" s="252"/>
      <c r="AJ28" s="270"/>
      <c r="AK28" s="270"/>
      <c r="AL28" s="289">
        <f>IF(AL$27="","",AL$23)</f>
        <v>0</v>
      </c>
    </row>
    <row r="29" spans="1:38" s="15" customFormat="1" x14ac:dyDescent="0.2">
      <c r="A29" s="211" t="s">
        <v>422</v>
      </c>
      <c r="B29" s="291" t="s">
        <v>423</v>
      </c>
      <c r="C29" s="255"/>
      <c r="D29" s="256"/>
      <c r="E29" s="256"/>
      <c r="F29" s="288">
        <f ca="1">IF(F$26="","",ROUND(F$26+MAX(0,F$28),3))</f>
        <v>0.90200000000000002</v>
      </c>
      <c r="G29" s="255"/>
      <c r="H29" s="256"/>
      <c r="I29" s="256"/>
      <c r="J29" s="288">
        <f>IF(J$26="","",ROUND(J$26+MAX(0,J$28),3))</f>
        <v>0.79400000000000004</v>
      </c>
      <c r="K29" s="255"/>
      <c r="L29" s="256"/>
      <c r="M29" s="256"/>
      <c r="N29" s="288">
        <f>IF(N$26="","",ROUND(N$26+MAX(0,N$28),3))</f>
        <v>0.86699999999999999</v>
      </c>
      <c r="O29" s="255"/>
      <c r="P29" s="256"/>
      <c r="Q29" s="256"/>
      <c r="R29" s="288" t="str">
        <f>IF(R$27="","",ROUND(R$27+MAX(0,R$28),3))</f>
        <v/>
      </c>
      <c r="S29" s="255"/>
      <c r="T29" s="256"/>
      <c r="U29" s="256"/>
      <c r="V29" s="288" t="str">
        <f>IF(V$27="","",ROUND(V$27+MAX(0,V$28),3))</f>
        <v/>
      </c>
      <c r="W29" s="255"/>
      <c r="X29" s="256"/>
      <c r="Y29" s="256"/>
      <c r="Z29" s="288" t="str">
        <f>IF(Z$27="","",ROUND(Z$27+MAX(0,Z$28),3))</f>
        <v/>
      </c>
      <c r="AA29" s="255"/>
      <c r="AB29" s="256"/>
      <c r="AC29" s="256"/>
      <c r="AD29" s="256"/>
      <c r="AE29" s="255"/>
      <c r="AF29" s="256"/>
      <c r="AG29" s="256"/>
      <c r="AH29" s="256"/>
      <c r="AI29" s="255"/>
      <c r="AJ29" s="256"/>
      <c r="AK29" s="256"/>
      <c r="AL29" s="289">
        <f>IF(AL$27="","",ROUND(AL$27+MAX(0,AL$28),3))</f>
        <v>0.81499999999999995</v>
      </c>
    </row>
    <row r="30" spans="1:38" ht="16.5" x14ac:dyDescent="0.25">
      <c r="B30" s="243" t="s">
        <v>424</v>
      </c>
      <c r="C30" s="244"/>
      <c r="D30" s="245"/>
      <c r="E30" s="245"/>
      <c r="F30" s="245"/>
      <c r="G30" s="244"/>
      <c r="H30" s="245"/>
      <c r="I30" s="245"/>
      <c r="J30" s="245"/>
      <c r="K30" s="244"/>
      <c r="L30" s="245"/>
      <c r="M30" s="245"/>
      <c r="N30" s="245"/>
      <c r="O30" s="244"/>
      <c r="P30" s="245"/>
      <c r="Q30" s="245"/>
      <c r="R30" s="245"/>
      <c r="S30" s="244"/>
      <c r="T30" s="245"/>
      <c r="U30" s="245"/>
      <c r="V30" s="245"/>
      <c r="W30" s="244"/>
      <c r="X30" s="245"/>
      <c r="Y30" s="245"/>
      <c r="Z30" s="245"/>
      <c r="AA30" s="244"/>
      <c r="AB30" s="245"/>
      <c r="AC30" s="245"/>
      <c r="AD30" s="245"/>
      <c r="AE30" s="244"/>
      <c r="AF30" s="245"/>
      <c r="AG30" s="245"/>
      <c r="AH30" s="245"/>
      <c r="AI30" s="244"/>
      <c r="AJ30" s="245"/>
      <c r="AK30" s="245"/>
      <c r="AL30" s="246"/>
    </row>
    <row r="31" spans="1:38" x14ac:dyDescent="0.2">
      <c r="A31" s="118" t="s">
        <v>425</v>
      </c>
      <c r="B31" s="247" t="s">
        <v>426</v>
      </c>
      <c r="C31" s="292">
        <f>'Pt 3 MLR and Rebate Calculation'!C31</f>
        <v>0</v>
      </c>
      <c r="D31" s="293">
        <f>'Pt 3 MLR and Rebate Calculation'!D31</f>
        <v>0</v>
      </c>
      <c r="E31" s="293">
        <f>'Pt 3 MLR and Rebate Calculation'!E31</f>
        <v>0</v>
      </c>
      <c r="F31" s="293">
        <f>'Pt 3 MLR and Rebate Calculation'!F31</f>
        <v>0</v>
      </c>
      <c r="G31" s="292">
        <f>'Pt 3 MLR and Rebate Calculation'!G31</f>
        <v>0</v>
      </c>
      <c r="H31" s="293">
        <f>'Pt 3 MLR and Rebate Calculation'!H31</f>
        <v>0</v>
      </c>
      <c r="I31" s="293">
        <f>'Pt 3 MLR and Rebate Calculation'!I31</f>
        <v>0</v>
      </c>
      <c r="J31" s="293">
        <f>'Pt 3 MLR and Rebate Calculation'!J31</f>
        <v>0</v>
      </c>
      <c r="K31" s="292">
        <f>'Pt 3 MLR and Rebate Calculation'!K31</f>
        <v>0</v>
      </c>
      <c r="L31" s="293">
        <f>'Pt 3 MLR and Rebate Calculation'!L31</f>
        <v>0</v>
      </c>
      <c r="M31" s="293">
        <f>'Pt 3 MLR and Rebate Calculation'!M31</f>
        <v>0</v>
      </c>
      <c r="N31" s="293">
        <f>'Pt 3 MLR and Rebate Calculation'!N31</f>
        <v>0</v>
      </c>
      <c r="O31" s="292">
        <f>'Pt 3 MLR and Rebate Calculation'!O31</f>
        <v>0</v>
      </c>
      <c r="P31" s="293">
        <f>'Pt 3 MLR and Rebate Calculation'!P31</f>
        <v>0</v>
      </c>
      <c r="Q31" s="293">
        <f>'Pt 3 MLR and Rebate Calculation'!Q31</f>
        <v>0</v>
      </c>
      <c r="R31" s="293">
        <f>'Pt 3 MLR and Rebate Calculation'!R31</f>
        <v>0</v>
      </c>
      <c r="S31" s="292">
        <f>'Pt 3 MLR and Rebate Calculation'!S31</f>
        <v>0</v>
      </c>
      <c r="T31" s="293">
        <f>'Pt 3 MLR and Rebate Calculation'!T31</f>
        <v>0</v>
      </c>
      <c r="U31" s="293">
        <f>'Pt 3 MLR and Rebate Calculation'!U31</f>
        <v>0</v>
      </c>
      <c r="V31" s="293">
        <f>'Pt 3 MLR and Rebate Calculation'!V31</f>
        <v>0</v>
      </c>
      <c r="W31" s="292">
        <f>'Pt 3 MLR and Rebate Calculation'!W31</f>
        <v>0</v>
      </c>
      <c r="X31" s="293">
        <f>'Pt 3 MLR and Rebate Calculation'!X31</f>
        <v>0</v>
      </c>
      <c r="Y31" s="293">
        <f>'Pt 3 MLR and Rebate Calculation'!Y31</f>
        <v>0</v>
      </c>
      <c r="Z31" s="293">
        <f>'Pt 3 MLR and Rebate Calculation'!Z31</f>
        <v>0</v>
      </c>
      <c r="AA31" s="249"/>
      <c r="AB31" s="248"/>
      <c r="AC31" s="248"/>
      <c r="AD31" s="248"/>
      <c r="AE31" s="249"/>
      <c r="AF31" s="248"/>
      <c r="AG31" s="248"/>
      <c r="AH31" s="248"/>
      <c r="AI31" s="292">
        <f>'Pt 3 MLR and Rebate Calculation'!AI31</f>
        <v>0.8</v>
      </c>
      <c r="AJ31" s="293">
        <f>'Pt 3 MLR and Rebate Calculation'!AJ31</f>
        <v>0.8</v>
      </c>
      <c r="AK31" s="293">
        <f>'Pt 3 MLR and Rebate Calculation'!AK31</f>
        <v>0.8</v>
      </c>
      <c r="AL31" s="294">
        <f>'Pt 3 MLR and Rebate Calculation'!AL31</f>
        <v>0.8</v>
      </c>
    </row>
    <row r="32" spans="1:38" x14ac:dyDescent="0.2">
      <c r="A32" s="118" t="s">
        <v>427</v>
      </c>
      <c r="B32" s="284" t="s">
        <v>428</v>
      </c>
      <c r="C32" s="402"/>
      <c r="D32" s="270"/>
      <c r="E32" s="270"/>
      <c r="F32" s="295">
        <f ca="1">F$29</f>
        <v>0.90200000000000002</v>
      </c>
      <c r="G32" s="402"/>
      <c r="H32" s="270"/>
      <c r="I32" s="270"/>
      <c r="J32" s="295">
        <f>J$29</f>
        <v>0.79400000000000004</v>
      </c>
      <c r="K32" s="402"/>
      <c r="L32" s="270"/>
      <c r="M32" s="270"/>
      <c r="N32" s="295">
        <f>N$29</f>
        <v>0.86699999999999999</v>
      </c>
      <c r="O32" s="402"/>
      <c r="P32" s="270"/>
      <c r="Q32" s="270"/>
      <c r="R32" s="295" t="str">
        <f>R$29</f>
        <v/>
      </c>
      <c r="S32" s="402"/>
      <c r="T32" s="270"/>
      <c r="U32" s="270"/>
      <c r="V32" s="295" t="str">
        <f>V$29</f>
        <v/>
      </c>
      <c r="W32" s="402"/>
      <c r="X32" s="270"/>
      <c r="Y32" s="270"/>
      <c r="Z32" s="295" t="str">
        <f>Z$29</f>
        <v/>
      </c>
      <c r="AA32" s="252"/>
      <c r="AB32" s="253"/>
      <c r="AC32" s="253"/>
      <c r="AD32" s="253"/>
      <c r="AE32" s="252"/>
      <c r="AF32" s="253"/>
      <c r="AG32" s="253"/>
      <c r="AH32" s="253"/>
      <c r="AI32" s="252"/>
      <c r="AJ32" s="270"/>
      <c r="AK32" s="270"/>
      <c r="AL32" s="296">
        <f>AL$29</f>
        <v>0.81499999999999995</v>
      </c>
    </row>
    <row r="33" spans="1:38" x14ac:dyDescent="0.2">
      <c r="A33" s="118" t="s">
        <v>429</v>
      </c>
      <c r="B33" s="74" t="s">
        <v>430</v>
      </c>
      <c r="C33" s="252"/>
      <c r="D33" s="253"/>
      <c r="E33" s="253"/>
      <c r="F33" s="268">
        <f>IF(F$19&lt;1000,"",MAX(0,E$15-E$16))</f>
        <v>45000947.710000001</v>
      </c>
      <c r="G33" s="252"/>
      <c r="H33" s="253"/>
      <c r="I33" s="253"/>
      <c r="J33" s="268">
        <f>IF(J$19&lt;1000,"",MAX(0,I$15-I$16))</f>
        <v>5077877572.1899996</v>
      </c>
      <c r="K33" s="252"/>
      <c r="L33" s="253"/>
      <c r="M33" s="253"/>
      <c r="N33" s="268">
        <f>IF(N$19&lt;1000,"",MAX(0,M$15-M$16))</f>
        <v>14293505492.289999</v>
      </c>
      <c r="O33" s="252"/>
      <c r="P33" s="253"/>
      <c r="Q33" s="253"/>
      <c r="R33" s="268" t="str">
        <f>IF(R$19&lt;1000,"",MAX(0,Q$15-Q$16))</f>
        <v/>
      </c>
      <c r="S33" s="252"/>
      <c r="T33" s="253"/>
      <c r="U33" s="253"/>
      <c r="V33" s="268" t="str">
        <f>IF(V$19&lt;1000,"",MAX(0,U$15-U$16))</f>
        <v/>
      </c>
      <c r="W33" s="252"/>
      <c r="X33" s="253"/>
      <c r="Y33" s="253"/>
      <c r="Z33" s="268" t="str">
        <f>IF(Z$19&lt;1000,"",MAX(0,Y$15-Y$16))</f>
        <v/>
      </c>
      <c r="AA33" s="252"/>
      <c r="AB33" s="253"/>
      <c r="AC33" s="253"/>
      <c r="AD33" s="253"/>
      <c r="AE33" s="252"/>
      <c r="AF33" s="253"/>
      <c r="AG33" s="253"/>
      <c r="AH33" s="253"/>
      <c r="AI33" s="252"/>
      <c r="AJ33" s="253"/>
      <c r="AK33" s="253"/>
      <c r="AL33" s="269">
        <f>IF(AL$19&lt;1000,"",MAX(0,AK$15-AK$16))</f>
        <v>567029488.48999989</v>
      </c>
    </row>
    <row r="34" spans="1:38" s="15" customFormat="1" ht="25.5" x14ac:dyDescent="0.2">
      <c r="A34" s="211" t="s">
        <v>431</v>
      </c>
      <c r="B34" s="75" t="s">
        <v>432</v>
      </c>
      <c r="C34" s="255"/>
      <c r="D34" s="256"/>
      <c r="E34" s="256"/>
      <c r="F34" s="272">
        <f ca="1">IF(OR(F$19&lt;1000,E$19=0,F$17&lt;=0),0,MAX(0,SUM(F$31)-SUM(F$32))*F$33)</f>
        <v>0</v>
      </c>
      <c r="G34" s="255"/>
      <c r="H34" s="256"/>
      <c r="I34" s="256"/>
      <c r="J34" s="272">
        <f>IF(OR(J$19&lt;1000,I$19=0,J$17&lt;=0),0,MAX(0,SUM(J$31)-SUM(J$32))*J$33)</f>
        <v>0</v>
      </c>
      <c r="K34" s="255"/>
      <c r="L34" s="256"/>
      <c r="M34" s="256"/>
      <c r="N34" s="272">
        <f>IF(OR(N$19&lt;1000,M$19=0,N$17&lt;=0),0,MAX(0,SUM(N$31)-SUM(N$32))*N$33)</f>
        <v>0</v>
      </c>
      <c r="O34" s="255"/>
      <c r="P34" s="256"/>
      <c r="Q34" s="256"/>
      <c r="R34" s="272">
        <f>IF(OR(R$19&lt;1000,Q$19=0,R$17&lt;=0),0,MAX(0,SUM(R$31)-SUM(R$32))*R$33)</f>
        <v>0</v>
      </c>
      <c r="S34" s="255"/>
      <c r="T34" s="256"/>
      <c r="U34" s="256"/>
      <c r="V34" s="272">
        <f>IF(OR(V$19&lt;1000,U$19=0,V$17&lt;=0),0,MAX(0,SUM(V$31)-SUM(V$32))*V$33)</f>
        <v>0</v>
      </c>
      <c r="W34" s="255"/>
      <c r="X34" s="256"/>
      <c r="Y34" s="256"/>
      <c r="Z34" s="272">
        <f>IF(OR(Z$19&lt;1000,Y$19=0,Z$17&lt;=0),0,MAX(0,SUM(Z$31)-SUM(Z$32))*Z$33)</f>
        <v>0</v>
      </c>
      <c r="AA34" s="255"/>
      <c r="AB34" s="256"/>
      <c r="AC34" s="256"/>
      <c r="AD34" s="256"/>
      <c r="AE34" s="255"/>
      <c r="AF34" s="256"/>
      <c r="AG34" s="256"/>
      <c r="AH34" s="256"/>
      <c r="AI34" s="255"/>
      <c r="AJ34" s="256"/>
      <c r="AK34" s="256"/>
      <c r="AL34" s="274">
        <f>IF(OR(AL$19&lt;1000,AK$19=0,AL$17&lt;=0),0,MAX(0,SUM(AL$31)-SUM(AL$32))*AL$33)</f>
        <v>0</v>
      </c>
    </row>
    <row r="35" spans="1:38" ht="25.5" x14ac:dyDescent="0.2">
      <c r="A35" s="118" t="s">
        <v>433</v>
      </c>
      <c r="B35" s="74" t="s">
        <v>434</v>
      </c>
      <c r="C35" s="406" t="str">
        <f ca="1">IFERROR(MAX(0,C$17*(C$31-ROUND(C$26+F$28,3))),"")</f>
        <v/>
      </c>
      <c r="D35" s="268" t="str">
        <f ca="1">IFERROR(MAX(0,D$17*(D$31-ROUND(D$26+F$28,3))),"")</f>
        <v/>
      </c>
      <c r="E35" s="268">
        <f ca="1">IFERROR(MAX(0,E$17*(E$31-ROUND(E$26+F$28,3))),"")</f>
        <v>0</v>
      </c>
      <c r="F35" s="253"/>
      <c r="G35" s="406" t="str">
        <f>IFERROR(MAX(0,G$17*(G$31-ROUND(G$26+J$28,3))),"")</f>
        <v/>
      </c>
      <c r="H35" s="268" t="str">
        <f>IFERROR(MAX(0,H$17*(H$31-ROUND(H$26+J$28,3))),"")</f>
        <v/>
      </c>
      <c r="I35" s="268">
        <f>IFERROR(MAX(0,I$17*(I$31-ROUND(I$26+J$28,3))),"")</f>
        <v>0</v>
      </c>
      <c r="J35" s="253"/>
      <c r="K35" s="406" t="str">
        <f>IFERROR(MAX(0,K$17*(K$31-ROUND(K$26+N$28,3))),"")</f>
        <v/>
      </c>
      <c r="L35" s="268" t="str">
        <f>IFERROR(MAX(0,L$17*(L$31-ROUND(L$26+N$28,3))),"")</f>
        <v/>
      </c>
      <c r="M35" s="268">
        <f>IFERROR(MAX(0,M$17*(M$31-ROUND(M$26+N$28,3))),"")</f>
        <v>0</v>
      </c>
      <c r="N35" s="253"/>
      <c r="O35" s="406" t="str">
        <f>IFERROR(MAX(0,O$17*(O$31-ROUND(O$27+R$28,3))),"")</f>
        <v/>
      </c>
      <c r="P35" s="268" t="str">
        <f>IFERROR(MAX(0,P$17*(P$31-ROUND(P$27+R$28,3))),"")</f>
        <v/>
      </c>
      <c r="Q35" s="268" t="str">
        <f>IFERROR(MAX(0,Q$17*(Q$31-ROUND(Q$27+R$28,3))),"")</f>
        <v/>
      </c>
      <c r="R35" s="253"/>
      <c r="S35" s="406" t="str">
        <f>IFERROR(MAX(0,S$17*(S$31-ROUND(S$27+V$28,3))),"")</f>
        <v/>
      </c>
      <c r="T35" s="268" t="str">
        <f>IFERROR(MAX(0,T$17*(T$31-ROUND(T$27+V$28,3))),"")</f>
        <v/>
      </c>
      <c r="U35" s="268" t="str">
        <f>IFERROR(MAX(0,U$17*(U$31-ROUND(U$27+V$28,3))),"")</f>
        <v/>
      </c>
      <c r="V35" s="253"/>
      <c r="W35" s="406" t="str">
        <f>IFERROR(MAX(0,W$17*(W$31-ROUND(W$27+Z$28,3))),"")</f>
        <v/>
      </c>
      <c r="X35" s="268" t="str">
        <f>IFERROR(MAX(0,X$17*(X$31-ROUND(X$27+Z$28,3))),"")</f>
        <v/>
      </c>
      <c r="Y35" s="268" t="str">
        <f>IFERROR(MAX(0,Y$17*(Y$31-ROUND(Y$27+Z$28,3))),"")</f>
        <v/>
      </c>
      <c r="Z35" s="253"/>
      <c r="AA35" s="252"/>
      <c r="AB35" s="253"/>
      <c r="AC35" s="253"/>
      <c r="AD35" s="253"/>
      <c r="AE35" s="252"/>
      <c r="AF35" s="253"/>
      <c r="AG35" s="253"/>
      <c r="AH35" s="253"/>
      <c r="AI35" s="406">
        <f>IFERROR(MAX(0,AI$17*(AI$31-ROUND(AI$27+AL$28,3))),"")</f>
        <v>2948950.2394100027</v>
      </c>
      <c r="AJ35" s="268">
        <f>IFERROR(MAX(0,AJ$17*(AJ$31-ROUND(AJ$27+AL$28,3))),"")</f>
        <v>0</v>
      </c>
      <c r="AK35" s="268">
        <f>IFERROR(MAX(0,AK$17*(AK$31-ROUND(AK$27+AL$28,3))),"")</f>
        <v>0</v>
      </c>
      <c r="AL35" s="254"/>
    </row>
    <row r="36" spans="1:38" s="15" customFormat="1" x14ac:dyDescent="0.2">
      <c r="A36" s="118" t="s">
        <v>435</v>
      </c>
      <c r="B36" s="92" t="s">
        <v>436</v>
      </c>
      <c r="C36" s="407">
        <f>'Pt 3 MLR and Rebate Calculation'!C36</f>
        <v>0</v>
      </c>
      <c r="D36" s="319">
        <f>'Pt 3 MLR and Rebate Calculation'!D36</f>
        <v>0</v>
      </c>
      <c r="E36" s="260"/>
      <c r="F36" s="253"/>
      <c r="G36" s="407">
        <f>'Pt 3 MLR and Rebate Calculation'!G36</f>
        <v>0</v>
      </c>
      <c r="H36" s="319">
        <f>'Pt 3 MLR and Rebate Calculation'!H36</f>
        <v>0</v>
      </c>
      <c r="I36" s="260"/>
      <c r="J36" s="253"/>
      <c r="K36" s="407">
        <f>'Pt 3 MLR and Rebate Calculation'!K36</f>
        <v>0</v>
      </c>
      <c r="L36" s="319">
        <f>'Pt 3 MLR and Rebate Calculation'!L36</f>
        <v>0</v>
      </c>
      <c r="M36" s="260"/>
      <c r="N36" s="253"/>
      <c r="O36" s="407">
        <f>'Pt 3 MLR and Rebate Calculation'!O36</f>
        <v>0</v>
      </c>
      <c r="P36" s="319">
        <f>'Pt 3 MLR and Rebate Calculation'!P36</f>
        <v>0</v>
      </c>
      <c r="Q36" s="260"/>
      <c r="R36" s="253"/>
      <c r="S36" s="407">
        <f>'Pt 3 MLR and Rebate Calculation'!S36</f>
        <v>0</v>
      </c>
      <c r="T36" s="319">
        <f>'Pt 3 MLR and Rebate Calculation'!T36</f>
        <v>0</v>
      </c>
      <c r="U36" s="260"/>
      <c r="V36" s="253"/>
      <c r="W36" s="407">
        <f>'Pt 3 MLR and Rebate Calculation'!W36</f>
        <v>0</v>
      </c>
      <c r="X36" s="319">
        <f>'Pt 3 MLR and Rebate Calculation'!X36</f>
        <v>0</v>
      </c>
      <c r="Y36" s="260"/>
      <c r="Z36" s="253"/>
      <c r="AA36" s="252"/>
      <c r="AB36" s="253"/>
      <c r="AC36" s="253"/>
      <c r="AD36" s="253"/>
      <c r="AE36" s="252"/>
      <c r="AF36" s="253"/>
      <c r="AG36" s="253"/>
      <c r="AH36" s="253"/>
      <c r="AI36" s="407">
        <f>'Pt 3 MLR and Rebate Calculation'!AI36</f>
        <v>0</v>
      </c>
      <c r="AJ36" s="319">
        <f>'Pt 3 MLR and Rebate Calculation'!AJ36</f>
        <v>0</v>
      </c>
      <c r="AK36" s="260"/>
      <c r="AL36" s="254"/>
    </row>
    <row r="37" spans="1:38" s="15" customFormat="1" x14ac:dyDescent="0.2">
      <c r="A37" s="118" t="s">
        <v>437</v>
      </c>
      <c r="B37" s="74" t="s">
        <v>438</v>
      </c>
      <c r="C37" s="406" t="str">
        <f ca="1">IF(C$35="","",MAX(0,SUM(C$35)-SUM(C$36)))</f>
        <v/>
      </c>
      <c r="D37" s="268" t="str">
        <f ca="1">IF(D$35="","",MAX(0,SUM(D$35)-SUM(D$36)))</f>
        <v/>
      </c>
      <c r="E37" s="268">
        <f ca="1">IF(E$35="","",MAX(0,SUM(E$35)-SUM(E$36)))</f>
        <v>0</v>
      </c>
      <c r="F37" s="253"/>
      <c r="G37" s="406" t="str">
        <f>IF(G$35="","",MAX(0,SUM(G$35)-SUM(G$36)))</f>
        <v/>
      </c>
      <c r="H37" s="268" t="str">
        <f>IF(H$35="","",MAX(0,SUM(H$35)-SUM(H$36)))</f>
        <v/>
      </c>
      <c r="I37" s="268">
        <f>IF(I$35="","",MAX(0,SUM(I$35)-SUM(I$36)))</f>
        <v>0</v>
      </c>
      <c r="J37" s="253"/>
      <c r="K37" s="406" t="str">
        <f>IF(K$35="","",MAX(0,SUM(K$35)-SUM(K$36)))</f>
        <v/>
      </c>
      <c r="L37" s="268" t="str">
        <f>IF(L$35="","",MAX(0,SUM(L$35)-SUM(L$36)))</f>
        <v/>
      </c>
      <c r="M37" s="268">
        <f>IF(M$35="","",MAX(0,SUM(M$35)-SUM(M$36)))</f>
        <v>0</v>
      </c>
      <c r="N37" s="253"/>
      <c r="O37" s="406" t="str">
        <f>IF(O$35="","",MAX(0,SUM(O$35)-SUM(O$36)))</f>
        <v/>
      </c>
      <c r="P37" s="268" t="str">
        <f>IF(P$35="","",MAX(0,SUM(P$35)-SUM(P$36)))</f>
        <v/>
      </c>
      <c r="Q37" s="268" t="str">
        <f>IF(Q$35="","",MAX(0,SUM(Q$35)-SUM(Q$36)))</f>
        <v/>
      </c>
      <c r="R37" s="253"/>
      <c r="S37" s="406" t="str">
        <f>IF(S$35="","",MAX(0,SUM(S$35)-SUM(S$36)))</f>
        <v/>
      </c>
      <c r="T37" s="268" t="str">
        <f>IF(T$35="","",MAX(0,SUM(T$35)-SUM(T$36)))</f>
        <v/>
      </c>
      <c r="U37" s="268" t="str">
        <f>IF(U$35="","",MAX(0,SUM(U$35)-SUM(U$36)))</f>
        <v/>
      </c>
      <c r="V37" s="253"/>
      <c r="W37" s="406" t="str">
        <f>IF(W$35="","",MAX(0,SUM(W$35)-SUM(W$36)))</f>
        <v/>
      </c>
      <c r="X37" s="268" t="str">
        <f>IF(X$35="","",MAX(0,SUM(X$35)-SUM(X$36)))</f>
        <v/>
      </c>
      <c r="Y37" s="268" t="str">
        <f>IF(Y$35="","",MAX(0,SUM(Y$35)-SUM(Y$36)))</f>
        <v/>
      </c>
      <c r="Z37" s="253"/>
      <c r="AA37" s="252"/>
      <c r="AB37" s="253"/>
      <c r="AC37" s="253"/>
      <c r="AD37" s="253"/>
      <c r="AE37" s="252"/>
      <c r="AF37" s="253"/>
      <c r="AG37" s="253"/>
      <c r="AH37" s="253"/>
      <c r="AI37" s="406">
        <f>IF(AI$35="","",MAX(0,SUM(AI$35)-SUM(AI$36)))</f>
        <v>2948950.2394100027</v>
      </c>
      <c r="AJ37" s="268">
        <f>IF(AJ$35="","",MAX(0,SUM(AJ$35)-SUM(AJ$36)))</f>
        <v>0</v>
      </c>
      <c r="AK37" s="268">
        <f>IF(AK$35="","",MAX(0,SUM(AK$35)-SUM(AK$36)))</f>
        <v>0</v>
      </c>
      <c r="AL37" s="254"/>
    </row>
    <row r="38" spans="1:38" s="15" customFormat="1" x14ac:dyDescent="0.2">
      <c r="A38" s="211" t="s">
        <v>439</v>
      </c>
      <c r="B38" s="75" t="s">
        <v>440</v>
      </c>
      <c r="C38" s="403" t="str">
        <f ca="1">IF(C$35="","",MIN(F$34,SUM(C$37)*IFERROR((C$15-C$16)/C$17,1)))</f>
        <v/>
      </c>
      <c r="D38" s="272" t="str">
        <f ca="1">IF(D$35="","",MIN(F$34-SUM(C$38),SUM(D$37)*IFERROR((D$15-D$16)/D$17,1)))</f>
        <v/>
      </c>
      <c r="E38" s="272">
        <f ca="1">IF(E$35="","",MIN(F$34-SUM(C$38:D$38),SUM(E$37)*IFERROR((E$15-E$16)/E$17,1)))</f>
        <v>0</v>
      </c>
      <c r="F38" s="272">
        <f ca="1">IF(AND(C$38="",D$38="",E$38=""),"",SUM(C$38:E$38))</f>
        <v>0</v>
      </c>
      <c r="G38" s="403" t="str">
        <f>IF(G$35="","",MIN(J$34,SUM(G$37)*IFERROR((G$15-G$16)/G$17,1)))</f>
        <v/>
      </c>
      <c r="H38" s="272" t="str">
        <f>IF(H$35="","",MIN(J$34-SUM(G$38),SUM(H$37)*IFERROR((H$15-H$16)/H$17,1)))</f>
        <v/>
      </c>
      <c r="I38" s="272">
        <f>IF(I$35="","",MIN(J$34-SUM(G$38:H$38),SUM(I$37)*IFERROR((I$15-I$16)/I$17,1)))</f>
        <v>0</v>
      </c>
      <c r="J38" s="272">
        <f>IF(AND(G$38="",H$38="",I$38=""),"",SUM(G$38:I$38))</f>
        <v>0</v>
      </c>
      <c r="K38" s="403" t="str">
        <f>IF(K$35="","",MIN(N$34,SUM(K$37)*IFERROR((K$15-K$16)/K$17,1)))</f>
        <v/>
      </c>
      <c r="L38" s="272" t="str">
        <f>IF(L$35="","",MIN(N$34-SUM(K$38),SUM(L$37)*IFERROR((L$15-L$16)/L$17,1)))</f>
        <v/>
      </c>
      <c r="M38" s="272">
        <f>IF(M$35="","",MIN(N$34-SUM(K$38:L$38),SUM(M$37)*IFERROR((M$15-M$16)/M$17,1)))</f>
        <v>0</v>
      </c>
      <c r="N38" s="272">
        <f>IF(AND(K$38="",L$38="",M$38=""),"",SUM(K$38:M$38))</f>
        <v>0</v>
      </c>
      <c r="O38" s="403" t="str">
        <f>IF(O$35="","",MIN(R$34,SUM(O$37)*IFERROR((O$15-O$16)/O$17,1)))</f>
        <v/>
      </c>
      <c r="P38" s="272" t="str">
        <f>IF(P$35="","",MIN(R$34-SUM(O$38),SUM(P$37)*IFERROR((P$15-P$16)/P$17,1)))</f>
        <v/>
      </c>
      <c r="Q38" s="272" t="str">
        <f>IF(Q$35="","",MIN(R$34-SUM(O$38:P$38),SUM(Q$37)*IFERROR((Q$15-Q$16)/Q$17,1)))</f>
        <v/>
      </c>
      <c r="R38" s="272" t="str">
        <f>IF(AND(O$38="",P$38="",Q$38=""),"",SUM(O$38:Q$38))</f>
        <v/>
      </c>
      <c r="S38" s="403" t="str">
        <f>IF(S$35="","",MIN(V$34,SUM(S$37)*IFERROR((S$15-S$16)/S$17,1)))</f>
        <v/>
      </c>
      <c r="T38" s="272" t="str">
        <f>IF(T$35="","",MIN(V$34-SUM(S$38),SUM(T$37)*IFERROR((T$15-T$16)/T$17,1)))</f>
        <v/>
      </c>
      <c r="U38" s="272" t="str">
        <f>IF(U$35="","",MIN(V$34-SUM(S$38:T$38),SUM(U$37)*IFERROR((U$15-U$16)/U$17,1)))</f>
        <v/>
      </c>
      <c r="V38" s="272" t="str">
        <f>IF(AND(S$38="",T$38="",U$38=""),"",SUM(S$38:U$38))</f>
        <v/>
      </c>
      <c r="W38" s="403" t="str">
        <f>IF(W$35="","",MIN(Z$34,SUM(W$37)*IFERROR((W$15-W$16)/W$17,1)))</f>
        <v/>
      </c>
      <c r="X38" s="272" t="str">
        <f>IF(X$35="","",MIN(Z$34-SUM(W$38),SUM(X$37)*IFERROR((X$15-X$16)/X$17,1)))</f>
        <v/>
      </c>
      <c r="Y38" s="272" t="str">
        <f>IF(Y$35="","",MIN(Z$34-SUM(W$38:X$38),SUM(Y$37)*IFERROR((Y$15-Y$16)/Y$17,1)))</f>
        <v/>
      </c>
      <c r="Z38" s="272" t="str">
        <f>IF(AND(W$38="",X$38="",Y$38=""),"",SUM(W$38:Y$38))</f>
        <v/>
      </c>
      <c r="AA38" s="252"/>
      <c r="AB38" s="253"/>
      <c r="AC38" s="253"/>
      <c r="AD38" s="253"/>
      <c r="AE38" s="252"/>
      <c r="AF38" s="253"/>
      <c r="AG38" s="253"/>
      <c r="AH38" s="253"/>
      <c r="AI38" s="403">
        <f>IF(AI$35="","",MIN(AL$34,SUM(AI$37)*IFERROR((AI$15-AI$16)/AI$17,1)))</f>
        <v>0</v>
      </c>
      <c r="AJ38" s="272">
        <f>IF(AJ$35="","",MIN(AL$34-SUM(AI$38),SUM(AJ$37)*IFERROR((AJ$15-AJ$16)/AJ$17,1)))</f>
        <v>0</v>
      </c>
      <c r="AK38" s="272">
        <f>IF(AK$35="","",MIN(AL$34-SUM(AI$38:AJ$38),SUM(AK$37)*IFERROR((AK$15-AK$16)/AK$17,1)))</f>
        <v>0</v>
      </c>
      <c r="AL38" s="274">
        <f>IF(AND(AI$38="",AJ$38="",AK$38=""),"",SUM(AI$38:AK$38))</f>
        <v>0</v>
      </c>
    </row>
    <row r="39" spans="1:38" ht="16.5" x14ac:dyDescent="0.25">
      <c r="B39" s="243" t="s">
        <v>441</v>
      </c>
      <c r="C39" s="244"/>
      <c r="D39" s="245"/>
      <c r="E39" s="245"/>
      <c r="F39" s="245"/>
      <c r="G39" s="244"/>
      <c r="H39" s="245"/>
      <c r="I39" s="245"/>
      <c r="J39" s="245"/>
      <c r="K39" s="244"/>
      <c r="L39" s="245"/>
      <c r="M39" s="245"/>
      <c r="N39" s="245"/>
      <c r="O39" s="244"/>
      <c r="P39" s="245"/>
      <c r="Q39" s="245"/>
      <c r="R39" s="245"/>
      <c r="S39" s="244"/>
      <c r="T39" s="245"/>
      <c r="U39" s="245"/>
      <c r="V39" s="245"/>
      <c r="W39" s="244"/>
      <c r="X39" s="245"/>
      <c r="Y39" s="245"/>
      <c r="Z39" s="245"/>
      <c r="AA39" s="244"/>
      <c r="AB39" s="245"/>
      <c r="AC39" s="245"/>
      <c r="AD39" s="245"/>
      <c r="AE39" s="244"/>
      <c r="AF39" s="245"/>
      <c r="AG39" s="245"/>
      <c r="AH39" s="245"/>
      <c r="AI39" s="244"/>
      <c r="AJ39" s="245"/>
      <c r="AK39" s="245"/>
      <c r="AL39" s="246"/>
    </row>
    <row r="40" spans="1:38" x14ac:dyDescent="0.2">
      <c r="B40" s="73" t="s">
        <v>442</v>
      </c>
      <c r="C40" s="249"/>
      <c r="D40" s="248"/>
      <c r="E40" s="248"/>
      <c r="F40" s="248"/>
      <c r="G40" s="249"/>
      <c r="H40" s="248"/>
      <c r="I40" s="248"/>
      <c r="J40" s="248"/>
      <c r="K40" s="249"/>
      <c r="L40" s="248"/>
      <c r="M40" s="248"/>
      <c r="N40" s="248"/>
      <c r="O40" s="249"/>
      <c r="P40" s="248"/>
      <c r="Q40" s="248"/>
      <c r="R40" s="248"/>
      <c r="S40" s="249"/>
      <c r="T40" s="248"/>
      <c r="U40" s="248"/>
      <c r="V40" s="248"/>
      <c r="W40" s="249"/>
      <c r="X40" s="248"/>
      <c r="Y40" s="248"/>
      <c r="Z40" s="248"/>
      <c r="AA40" s="249"/>
      <c r="AB40" s="248"/>
      <c r="AC40" s="248"/>
      <c r="AD40" s="248"/>
      <c r="AE40" s="249"/>
      <c r="AF40" s="248"/>
      <c r="AG40" s="248"/>
      <c r="AH40" s="248"/>
      <c r="AI40" s="249"/>
      <c r="AJ40" s="248"/>
      <c r="AK40" s="248"/>
      <c r="AL40" s="250"/>
    </row>
    <row r="41" spans="1:38" ht="25.5" x14ac:dyDescent="0.2">
      <c r="A41" s="118" t="s">
        <v>443</v>
      </c>
      <c r="B41" s="74" t="s">
        <v>444</v>
      </c>
      <c r="C41" s="401">
        <f>'Pt 3 MLR and Rebate Calculation'!C41</f>
        <v>0</v>
      </c>
      <c r="D41" s="267">
        <f>'Pt 3 MLR and Rebate Calculation'!D41</f>
        <v>0</v>
      </c>
      <c r="E41" s="267">
        <f>'Pt 3 MLR and Rebate Calculation'!E41</f>
        <v>0</v>
      </c>
      <c r="F41" s="253"/>
      <c r="G41" s="401">
        <f>'Pt 3 MLR and Rebate Calculation'!G41</f>
        <v>0</v>
      </c>
      <c r="H41" s="267">
        <f>'Pt 3 MLR and Rebate Calculation'!H41</f>
        <v>0</v>
      </c>
      <c r="I41" s="267">
        <f>'Pt 3 MLR and Rebate Calculation'!I41</f>
        <v>0</v>
      </c>
      <c r="J41" s="253"/>
      <c r="K41" s="401">
        <f>'Pt 3 MLR and Rebate Calculation'!K41</f>
        <v>0</v>
      </c>
      <c r="L41" s="267">
        <f>'Pt 3 MLR and Rebate Calculation'!L41</f>
        <v>0</v>
      </c>
      <c r="M41" s="267">
        <f>'Pt 3 MLR and Rebate Calculation'!M41</f>
        <v>0</v>
      </c>
      <c r="N41" s="253"/>
      <c r="O41" s="401">
        <f>'Pt 3 MLR and Rebate Calculation'!O41</f>
        <v>0</v>
      </c>
      <c r="P41" s="267">
        <f>'Pt 3 MLR and Rebate Calculation'!P41</f>
        <v>0</v>
      </c>
      <c r="Q41" s="267">
        <f>'Pt 3 MLR and Rebate Calculation'!Q41</f>
        <v>0</v>
      </c>
      <c r="R41" s="253"/>
      <c r="S41" s="401">
        <f>'Pt 3 MLR and Rebate Calculation'!S41</f>
        <v>0</v>
      </c>
      <c r="T41" s="267">
        <f>'Pt 3 MLR and Rebate Calculation'!T41</f>
        <v>0</v>
      </c>
      <c r="U41" s="267">
        <f>'Pt 3 MLR and Rebate Calculation'!U41</f>
        <v>0</v>
      </c>
      <c r="V41" s="253"/>
      <c r="W41" s="401">
        <f>'Pt 3 MLR and Rebate Calculation'!W41</f>
        <v>0</v>
      </c>
      <c r="X41" s="267">
        <f>'Pt 3 MLR and Rebate Calculation'!X41</f>
        <v>0</v>
      </c>
      <c r="Y41" s="267">
        <f>'Pt 3 MLR and Rebate Calculation'!Y41</f>
        <v>0</v>
      </c>
      <c r="Z41" s="253"/>
      <c r="AA41" s="252"/>
      <c r="AB41" s="253"/>
      <c r="AC41" s="253"/>
      <c r="AD41" s="253"/>
      <c r="AE41" s="252"/>
      <c r="AF41" s="253"/>
      <c r="AG41" s="253"/>
      <c r="AH41" s="253"/>
      <c r="AI41" s="401">
        <f>'Pt 3 MLR and Rebate Calculation'!AI41</f>
        <v>0</v>
      </c>
      <c r="AJ41" s="267">
        <f>'Pt 3 MLR and Rebate Calculation'!AJ41</f>
        <v>0</v>
      </c>
      <c r="AK41" s="267">
        <f>'Pt 3 MLR and Rebate Calculation'!AK41</f>
        <v>0</v>
      </c>
      <c r="AL41" s="254"/>
    </row>
    <row r="42" spans="1:38" ht="25.5" x14ac:dyDescent="0.2">
      <c r="A42" s="118" t="s">
        <v>445</v>
      </c>
      <c r="B42" s="74" t="s">
        <v>446</v>
      </c>
      <c r="C42" s="401">
        <f>'Pt 3 MLR and Rebate Calculation'!C42</f>
        <v>0</v>
      </c>
      <c r="D42" s="267">
        <f>'Pt 3 MLR and Rebate Calculation'!D42</f>
        <v>0</v>
      </c>
      <c r="E42" s="267">
        <f>'Pt 3 MLR and Rebate Calculation'!E42</f>
        <v>0</v>
      </c>
      <c r="F42" s="253"/>
      <c r="G42" s="401">
        <f>'Pt 3 MLR and Rebate Calculation'!G42</f>
        <v>0</v>
      </c>
      <c r="H42" s="267">
        <f>'Pt 3 MLR and Rebate Calculation'!H42</f>
        <v>0</v>
      </c>
      <c r="I42" s="267">
        <f>'Pt 3 MLR and Rebate Calculation'!I42</f>
        <v>0</v>
      </c>
      <c r="J42" s="253"/>
      <c r="K42" s="401">
        <f>'Pt 3 MLR and Rebate Calculation'!K42</f>
        <v>0</v>
      </c>
      <c r="L42" s="267">
        <f>'Pt 3 MLR and Rebate Calculation'!L42</f>
        <v>0</v>
      </c>
      <c r="M42" s="267">
        <f>'Pt 3 MLR and Rebate Calculation'!M42</f>
        <v>0</v>
      </c>
      <c r="N42" s="253"/>
      <c r="O42" s="401">
        <f>'Pt 3 MLR and Rebate Calculation'!O42</f>
        <v>0</v>
      </c>
      <c r="P42" s="267">
        <f>'Pt 3 MLR and Rebate Calculation'!P42</f>
        <v>0</v>
      </c>
      <c r="Q42" s="267">
        <f>'Pt 3 MLR and Rebate Calculation'!Q42</f>
        <v>0</v>
      </c>
      <c r="R42" s="253"/>
      <c r="S42" s="401">
        <f>'Pt 3 MLR and Rebate Calculation'!S42</f>
        <v>0</v>
      </c>
      <c r="T42" s="267">
        <f>'Pt 3 MLR and Rebate Calculation'!T42</f>
        <v>0</v>
      </c>
      <c r="U42" s="267">
        <f>'Pt 3 MLR and Rebate Calculation'!U42</f>
        <v>0</v>
      </c>
      <c r="V42" s="253"/>
      <c r="W42" s="401">
        <f>'Pt 3 MLR and Rebate Calculation'!W42</f>
        <v>0</v>
      </c>
      <c r="X42" s="267">
        <f>'Pt 3 MLR and Rebate Calculation'!X42</f>
        <v>0</v>
      </c>
      <c r="Y42" s="267">
        <f>'Pt 3 MLR and Rebate Calculation'!Y42</f>
        <v>0</v>
      </c>
      <c r="Z42" s="253"/>
      <c r="AA42" s="252"/>
      <c r="AB42" s="253"/>
      <c r="AC42" s="253"/>
      <c r="AD42" s="253"/>
      <c r="AE42" s="252"/>
      <c r="AF42" s="253"/>
      <c r="AG42" s="253"/>
      <c r="AH42" s="253"/>
      <c r="AI42" s="401">
        <f>'Pt 3 MLR and Rebate Calculation'!AI42</f>
        <v>0</v>
      </c>
      <c r="AJ42" s="267">
        <f>'Pt 3 MLR and Rebate Calculation'!AJ42</f>
        <v>0</v>
      </c>
      <c r="AK42" s="267">
        <f>'Pt 3 MLR and Rebate Calculation'!AK42</f>
        <v>0</v>
      </c>
      <c r="AL42" s="254"/>
    </row>
    <row r="43" spans="1:38" x14ac:dyDescent="0.2">
      <c r="A43" s="118" t="s">
        <v>447</v>
      </c>
      <c r="B43" s="75" t="s">
        <v>448</v>
      </c>
      <c r="C43" s="252"/>
      <c r="D43" s="253"/>
      <c r="E43" s="253"/>
      <c r="F43" s="253"/>
      <c r="G43" s="252"/>
      <c r="H43" s="253"/>
      <c r="I43" s="253"/>
      <c r="J43" s="253"/>
      <c r="K43" s="252"/>
      <c r="L43" s="253"/>
      <c r="M43" s="253"/>
      <c r="N43" s="253"/>
      <c r="O43" s="252"/>
      <c r="P43" s="253"/>
      <c r="Q43" s="253"/>
      <c r="R43" s="253"/>
      <c r="S43" s="252"/>
      <c r="T43" s="253"/>
      <c r="U43" s="253"/>
      <c r="V43" s="253"/>
      <c r="W43" s="252"/>
      <c r="X43" s="253"/>
      <c r="Y43" s="253"/>
      <c r="Z43" s="253"/>
      <c r="AA43" s="252"/>
      <c r="AB43" s="253"/>
      <c r="AC43" s="253"/>
      <c r="AD43" s="253"/>
      <c r="AE43" s="252"/>
      <c r="AF43" s="253"/>
      <c r="AG43" s="253"/>
      <c r="AH43" s="253"/>
      <c r="AI43" s="252"/>
      <c r="AJ43" s="253"/>
      <c r="AK43" s="253"/>
      <c r="AL43" s="254"/>
    </row>
    <row r="44" spans="1:38" x14ac:dyDescent="0.2">
      <c r="A44" s="118" t="s">
        <v>449</v>
      </c>
      <c r="B44" s="74" t="s">
        <v>450</v>
      </c>
      <c r="C44" s="252"/>
      <c r="D44" s="253"/>
      <c r="E44" s="267">
        <f>'Pt 3 MLR and Rebate Calculation'!E44</f>
        <v>0</v>
      </c>
      <c r="F44" s="253"/>
      <c r="G44" s="252"/>
      <c r="H44" s="253"/>
      <c r="I44" s="267">
        <f>'Pt 3 MLR and Rebate Calculation'!I44</f>
        <v>0</v>
      </c>
      <c r="J44" s="253"/>
      <c r="K44" s="252"/>
      <c r="L44" s="253"/>
      <c r="M44" s="253"/>
      <c r="N44" s="253"/>
      <c r="O44" s="252"/>
      <c r="P44" s="253"/>
      <c r="Q44" s="267">
        <f>'Pt 3 MLR and Rebate Calculation'!Q44</f>
        <v>0</v>
      </c>
      <c r="R44" s="253"/>
      <c r="S44" s="252"/>
      <c r="T44" s="253"/>
      <c r="U44" s="267">
        <f>'Pt 3 MLR and Rebate Calculation'!U44</f>
        <v>0</v>
      </c>
      <c r="V44" s="253"/>
      <c r="W44" s="252"/>
      <c r="X44" s="253"/>
      <c r="Y44" s="253"/>
      <c r="Z44" s="253"/>
      <c r="AA44" s="252"/>
      <c r="AB44" s="253"/>
      <c r="AC44" s="253"/>
      <c r="AD44" s="253"/>
      <c r="AE44" s="252"/>
      <c r="AF44" s="253"/>
      <c r="AG44" s="253"/>
      <c r="AH44" s="253"/>
      <c r="AI44" s="252"/>
      <c r="AJ44" s="253"/>
      <c r="AK44" s="267">
        <f>'Pt 3 MLR and Rebate Calculation'!AK44</f>
        <v>0</v>
      </c>
      <c r="AL44" s="254"/>
    </row>
    <row r="45" spans="1:38" x14ac:dyDescent="0.2">
      <c r="A45" s="118" t="s">
        <v>451</v>
      </c>
      <c r="B45" s="74" t="s">
        <v>452</v>
      </c>
      <c r="C45" s="252"/>
      <c r="D45" s="253"/>
      <c r="E45" s="267">
        <f>'Pt 3 MLR and Rebate Calculation'!E45</f>
        <v>0</v>
      </c>
      <c r="F45" s="253"/>
      <c r="G45" s="252"/>
      <c r="H45" s="253"/>
      <c r="I45" s="267">
        <f>'Pt 3 MLR and Rebate Calculation'!I45</f>
        <v>0</v>
      </c>
      <c r="J45" s="253"/>
      <c r="K45" s="252"/>
      <c r="L45" s="253"/>
      <c r="M45" s="253"/>
      <c r="N45" s="253"/>
      <c r="O45" s="252"/>
      <c r="P45" s="253"/>
      <c r="Q45" s="267">
        <f>'Pt 3 MLR and Rebate Calculation'!Q45</f>
        <v>0</v>
      </c>
      <c r="R45" s="253"/>
      <c r="S45" s="252"/>
      <c r="T45" s="253"/>
      <c r="U45" s="267">
        <f>'Pt 3 MLR and Rebate Calculation'!U45</f>
        <v>0</v>
      </c>
      <c r="V45" s="253"/>
      <c r="W45" s="252"/>
      <c r="X45" s="253"/>
      <c r="Y45" s="253"/>
      <c r="Z45" s="253"/>
      <c r="AA45" s="252"/>
      <c r="AB45" s="253"/>
      <c r="AC45" s="253"/>
      <c r="AD45" s="253"/>
      <c r="AE45" s="252"/>
      <c r="AF45" s="253"/>
      <c r="AG45" s="253"/>
      <c r="AH45" s="253"/>
      <c r="AI45" s="252"/>
      <c r="AJ45" s="253"/>
      <c r="AK45" s="267">
        <f>'Pt 3 MLR and Rebate Calculation'!AK45</f>
        <v>0</v>
      </c>
      <c r="AL45" s="254"/>
    </row>
    <row r="46" spans="1:38" x14ac:dyDescent="0.2">
      <c r="A46" s="118" t="s">
        <v>453</v>
      </c>
      <c r="B46" s="74" t="s">
        <v>454</v>
      </c>
      <c r="C46" s="252"/>
      <c r="D46" s="253"/>
      <c r="E46" s="267">
        <f>'Pt 3 MLR and Rebate Calculation'!E46</f>
        <v>0</v>
      </c>
      <c r="F46" s="253"/>
      <c r="G46" s="252"/>
      <c r="H46" s="253"/>
      <c r="I46" s="267">
        <f>'Pt 3 MLR and Rebate Calculation'!I46</f>
        <v>0</v>
      </c>
      <c r="J46" s="253"/>
      <c r="K46" s="252"/>
      <c r="L46" s="253"/>
      <c r="M46" s="253"/>
      <c r="N46" s="253"/>
      <c r="O46" s="252"/>
      <c r="P46" s="253"/>
      <c r="Q46" s="267">
        <f>'Pt 3 MLR and Rebate Calculation'!Q46</f>
        <v>0</v>
      </c>
      <c r="R46" s="253"/>
      <c r="S46" s="252"/>
      <c r="T46" s="253"/>
      <c r="U46" s="267">
        <f>'Pt 3 MLR and Rebate Calculation'!U46</f>
        <v>0</v>
      </c>
      <c r="V46" s="253"/>
      <c r="W46" s="252"/>
      <c r="X46" s="253"/>
      <c r="Y46" s="253"/>
      <c r="Z46" s="253"/>
      <c r="AA46" s="252"/>
      <c r="AB46" s="253"/>
      <c r="AC46" s="253"/>
      <c r="AD46" s="253"/>
      <c r="AE46" s="252"/>
      <c r="AF46" s="253"/>
      <c r="AG46" s="253"/>
      <c r="AH46" s="253"/>
      <c r="AI46" s="252"/>
      <c r="AJ46" s="253"/>
      <c r="AK46" s="267">
        <f>'Pt 3 MLR and Rebate Calculation'!AK46</f>
        <v>0</v>
      </c>
      <c r="AL46" s="254"/>
    </row>
    <row r="47" spans="1:38" x14ac:dyDescent="0.2">
      <c r="A47" s="118" t="s">
        <v>455</v>
      </c>
      <c r="B47" s="74" t="s">
        <v>456</v>
      </c>
      <c r="C47" s="252"/>
      <c r="D47" s="253"/>
      <c r="E47" s="267">
        <f>'Pt 3 MLR and Rebate Calculation'!E47</f>
        <v>0</v>
      </c>
      <c r="F47" s="253"/>
      <c r="G47" s="252"/>
      <c r="H47" s="253"/>
      <c r="I47" s="267">
        <f>'Pt 3 MLR and Rebate Calculation'!I47</f>
        <v>0</v>
      </c>
      <c r="J47" s="253"/>
      <c r="K47" s="252"/>
      <c r="L47" s="253"/>
      <c r="M47" s="253"/>
      <c r="N47" s="253"/>
      <c r="O47" s="252"/>
      <c r="P47" s="253"/>
      <c r="Q47" s="267">
        <f>'Pt 3 MLR and Rebate Calculation'!Q47</f>
        <v>0</v>
      </c>
      <c r="R47" s="253"/>
      <c r="S47" s="252"/>
      <c r="T47" s="253"/>
      <c r="U47" s="267">
        <f>'Pt 3 MLR and Rebate Calculation'!U47</f>
        <v>0</v>
      </c>
      <c r="V47" s="253"/>
      <c r="W47" s="252"/>
      <c r="X47" s="253"/>
      <c r="Y47" s="253"/>
      <c r="Z47" s="253"/>
      <c r="AA47" s="252"/>
      <c r="AB47" s="253"/>
      <c r="AC47" s="253"/>
      <c r="AD47" s="253"/>
      <c r="AE47" s="252"/>
      <c r="AF47" s="253"/>
      <c r="AG47" s="253"/>
      <c r="AH47" s="253"/>
      <c r="AI47" s="252"/>
      <c r="AJ47" s="253"/>
      <c r="AK47" s="267">
        <f>'Pt 3 MLR and Rebate Calculation'!AK47</f>
        <v>0</v>
      </c>
      <c r="AL47" s="254"/>
    </row>
    <row r="48" spans="1:38" x14ac:dyDescent="0.2">
      <c r="A48" s="118" t="s">
        <v>457</v>
      </c>
      <c r="B48" s="74" t="s">
        <v>458</v>
      </c>
      <c r="C48" s="252"/>
      <c r="D48" s="253"/>
      <c r="E48" s="267">
        <f>'Pt 3 MLR and Rebate Calculation'!E48</f>
        <v>0</v>
      </c>
      <c r="F48" s="253"/>
      <c r="G48" s="252"/>
      <c r="H48" s="253"/>
      <c r="I48" s="267">
        <f>'Pt 3 MLR and Rebate Calculation'!I48</f>
        <v>0</v>
      </c>
      <c r="J48" s="253"/>
      <c r="K48" s="252"/>
      <c r="L48" s="253"/>
      <c r="M48" s="253"/>
      <c r="N48" s="253"/>
      <c r="O48" s="252"/>
      <c r="P48" s="253"/>
      <c r="Q48" s="267">
        <f>'Pt 3 MLR and Rebate Calculation'!Q48</f>
        <v>0</v>
      </c>
      <c r="R48" s="253"/>
      <c r="S48" s="252"/>
      <c r="T48" s="253"/>
      <c r="U48" s="267">
        <f>'Pt 3 MLR and Rebate Calculation'!U48</f>
        <v>0</v>
      </c>
      <c r="V48" s="253"/>
      <c r="W48" s="252"/>
      <c r="X48" s="253"/>
      <c r="Y48" s="253"/>
      <c r="Z48" s="253"/>
      <c r="AA48" s="252"/>
      <c r="AB48" s="253"/>
      <c r="AC48" s="253"/>
      <c r="AD48" s="253"/>
      <c r="AE48" s="252"/>
      <c r="AF48" s="253"/>
      <c r="AG48" s="253"/>
      <c r="AH48" s="253"/>
      <c r="AI48" s="252"/>
      <c r="AJ48" s="253"/>
      <c r="AK48" s="267">
        <f>'Pt 3 MLR and Rebate Calculation'!AK48</f>
        <v>0</v>
      </c>
      <c r="AL48" s="254"/>
    </row>
    <row r="49" spans="1:38" x14ac:dyDescent="0.2">
      <c r="A49" s="118" t="s">
        <v>459</v>
      </c>
      <c r="B49" s="100" t="s">
        <v>460</v>
      </c>
      <c r="C49" s="261"/>
      <c r="D49" s="262"/>
      <c r="E49" s="297">
        <f>'Pt 3 MLR and Rebate Calculation'!E49</f>
        <v>0</v>
      </c>
      <c r="F49" s="262"/>
      <c r="G49" s="261"/>
      <c r="H49" s="262"/>
      <c r="I49" s="297">
        <f>'Pt 3 MLR and Rebate Calculation'!I49</f>
        <v>0</v>
      </c>
      <c r="J49" s="262"/>
      <c r="K49" s="261"/>
      <c r="L49" s="262"/>
      <c r="M49" s="262"/>
      <c r="N49" s="262"/>
      <c r="O49" s="261"/>
      <c r="P49" s="262"/>
      <c r="Q49" s="297">
        <f>'Pt 3 MLR and Rebate Calculation'!Q49</f>
        <v>0</v>
      </c>
      <c r="R49" s="262"/>
      <c r="S49" s="261"/>
      <c r="T49" s="262"/>
      <c r="U49" s="297">
        <f>'Pt 3 MLR and Rebate Calculation'!U49</f>
        <v>0</v>
      </c>
      <c r="V49" s="262"/>
      <c r="W49" s="261"/>
      <c r="X49" s="262"/>
      <c r="Y49" s="262"/>
      <c r="Z49" s="262"/>
      <c r="AA49" s="261"/>
      <c r="AB49" s="262"/>
      <c r="AC49" s="262"/>
      <c r="AD49" s="262"/>
      <c r="AE49" s="261"/>
      <c r="AF49" s="262"/>
      <c r="AG49" s="262"/>
      <c r="AH49" s="262"/>
      <c r="AI49" s="261"/>
      <c r="AJ49" s="262"/>
      <c r="AK49" s="297">
        <f>'Pt 3 MLR and Rebate Calculation'!AK49</f>
        <v>0</v>
      </c>
      <c r="AL49" s="263"/>
    </row>
    <row r="50" spans="1:38" x14ac:dyDescent="0.2">
      <c r="B50" s="264"/>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row>
    <row r="51" spans="1:38" x14ac:dyDescent="0.2">
      <c r="B51" s="74"/>
    </row>
    <row r="54" spans="1:38" x14ac:dyDescent="0.2">
      <c r="B54" s="16"/>
    </row>
    <row r="55" spans="1:38" x14ac:dyDescent="0.2">
      <c r="B55" s="67"/>
    </row>
    <row r="59" spans="1:38" x14ac:dyDescent="0.2">
      <c r="B59" s="15"/>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1" hidden="1" customWidth="1"/>
    <col min="2" max="2" width="72" style="1" customWidth="1"/>
    <col min="3" max="11" width="18.140625" style="1" customWidth="1"/>
    <col min="12" max="12" width="9.28515625" style="1" customWidth="1"/>
    <col min="13" max="13" width="9.28515625" style="1" hidden="1" customWidth="1"/>
    <col min="14" max="16384" width="9.28515625" style="1" hidden="1"/>
  </cols>
  <sheetData>
    <row r="1" spans="1:11" ht="19.5" x14ac:dyDescent="0.2">
      <c r="B1" s="44" t="s">
        <v>463</v>
      </c>
    </row>
    <row r="2" spans="1:11" x14ac:dyDescent="0.2"/>
    <row r="3" spans="1:11" s="2" customFormat="1" ht="75" x14ac:dyDescent="0.2">
      <c r="B3" s="79" t="s">
        <v>1</v>
      </c>
      <c r="C3" s="81" t="s">
        <v>464</v>
      </c>
      <c r="D3" s="83" t="s">
        <v>465</v>
      </c>
      <c r="E3" s="83" t="s">
        <v>466</v>
      </c>
      <c r="F3" s="83" t="s">
        <v>467</v>
      </c>
      <c r="G3" s="83" t="s">
        <v>468</v>
      </c>
      <c r="H3" s="83" t="s">
        <v>469</v>
      </c>
      <c r="I3" s="83" t="s">
        <v>470</v>
      </c>
      <c r="J3" s="82" t="s">
        <v>471</v>
      </c>
      <c r="K3" s="101" t="s">
        <v>472</v>
      </c>
    </row>
    <row r="4" spans="1:11" ht="16.5" x14ac:dyDescent="0.25">
      <c r="A4" s="209" t="s">
        <v>473</v>
      </c>
      <c r="B4" s="243" t="s">
        <v>474</v>
      </c>
      <c r="C4" s="408"/>
      <c r="D4" s="409"/>
      <c r="E4" s="409"/>
      <c r="F4" s="409"/>
      <c r="G4" s="409"/>
      <c r="H4" s="409"/>
      <c r="I4" s="410"/>
      <c r="J4" s="410"/>
      <c r="K4" s="411">
        <v>342941</v>
      </c>
    </row>
    <row r="5" spans="1:11" ht="16.5" x14ac:dyDescent="0.25">
      <c r="A5" s="209"/>
      <c r="B5" s="243" t="s">
        <v>475</v>
      </c>
      <c r="C5" s="412"/>
      <c r="D5" s="413"/>
      <c r="E5" s="413"/>
      <c r="F5" s="413"/>
      <c r="G5" s="413"/>
      <c r="H5" s="413"/>
      <c r="I5" s="413"/>
      <c r="J5" s="413"/>
      <c r="K5" s="414"/>
    </row>
    <row r="6" spans="1:11" x14ac:dyDescent="0.2">
      <c r="A6" s="209" t="s">
        <v>476</v>
      </c>
      <c r="B6" s="85" t="s">
        <v>477</v>
      </c>
      <c r="C6" s="190"/>
      <c r="D6" s="57"/>
      <c r="E6" s="57"/>
      <c r="F6" s="191"/>
      <c r="G6" s="57"/>
      <c r="H6" s="57"/>
      <c r="I6" s="191"/>
      <c r="J6" s="191"/>
      <c r="K6" s="193"/>
    </row>
    <row r="7" spans="1:11" x14ac:dyDescent="0.2">
      <c r="A7" s="209" t="s">
        <v>478</v>
      </c>
      <c r="B7" s="72" t="s">
        <v>479</v>
      </c>
      <c r="C7" s="357"/>
      <c r="D7" s="359"/>
      <c r="E7" s="359"/>
      <c r="F7" s="359"/>
      <c r="G7" s="359"/>
      <c r="H7" s="359"/>
      <c r="I7" s="194"/>
      <c r="J7" s="194"/>
      <c r="K7" s="415">
        <v>0</v>
      </c>
    </row>
    <row r="8" spans="1:11" x14ac:dyDescent="0.2">
      <c r="A8" s="209" t="s">
        <v>480</v>
      </c>
      <c r="B8" s="72" t="s">
        <v>481</v>
      </c>
      <c r="C8" s="416"/>
      <c r="D8" s="359"/>
      <c r="E8" s="359"/>
      <c r="F8" s="417"/>
      <c r="G8" s="359"/>
      <c r="H8" s="359"/>
      <c r="I8" s="194"/>
      <c r="J8" s="194"/>
      <c r="K8" s="418"/>
    </row>
    <row r="9" spans="1:11" ht="13.15" customHeight="1" x14ac:dyDescent="0.2">
      <c r="A9" s="209" t="s">
        <v>482</v>
      </c>
      <c r="B9" s="72" t="s">
        <v>483</v>
      </c>
      <c r="C9" s="357"/>
      <c r="D9" s="359"/>
      <c r="E9" s="359"/>
      <c r="F9" s="359"/>
      <c r="G9" s="359"/>
      <c r="H9" s="359"/>
      <c r="I9" s="194"/>
      <c r="J9" s="194"/>
      <c r="K9" s="415">
        <v>0</v>
      </c>
    </row>
    <row r="10" spans="1:11" ht="16.5" x14ac:dyDescent="0.25">
      <c r="A10" s="209"/>
      <c r="B10" s="243" t="s">
        <v>484</v>
      </c>
      <c r="C10" s="336"/>
      <c r="D10" s="338"/>
      <c r="E10" s="338"/>
      <c r="F10" s="338"/>
      <c r="G10" s="338"/>
      <c r="H10" s="338"/>
      <c r="I10" s="338"/>
      <c r="J10" s="338"/>
      <c r="K10" s="419"/>
    </row>
    <row r="11" spans="1:11" x14ac:dyDescent="0.2">
      <c r="A11" s="209" t="s">
        <v>485</v>
      </c>
      <c r="B11" s="85" t="s">
        <v>486</v>
      </c>
      <c r="C11" s="197"/>
      <c r="D11" s="198"/>
      <c r="E11" s="199"/>
      <c r="F11" s="199"/>
      <c r="G11" s="199"/>
      <c r="H11" s="199"/>
      <c r="I11" s="200"/>
      <c r="J11" s="200"/>
      <c r="K11" s="201">
        <v>0</v>
      </c>
    </row>
    <row r="12" spans="1:11" x14ac:dyDescent="0.2">
      <c r="A12" s="209" t="s">
        <v>487</v>
      </c>
      <c r="B12" s="86" t="s">
        <v>488</v>
      </c>
      <c r="C12" s="202"/>
      <c r="D12" s="203"/>
      <c r="E12" s="203"/>
      <c r="F12" s="203"/>
      <c r="G12" s="203"/>
      <c r="H12" s="203"/>
      <c r="I12" s="161"/>
      <c r="J12" s="161"/>
      <c r="K12" s="420">
        <v>0</v>
      </c>
    </row>
    <row r="13" spans="1:11" x14ac:dyDescent="0.2">
      <c r="A13" s="209" t="s">
        <v>489</v>
      </c>
      <c r="B13" s="86" t="s">
        <v>490</v>
      </c>
      <c r="C13" s="202"/>
      <c r="D13" s="203"/>
      <c r="E13" s="203"/>
      <c r="F13" s="203"/>
      <c r="G13" s="203"/>
      <c r="H13" s="203"/>
      <c r="I13" s="161"/>
      <c r="J13" s="161"/>
      <c r="K13" s="420">
        <v>0</v>
      </c>
    </row>
    <row r="14" spans="1:11" x14ac:dyDescent="0.2">
      <c r="A14" s="209" t="s">
        <v>491</v>
      </c>
      <c r="B14" s="86" t="s">
        <v>492</v>
      </c>
      <c r="C14" s="202"/>
      <c r="D14" s="203"/>
      <c r="E14" s="203"/>
      <c r="F14" s="203"/>
      <c r="G14" s="203"/>
      <c r="H14" s="203"/>
      <c r="I14" s="161"/>
      <c r="J14" s="161"/>
      <c r="K14" s="420">
        <v>0</v>
      </c>
    </row>
    <row r="15" spans="1:11" ht="16.5" x14ac:dyDescent="0.25">
      <c r="A15" s="209"/>
      <c r="B15" s="243" t="s">
        <v>493</v>
      </c>
      <c r="C15" s="336"/>
      <c r="D15" s="338"/>
      <c r="E15" s="338"/>
      <c r="F15" s="338"/>
      <c r="G15" s="338"/>
      <c r="H15" s="338"/>
      <c r="I15" s="338"/>
      <c r="J15" s="338"/>
      <c r="K15" s="419"/>
    </row>
    <row r="16" spans="1:11" x14ac:dyDescent="0.2">
      <c r="A16" s="209" t="s">
        <v>494</v>
      </c>
      <c r="B16" s="85" t="s">
        <v>495</v>
      </c>
      <c r="C16" s="52"/>
      <c r="D16" s="54"/>
      <c r="E16" s="54"/>
      <c r="F16" s="54"/>
      <c r="G16" s="54"/>
      <c r="H16" s="54"/>
      <c r="I16" s="162"/>
      <c r="J16" s="162"/>
      <c r="K16" s="192">
        <v>0</v>
      </c>
    </row>
    <row r="17" spans="1:11" x14ac:dyDescent="0.2">
      <c r="A17" s="209" t="s">
        <v>496</v>
      </c>
      <c r="B17" s="86" t="s">
        <v>497</v>
      </c>
      <c r="C17" s="202"/>
      <c r="D17" s="203"/>
      <c r="E17" s="203"/>
      <c r="F17" s="203"/>
      <c r="G17" s="203"/>
      <c r="H17" s="203"/>
      <c r="I17" s="161"/>
      <c r="J17" s="161"/>
      <c r="K17" s="420">
        <v>0</v>
      </c>
    </row>
    <row r="18" spans="1:11" ht="25.5" x14ac:dyDescent="0.2">
      <c r="A18" s="209" t="s">
        <v>498</v>
      </c>
      <c r="B18" s="72" t="s">
        <v>499</v>
      </c>
      <c r="C18" s="421"/>
      <c r="D18" s="422"/>
      <c r="E18" s="422"/>
      <c r="F18" s="422"/>
      <c r="G18" s="422"/>
      <c r="H18" s="422"/>
      <c r="I18" s="182"/>
      <c r="J18" s="182"/>
      <c r="K18" s="423">
        <v>0</v>
      </c>
    </row>
    <row r="19" spans="1:11" ht="13.9" customHeight="1" x14ac:dyDescent="0.2">
      <c r="A19" s="209" t="s">
        <v>500</v>
      </c>
      <c r="B19" s="72" t="s">
        <v>501</v>
      </c>
      <c r="C19" s="389"/>
      <c r="D19" s="422"/>
      <c r="E19" s="422"/>
      <c r="F19" s="424"/>
      <c r="G19" s="422"/>
      <c r="H19" s="422"/>
      <c r="I19" s="182"/>
      <c r="J19" s="182"/>
      <c r="K19" s="425"/>
    </row>
    <row r="20" spans="1:11" ht="25.5" x14ac:dyDescent="0.2">
      <c r="A20" s="209" t="s">
        <v>502</v>
      </c>
      <c r="B20" s="72" t="s">
        <v>503</v>
      </c>
      <c r="C20" s="421"/>
      <c r="D20" s="422"/>
      <c r="E20" s="422"/>
      <c r="F20" s="422"/>
      <c r="G20" s="422"/>
      <c r="H20" s="422"/>
      <c r="I20" s="182"/>
      <c r="J20" s="182"/>
      <c r="K20" s="423">
        <v>0</v>
      </c>
    </row>
    <row r="21" spans="1:11" ht="13.9" customHeight="1" x14ac:dyDescent="0.2">
      <c r="A21" s="209" t="s">
        <v>504</v>
      </c>
      <c r="B21" s="72" t="s">
        <v>505</v>
      </c>
      <c r="C21" s="389"/>
      <c r="D21" s="422"/>
      <c r="E21" s="422"/>
      <c r="F21" s="424"/>
      <c r="G21" s="422"/>
      <c r="H21" s="422"/>
      <c r="I21" s="182"/>
      <c r="J21" s="182"/>
      <c r="K21" s="425"/>
    </row>
    <row r="22" spans="1:11" x14ac:dyDescent="0.2">
      <c r="A22" s="209" t="s">
        <v>506</v>
      </c>
      <c r="B22" s="102" t="s">
        <v>507</v>
      </c>
      <c r="C22" s="376"/>
      <c r="D22" s="426"/>
      <c r="E22" s="426"/>
      <c r="F22" s="426"/>
      <c r="G22" s="426"/>
      <c r="H22" s="426"/>
      <c r="I22" s="188"/>
      <c r="J22" s="188"/>
      <c r="K22" s="427">
        <v>0</v>
      </c>
    </row>
    <row r="23" spans="1:11" ht="100.15" customHeight="1" x14ac:dyDescent="0.2">
      <c r="A23" s="209" t="s">
        <v>508</v>
      </c>
      <c r="B23" s="46" t="s">
        <v>509</v>
      </c>
      <c r="C23" s="453" t="s">
        <v>860</v>
      </c>
      <c r="D23" s="454">
        <v>0</v>
      </c>
      <c r="E23" s="454">
        <v>0</v>
      </c>
      <c r="F23" s="454">
        <v>0</v>
      </c>
      <c r="G23" s="454">
        <v>0</v>
      </c>
      <c r="H23" s="454">
        <v>0</v>
      </c>
      <c r="I23" s="454"/>
      <c r="J23" s="454"/>
      <c r="K23" s="455">
        <v>0</v>
      </c>
    </row>
    <row r="24" spans="1:11" ht="100.15" customHeight="1" x14ac:dyDescent="0.2">
      <c r="A24" s="209" t="s">
        <v>510</v>
      </c>
      <c r="B24" s="428" t="s">
        <v>511</v>
      </c>
      <c r="C24" s="456" t="s">
        <v>861</v>
      </c>
      <c r="D24" s="457"/>
      <c r="E24" s="457"/>
      <c r="F24" s="457"/>
      <c r="G24" s="457"/>
      <c r="H24" s="457"/>
      <c r="I24" s="457"/>
      <c r="J24" s="457"/>
      <c r="K24" s="458"/>
    </row>
    <row r="25" spans="1:11" x14ac:dyDescent="0.2"/>
    <row r="26" spans="1:11" ht="13.15" hidden="1" customHeight="1" x14ac:dyDescent="0.2">
      <c r="B26" s="16"/>
      <c r="C26" s="16"/>
    </row>
    <row r="27" spans="1:11" hidden="1" x14ac:dyDescent="0.2"/>
    <row r="28" spans="1:11" hidden="1" x14ac:dyDescent="0.2"/>
    <row r="29" spans="1:11" hidden="1" x14ac:dyDescent="0.2"/>
    <row r="30" spans="1:11" hidden="1" x14ac:dyDescent="0.2"/>
    <row r="31" spans="1:11"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2.75" zeroHeight="1" x14ac:dyDescent="0.2"/>
  <cols>
    <col min="1" max="1" width="9.28515625" style="209" hidden="1" customWidth="1"/>
    <col min="2" max="2" width="81.42578125" style="1" customWidth="1"/>
    <col min="3" max="3" width="28.28515625" style="1" customWidth="1"/>
    <col min="4" max="4" width="12.140625" style="1" customWidth="1"/>
    <col min="5" max="5" width="12.140625" style="1" hidden="1" customWidth="1"/>
    <col min="6" max="6" width="3.28515625" style="1" hidden="1" customWidth="1"/>
    <col min="7" max="7" width="13.42578125" style="1" hidden="1" customWidth="1"/>
    <col min="8" max="8" width="14.140625" style="1" hidden="1" customWidth="1"/>
    <col min="9" max="9" width="4.28515625" style="1" hidden="1" customWidth="1"/>
    <col min="10" max="10" width="15.28515625" style="1" hidden="1" customWidth="1"/>
    <col min="11" max="11" width="18.140625" style="1" hidden="1" customWidth="1"/>
    <col min="12" max="12" width="12.42578125" style="1" hidden="1" customWidth="1"/>
    <col min="13" max="13" width="9.28515625" style="1" hidden="1" customWidth="1"/>
    <col min="14" max="16384" width="9.28515625" style="1" hidden="1"/>
  </cols>
  <sheetData>
    <row r="1" spans="1:12" ht="19.5" x14ac:dyDescent="0.2">
      <c r="B1" s="44" t="s">
        <v>512</v>
      </c>
    </row>
    <row r="2" spans="1:12" s="2" customFormat="1" x14ac:dyDescent="0.2">
      <c r="A2" s="118"/>
      <c r="B2" s="11"/>
      <c r="C2" s="7"/>
      <c r="E2" s="11"/>
      <c r="F2" s="11"/>
      <c r="H2" s="12"/>
      <c r="I2" s="12"/>
      <c r="K2" s="13"/>
      <c r="L2" s="13"/>
    </row>
    <row r="3" spans="1:12" s="2" customFormat="1" ht="19.5" x14ac:dyDescent="0.2">
      <c r="A3" s="118"/>
      <c r="B3" s="429" t="s">
        <v>1</v>
      </c>
      <c r="C3" s="430" t="s">
        <v>513</v>
      </c>
      <c r="I3" s="6"/>
    </row>
    <row r="4" spans="1:12" ht="27" customHeight="1" x14ac:dyDescent="0.2">
      <c r="A4" s="210" t="s">
        <v>514</v>
      </c>
      <c r="B4" s="431" t="s">
        <v>515</v>
      </c>
      <c r="C4" s="432">
        <v>0</v>
      </c>
    </row>
    <row r="5" spans="1:12" x14ac:dyDescent="0.2">
      <c r="B5" s="27"/>
      <c r="C5" s="27"/>
    </row>
    <row r="6" spans="1:12" ht="24.75" customHeight="1" x14ac:dyDescent="0.2">
      <c r="B6" s="433" t="s">
        <v>516</v>
      </c>
      <c r="C6" s="18"/>
      <c r="D6" s="19"/>
      <c r="E6" s="19"/>
      <c r="F6" s="19"/>
      <c r="G6" s="19"/>
      <c r="H6" s="19"/>
      <c r="I6" s="19"/>
      <c r="J6" s="19"/>
    </row>
    <row r="7" spans="1:12" x14ac:dyDescent="0.2">
      <c r="B7" s="434" t="s">
        <v>517</v>
      </c>
      <c r="C7" s="14"/>
      <c r="D7" s="4"/>
      <c r="E7" s="4"/>
      <c r="F7" s="4"/>
      <c r="G7" s="4"/>
      <c r="H7" s="4"/>
    </row>
    <row r="8" spans="1:12" ht="18" customHeight="1" x14ac:dyDescent="0.2">
      <c r="A8" s="209" t="s">
        <v>518</v>
      </c>
      <c r="B8" s="435" t="s">
        <v>862</v>
      </c>
      <c r="C8" s="14"/>
      <c r="D8" s="4"/>
      <c r="E8" s="4"/>
      <c r="F8" s="4"/>
      <c r="G8" s="4"/>
      <c r="H8" s="4"/>
    </row>
    <row r="9" spans="1:12" ht="18" customHeight="1" x14ac:dyDescent="0.2">
      <c r="A9" s="209" t="s">
        <v>519</v>
      </c>
      <c r="B9" s="435"/>
      <c r="C9" s="14"/>
      <c r="D9" s="4"/>
      <c r="E9" s="4"/>
      <c r="F9" s="4"/>
      <c r="G9" s="4"/>
      <c r="H9" s="4"/>
    </row>
    <row r="10" spans="1:12" ht="18" customHeight="1" x14ac:dyDescent="0.2">
      <c r="A10" s="209" t="s">
        <v>520</v>
      </c>
      <c r="B10" s="435"/>
      <c r="C10" s="14"/>
      <c r="D10" s="4"/>
      <c r="E10" s="4"/>
      <c r="F10" s="4"/>
      <c r="G10" s="4"/>
      <c r="H10" s="4"/>
    </row>
    <row r="11" spans="1:12" ht="18" customHeight="1" x14ac:dyDescent="0.2">
      <c r="A11" s="209" t="s">
        <v>521</v>
      </c>
      <c r="B11" s="435"/>
      <c r="C11" s="14"/>
      <c r="D11" s="4"/>
      <c r="E11" s="4"/>
      <c r="F11" s="4"/>
      <c r="G11" s="4"/>
      <c r="H11" s="4"/>
    </row>
    <row r="12" spans="1:12" ht="18" customHeight="1" x14ac:dyDescent="0.2">
      <c r="A12" s="209" t="s">
        <v>522</v>
      </c>
      <c r="B12" s="435"/>
      <c r="C12" s="14"/>
      <c r="D12" s="4"/>
      <c r="E12" s="4"/>
      <c r="F12" s="4"/>
      <c r="G12" s="4"/>
      <c r="H12" s="4"/>
    </row>
    <row r="13" spans="1:12" ht="18" customHeight="1" x14ac:dyDescent="0.2">
      <c r="A13" s="209" t="s">
        <v>523</v>
      </c>
      <c r="B13" s="435"/>
      <c r="C13" s="14"/>
      <c r="D13" s="4"/>
      <c r="E13" s="4"/>
      <c r="F13" s="4"/>
      <c r="G13" s="4"/>
      <c r="H13" s="4"/>
    </row>
    <row r="14" spans="1:12" ht="18" customHeight="1" x14ac:dyDescent="0.2">
      <c r="A14" s="209" t="s">
        <v>524</v>
      </c>
      <c r="B14" s="435"/>
      <c r="C14" s="14"/>
      <c r="D14" s="4"/>
      <c r="E14" s="4"/>
      <c r="F14" s="4"/>
      <c r="G14" s="4"/>
      <c r="H14" s="4"/>
    </row>
    <row r="15" spans="1:12" ht="18" customHeight="1" x14ac:dyDescent="0.2">
      <c r="A15" s="209" t="s">
        <v>525</v>
      </c>
      <c r="B15" s="435"/>
      <c r="C15" s="14"/>
      <c r="D15" s="4"/>
      <c r="E15" s="4"/>
      <c r="F15" s="4"/>
      <c r="G15" s="4"/>
      <c r="H15" s="4"/>
    </row>
    <row r="16" spans="1:12" ht="18" customHeight="1" x14ac:dyDescent="0.2">
      <c r="A16" s="209" t="s">
        <v>526</v>
      </c>
      <c r="B16" s="435"/>
      <c r="C16" s="14"/>
      <c r="D16" s="4"/>
      <c r="E16" s="4"/>
      <c r="F16" s="4"/>
      <c r="G16" s="4"/>
      <c r="H16" s="4"/>
    </row>
    <row r="17" spans="1:10" ht="18" customHeight="1" x14ac:dyDescent="0.2">
      <c r="A17" s="209" t="s">
        <v>527</v>
      </c>
      <c r="B17" s="435"/>
      <c r="C17" s="14"/>
      <c r="D17" s="4"/>
      <c r="E17" s="4"/>
      <c r="F17" s="4"/>
      <c r="G17" s="4"/>
      <c r="H17" s="4"/>
    </row>
    <row r="18" spans="1:10" ht="18" customHeight="1" x14ac:dyDescent="0.2">
      <c r="A18" s="209" t="s">
        <v>528</v>
      </c>
      <c r="B18" s="435"/>
      <c r="C18" s="14"/>
      <c r="D18" s="4"/>
      <c r="E18" s="4"/>
      <c r="F18" s="4"/>
      <c r="G18" s="4"/>
      <c r="H18" s="4"/>
    </row>
    <row r="19" spans="1:10" x14ac:dyDescent="0.2">
      <c r="B19" s="27"/>
      <c r="C19" s="27"/>
    </row>
    <row r="20" spans="1:10" ht="28.15" customHeight="1" x14ac:dyDescent="0.2">
      <c r="B20" s="433" t="s">
        <v>529</v>
      </c>
      <c r="C20" s="18"/>
      <c r="D20" s="19"/>
      <c r="E20" s="19"/>
      <c r="F20" s="19"/>
      <c r="G20" s="19"/>
      <c r="H20" s="19"/>
      <c r="I20" s="19"/>
      <c r="J20" s="19"/>
    </row>
    <row r="21" spans="1:10" x14ac:dyDescent="0.2">
      <c r="B21" s="434" t="s">
        <v>517</v>
      </c>
      <c r="C21" s="4"/>
      <c r="D21" s="4"/>
      <c r="E21" s="4"/>
      <c r="F21" s="4"/>
      <c r="G21" s="4"/>
      <c r="H21" s="4"/>
      <c r="I21" s="4"/>
      <c r="J21" s="4"/>
    </row>
    <row r="22" spans="1:10" ht="19.149999999999999" customHeight="1" x14ac:dyDescent="0.2">
      <c r="A22" s="209" t="s">
        <v>530</v>
      </c>
      <c r="B22" s="435" t="s">
        <v>862</v>
      </c>
      <c r="C22" s="4"/>
      <c r="D22" s="4"/>
      <c r="E22" s="4"/>
      <c r="F22" s="4"/>
      <c r="G22" s="4"/>
      <c r="H22" s="4"/>
      <c r="I22" s="4"/>
      <c r="J22" s="4"/>
    </row>
    <row r="23" spans="1:10" ht="19.149999999999999" customHeight="1" x14ac:dyDescent="0.2">
      <c r="A23" s="209" t="s">
        <v>531</v>
      </c>
      <c r="B23" s="435"/>
      <c r="C23" s="4"/>
      <c r="D23" s="4"/>
      <c r="E23" s="4"/>
      <c r="F23" s="4"/>
      <c r="G23" s="4"/>
      <c r="H23" s="4"/>
      <c r="I23" s="4"/>
      <c r="J23" s="4"/>
    </row>
    <row r="24" spans="1:10" ht="19.149999999999999" customHeight="1" x14ac:dyDescent="0.2">
      <c r="A24" s="209" t="s">
        <v>532</v>
      </c>
      <c r="B24" s="435"/>
      <c r="C24" s="4"/>
      <c r="D24" s="4"/>
      <c r="E24" s="4"/>
      <c r="F24" s="4"/>
      <c r="G24" s="4"/>
      <c r="H24" s="4"/>
      <c r="I24" s="4"/>
      <c r="J24" s="4"/>
    </row>
    <row r="25" spans="1:10" ht="19.149999999999999" customHeight="1" x14ac:dyDescent="0.2">
      <c r="A25" s="209" t="s">
        <v>533</v>
      </c>
      <c r="B25" s="435"/>
      <c r="C25" s="4"/>
      <c r="D25" s="4"/>
      <c r="E25" s="4"/>
      <c r="F25" s="4"/>
      <c r="G25" s="4"/>
      <c r="H25" s="4"/>
      <c r="I25" s="4"/>
      <c r="J25" s="4"/>
    </row>
    <row r="26" spans="1:10" ht="19.149999999999999" customHeight="1" x14ac:dyDescent="0.2">
      <c r="A26" s="209" t="s">
        <v>534</v>
      </c>
      <c r="B26" s="435"/>
      <c r="C26" s="4"/>
      <c r="D26" s="4"/>
      <c r="E26" s="4"/>
      <c r="F26" s="4"/>
      <c r="G26" s="4"/>
      <c r="H26" s="4"/>
      <c r="I26" s="4"/>
      <c r="J26" s="4"/>
    </row>
    <row r="27" spans="1:10" ht="19.149999999999999" customHeight="1" x14ac:dyDescent="0.2">
      <c r="A27" s="209" t="s">
        <v>535</v>
      </c>
      <c r="B27" s="435"/>
      <c r="C27" s="4"/>
      <c r="D27" s="4"/>
      <c r="E27" s="4"/>
      <c r="F27" s="4"/>
      <c r="G27" s="4"/>
      <c r="H27" s="4"/>
      <c r="I27" s="4"/>
      <c r="J27" s="4"/>
    </row>
    <row r="28" spans="1:10" ht="19.149999999999999" customHeight="1" x14ac:dyDescent="0.2">
      <c r="A28" s="209" t="s">
        <v>536</v>
      </c>
      <c r="B28" s="435"/>
      <c r="C28" s="4"/>
      <c r="D28" s="4"/>
      <c r="E28" s="4"/>
      <c r="F28" s="4"/>
      <c r="G28" s="4"/>
      <c r="H28" s="4"/>
      <c r="I28" s="4"/>
      <c r="J28" s="4"/>
    </row>
    <row r="29" spans="1:10" ht="19.149999999999999" customHeight="1" x14ac:dyDescent="0.2">
      <c r="A29" s="209" t="s">
        <v>537</v>
      </c>
      <c r="B29" s="435"/>
      <c r="C29" s="4"/>
      <c r="D29" s="4"/>
      <c r="E29" s="4"/>
      <c r="F29" s="4"/>
      <c r="G29" s="4"/>
      <c r="H29" s="4"/>
      <c r="I29" s="4"/>
      <c r="J29" s="4"/>
    </row>
    <row r="30" spans="1:10" ht="19.149999999999999" customHeight="1" x14ac:dyDescent="0.2">
      <c r="A30" s="209" t="s">
        <v>538</v>
      </c>
      <c r="B30" s="435"/>
      <c r="C30" s="4"/>
      <c r="D30" s="4"/>
      <c r="E30" s="4"/>
      <c r="F30" s="4"/>
      <c r="G30" s="4"/>
      <c r="H30" s="4"/>
      <c r="I30" s="4"/>
      <c r="J30" s="4"/>
    </row>
    <row r="31" spans="1:10" ht="19.149999999999999" customHeight="1" x14ac:dyDescent="0.2">
      <c r="A31" s="209" t="s">
        <v>539</v>
      </c>
      <c r="B31" s="435"/>
      <c r="C31" s="4"/>
      <c r="D31" s="4"/>
      <c r="E31" s="4"/>
      <c r="F31" s="4"/>
      <c r="G31" s="4"/>
      <c r="H31" s="4"/>
      <c r="I31" s="4"/>
      <c r="J31" s="4"/>
    </row>
    <row r="32" spans="1:10" ht="19.149999999999999" customHeight="1" x14ac:dyDescent="0.2">
      <c r="A32" s="209" t="s">
        <v>540</v>
      </c>
      <c r="B32" s="435"/>
      <c r="C32" s="4"/>
      <c r="D32" s="4"/>
      <c r="E32" s="4"/>
      <c r="F32" s="4"/>
      <c r="G32" s="4"/>
      <c r="H32" s="4"/>
      <c r="I32" s="4"/>
      <c r="J32" s="4"/>
    </row>
    <row r="33" spans="1:10" x14ac:dyDescent="0.2">
      <c r="B33" s="27"/>
      <c r="C33" s="27"/>
    </row>
    <row r="34" spans="1:10" ht="53.25" customHeight="1" x14ac:dyDescent="0.2">
      <c r="B34" s="436" t="s">
        <v>541</v>
      </c>
      <c r="C34" s="437"/>
      <c r="D34" s="19"/>
      <c r="E34" s="19"/>
      <c r="F34" s="19"/>
      <c r="G34" s="19"/>
      <c r="H34" s="19"/>
      <c r="I34" s="19"/>
    </row>
    <row r="35" spans="1:10" x14ac:dyDescent="0.2">
      <c r="B35" s="438" t="s">
        <v>542</v>
      </c>
      <c r="C35" s="439" t="s">
        <v>543</v>
      </c>
      <c r="D35" s="19"/>
      <c r="E35" s="19"/>
      <c r="F35" s="19"/>
      <c r="G35" s="19"/>
      <c r="H35" s="19"/>
      <c r="I35" s="19"/>
      <c r="J35" s="19"/>
    </row>
    <row r="36" spans="1:10" ht="18" customHeight="1" x14ac:dyDescent="0.2">
      <c r="A36" s="209" t="s">
        <v>544</v>
      </c>
      <c r="B36" s="440" t="s">
        <v>862</v>
      </c>
      <c r="C36" s="441"/>
      <c r="D36" s="19"/>
      <c r="E36" s="19"/>
      <c r="F36" s="19"/>
      <c r="G36" s="19"/>
      <c r="H36" s="19"/>
      <c r="I36" s="19"/>
    </row>
    <row r="37" spans="1:10" ht="18" customHeight="1" x14ac:dyDescent="0.2">
      <c r="A37" s="209" t="s">
        <v>545</v>
      </c>
      <c r="B37" s="440"/>
      <c r="C37" s="441"/>
      <c r="D37" s="19"/>
      <c r="E37" s="19"/>
      <c r="F37" s="19"/>
      <c r="G37" s="19"/>
      <c r="H37" s="19"/>
      <c r="I37" s="19"/>
    </row>
    <row r="38" spans="1:10" ht="18" customHeight="1" x14ac:dyDescent="0.2">
      <c r="A38" s="209" t="s">
        <v>546</v>
      </c>
      <c r="B38" s="440"/>
      <c r="C38" s="441"/>
      <c r="D38" s="19"/>
      <c r="E38" s="19"/>
      <c r="F38" s="19"/>
      <c r="G38" s="19"/>
      <c r="H38" s="19"/>
      <c r="I38" s="19"/>
    </row>
    <row r="39" spans="1:10" ht="18" customHeight="1" x14ac:dyDescent="0.2">
      <c r="A39" s="209" t="s">
        <v>547</v>
      </c>
      <c r="B39" s="440"/>
      <c r="C39" s="441"/>
      <c r="D39" s="19"/>
      <c r="E39" s="19"/>
      <c r="F39" s="19"/>
      <c r="G39" s="19"/>
      <c r="H39" s="19"/>
      <c r="I39" s="19"/>
    </row>
    <row r="40" spans="1:10" ht="18" customHeight="1" x14ac:dyDescent="0.2">
      <c r="A40" s="209" t="s">
        <v>548</v>
      </c>
      <c r="B40" s="440"/>
      <c r="C40" s="441"/>
      <c r="D40" s="19"/>
      <c r="E40" s="19"/>
      <c r="F40" s="19"/>
      <c r="G40" s="19"/>
      <c r="H40" s="19"/>
      <c r="I40" s="19"/>
    </row>
    <row r="41" spans="1:10" ht="18" customHeight="1" x14ac:dyDescent="0.2">
      <c r="A41" s="209" t="s">
        <v>549</v>
      </c>
      <c r="B41" s="440"/>
      <c r="C41" s="441"/>
      <c r="D41" s="19"/>
      <c r="E41" s="19"/>
      <c r="F41" s="19"/>
      <c r="G41" s="19"/>
      <c r="H41" s="19"/>
      <c r="I41" s="19"/>
    </row>
    <row r="42" spans="1:10" ht="18" customHeight="1" x14ac:dyDescent="0.2">
      <c r="A42" s="209" t="s">
        <v>550</v>
      </c>
      <c r="B42" s="440"/>
      <c r="C42" s="441"/>
      <c r="D42" s="19"/>
      <c r="E42" s="19"/>
      <c r="F42" s="19"/>
      <c r="G42" s="19"/>
      <c r="H42" s="19"/>
      <c r="I42" s="19"/>
    </row>
    <row r="43" spans="1:10" ht="18" customHeight="1" x14ac:dyDescent="0.2">
      <c r="A43" s="209" t="s">
        <v>551</v>
      </c>
      <c r="B43" s="440"/>
      <c r="C43" s="441"/>
      <c r="D43" s="19"/>
      <c r="E43" s="19"/>
      <c r="F43" s="19"/>
      <c r="G43" s="19"/>
      <c r="H43" s="19"/>
      <c r="I43" s="19"/>
    </row>
    <row r="44" spans="1:10" ht="18" customHeight="1" x14ac:dyDescent="0.2">
      <c r="A44" s="209" t="s">
        <v>552</v>
      </c>
      <c r="B44" s="440"/>
      <c r="C44" s="441"/>
      <c r="D44" s="19"/>
      <c r="E44" s="19"/>
      <c r="F44" s="19"/>
      <c r="G44" s="19"/>
      <c r="H44" s="19"/>
      <c r="I44" s="19"/>
    </row>
    <row r="45" spans="1:10" ht="18" customHeight="1" x14ac:dyDescent="0.2">
      <c r="A45" s="209" t="s">
        <v>553</v>
      </c>
      <c r="B45" s="440"/>
      <c r="C45" s="441"/>
      <c r="D45" s="19"/>
      <c r="E45" s="19"/>
      <c r="F45" s="19"/>
      <c r="G45" s="19"/>
      <c r="H45" s="19"/>
      <c r="I45" s="19"/>
    </row>
    <row r="46" spans="1:10" ht="18" customHeight="1" x14ac:dyDescent="0.2">
      <c r="A46" s="209" t="s">
        <v>554</v>
      </c>
      <c r="B46" s="442"/>
      <c r="C46" s="443"/>
      <c r="D46" s="19"/>
      <c r="E46" s="19"/>
      <c r="F46" s="19"/>
      <c r="G46" s="19"/>
      <c r="H46" s="19"/>
      <c r="I46" s="19"/>
    </row>
    <row r="47" spans="1:10" x14ac:dyDescent="0.2">
      <c r="B47" s="27"/>
      <c r="C47" s="27"/>
    </row>
    <row r="48" spans="1:10" ht="38.25" x14ac:dyDescent="0.2">
      <c r="B48" s="444" t="s">
        <v>555</v>
      </c>
      <c r="C48" s="445"/>
      <c r="D48" s="18"/>
      <c r="E48" s="19"/>
      <c r="F48" s="19"/>
      <c r="G48" s="19"/>
      <c r="H48" s="19"/>
      <c r="I48" s="19"/>
    </row>
    <row r="49" spans="1:8" x14ac:dyDescent="0.2">
      <c r="B49" s="438" t="s">
        <v>556</v>
      </c>
      <c r="C49" s="439" t="s">
        <v>557</v>
      </c>
    </row>
    <row r="50" spans="1:8" ht="18" customHeight="1" x14ac:dyDescent="0.2">
      <c r="A50" s="209" t="s">
        <v>558</v>
      </c>
      <c r="B50" s="440" t="s">
        <v>862</v>
      </c>
      <c r="C50" s="441"/>
      <c r="D50" s="26"/>
    </row>
    <row r="51" spans="1:8" ht="18" customHeight="1" x14ac:dyDescent="0.2">
      <c r="A51" s="209" t="s">
        <v>559</v>
      </c>
      <c r="B51" s="440"/>
      <c r="C51" s="441"/>
      <c r="D51" s="26"/>
    </row>
    <row r="52" spans="1:8" ht="18" customHeight="1" x14ac:dyDescent="0.2">
      <c r="A52" s="209" t="s">
        <v>560</v>
      </c>
      <c r="B52" s="440"/>
      <c r="C52" s="441"/>
      <c r="D52" s="26"/>
    </row>
    <row r="53" spans="1:8" ht="18" customHeight="1" x14ac:dyDescent="0.2">
      <c r="A53" s="209" t="s">
        <v>561</v>
      </c>
      <c r="B53" s="440"/>
      <c r="C53" s="441"/>
      <c r="D53" s="26"/>
    </row>
    <row r="54" spans="1:8" ht="18" customHeight="1" x14ac:dyDescent="0.2">
      <c r="A54" s="209" t="s">
        <v>562</v>
      </c>
      <c r="B54" s="440"/>
      <c r="C54" s="441"/>
      <c r="D54" s="26"/>
    </row>
    <row r="55" spans="1:8" ht="18" customHeight="1" x14ac:dyDescent="0.2">
      <c r="A55" s="209" t="s">
        <v>563</v>
      </c>
      <c r="B55" s="440"/>
      <c r="C55" s="441"/>
      <c r="D55" s="26"/>
    </row>
    <row r="56" spans="1:8" ht="18" customHeight="1" x14ac:dyDescent="0.2">
      <c r="A56" s="209" t="s">
        <v>564</v>
      </c>
      <c r="B56" s="440"/>
      <c r="C56" s="441"/>
      <c r="D56" s="26"/>
    </row>
    <row r="57" spans="1:8" ht="18" customHeight="1" x14ac:dyDescent="0.2">
      <c r="A57" s="209" t="s">
        <v>565</v>
      </c>
      <c r="B57" s="440"/>
      <c r="C57" s="441"/>
      <c r="D57" s="26"/>
    </row>
    <row r="58" spans="1:8" ht="18" customHeight="1" x14ac:dyDescent="0.2">
      <c r="A58" s="209" t="s">
        <v>566</v>
      </c>
      <c r="B58" s="440"/>
      <c r="C58" s="441"/>
      <c r="D58" s="26"/>
    </row>
    <row r="59" spans="1:8" ht="18" customHeight="1" x14ac:dyDescent="0.2">
      <c r="A59" s="209" t="s">
        <v>567</v>
      </c>
      <c r="B59" s="442"/>
      <c r="C59" s="443"/>
      <c r="D59" s="26"/>
    </row>
    <row r="60" spans="1:8" x14ac:dyDescent="0.2">
      <c r="B60" s="27"/>
      <c r="C60" s="27"/>
    </row>
    <row r="61" spans="1:8" ht="74.099999999999994" customHeight="1" x14ac:dyDescent="0.2">
      <c r="B61" s="446" t="s">
        <v>568</v>
      </c>
    </row>
    <row r="62" spans="1:8" x14ac:dyDescent="0.2">
      <c r="B62" s="443" t="s">
        <v>862</v>
      </c>
    </row>
    <row r="63" spans="1:8" ht="19.5" customHeight="1" x14ac:dyDescent="0.2">
      <c r="A63" s="209" t="s">
        <v>569</v>
      </c>
      <c r="B63" s="443"/>
      <c r="C63" s="4"/>
      <c r="D63" s="4"/>
      <c r="E63" s="4"/>
      <c r="F63" s="4"/>
      <c r="G63" s="4"/>
      <c r="H63" s="4"/>
    </row>
    <row r="64" spans="1:8" ht="19.5" customHeight="1" x14ac:dyDescent="0.2">
      <c r="A64" s="209" t="s">
        <v>570</v>
      </c>
      <c r="B64" s="443"/>
      <c r="C64" s="4"/>
      <c r="D64" s="4"/>
      <c r="E64" s="4"/>
      <c r="F64" s="4"/>
      <c r="G64" s="4"/>
      <c r="H64" s="4"/>
    </row>
    <row r="65" spans="1:8" ht="19.5" customHeight="1" x14ac:dyDescent="0.2">
      <c r="A65" s="209" t="s">
        <v>571</v>
      </c>
      <c r="B65" s="443"/>
      <c r="C65" s="4"/>
      <c r="D65" s="4"/>
      <c r="E65" s="4"/>
      <c r="F65" s="4"/>
      <c r="G65" s="4"/>
      <c r="H65" s="4"/>
    </row>
    <row r="66" spans="1:8" x14ac:dyDescent="0.2"/>
    <row r="67" spans="1:8" hidden="1" x14ac:dyDescent="0.2">
      <c r="B67" s="15"/>
      <c r="C67" s="15"/>
    </row>
    <row r="68" spans="1:8" hidden="1" x14ac:dyDescent="0.2">
      <c r="A68" s="211"/>
      <c r="B68" s="16"/>
      <c r="C68" s="16"/>
    </row>
    <row r="69" spans="1:8" hidden="1" x14ac:dyDescent="0.2">
      <c r="A69" s="211"/>
      <c r="B69" s="15"/>
      <c r="C69" s="2"/>
    </row>
    <row r="70" spans="1:8" hidden="1" x14ac:dyDescent="0.2">
      <c r="B70" s="15"/>
      <c r="C70" s="2"/>
    </row>
    <row r="71" spans="1:8" hidden="1" x14ac:dyDescent="0.2">
      <c r="B71" s="16"/>
      <c r="C71" s="16"/>
    </row>
    <row r="72" spans="1:8" ht="13.15" hidden="1" customHeight="1" x14ac:dyDescent="0.2">
      <c r="B72" s="16"/>
      <c r="C72" s="16"/>
    </row>
    <row r="73" spans="1:8" hidden="1" x14ac:dyDescent="0.2"/>
    <row r="74" spans="1:8" hidden="1" x14ac:dyDescent="0.2"/>
    <row r="75" spans="1:8" hidden="1" x14ac:dyDescent="0.2"/>
    <row r="76" spans="1:8" hidden="1" x14ac:dyDescent="0.2"/>
    <row r="77" spans="1:8" hidden="1" x14ac:dyDescent="0.2"/>
    <row r="78" spans="1:8" hidden="1" x14ac:dyDescent="0.2"/>
    <row r="79" spans="1:8" hidden="1" x14ac:dyDescent="0.2"/>
    <row r="80" spans="1:8"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row r="215" spans="2:2" hidden="1" x14ac:dyDescent="0.2">
      <c r="B215" s="8"/>
    </row>
    <row r="216" spans="2:2" hidden="1" x14ac:dyDescent="0.2">
      <c r="B216" s="9"/>
    </row>
    <row r="217" spans="2:2" hidden="1" x14ac:dyDescent="0.2">
      <c r="B217" s="8"/>
    </row>
    <row r="218" spans="2:2" hidden="1" x14ac:dyDescent="0.2">
      <c r="B218" s="8"/>
    </row>
    <row r="219" spans="2:2" hidden="1" x14ac:dyDescent="0.2">
      <c r="B219" s="8"/>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D187" sqref="D187"/>
    </sheetView>
  </sheetViews>
  <sheetFormatPr defaultColWidth="0" defaultRowHeight="12.75" zeroHeight="1" x14ac:dyDescent="0.2"/>
  <cols>
    <col min="1" max="1" width="11.28515625" style="209" hidden="1" customWidth="1"/>
    <col min="2" max="2" width="67" style="1" customWidth="1"/>
    <col min="3" max="3" width="9.28515625" style="1" customWidth="1"/>
    <col min="4" max="4" width="114" style="1" customWidth="1"/>
    <col min="5" max="5" width="9.28515625" style="1" customWidth="1"/>
    <col min="6" max="6" width="9.28515625" style="1" hidden="1" customWidth="1"/>
    <col min="7" max="16384" width="9.28515625" style="1" hidden="1"/>
  </cols>
  <sheetData>
    <row r="1" spans="1:4" ht="19.5" x14ac:dyDescent="0.3">
      <c r="B1" s="43" t="s">
        <v>572</v>
      </c>
    </row>
    <row r="2" spans="1:4" ht="19.5" x14ac:dyDescent="0.3">
      <c r="B2" s="25"/>
    </row>
    <row r="3" spans="1:4" s="4" customFormat="1" ht="33" x14ac:dyDescent="0.25">
      <c r="A3" s="212"/>
      <c r="B3" s="105" t="s">
        <v>573</v>
      </c>
      <c r="C3" s="106" t="s">
        <v>574</v>
      </c>
      <c r="D3" s="107" t="s">
        <v>575</v>
      </c>
    </row>
    <row r="4" spans="1:4" ht="15" x14ac:dyDescent="0.25">
      <c r="B4" s="126" t="s">
        <v>576</v>
      </c>
      <c r="C4" s="127"/>
      <c r="D4" s="128"/>
    </row>
    <row r="5" spans="1:4" ht="35.25" customHeight="1" x14ac:dyDescent="0.2">
      <c r="A5" s="209" t="s">
        <v>577</v>
      </c>
      <c r="B5" s="447" t="s">
        <v>863</v>
      </c>
      <c r="C5" s="68"/>
      <c r="D5" s="103" t="s">
        <v>864</v>
      </c>
    </row>
    <row r="6" spans="1:4" ht="35.25" customHeight="1" x14ac:dyDescent="0.2">
      <c r="A6" s="209" t="s">
        <v>578</v>
      </c>
      <c r="B6" s="447" t="s">
        <v>865</v>
      </c>
      <c r="C6" s="68"/>
      <c r="D6" s="448" t="s">
        <v>866</v>
      </c>
    </row>
    <row r="7" spans="1:4" ht="35.25" customHeight="1" x14ac:dyDescent="0.2">
      <c r="A7" s="209" t="s">
        <v>579</v>
      </c>
      <c r="B7" s="447" t="s">
        <v>867</v>
      </c>
      <c r="C7" s="68"/>
      <c r="D7" s="448" t="s">
        <v>868</v>
      </c>
    </row>
    <row r="8" spans="1:4" ht="35.25" customHeight="1" x14ac:dyDescent="0.2">
      <c r="A8" s="209" t="s">
        <v>580</v>
      </c>
      <c r="B8" s="447" t="s">
        <v>869</v>
      </c>
      <c r="C8" s="68"/>
      <c r="D8" s="448" t="s">
        <v>870</v>
      </c>
    </row>
    <row r="9" spans="1:4" ht="35.25" customHeight="1" x14ac:dyDescent="0.2">
      <c r="A9" s="209" t="s">
        <v>581</v>
      </c>
      <c r="B9" s="447" t="s">
        <v>871</v>
      </c>
      <c r="C9" s="68"/>
      <c r="D9" s="448" t="s">
        <v>872</v>
      </c>
    </row>
    <row r="10" spans="1:4" ht="35.25" customHeight="1" x14ac:dyDescent="0.2">
      <c r="A10" s="209" t="s">
        <v>582</v>
      </c>
      <c r="B10" s="447" t="s">
        <v>873</v>
      </c>
      <c r="C10" s="68"/>
      <c r="D10" s="448" t="s">
        <v>874</v>
      </c>
    </row>
    <row r="11" spans="1:4" ht="35.25" customHeight="1" x14ac:dyDescent="0.2">
      <c r="A11" s="209" t="s">
        <v>583</v>
      </c>
      <c r="B11" s="447" t="s">
        <v>875</v>
      </c>
      <c r="C11" s="68"/>
      <c r="D11" s="448" t="s">
        <v>876</v>
      </c>
    </row>
    <row r="12" spans="1:4" ht="35.25" customHeight="1" x14ac:dyDescent="0.2">
      <c r="A12" s="209" t="s">
        <v>584</v>
      </c>
      <c r="B12" s="447" t="s">
        <v>877</v>
      </c>
      <c r="C12" s="68"/>
      <c r="D12" s="448" t="s">
        <v>878</v>
      </c>
    </row>
    <row r="13" spans="1:4" ht="35.25" customHeight="1" x14ac:dyDescent="0.2">
      <c r="A13" s="209" t="s">
        <v>585</v>
      </c>
      <c r="B13" s="447"/>
      <c r="C13" s="68"/>
      <c r="D13" s="448"/>
    </row>
    <row r="14" spans="1:4" ht="35.25" customHeight="1" x14ac:dyDescent="0.2">
      <c r="A14" s="209" t="s">
        <v>586</v>
      </c>
      <c r="B14" s="447"/>
      <c r="C14" s="68"/>
      <c r="D14" s="448"/>
    </row>
    <row r="15" spans="1:4" ht="35.25" customHeight="1" x14ac:dyDescent="0.2">
      <c r="A15" s="209" t="s">
        <v>587</v>
      </c>
      <c r="B15" s="447"/>
      <c r="C15" s="68"/>
      <c r="D15" s="448"/>
    </row>
    <row r="16" spans="1:4" ht="35.25" customHeight="1" x14ac:dyDescent="0.2">
      <c r="A16" s="209" t="s">
        <v>588</v>
      </c>
      <c r="B16" s="447"/>
      <c r="C16" s="68"/>
      <c r="D16" s="448"/>
    </row>
    <row r="17" spans="1:4" ht="35.25" customHeight="1" x14ac:dyDescent="0.2">
      <c r="A17" s="209" t="s">
        <v>589</v>
      </c>
      <c r="B17" s="447"/>
      <c r="C17" s="68"/>
      <c r="D17" s="448"/>
    </row>
    <row r="18" spans="1:4" ht="35.25" customHeight="1" x14ac:dyDescent="0.2">
      <c r="A18" s="209" t="s">
        <v>590</v>
      </c>
      <c r="B18" s="447"/>
      <c r="C18" s="68"/>
      <c r="D18" s="448"/>
    </row>
    <row r="19" spans="1:4" ht="35.25" customHeight="1" x14ac:dyDescent="0.2">
      <c r="A19" s="209" t="s">
        <v>591</v>
      </c>
      <c r="B19" s="447"/>
      <c r="C19" s="68"/>
      <c r="D19" s="448"/>
    </row>
    <row r="20" spans="1:4" ht="35.25" customHeight="1" x14ac:dyDescent="0.2">
      <c r="A20" s="209" t="s">
        <v>592</v>
      </c>
      <c r="B20" s="447"/>
      <c r="C20" s="68"/>
      <c r="D20" s="448"/>
    </row>
    <row r="21" spans="1:4" ht="35.25" customHeight="1" x14ac:dyDescent="0.2">
      <c r="A21" s="209" t="s">
        <v>593</v>
      </c>
      <c r="B21" s="447"/>
      <c r="C21" s="68"/>
      <c r="D21" s="448"/>
    </row>
    <row r="22" spans="1:4" ht="35.25" customHeight="1" x14ac:dyDescent="0.2">
      <c r="A22" s="209" t="s">
        <v>594</v>
      </c>
      <c r="B22" s="447"/>
      <c r="C22" s="68"/>
      <c r="D22" s="448"/>
    </row>
    <row r="23" spans="1:4" ht="35.25" customHeight="1" x14ac:dyDescent="0.2">
      <c r="A23" s="209" t="s">
        <v>595</v>
      </c>
      <c r="B23" s="447"/>
      <c r="C23" s="68"/>
      <c r="D23" s="448"/>
    </row>
    <row r="24" spans="1:4" ht="35.25" customHeight="1" x14ac:dyDescent="0.2">
      <c r="A24" s="209" t="s">
        <v>596</v>
      </c>
      <c r="B24" s="447"/>
      <c r="C24" s="69"/>
      <c r="D24" s="448"/>
    </row>
    <row r="25" spans="1:4" ht="16.5" x14ac:dyDescent="0.25">
      <c r="B25" s="129" t="s">
        <v>597</v>
      </c>
      <c r="C25" s="130"/>
      <c r="D25" s="131"/>
    </row>
    <row r="26" spans="1:4" ht="15" x14ac:dyDescent="0.25">
      <c r="B26" s="132" t="s">
        <v>598</v>
      </c>
      <c r="C26" s="133"/>
      <c r="D26" s="134"/>
    </row>
    <row r="27" spans="1:4" ht="35.25" customHeight="1" x14ac:dyDescent="0.2">
      <c r="A27" s="209" t="s">
        <v>599</v>
      </c>
      <c r="B27" s="447" t="s">
        <v>879</v>
      </c>
      <c r="C27" s="68"/>
      <c r="D27" s="104" t="s">
        <v>880</v>
      </c>
    </row>
    <row r="28" spans="1:4" ht="35.25" customHeight="1" x14ac:dyDescent="0.2">
      <c r="A28" s="209" t="s">
        <v>600</v>
      </c>
      <c r="B28" s="447"/>
      <c r="C28" s="68"/>
      <c r="D28" s="448"/>
    </row>
    <row r="29" spans="1:4" ht="35.25" customHeight="1" x14ac:dyDescent="0.2">
      <c r="A29" s="209" t="s">
        <v>601</v>
      </c>
      <c r="B29" s="447"/>
      <c r="C29" s="68"/>
      <c r="D29" s="448"/>
    </row>
    <row r="30" spans="1:4" ht="35.25" customHeight="1" x14ac:dyDescent="0.2">
      <c r="A30" s="209" t="s">
        <v>602</v>
      </c>
      <c r="B30" s="447"/>
      <c r="C30" s="68"/>
      <c r="D30" s="448"/>
    </row>
    <row r="31" spans="1:4" ht="35.25" customHeight="1" x14ac:dyDescent="0.2">
      <c r="A31" s="209" t="s">
        <v>603</v>
      </c>
      <c r="B31" s="447"/>
      <c r="C31" s="68"/>
      <c r="D31" s="448"/>
    </row>
    <row r="32" spans="1:4" ht="35.25" customHeight="1" x14ac:dyDescent="0.2">
      <c r="A32" s="209" t="s">
        <v>604</v>
      </c>
      <c r="B32" s="447"/>
      <c r="C32" s="68"/>
      <c r="D32" s="448"/>
    </row>
    <row r="33" spans="1:4" ht="15" x14ac:dyDescent="0.25">
      <c r="B33" s="135" t="s">
        <v>605</v>
      </c>
      <c r="C33" s="449"/>
      <c r="D33" s="136"/>
    </row>
    <row r="34" spans="1:4" ht="35.25" customHeight="1" x14ac:dyDescent="0.2">
      <c r="A34" s="209" t="s">
        <v>606</v>
      </c>
      <c r="B34" s="447" t="s">
        <v>881</v>
      </c>
      <c r="C34" s="68"/>
      <c r="D34" s="448" t="s">
        <v>882</v>
      </c>
    </row>
    <row r="35" spans="1:4" ht="35.25" customHeight="1" x14ac:dyDescent="0.2">
      <c r="A35" s="209" t="s">
        <v>607</v>
      </c>
      <c r="B35" s="447" t="s">
        <v>883</v>
      </c>
      <c r="C35" s="68"/>
      <c r="D35" s="448" t="s">
        <v>884</v>
      </c>
    </row>
    <row r="36" spans="1:4" ht="35.25" customHeight="1" x14ac:dyDescent="0.2">
      <c r="A36" s="209" t="s">
        <v>608</v>
      </c>
      <c r="B36" s="447"/>
      <c r="C36" s="68"/>
      <c r="D36" s="448"/>
    </row>
    <row r="37" spans="1:4" ht="35.25" customHeight="1" x14ac:dyDescent="0.2">
      <c r="A37" s="209" t="s">
        <v>609</v>
      </c>
      <c r="B37" s="447"/>
      <c r="C37" s="68"/>
      <c r="D37" s="448"/>
    </row>
    <row r="38" spans="1:4" ht="35.25" customHeight="1" x14ac:dyDescent="0.2">
      <c r="A38" s="209" t="s">
        <v>610</v>
      </c>
      <c r="B38" s="447"/>
      <c r="C38" s="68"/>
      <c r="D38" s="448"/>
    </row>
    <row r="39" spans="1:4" ht="35.25" customHeight="1" x14ac:dyDescent="0.2">
      <c r="A39" s="209" t="s">
        <v>611</v>
      </c>
      <c r="B39" s="447"/>
      <c r="C39" s="69"/>
      <c r="D39" s="448"/>
    </row>
    <row r="40" spans="1:4" ht="15" x14ac:dyDescent="0.25">
      <c r="B40" s="135" t="s">
        <v>612</v>
      </c>
      <c r="C40" s="449"/>
      <c r="D40" s="136"/>
    </row>
    <row r="41" spans="1:4" ht="35.25" customHeight="1" x14ac:dyDescent="0.2">
      <c r="A41" s="209" t="s">
        <v>613</v>
      </c>
      <c r="B41" s="447" t="s">
        <v>885</v>
      </c>
      <c r="C41" s="68"/>
      <c r="D41" s="448" t="s">
        <v>886</v>
      </c>
    </row>
    <row r="42" spans="1:4" ht="35.25" customHeight="1" x14ac:dyDescent="0.2">
      <c r="A42" s="209" t="s">
        <v>614</v>
      </c>
      <c r="B42" s="447"/>
      <c r="C42" s="68"/>
      <c r="D42" s="448"/>
    </row>
    <row r="43" spans="1:4" ht="35.25" customHeight="1" x14ac:dyDescent="0.2">
      <c r="A43" s="209" t="s">
        <v>615</v>
      </c>
      <c r="B43" s="447"/>
      <c r="C43" s="68"/>
      <c r="D43" s="448"/>
    </row>
    <row r="44" spans="1:4" ht="35.25" customHeight="1" x14ac:dyDescent="0.2">
      <c r="A44" s="209" t="s">
        <v>616</v>
      </c>
      <c r="B44" s="447"/>
      <c r="C44" s="68"/>
      <c r="D44" s="448"/>
    </row>
    <row r="45" spans="1:4" ht="35.25" customHeight="1" x14ac:dyDescent="0.2">
      <c r="A45" s="209" t="s">
        <v>617</v>
      </c>
      <c r="B45" s="447"/>
      <c r="C45" s="68"/>
      <c r="D45" s="448"/>
    </row>
    <row r="46" spans="1:4" ht="35.25" customHeight="1" x14ac:dyDescent="0.2">
      <c r="A46" s="209" t="s">
        <v>618</v>
      </c>
      <c r="B46" s="447"/>
      <c r="C46" s="69"/>
      <c r="D46" s="448"/>
    </row>
    <row r="47" spans="1:4" ht="15" x14ac:dyDescent="0.25">
      <c r="B47" s="135" t="s">
        <v>619</v>
      </c>
      <c r="C47" s="449"/>
      <c r="D47" s="136"/>
    </row>
    <row r="48" spans="1:4" ht="35.25" customHeight="1" x14ac:dyDescent="0.2">
      <c r="A48" s="209" t="s">
        <v>620</v>
      </c>
      <c r="B48" s="447" t="s">
        <v>887</v>
      </c>
      <c r="C48" s="68"/>
      <c r="D48" s="448" t="s">
        <v>888</v>
      </c>
    </row>
    <row r="49" spans="1:4" ht="35.25" customHeight="1" x14ac:dyDescent="0.2">
      <c r="A49" s="209" t="s">
        <v>621</v>
      </c>
      <c r="B49" s="447"/>
      <c r="C49" s="68"/>
      <c r="D49" s="448"/>
    </row>
    <row r="50" spans="1:4" ht="35.25" customHeight="1" x14ac:dyDescent="0.2">
      <c r="A50" s="209" t="s">
        <v>622</v>
      </c>
      <c r="B50" s="447"/>
      <c r="C50" s="68"/>
      <c r="D50" s="448"/>
    </row>
    <row r="51" spans="1:4" ht="35.25" customHeight="1" x14ac:dyDescent="0.2">
      <c r="A51" s="209" t="s">
        <v>623</v>
      </c>
      <c r="B51" s="447"/>
      <c r="C51" s="68"/>
      <c r="D51" s="448"/>
    </row>
    <row r="52" spans="1:4" ht="35.25" customHeight="1" x14ac:dyDescent="0.2">
      <c r="A52" s="209" t="s">
        <v>624</v>
      </c>
      <c r="B52" s="447"/>
      <c r="C52" s="68"/>
      <c r="D52" s="448"/>
    </row>
    <row r="53" spans="1:4" ht="35.25" customHeight="1" x14ac:dyDescent="0.2">
      <c r="A53" s="209" t="s">
        <v>625</v>
      </c>
      <c r="B53" s="447"/>
      <c r="C53" s="69"/>
      <c r="D53" s="448"/>
    </row>
    <row r="54" spans="1:4" ht="16.5" x14ac:dyDescent="0.25">
      <c r="B54" s="129" t="s">
        <v>626</v>
      </c>
      <c r="C54" s="130"/>
      <c r="D54" s="131"/>
    </row>
    <row r="55" spans="1:4" ht="15" x14ac:dyDescent="0.25">
      <c r="B55" s="132" t="s">
        <v>627</v>
      </c>
      <c r="C55" s="133"/>
      <c r="D55" s="134"/>
    </row>
    <row r="56" spans="1:4" ht="35.25" customHeight="1" x14ac:dyDescent="0.2">
      <c r="A56" s="209" t="s">
        <v>628</v>
      </c>
      <c r="B56" s="447" t="s">
        <v>889</v>
      </c>
      <c r="C56" s="450"/>
      <c r="D56" s="448" t="s">
        <v>890</v>
      </c>
    </row>
    <row r="57" spans="1:4" ht="35.25" customHeight="1" x14ac:dyDescent="0.2">
      <c r="A57" s="209" t="s">
        <v>629</v>
      </c>
      <c r="B57" s="447" t="s">
        <v>891</v>
      </c>
      <c r="C57" s="450"/>
      <c r="D57" s="448" t="s">
        <v>890</v>
      </c>
    </row>
    <row r="58" spans="1:4" ht="35.25" customHeight="1" x14ac:dyDescent="0.2">
      <c r="A58" s="209" t="s">
        <v>630</v>
      </c>
      <c r="B58" s="447" t="s">
        <v>892</v>
      </c>
      <c r="C58" s="450"/>
      <c r="D58" s="448" t="s">
        <v>890</v>
      </c>
    </row>
    <row r="59" spans="1:4" ht="35.25" customHeight="1" x14ac:dyDescent="0.2">
      <c r="A59" s="209" t="s">
        <v>631</v>
      </c>
      <c r="B59" s="447" t="s">
        <v>893</v>
      </c>
      <c r="C59" s="450"/>
      <c r="D59" s="448" t="s">
        <v>890</v>
      </c>
    </row>
    <row r="60" spans="1:4" ht="35.25" customHeight="1" x14ac:dyDescent="0.2">
      <c r="A60" s="209" t="s">
        <v>632</v>
      </c>
      <c r="B60" s="447" t="s">
        <v>894</v>
      </c>
      <c r="C60" s="450"/>
      <c r="D60" s="448" t="s">
        <v>890</v>
      </c>
    </row>
    <row r="61" spans="1:4" ht="35.25" customHeight="1" x14ac:dyDescent="0.2">
      <c r="A61" s="209" t="s">
        <v>633</v>
      </c>
      <c r="B61" s="447" t="s">
        <v>895</v>
      </c>
      <c r="C61" s="450"/>
      <c r="D61" s="448" t="s">
        <v>890</v>
      </c>
    </row>
    <row r="62" spans="1:4" ht="35.25" customHeight="1" x14ac:dyDescent="0.2">
      <c r="A62" s="209" t="s">
        <v>634</v>
      </c>
      <c r="B62" s="447" t="s">
        <v>896</v>
      </c>
      <c r="C62" s="450"/>
      <c r="D62" s="448" t="s">
        <v>890</v>
      </c>
    </row>
    <row r="63" spans="1:4" ht="35.25" customHeight="1" x14ac:dyDescent="0.2">
      <c r="A63" s="209" t="s">
        <v>635</v>
      </c>
      <c r="B63" s="447" t="s">
        <v>897</v>
      </c>
      <c r="C63" s="450"/>
      <c r="D63" s="448" t="s">
        <v>890</v>
      </c>
    </row>
    <row r="64" spans="1:4" ht="35.25" customHeight="1" x14ac:dyDescent="0.2">
      <c r="A64" s="209" t="s">
        <v>636</v>
      </c>
      <c r="B64" s="447" t="s">
        <v>898</v>
      </c>
      <c r="C64" s="450"/>
      <c r="D64" s="448" t="s">
        <v>890</v>
      </c>
    </row>
    <row r="65" spans="1:4" ht="35.25" customHeight="1" x14ac:dyDescent="0.2">
      <c r="A65" s="209" t="s">
        <v>637</v>
      </c>
      <c r="B65" s="447" t="s">
        <v>899</v>
      </c>
      <c r="C65" s="450"/>
      <c r="D65" s="448" t="s">
        <v>890</v>
      </c>
    </row>
    <row r="66" spans="1:4" ht="15" x14ac:dyDescent="0.25">
      <c r="B66" s="135" t="s">
        <v>638</v>
      </c>
      <c r="C66" s="449"/>
      <c r="D66" s="136"/>
    </row>
    <row r="67" spans="1:4" ht="35.25" customHeight="1" x14ac:dyDescent="0.2">
      <c r="A67" s="209" t="s">
        <v>639</v>
      </c>
      <c r="B67" s="447" t="s">
        <v>900</v>
      </c>
      <c r="C67" s="450"/>
      <c r="D67" s="448" t="s">
        <v>890</v>
      </c>
    </row>
    <row r="68" spans="1:4" ht="35.25" customHeight="1" x14ac:dyDescent="0.2">
      <c r="A68" s="209" t="s">
        <v>640</v>
      </c>
      <c r="B68" s="447" t="s">
        <v>901</v>
      </c>
      <c r="C68" s="450"/>
      <c r="D68" s="448" t="s">
        <v>890</v>
      </c>
    </row>
    <row r="69" spans="1:4" ht="35.25" customHeight="1" x14ac:dyDescent="0.2">
      <c r="A69" s="209" t="s">
        <v>641</v>
      </c>
      <c r="B69" s="447" t="s">
        <v>895</v>
      </c>
      <c r="C69" s="450"/>
      <c r="D69" s="448" t="s">
        <v>890</v>
      </c>
    </row>
    <row r="70" spans="1:4" ht="35.25" customHeight="1" x14ac:dyDescent="0.2">
      <c r="A70" s="209" t="s">
        <v>642</v>
      </c>
      <c r="B70" s="447"/>
      <c r="C70" s="450"/>
      <c r="D70" s="448"/>
    </row>
    <row r="71" spans="1:4" ht="35.25" customHeight="1" x14ac:dyDescent="0.2">
      <c r="A71" s="209" t="s">
        <v>643</v>
      </c>
      <c r="B71" s="447"/>
      <c r="C71" s="450"/>
      <c r="D71" s="448"/>
    </row>
    <row r="72" spans="1:4" ht="35.25" customHeight="1" x14ac:dyDescent="0.2">
      <c r="A72" s="209" t="s">
        <v>644</v>
      </c>
      <c r="B72" s="447"/>
      <c r="C72" s="450"/>
      <c r="D72" s="448"/>
    </row>
    <row r="73" spans="1:4" ht="35.25" customHeight="1" x14ac:dyDescent="0.2">
      <c r="A73" s="209" t="s">
        <v>645</v>
      </c>
      <c r="B73" s="447"/>
      <c r="C73" s="450"/>
      <c r="D73" s="448"/>
    </row>
    <row r="74" spans="1:4" ht="35.25" customHeight="1" x14ac:dyDescent="0.2">
      <c r="A74" s="209" t="s">
        <v>646</v>
      </c>
      <c r="B74" s="447"/>
      <c r="C74" s="450"/>
      <c r="D74" s="448"/>
    </row>
    <row r="75" spans="1:4" ht="35.25" customHeight="1" x14ac:dyDescent="0.2">
      <c r="A75" s="209" t="s">
        <v>647</v>
      </c>
      <c r="B75" s="447"/>
      <c r="C75" s="450"/>
      <c r="D75" s="448"/>
    </row>
    <row r="76" spans="1:4" ht="35.25" customHeight="1" x14ac:dyDescent="0.2">
      <c r="A76" s="209" t="s">
        <v>648</v>
      </c>
      <c r="B76" s="447"/>
      <c r="C76" s="450"/>
      <c r="D76" s="448"/>
    </row>
    <row r="77" spans="1:4" ht="15" x14ac:dyDescent="0.25">
      <c r="B77" s="135" t="s">
        <v>649</v>
      </c>
      <c r="C77" s="449"/>
      <c r="D77" s="136"/>
    </row>
    <row r="78" spans="1:4" ht="35.25" customHeight="1" x14ac:dyDescent="0.2">
      <c r="A78" s="209" t="s">
        <v>650</v>
      </c>
      <c r="B78" s="447" t="s">
        <v>900</v>
      </c>
      <c r="C78" s="450"/>
      <c r="D78" s="448" t="s">
        <v>890</v>
      </c>
    </row>
    <row r="79" spans="1:4" ht="35.25" customHeight="1" x14ac:dyDescent="0.2">
      <c r="A79" s="209" t="s">
        <v>651</v>
      </c>
      <c r="B79" s="447" t="s">
        <v>891</v>
      </c>
      <c r="C79" s="450"/>
      <c r="D79" s="448" t="s">
        <v>890</v>
      </c>
    </row>
    <row r="80" spans="1:4" ht="35.25" customHeight="1" x14ac:dyDescent="0.2">
      <c r="A80" s="209" t="s">
        <v>652</v>
      </c>
      <c r="B80" s="447" t="s">
        <v>901</v>
      </c>
      <c r="C80" s="450"/>
      <c r="D80" s="448" t="s">
        <v>890</v>
      </c>
    </row>
    <row r="81" spans="1:4" ht="35.25" customHeight="1" x14ac:dyDescent="0.2">
      <c r="A81" s="209" t="s">
        <v>653</v>
      </c>
      <c r="B81" s="447" t="s">
        <v>894</v>
      </c>
      <c r="C81" s="450"/>
      <c r="D81" s="448" t="s">
        <v>890</v>
      </c>
    </row>
    <row r="82" spans="1:4" ht="35.25" customHeight="1" x14ac:dyDescent="0.2">
      <c r="A82" s="209" t="s">
        <v>654</v>
      </c>
      <c r="B82" s="447"/>
      <c r="C82" s="450"/>
      <c r="D82" s="448"/>
    </row>
    <row r="83" spans="1:4" ht="35.25" customHeight="1" x14ac:dyDescent="0.2">
      <c r="A83" s="209" t="s">
        <v>655</v>
      </c>
      <c r="B83" s="447"/>
      <c r="C83" s="450"/>
      <c r="D83" s="448"/>
    </row>
    <row r="84" spans="1:4" ht="35.25" customHeight="1" x14ac:dyDescent="0.2">
      <c r="A84" s="209" t="s">
        <v>656</v>
      </c>
      <c r="B84" s="447"/>
      <c r="C84" s="450"/>
      <c r="D84" s="448"/>
    </row>
    <row r="85" spans="1:4" ht="35.25" customHeight="1" x14ac:dyDescent="0.2">
      <c r="A85" s="209" t="s">
        <v>657</v>
      </c>
      <c r="B85" s="447"/>
      <c r="C85" s="450"/>
      <c r="D85" s="448"/>
    </row>
    <row r="86" spans="1:4" ht="35.25" customHeight="1" x14ac:dyDescent="0.2">
      <c r="A86" s="209" t="s">
        <v>658</v>
      </c>
      <c r="B86" s="447"/>
      <c r="C86" s="450"/>
      <c r="D86" s="448"/>
    </row>
    <row r="87" spans="1:4" ht="35.25" customHeight="1" x14ac:dyDescent="0.2">
      <c r="A87" s="209" t="s">
        <v>659</v>
      </c>
      <c r="B87" s="447"/>
      <c r="C87" s="450"/>
      <c r="D87" s="448"/>
    </row>
    <row r="88" spans="1:4" ht="15" x14ac:dyDescent="0.25">
      <c r="B88" s="135" t="s">
        <v>660</v>
      </c>
      <c r="C88" s="449"/>
      <c r="D88" s="136"/>
    </row>
    <row r="89" spans="1:4" ht="35.25" customHeight="1" x14ac:dyDescent="0.2">
      <c r="A89" s="209" t="s">
        <v>661</v>
      </c>
      <c r="B89" s="447" t="s">
        <v>902</v>
      </c>
      <c r="C89" s="450"/>
      <c r="D89" s="448" t="s">
        <v>890</v>
      </c>
    </row>
    <row r="90" spans="1:4" ht="35.25" customHeight="1" x14ac:dyDescent="0.2">
      <c r="A90" s="209" t="s">
        <v>662</v>
      </c>
      <c r="B90" s="447" t="s">
        <v>903</v>
      </c>
      <c r="C90" s="450"/>
      <c r="D90" s="448" t="s">
        <v>890</v>
      </c>
    </row>
    <row r="91" spans="1:4" ht="35.25" customHeight="1" x14ac:dyDescent="0.2">
      <c r="A91" s="209" t="s">
        <v>663</v>
      </c>
      <c r="B91" s="447" t="s">
        <v>901</v>
      </c>
      <c r="C91" s="450"/>
      <c r="D91" s="448" t="s">
        <v>890</v>
      </c>
    </row>
    <row r="92" spans="1:4" ht="35.25" customHeight="1" x14ac:dyDescent="0.2">
      <c r="A92" s="209" t="s">
        <v>664</v>
      </c>
      <c r="B92" s="447" t="s">
        <v>893</v>
      </c>
      <c r="C92" s="450"/>
      <c r="D92" s="448" t="s">
        <v>890</v>
      </c>
    </row>
    <row r="93" spans="1:4" ht="35.25" customHeight="1" x14ac:dyDescent="0.2">
      <c r="A93" s="209" t="s">
        <v>665</v>
      </c>
      <c r="B93" s="447" t="s">
        <v>894</v>
      </c>
      <c r="C93" s="450"/>
      <c r="D93" s="448" t="s">
        <v>890</v>
      </c>
    </row>
    <row r="94" spans="1:4" ht="35.25" customHeight="1" x14ac:dyDescent="0.2">
      <c r="A94" s="209" t="s">
        <v>666</v>
      </c>
      <c r="B94" s="447" t="s">
        <v>904</v>
      </c>
      <c r="C94" s="450"/>
      <c r="D94" s="448" t="s">
        <v>890</v>
      </c>
    </row>
    <row r="95" spans="1:4" ht="35.25" customHeight="1" x14ac:dyDescent="0.2">
      <c r="A95" s="209" t="s">
        <v>667</v>
      </c>
      <c r="B95" s="447" t="s">
        <v>895</v>
      </c>
      <c r="C95" s="450"/>
      <c r="D95" s="448" t="s">
        <v>890</v>
      </c>
    </row>
    <row r="96" spans="1:4" ht="35.25" customHeight="1" x14ac:dyDescent="0.2">
      <c r="A96" s="209" t="s">
        <v>668</v>
      </c>
      <c r="B96" s="447"/>
      <c r="C96" s="450"/>
      <c r="D96" s="448"/>
    </row>
    <row r="97" spans="1:4" ht="35.25" customHeight="1" x14ac:dyDescent="0.2">
      <c r="A97" s="209" t="s">
        <v>669</v>
      </c>
      <c r="B97" s="447"/>
      <c r="C97" s="450"/>
      <c r="D97" s="448"/>
    </row>
    <row r="98" spans="1:4" ht="35.25" customHeight="1" x14ac:dyDescent="0.2">
      <c r="A98" s="209" t="s">
        <v>670</v>
      </c>
      <c r="B98" s="447"/>
      <c r="C98" s="450"/>
      <c r="D98" s="448"/>
    </row>
    <row r="99" spans="1:4" ht="15" x14ac:dyDescent="0.25">
      <c r="B99" s="135" t="s">
        <v>671</v>
      </c>
      <c r="C99" s="449"/>
      <c r="D99" s="136"/>
    </row>
    <row r="100" spans="1:4" ht="35.25" customHeight="1" x14ac:dyDescent="0.2">
      <c r="A100" s="209" t="s">
        <v>672</v>
      </c>
      <c r="B100" s="447" t="s">
        <v>894</v>
      </c>
      <c r="C100" s="450"/>
      <c r="D100" s="448" t="s">
        <v>890</v>
      </c>
    </row>
    <row r="101" spans="1:4" ht="35.25" customHeight="1" x14ac:dyDescent="0.2">
      <c r="A101" s="209" t="s">
        <v>673</v>
      </c>
      <c r="B101" s="447" t="s">
        <v>904</v>
      </c>
      <c r="C101" s="450"/>
      <c r="D101" s="448" t="s">
        <v>890</v>
      </c>
    </row>
    <row r="102" spans="1:4" ht="35.25" customHeight="1" x14ac:dyDescent="0.2">
      <c r="A102" s="209" t="s">
        <v>674</v>
      </c>
      <c r="B102" s="447" t="s">
        <v>905</v>
      </c>
      <c r="C102" s="450"/>
      <c r="D102" s="448" t="s">
        <v>890</v>
      </c>
    </row>
    <row r="103" spans="1:4" ht="35.25" customHeight="1" x14ac:dyDescent="0.2">
      <c r="A103" s="209" t="s">
        <v>675</v>
      </c>
      <c r="B103" s="447" t="s">
        <v>906</v>
      </c>
      <c r="C103" s="450"/>
      <c r="D103" s="448" t="s">
        <v>890</v>
      </c>
    </row>
    <row r="104" spans="1:4" ht="35.25" customHeight="1" x14ac:dyDescent="0.2">
      <c r="A104" s="209" t="s">
        <v>676</v>
      </c>
      <c r="B104" s="447" t="s">
        <v>907</v>
      </c>
      <c r="C104" s="450"/>
      <c r="D104" s="448" t="s">
        <v>890</v>
      </c>
    </row>
    <row r="105" spans="1:4" ht="35.25" customHeight="1" x14ac:dyDescent="0.2">
      <c r="A105" s="209" t="s">
        <v>677</v>
      </c>
      <c r="B105" s="447" t="s">
        <v>908</v>
      </c>
      <c r="C105" s="450"/>
      <c r="D105" s="448" t="s">
        <v>890</v>
      </c>
    </row>
    <row r="106" spans="1:4" ht="35.25" customHeight="1" x14ac:dyDescent="0.2">
      <c r="A106" s="209" t="s">
        <v>678</v>
      </c>
      <c r="B106" s="447" t="s">
        <v>909</v>
      </c>
      <c r="C106" s="450"/>
      <c r="D106" s="448" t="s">
        <v>890</v>
      </c>
    </row>
    <row r="107" spans="1:4" ht="35.25" customHeight="1" x14ac:dyDescent="0.2">
      <c r="A107" s="209" t="s">
        <v>679</v>
      </c>
      <c r="B107" s="447"/>
      <c r="C107" s="450"/>
      <c r="D107" s="448"/>
    </row>
    <row r="108" spans="1:4" ht="35.25" customHeight="1" x14ac:dyDescent="0.2">
      <c r="A108" s="209" t="s">
        <v>680</v>
      </c>
      <c r="B108" s="447"/>
      <c r="C108" s="450"/>
      <c r="D108" s="448"/>
    </row>
    <row r="109" spans="1:4" ht="35.25" customHeight="1" x14ac:dyDescent="0.2">
      <c r="A109" s="209" t="s">
        <v>681</v>
      </c>
      <c r="B109" s="447"/>
      <c r="C109" s="450"/>
      <c r="D109" s="448"/>
    </row>
    <row r="110" spans="1:4" ht="16.5" x14ac:dyDescent="0.25">
      <c r="B110" s="129" t="s">
        <v>682</v>
      </c>
      <c r="C110" s="130"/>
      <c r="D110" s="131"/>
    </row>
    <row r="111" spans="1:4" ht="15" x14ac:dyDescent="0.25">
      <c r="B111" s="135" t="s">
        <v>683</v>
      </c>
      <c r="C111" s="449"/>
      <c r="D111" s="136"/>
    </row>
    <row r="112" spans="1:4" ht="35.25" customHeight="1" x14ac:dyDescent="0.2">
      <c r="A112" s="209" t="s">
        <v>684</v>
      </c>
      <c r="B112" s="447" t="s">
        <v>910</v>
      </c>
      <c r="C112" s="68"/>
      <c r="D112" s="448" t="s">
        <v>911</v>
      </c>
    </row>
    <row r="113" spans="1:4" ht="35.25" customHeight="1" x14ac:dyDescent="0.2">
      <c r="A113" s="209" t="s">
        <v>685</v>
      </c>
      <c r="B113" s="447"/>
      <c r="C113" s="68"/>
      <c r="D113" s="448"/>
    </row>
    <row r="114" spans="1:4" ht="35.25" customHeight="1" x14ac:dyDescent="0.2">
      <c r="A114" s="209" t="s">
        <v>686</v>
      </c>
      <c r="B114" s="447"/>
      <c r="C114" s="68"/>
      <c r="D114" s="448"/>
    </row>
    <row r="115" spans="1:4" ht="35.25" customHeight="1" x14ac:dyDescent="0.2">
      <c r="A115" s="209" t="s">
        <v>687</v>
      </c>
      <c r="B115" s="447"/>
      <c r="C115" s="68"/>
      <c r="D115" s="448"/>
    </row>
    <row r="116" spans="1:4" ht="35.25" customHeight="1" x14ac:dyDescent="0.2">
      <c r="A116" s="209" t="s">
        <v>688</v>
      </c>
      <c r="B116" s="447"/>
      <c r="C116" s="68"/>
      <c r="D116" s="448"/>
    </row>
    <row r="117" spans="1:4" ht="35.25" customHeight="1" x14ac:dyDescent="0.2">
      <c r="A117" s="209" t="s">
        <v>689</v>
      </c>
      <c r="B117" s="447"/>
      <c r="C117" s="68"/>
      <c r="D117" s="448"/>
    </row>
    <row r="118" spans="1:4" ht="35.25" customHeight="1" x14ac:dyDescent="0.2">
      <c r="A118" s="209" t="s">
        <v>690</v>
      </c>
      <c r="B118" s="447"/>
      <c r="C118" s="68"/>
      <c r="D118" s="448"/>
    </row>
    <row r="119" spans="1:4" ht="35.25" customHeight="1" x14ac:dyDescent="0.2">
      <c r="A119" s="209" t="s">
        <v>691</v>
      </c>
      <c r="B119" s="447"/>
      <c r="C119" s="68"/>
      <c r="D119" s="448"/>
    </row>
    <row r="120" spans="1:4" ht="35.25" customHeight="1" x14ac:dyDescent="0.2">
      <c r="A120" s="209" t="s">
        <v>692</v>
      </c>
      <c r="B120" s="447"/>
      <c r="C120" s="68"/>
      <c r="D120" s="448"/>
    </row>
    <row r="121" spans="1:4" ht="35.25" customHeight="1" x14ac:dyDescent="0.2">
      <c r="A121" s="209" t="s">
        <v>693</v>
      </c>
      <c r="B121" s="447"/>
      <c r="C121" s="69"/>
      <c r="D121" s="448"/>
    </row>
    <row r="122" spans="1:4" ht="15" x14ac:dyDescent="0.25">
      <c r="B122" s="135" t="s">
        <v>694</v>
      </c>
      <c r="C122" s="449"/>
      <c r="D122" s="136"/>
    </row>
    <row r="123" spans="1:4" ht="35.25" customHeight="1" x14ac:dyDescent="0.2">
      <c r="A123" s="209" t="s">
        <v>695</v>
      </c>
      <c r="B123" s="447" t="s">
        <v>912</v>
      </c>
      <c r="C123" s="68"/>
      <c r="D123" s="448" t="s">
        <v>913</v>
      </c>
    </row>
    <row r="124" spans="1:4" ht="35.25" customHeight="1" x14ac:dyDescent="0.2">
      <c r="A124" s="209" t="s">
        <v>696</v>
      </c>
      <c r="B124" s="447"/>
      <c r="C124" s="68"/>
      <c r="D124" s="448"/>
    </row>
    <row r="125" spans="1:4" ht="35.25" customHeight="1" x14ac:dyDescent="0.2">
      <c r="A125" s="209" t="s">
        <v>697</v>
      </c>
      <c r="B125" s="447"/>
      <c r="C125" s="68"/>
      <c r="D125" s="448"/>
    </row>
    <row r="126" spans="1:4" ht="35.25" customHeight="1" x14ac:dyDescent="0.2">
      <c r="A126" s="209" t="s">
        <v>698</v>
      </c>
      <c r="B126" s="447"/>
      <c r="C126" s="68"/>
      <c r="D126" s="448"/>
    </row>
    <row r="127" spans="1:4" ht="35.25" customHeight="1" x14ac:dyDescent="0.2">
      <c r="A127" s="209" t="s">
        <v>699</v>
      </c>
      <c r="B127" s="447"/>
      <c r="C127" s="68"/>
      <c r="D127" s="448"/>
    </row>
    <row r="128" spans="1:4" ht="35.25" customHeight="1" x14ac:dyDescent="0.2">
      <c r="A128" s="209" t="s">
        <v>700</v>
      </c>
      <c r="B128" s="447"/>
      <c r="C128" s="68"/>
      <c r="D128" s="448"/>
    </row>
    <row r="129" spans="1:4" ht="35.25" customHeight="1" x14ac:dyDescent="0.2">
      <c r="A129" s="209" t="s">
        <v>701</v>
      </c>
      <c r="B129" s="447"/>
      <c r="C129" s="68"/>
      <c r="D129" s="448"/>
    </row>
    <row r="130" spans="1:4" ht="35.25" customHeight="1" x14ac:dyDescent="0.2">
      <c r="A130" s="209" t="s">
        <v>702</v>
      </c>
      <c r="B130" s="447"/>
      <c r="C130" s="68"/>
      <c r="D130" s="448"/>
    </row>
    <row r="131" spans="1:4" ht="35.25" customHeight="1" x14ac:dyDescent="0.2">
      <c r="A131" s="209" t="s">
        <v>703</v>
      </c>
      <c r="B131" s="447"/>
      <c r="C131" s="68"/>
      <c r="D131" s="448"/>
    </row>
    <row r="132" spans="1:4" ht="35.25" customHeight="1" x14ac:dyDescent="0.2">
      <c r="A132" s="209" t="s">
        <v>704</v>
      </c>
      <c r="B132" s="447"/>
      <c r="C132" s="69"/>
      <c r="D132" s="448"/>
    </row>
    <row r="133" spans="1:4" ht="15" x14ac:dyDescent="0.25">
      <c r="B133" s="135" t="s">
        <v>705</v>
      </c>
      <c r="C133" s="449"/>
      <c r="D133" s="136"/>
    </row>
    <row r="134" spans="1:4" ht="35.25" customHeight="1" x14ac:dyDescent="0.2">
      <c r="A134" s="209" t="s">
        <v>706</v>
      </c>
      <c r="B134" s="447" t="s">
        <v>914</v>
      </c>
      <c r="C134" s="68"/>
      <c r="D134" s="448" t="s">
        <v>915</v>
      </c>
    </row>
    <row r="135" spans="1:4" ht="35.25" customHeight="1" x14ac:dyDescent="0.2">
      <c r="A135" s="209" t="s">
        <v>707</v>
      </c>
      <c r="B135" s="447"/>
      <c r="C135" s="68"/>
      <c r="D135" s="448"/>
    </row>
    <row r="136" spans="1:4" ht="35.25" customHeight="1" x14ac:dyDescent="0.2">
      <c r="A136" s="209" t="s">
        <v>708</v>
      </c>
      <c r="B136" s="447"/>
      <c r="C136" s="68"/>
      <c r="D136" s="448"/>
    </row>
    <row r="137" spans="1:4" ht="35.25" customHeight="1" x14ac:dyDescent="0.2">
      <c r="A137" s="209" t="s">
        <v>709</v>
      </c>
      <c r="B137" s="447"/>
      <c r="C137" s="68"/>
      <c r="D137" s="448"/>
    </row>
    <row r="138" spans="1:4" ht="35.25" customHeight="1" x14ac:dyDescent="0.2">
      <c r="A138" s="209" t="s">
        <v>710</v>
      </c>
      <c r="B138" s="447"/>
      <c r="C138" s="68"/>
      <c r="D138" s="448"/>
    </row>
    <row r="139" spans="1:4" ht="35.25" customHeight="1" x14ac:dyDescent="0.2">
      <c r="A139" s="209" t="s">
        <v>711</v>
      </c>
      <c r="B139" s="447"/>
      <c r="C139" s="68"/>
      <c r="D139" s="448"/>
    </row>
    <row r="140" spans="1:4" ht="35.25" customHeight="1" x14ac:dyDescent="0.2">
      <c r="A140" s="209" t="s">
        <v>712</v>
      </c>
      <c r="B140" s="447"/>
      <c r="C140" s="68"/>
      <c r="D140" s="448"/>
    </row>
    <row r="141" spans="1:4" ht="35.25" customHeight="1" x14ac:dyDescent="0.2">
      <c r="A141" s="209" t="s">
        <v>713</v>
      </c>
      <c r="B141" s="447"/>
      <c r="C141" s="68"/>
      <c r="D141" s="448"/>
    </row>
    <row r="142" spans="1:4" ht="35.25" customHeight="1" x14ac:dyDescent="0.2">
      <c r="A142" s="209" t="s">
        <v>714</v>
      </c>
      <c r="B142" s="447"/>
      <c r="C142" s="68"/>
      <c r="D142" s="448"/>
    </row>
    <row r="143" spans="1:4" ht="35.25" customHeight="1" x14ac:dyDescent="0.2">
      <c r="A143" s="209" t="s">
        <v>715</v>
      </c>
      <c r="B143" s="447"/>
      <c r="C143" s="69"/>
      <c r="D143" s="448"/>
    </row>
    <row r="144" spans="1:4" ht="15" x14ac:dyDescent="0.25">
      <c r="B144" s="135" t="s">
        <v>716</v>
      </c>
      <c r="C144" s="449"/>
      <c r="D144" s="136"/>
    </row>
    <row r="145" spans="1:4" ht="35.25" customHeight="1" x14ac:dyDescent="0.2">
      <c r="A145" s="209" t="s">
        <v>717</v>
      </c>
      <c r="B145" s="447" t="s">
        <v>916</v>
      </c>
      <c r="C145" s="68"/>
      <c r="D145" s="448" t="s">
        <v>917</v>
      </c>
    </row>
    <row r="146" spans="1:4" ht="35.25" customHeight="1" x14ac:dyDescent="0.2">
      <c r="A146" s="209" t="s">
        <v>718</v>
      </c>
      <c r="B146" s="447"/>
      <c r="C146" s="68"/>
      <c r="D146" s="448"/>
    </row>
    <row r="147" spans="1:4" ht="35.25" customHeight="1" x14ac:dyDescent="0.2">
      <c r="A147" s="209" t="s">
        <v>719</v>
      </c>
      <c r="B147" s="447"/>
      <c r="C147" s="68"/>
      <c r="D147" s="448"/>
    </row>
    <row r="148" spans="1:4" ht="35.25" customHeight="1" x14ac:dyDescent="0.2">
      <c r="A148" s="209" t="s">
        <v>720</v>
      </c>
      <c r="B148" s="447"/>
      <c r="C148" s="68"/>
      <c r="D148" s="448"/>
    </row>
    <row r="149" spans="1:4" ht="35.25" customHeight="1" x14ac:dyDescent="0.2">
      <c r="A149" s="209" t="s">
        <v>721</v>
      </c>
      <c r="B149" s="447"/>
      <c r="C149" s="68"/>
      <c r="D149" s="448"/>
    </row>
    <row r="150" spans="1:4" ht="35.25" customHeight="1" x14ac:dyDescent="0.2">
      <c r="A150" s="209" t="s">
        <v>722</v>
      </c>
      <c r="B150" s="447"/>
      <c r="C150" s="68"/>
      <c r="D150" s="448"/>
    </row>
    <row r="151" spans="1:4" ht="35.25" customHeight="1" x14ac:dyDescent="0.2">
      <c r="A151" s="209" t="s">
        <v>723</v>
      </c>
      <c r="B151" s="447"/>
      <c r="C151" s="68"/>
      <c r="D151" s="448"/>
    </row>
    <row r="152" spans="1:4" ht="35.25" customHeight="1" x14ac:dyDescent="0.2">
      <c r="A152" s="209" t="s">
        <v>724</v>
      </c>
      <c r="B152" s="447"/>
      <c r="C152" s="68"/>
      <c r="D152" s="448"/>
    </row>
    <row r="153" spans="1:4" ht="35.25" customHeight="1" x14ac:dyDescent="0.2">
      <c r="A153" s="209" t="s">
        <v>725</v>
      </c>
      <c r="B153" s="447"/>
      <c r="C153" s="68"/>
      <c r="D153" s="448"/>
    </row>
    <row r="154" spans="1:4" ht="35.25" customHeight="1" x14ac:dyDescent="0.2">
      <c r="A154" s="209" t="s">
        <v>726</v>
      </c>
      <c r="B154" s="447"/>
      <c r="C154" s="69"/>
      <c r="D154" s="448"/>
    </row>
    <row r="155" spans="1:4" ht="15" x14ac:dyDescent="0.25">
      <c r="B155" s="135" t="s">
        <v>727</v>
      </c>
      <c r="C155" s="449"/>
      <c r="D155" s="136"/>
    </row>
    <row r="156" spans="1:4" ht="35.25" customHeight="1" x14ac:dyDescent="0.2">
      <c r="A156" s="209" t="s">
        <v>728</v>
      </c>
      <c r="B156" s="447" t="s">
        <v>881</v>
      </c>
      <c r="C156" s="68"/>
      <c r="D156" s="448" t="s">
        <v>918</v>
      </c>
    </row>
    <row r="157" spans="1:4" ht="35.25" customHeight="1" x14ac:dyDescent="0.2">
      <c r="A157" s="209" t="s">
        <v>729</v>
      </c>
      <c r="B157" s="447" t="s">
        <v>883</v>
      </c>
      <c r="C157" s="68"/>
      <c r="D157" s="448" t="s">
        <v>919</v>
      </c>
    </row>
    <row r="158" spans="1:4" ht="35.25" customHeight="1" x14ac:dyDescent="0.2">
      <c r="A158" s="209" t="s">
        <v>730</v>
      </c>
      <c r="B158" s="447" t="s">
        <v>920</v>
      </c>
      <c r="C158" s="68"/>
      <c r="D158" s="448" t="s">
        <v>921</v>
      </c>
    </row>
    <row r="159" spans="1:4" ht="35.25" customHeight="1" x14ac:dyDescent="0.2">
      <c r="A159" s="209" t="s">
        <v>731</v>
      </c>
      <c r="B159" s="447"/>
      <c r="C159" s="68"/>
      <c r="D159" s="448"/>
    </row>
    <row r="160" spans="1:4" ht="35.25" customHeight="1" x14ac:dyDescent="0.2">
      <c r="A160" s="209" t="s">
        <v>732</v>
      </c>
      <c r="B160" s="447"/>
      <c r="C160" s="68"/>
      <c r="D160" s="448"/>
    </row>
    <row r="161" spans="1:4" ht="35.25" customHeight="1" x14ac:dyDescent="0.2">
      <c r="A161" s="209" t="s">
        <v>733</v>
      </c>
      <c r="B161" s="447"/>
      <c r="C161" s="68"/>
      <c r="D161" s="448"/>
    </row>
    <row r="162" spans="1:4" ht="35.25" customHeight="1" x14ac:dyDescent="0.2">
      <c r="A162" s="209" t="s">
        <v>734</v>
      </c>
      <c r="B162" s="447"/>
      <c r="C162" s="68"/>
      <c r="D162" s="448"/>
    </row>
    <row r="163" spans="1:4" ht="35.25" customHeight="1" x14ac:dyDescent="0.2">
      <c r="A163" s="209" t="s">
        <v>735</v>
      </c>
      <c r="B163" s="447"/>
      <c r="C163" s="68"/>
      <c r="D163" s="448"/>
    </row>
    <row r="164" spans="1:4" ht="35.25" customHeight="1" x14ac:dyDescent="0.2">
      <c r="A164" s="209" t="s">
        <v>736</v>
      </c>
      <c r="B164" s="447"/>
      <c r="C164" s="68"/>
      <c r="D164" s="448"/>
    </row>
    <row r="165" spans="1:4" ht="35.25" customHeight="1" x14ac:dyDescent="0.2">
      <c r="A165" s="209" t="s">
        <v>737</v>
      </c>
      <c r="B165" s="447"/>
      <c r="C165" s="69"/>
      <c r="D165" s="448"/>
    </row>
    <row r="166" spans="1:4" ht="15" x14ac:dyDescent="0.25">
      <c r="B166" s="135" t="s">
        <v>738</v>
      </c>
      <c r="C166" s="449"/>
      <c r="D166" s="136"/>
    </row>
    <row r="167" spans="1:4" ht="35.25" customHeight="1" x14ac:dyDescent="0.2">
      <c r="A167" s="209" t="s">
        <v>739</v>
      </c>
      <c r="B167" s="447" t="s">
        <v>922</v>
      </c>
      <c r="C167" s="68"/>
      <c r="D167" s="448" t="s">
        <v>923</v>
      </c>
    </row>
    <row r="168" spans="1:4" ht="35.25" customHeight="1" x14ac:dyDescent="0.2">
      <c r="A168" s="209" t="s">
        <v>740</v>
      </c>
      <c r="B168" s="447"/>
      <c r="C168" s="68"/>
      <c r="D168" s="448"/>
    </row>
    <row r="169" spans="1:4" ht="35.25" customHeight="1" x14ac:dyDescent="0.2">
      <c r="A169" s="209" t="s">
        <v>741</v>
      </c>
      <c r="B169" s="447"/>
      <c r="C169" s="68"/>
      <c r="D169" s="448"/>
    </row>
    <row r="170" spans="1:4" ht="35.25" customHeight="1" x14ac:dyDescent="0.2">
      <c r="A170" s="209" t="s">
        <v>742</v>
      </c>
      <c r="B170" s="447"/>
      <c r="C170" s="68"/>
      <c r="D170" s="448"/>
    </row>
    <row r="171" spans="1:4" ht="35.25" customHeight="1" x14ac:dyDescent="0.2">
      <c r="A171" s="209" t="s">
        <v>743</v>
      </c>
      <c r="B171" s="447"/>
      <c r="C171" s="68"/>
      <c r="D171" s="448"/>
    </row>
    <row r="172" spans="1:4" ht="35.25" customHeight="1" x14ac:dyDescent="0.2">
      <c r="A172" s="209" t="s">
        <v>744</v>
      </c>
      <c r="B172" s="447"/>
      <c r="C172" s="68"/>
      <c r="D172" s="448"/>
    </row>
    <row r="173" spans="1:4" ht="35.25" customHeight="1" x14ac:dyDescent="0.2">
      <c r="A173" s="209" t="s">
        <v>745</v>
      </c>
      <c r="B173" s="447"/>
      <c r="C173" s="68"/>
      <c r="D173" s="448"/>
    </row>
    <row r="174" spans="1:4" ht="35.25" customHeight="1" x14ac:dyDescent="0.2">
      <c r="A174" s="209" t="s">
        <v>746</v>
      </c>
      <c r="B174" s="447"/>
      <c r="C174" s="68"/>
      <c r="D174" s="448"/>
    </row>
    <row r="175" spans="1:4" ht="35.25" customHeight="1" x14ac:dyDescent="0.2">
      <c r="A175" s="209" t="s">
        <v>747</v>
      </c>
      <c r="B175" s="447"/>
      <c r="C175" s="68"/>
      <c r="D175" s="448"/>
    </row>
    <row r="176" spans="1:4" ht="35.25" customHeight="1" x14ac:dyDescent="0.2">
      <c r="A176" s="209" t="s">
        <v>748</v>
      </c>
      <c r="B176" s="447"/>
      <c r="C176" s="69"/>
      <c r="D176" s="448"/>
    </row>
    <row r="177" spans="1:4" ht="15" x14ac:dyDescent="0.25">
      <c r="B177" s="135" t="s">
        <v>749</v>
      </c>
      <c r="C177" s="449"/>
      <c r="D177" s="136"/>
    </row>
    <row r="178" spans="1:4" ht="35.25" customHeight="1" x14ac:dyDescent="0.2">
      <c r="A178" s="209" t="s">
        <v>750</v>
      </c>
      <c r="B178" s="447" t="s">
        <v>885</v>
      </c>
      <c r="C178" s="68"/>
      <c r="D178" s="448" t="s">
        <v>886</v>
      </c>
    </row>
    <row r="179" spans="1:4" ht="35.25" customHeight="1" x14ac:dyDescent="0.2">
      <c r="A179" s="209" t="s">
        <v>751</v>
      </c>
      <c r="B179" s="447"/>
      <c r="C179" s="68"/>
      <c r="D179" s="448"/>
    </row>
    <row r="180" spans="1:4" ht="35.25" customHeight="1" x14ac:dyDescent="0.2">
      <c r="A180" s="209" t="s">
        <v>752</v>
      </c>
      <c r="B180" s="447"/>
      <c r="C180" s="68"/>
      <c r="D180" s="448"/>
    </row>
    <row r="181" spans="1:4" ht="35.25" customHeight="1" x14ac:dyDescent="0.2">
      <c r="A181" s="209" t="s">
        <v>753</v>
      </c>
      <c r="B181" s="447"/>
      <c r="C181" s="68"/>
      <c r="D181" s="448"/>
    </row>
    <row r="182" spans="1:4" ht="35.25" customHeight="1" x14ac:dyDescent="0.2">
      <c r="A182" s="209" t="s">
        <v>754</v>
      </c>
      <c r="B182" s="447"/>
      <c r="C182" s="68"/>
      <c r="D182" s="448"/>
    </row>
    <row r="183" spans="1:4" ht="35.25" customHeight="1" x14ac:dyDescent="0.2">
      <c r="A183" s="209" t="s">
        <v>755</v>
      </c>
      <c r="B183" s="447"/>
      <c r="C183" s="68"/>
      <c r="D183" s="448"/>
    </row>
    <row r="184" spans="1:4" ht="35.25" customHeight="1" x14ac:dyDescent="0.2">
      <c r="A184" s="209" t="s">
        <v>756</v>
      </c>
      <c r="B184" s="447"/>
      <c r="C184" s="68"/>
      <c r="D184" s="448"/>
    </row>
    <row r="185" spans="1:4" ht="35.25" customHeight="1" x14ac:dyDescent="0.2">
      <c r="A185" s="209" t="s">
        <v>757</v>
      </c>
      <c r="B185" s="447"/>
      <c r="C185" s="68"/>
      <c r="D185" s="448"/>
    </row>
    <row r="186" spans="1:4" ht="35.25" customHeight="1" x14ac:dyDescent="0.2">
      <c r="A186" s="209" t="s">
        <v>758</v>
      </c>
      <c r="B186" s="447"/>
      <c r="C186" s="68"/>
      <c r="D186" s="448"/>
    </row>
    <row r="187" spans="1:4" ht="35.25" customHeight="1" x14ac:dyDescent="0.2">
      <c r="A187" s="209" t="s">
        <v>759</v>
      </c>
      <c r="B187" s="451"/>
      <c r="C187" s="108"/>
      <c r="D187" s="452"/>
    </row>
    <row r="188" spans="1:4" x14ac:dyDescent="0.2"/>
    <row r="189" spans="1:4" hidden="1" x14ac:dyDescent="0.2">
      <c r="A189" s="211"/>
      <c r="B189" s="15"/>
      <c r="C189" s="15"/>
    </row>
    <row r="190" spans="1:4" hidden="1" x14ac:dyDescent="0.2">
      <c r="A190" s="211"/>
      <c r="B190" s="16"/>
      <c r="C190" s="16"/>
    </row>
    <row r="191" spans="1:4" hidden="1" x14ac:dyDescent="0.2">
      <c r="A191" s="211"/>
      <c r="B191" s="15"/>
      <c r="C191" s="2"/>
    </row>
    <row r="192" spans="1:4" hidden="1" x14ac:dyDescent="0.2">
      <c r="B192" s="15"/>
      <c r="C192" s="2"/>
    </row>
    <row r="193" spans="2:3" hidden="1" x14ac:dyDescent="0.2">
      <c r="B193" s="16"/>
      <c r="C193" s="16"/>
    </row>
    <row r="194" spans="2:3" ht="13.15" hidden="1" customHeight="1" x14ac:dyDescent="0.2">
      <c r="B194" s="16"/>
      <c r="C194" s="16"/>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2018-07-26T15:14:32Z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