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855" yWindow="30" windowWidth="11505" windowHeight="9630"/>
  </bookViews>
  <sheets>
    <sheet name="CR5 final" sheetId="1" r:id="rId1"/>
  </sheets>
  <definedNames>
    <definedName name="_xlnm.Print_Area" localSheetId="0">'CR5 final'!$B$1:$B$2</definedName>
  </definedNames>
  <calcPr calcId="125725"/>
</workbook>
</file>

<file path=xl/calcChain.xml><?xml version="1.0" encoding="utf-8"?>
<calcChain xmlns="http://schemas.openxmlformats.org/spreadsheetml/2006/main">
  <c r="N15" i="1"/>
  <c r="N14"/>
  <c r="N13"/>
  <c r="N12"/>
  <c r="N11"/>
  <c r="N10"/>
  <c r="N9"/>
  <c r="N8"/>
  <c r="N7"/>
  <c r="N6"/>
  <c r="N5"/>
  <c r="N4"/>
  <c r="L3"/>
  <c r="N3" s="1"/>
  <c r="J3"/>
  <c r="H3"/>
  <c r="F3"/>
  <c r="E3"/>
  <c r="D3"/>
  <c r="C3"/>
  <c r="B3"/>
  <c r="G15" l="1"/>
  <c r="I15" s="1"/>
  <c r="K15" s="1"/>
  <c r="M15" s="1"/>
  <c r="G14"/>
  <c r="I14" s="1"/>
  <c r="K14" s="1"/>
  <c r="M14" s="1"/>
  <c r="G13"/>
  <c r="I13" s="1"/>
  <c r="K13" s="1"/>
  <c r="M13" s="1"/>
  <c r="G12"/>
  <c r="I12" s="1"/>
  <c r="K12" s="1"/>
  <c r="M12" s="1"/>
  <c r="G11"/>
  <c r="I11" s="1"/>
  <c r="K11" s="1"/>
  <c r="M11" s="1"/>
  <c r="G10"/>
  <c r="I10" s="1"/>
  <c r="K10" s="1"/>
  <c r="M10" s="1"/>
  <c r="G9"/>
  <c r="I9" s="1"/>
  <c r="K9" s="1"/>
  <c r="M9" s="1"/>
  <c r="G8"/>
  <c r="I8" s="1"/>
  <c r="K8" s="1"/>
  <c r="M8" s="1"/>
  <c r="G7"/>
  <c r="I7" s="1"/>
  <c r="K7" s="1"/>
  <c r="M7" s="1"/>
  <c r="G6"/>
  <c r="I6" s="1"/>
  <c r="K6" s="1"/>
  <c r="M6" s="1"/>
  <c r="G5"/>
  <c r="I5" s="1"/>
  <c r="K5" s="1"/>
  <c r="M5" s="1"/>
  <c r="G4"/>
  <c r="Q6" l="1"/>
  <c r="S6"/>
  <c r="R6"/>
  <c r="Q14"/>
  <c r="R14"/>
  <c r="S14"/>
  <c r="Q9"/>
  <c r="R9"/>
  <c r="S9"/>
  <c r="Q13"/>
  <c r="R13"/>
  <c r="S13"/>
  <c r="Q10"/>
  <c r="R10"/>
  <c r="S10"/>
  <c r="Q8"/>
  <c r="S8"/>
  <c r="R8"/>
  <c r="Q12"/>
  <c r="S12"/>
  <c r="R12"/>
  <c r="Q5"/>
  <c r="S5"/>
  <c r="R5"/>
  <c r="Q7"/>
  <c r="S7"/>
  <c r="R7"/>
  <c r="Q11"/>
  <c r="R11"/>
  <c r="S11"/>
  <c r="Q15"/>
  <c r="R15"/>
  <c r="S15"/>
  <c r="O6"/>
  <c r="O10"/>
  <c r="O14"/>
  <c r="O9"/>
  <c r="O13"/>
  <c r="O5"/>
  <c r="I4"/>
  <c r="G3"/>
  <c r="O8"/>
  <c r="O12"/>
  <c r="O7"/>
  <c r="O11"/>
  <c r="O15"/>
  <c r="K4" l="1"/>
  <c r="I3"/>
  <c r="K3" l="1"/>
  <c r="M4"/>
  <c r="Q4" l="1"/>
  <c r="S4"/>
  <c r="R4"/>
  <c r="O4"/>
  <c r="M3"/>
  <c r="R3" l="1"/>
  <c r="S3"/>
  <c r="M1"/>
  <c r="Q3"/>
  <c r="O3"/>
</calcChain>
</file>

<file path=xl/sharedStrings.xml><?xml version="1.0" encoding="utf-8"?>
<sst xmlns="http://schemas.openxmlformats.org/spreadsheetml/2006/main" count="36" uniqueCount="36">
  <si>
    <t>Number of returns</t>
  </si>
  <si>
    <t xml:space="preserve">  Net worth</t>
  </si>
  <si>
    <t>Total receipts</t>
  </si>
  <si>
    <r>
      <t xml:space="preserve">Tax Items, </t>
    </r>
    <r>
      <rPr>
        <b/>
        <sz val="10"/>
        <rFont val="Arial"/>
        <family val="2"/>
      </rPr>
      <t>Tax Year 2013</t>
    </r>
  </si>
  <si>
    <t>Net income, less deficit (real)</t>
  </si>
  <si>
    <t>Net income, less deficit (proposed)</t>
  </si>
  <si>
    <t>Income subject to tax (proposed)</t>
  </si>
  <si>
    <t>Income subject to tax (real)</t>
  </si>
  <si>
    <t>Total income tax before credits (real)</t>
  </si>
  <si>
    <t>Size of Receipts</t>
  </si>
  <si>
    <t>ALL</t>
  </si>
  <si>
    <t>$100,000 - $250,000</t>
  </si>
  <si>
    <t>$250,000 - $500,000</t>
  </si>
  <si>
    <t>$500,000 - $1,000,000</t>
  </si>
  <si>
    <t>$1,000,000 - $2,500,000</t>
  </si>
  <si>
    <t>$2,500,000 - $5,000,000</t>
  </si>
  <si>
    <t xml:space="preserve"> $5,000,000 - $10,000,000</t>
  </si>
  <si>
    <t>$10,000,000 - $50,000,000</t>
  </si>
  <si>
    <t xml:space="preserve"> $50,000,000 - $100,000,000</t>
  </si>
  <si>
    <t xml:space="preserve"> $100,000,000 - $250,000,000</t>
  </si>
  <si>
    <t>$250,000,000 or more</t>
  </si>
  <si>
    <t>$25,000 - $100,000</t>
  </si>
  <si>
    <t>Under $25,000</t>
  </si>
  <si>
    <t>Proposed universal tax rate:</t>
  </si>
  <si>
    <t>Net Gain/Loss in taxes:</t>
  </si>
  <si>
    <t>Income tax after credits (real)</t>
  </si>
  <si>
    <t>Income tax before credits (proposed)</t>
  </si>
  <si>
    <t>Income tax after credits (proposed)</t>
  </si>
  <si>
    <t>CHANGE CELLS I2 &amp; K2  ------&gt;&gt;&gt;</t>
  </si>
  <si>
    <t>Effective Tax Rate (real)</t>
  </si>
  <si>
    <t>Effective Tax    Rate (proposed)</t>
  </si>
  <si>
    <t>Avg tax change per corporation (dollars)</t>
  </si>
  <si>
    <t>Avg tax change per corporation (percentage)</t>
  </si>
  <si>
    <t>Avg effective net income change per corporation (percentage)</t>
  </si>
  <si>
    <t>Proposed Deduction per active corporation:</t>
  </si>
  <si>
    <t>Total pass-through deductions</t>
  </si>
</sst>
</file>

<file path=xl/styles.xml><?xml version="1.0" encoding="utf-8"?>
<styleSheet xmlns="http://schemas.openxmlformats.org/spreadsheetml/2006/main">
  <numFmts count="2">
    <numFmt numFmtId="164" formatCode="\(#,##0\)"/>
    <numFmt numFmtId="165" formatCode="&quot;$&quot;#,##0"/>
  </numFmts>
  <fonts count="12">
    <font>
      <sz val="10"/>
      <name val="Arial"/>
    </font>
    <font>
      <b/>
      <sz val="10"/>
      <name val="Helvetica"/>
      <family val="2"/>
    </font>
    <font>
      <sz val="7"/>
      <name val="Helvetica"/>
      <family val="2"/>
    </font>
    <font>
      <sz val="6.5"/>
      <name val="Arial"/>
      <family val="2"/>
    </font>
    <font>
      <b/>
      <sz val="7"/>
      <name val="Helvetica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name val="MS Sans Serif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2" fillId="0" borderId="1">
      <alignment horizontal="center"/>
    </xf>
    <xf numFmtId="0" fontId="1" fillId="0" borderId="0">
      <alignment horizontal="left"/>
    </xf>
    <xf numFmtId="164" fontId="4" fillId="0" borderId="0" applyNumberFormat="0" applyBorder="0"/>
  </cellStyleXfs>
  <cellXfs count="14">
    <xf numFmtId="0" fontId="0" fillId="0" borderId="0" xfId="0"/>
    <xf numFmtId="0" fontId="6" fillId="0" borderId="2" xfId="0" applyFont="1" applyBorder="1"/>
    <xf numFmtId="0" fontId="3" fillId="0" borderId="2" xfId="0" applyFont="1" applyBorder="1"/>
    <xf numFmtId="3" fontId="9" fillId="0" borderId="2" xfId="0" applyNumberFormat="1" applyFont="1" applyFill="1" applyBorder="1" applyAlignment="1">
      <alignment horizontal="right"/>
    </xf>
    <xf numFmtId="0" fontId="8" fillId="0" borderId="2" xfId="3" applyFont="1" applyBorder="1" applyAlignment="1">
      <alignment horizontal="left" vertical="center"/>
    </xf>
    <xf numFmtId="0" fontId="5" fillId="0" borderId="2" xfId="4" applyNumberFormat="1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0" fontId="9" fillId="0" borderId="2" xfId="0" applyNumberFormat="1" applyFont="1" applyFill="1" applyBorder="1" applyAlignment="1">
      <alignment horizontal="right"/>
    </xf>
    <xf numFmtId="165" fontId="9" fillId="0" borderId="2" xfId="0" applyNumberFormat="1" applyFont="1" applyFill="1" applyBorder="1" applyAlignment="1">
      <alignment horizontal="right"/>
    </xf>
    <xf numFmtId="0" fontId="11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/>
    </xf>
    <xf numFmtId="9" fontId="6" fillId="0" borderId="2" xfId="0" applyNumberFormat="1" applyFont="1" applyBorder="1" applyAlignment="1">
      <alignment horizontal="left" vertical="top"/>
    </xf>
    <xf numFmtId="0" fontId="10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</cellXfs>
  <cellStyles count="5">
    <cellStyle name="Normal" xfId="0" builtinId="0"/>
    <cellStyle name="Normal 2" xfId="1"/>
    <cellStyle name="style_col_headings" xfId="2"/>
    <cellStyle name="style_titles" xfId="3"/>
    <cellStyle name="style_total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S15"/>
  <sheetViews>
    <sheetView showGridLines="0" tabSelected="1" zoomScaleNormal="100" workbookViewId="0">
      <pane xSplit="2" ySplit="2" topLeftCell="C3" activePane="bottomRight" state="frozen"/>
      <selection pane="topRight" activeCell="B1" sqref="B1"/>
      <selection pane="bottomLeft" activeCell="A7" sqref="A7"/>
      <selection pane="bottomRight" activeCell="D5" sqref="D5"/>
    </sheetView>
  </sheetViews>
  <sheetFormatPr defaultRowHeight="9"/>
  <cols>
    <col min="1" max="1" width="18.28515625" style="2" customWidth="1"/>
    <col min="2" max="2" width="11.7109375" style="2" customWidth="1"/>
    <col min="3" max="5" width="14.85546875" style="2" bestFit="1" customWidth="1"/>
    <col min="6" max="6" width="14" style="2" bestFit="1" customWidth="1"/>
    <col min="7" max="7" width="14" style="2" customWidth="1"/>
    <col min="8" max="8" width="15.85546875" style="2" customWidth="1"/>
    <col min="9" max="9" width="14" style="2" customWidth="1"/>
    <col min="10" max="10" width="15.28515625" style="2" customWidth="1"/>
    <col min="11" max="11" width="13.5703125" style="2" customWidth="1"/>
    <col min="12" max="12" width="14.28515625" style="2" customWidth="1"/>
    <col min="13" max="13" width="17.5703125" style="2" customWidth="1"/>
    <col min="14" max="14" width="11.42578125" style="2" customWidth="1"/>
    <col min="15" max="15" width="14.42578125" style="2" customWidth="1"/>
    <col min="16" max="16" width="9.140625" style="2"/>
    <col min="17" max="17" width="13.5703125" style="2" bestFit="1" customWidth="1"/>
    <col min="18" max="18" width="13.28515625" style="2" customWidth="1"/>
    <col min="19" max="19" width="14.42578125" style="2" bestFit="1" customWidth="1"/>
    <col min="20" max="16384" width="9.140625" style="2"/>
  </cols>
  <sheetData>
    <row r="1" spans="1:19" s="1" customFormat="1" ht="33.75">
      <c r="A1" s="4" t="s">
        <v>3</v>
      </c>
      <c r="B1" s="4"/>
      <c r="C1" s="9" t="s">
        <v>28</v>
      </c>
      <c r="H1" s="13" t="s">
        <v>34</v>
      </c>
      <c r="I1" s="10">
        <v>35000</v>
      </c>
      <c r="J1" s="13" t="s">
        <v>23</v>
      </c>
      <c r="K1" s="11">
        <v>0.3</v>
      </c>
      <c r="L1" s="13" t="s">
        <v>24</v>
      </c>
      <c r="M1" s="12" t="str">
        <f>TEXT(M3-L3,"$#,###") &amp; CHAR(10) &amp; "(" &amp; ROUND((M3-L3)*100/L3,2) &amp; "%)"</f>
        <v>$223,652,889,100
(76.24%)</v>
      </c>
    </row>
    <row r="2" spans="1:19" s="6" customFormat="1" ht="45">
      <c r="A2" s="5" t="s">
        <v>9</v>
      </c>
      <c r="B2" s="5" t="s">
        <v>0</v>
      </c>
      <c r="C2" s="5" t="s">
        <v>1</v>
      </c>
      <c r="D2" s="5" t="s">
        <v>2</v>
      </c>
      <c r="E2" s="5" t="s">
        <v>35</v>
      </c>
      <c r="F2" s="5" t="s">
        <v>4</v>
      </c>
      <c r="G2" s="5" t="s">
        <v>5</v>
      </c>
      <c r="H2" s="5" t="s">
        <v>7</v>
      </c>
      <c r="I2" s="5" t="s">
        <v>6</v>
      </c>
      <c r="J2" s="5" t="s">
        <v>8</v>
      </c>
      <c r="K2" s="5" t="s">
        <v>26</v>
      </c>
      <c r="L2" s="5" t="s">
        <v>25</v>
      </c>
      <c r="M2" s="5" t="s">
        <v>27</v>
      </c>
      <c r="N2" s="5" t="s">
        <v>29</v>
      </c>
      <c r="O2" s="5" t="s">
        <v>30</v>
      </c>
      <c r="P2" s="5"/>
      <c r="Q2" s="5" t="s">
        <v>31</v>
      </c>
      <c r="R2" s="5" t="s">
        <v>32</v>
      </c>
      <c r="S2" s="5" t="s">
        <v>33</v>
      </c>
    </row>
    <row r="3" spans="1:19" s="3" customFormat="1" ht="11.25">
      <c r="A3" s="2" t="s">
        <v>10</v>
      </c>
      <c r="B3" s="3">
        <f>SUM(B4:B15)</f>
        <v>5887805</v>
      </c>
      <c r="C3" s="3">
        <f t="shared" ref="C3:M3" si="0">SUM(C4:C15)</f>
        <v>35079298279000</v>
      </c>
      <c r="D3" s="3">
        <f t="shared" si="0"/>
        <v>30191736005000</v>
      </c>
      <c r="E3" s="3">
        <f t="shared" si="0"/>
        <v>28356590110000</v>
      </c>
      <c r="F3" s="3">
        <f t="shared" si="0"/>
        <v>1928855262000</v>
      </c>
      <c r="G3" s="3">
        <f t="shared" si="0"/>
        <v>1835145895000</v>
      </c>
      <c r="H3" s="3">
        <f t="shared" si="0"/>
        <v>1258482675000</v>
      </c>
      <c r="I3" s="3">
        <f t="shared" si="0"/>
        <v>1835145895000</v>
      </c>
      <c r="J3" s="3">
        <f t="shared" si="0"/>
        <v>441849496000</v>
      </c>
      <c r="K3" s="3">
        <f t="shared" si="0"/>
        <v>517010174100</v>
      </c>
      <c r="L3" s="3">
        <f t="shared" si="0"/>
        <v>293357285000</v>
      </c>
      <c r="M3" s="3">
        <f t="shared" si="0"/>
        <v>517010174100</v>
      </c>
      <c r="N3" s="7">
        <f>L3/F3</f>
        <v>0.15208880146653533</v>
      </c>
      <c r="O3" s="7">
        <f t="shared" ref="O3:O15" si="1">M3/I3</f>
        <v>0.28172701446170306</v>
      </c>
      <c r="Q3" s="8">
        <f>(M3-L3)/B3</f>
        <v>37985.784023078209</v>
      </c>
      <c r="R3" s="7">
        <f t="shared" ref="R3:R7" si="2">IF(L3=0,0,(M3-L3)/L3)</f>
        <v>0.76239077921654475</v>
      </c>
      <c r="S3" s="7">
        <f>IF(F3=0,0,(L3-M3)/F3)</f>
        <v>-0.11595109986018225</v>
      </c>
    </row>
    <row r="4" spans="1:19" ht="11.25">
      <c r="A4" s="2" t="s">
        <v>22</v>
      </c>
      <c r="B4" s="3">
        <v>1418966</v>
      </c>
      <c r="C4" s="3">
        <v>959835588000</v>
      </c>
      <c r="D4" s="3">
        <v>188362679000</v>
      </c>
      <c r="E4" s="3">
        <v>171021038000</v>
      </c>
      <c r="F4" s="3">
        <v>17533952000</v>
      </c>
      <c r="G4" s="3">
        <f t="shared" ref="G4:G15" si="3">D4-E4</f>
        <v>17341641000</v>
      </c>
      <c r="H4" s="3">
        <v>7728506000</v>
      </c>
      <c r="I4" s="3">
        <f t="shared" ref="I4:I15" si="4">G4</f>
        <v>17341641000</v>
      </c>
      <c r="J4" s="3">
        <v>2564044000</v>
      </c>
      <c r="K4" s="3">
        <f t="shared" ref="K4:K15" si="5">IF(I4-$I$1*B4&lt;0,0,(I4-$I$1*B4)*$K$1)</f>
        <v>0</v>
      </c>
      <c r="L4" s="3">
        <v>2309408000</v>
      </c>
      <c r="M4" s="3">
        <f t="shared" ref="M4:M15" si="6">K4</f>
        <v>0</v>
      </c>
      <c r="N4" s="7">
        <f t="shared" ref="N4:N15" si="7">L4/F4</f>
        <v>0.131710637738714</v>
      </c>
      <c r="O4" s="7">
        <f t="shared" si="1"/>
        <v>0</v>
      </c>
      <c r="Q4" s="8">
        <f t="shared" ref="Q4:Q15" si="8">(M4-L4)/B4</f>
        <v>-1627.5287779974997</v>
      </c>
      <c r="R4" s="7">
        <f t="shared" si="2"/>
        <v>-1</v>
      </c>
      <c r="S4" s="7">
        <f t="shared" ref="S4:S15" si="9">IF(F4=0,0,(L4-M4)/F4)</f>
        <v>0.131710637738714</v>
      </c>
    </row>
    <row r="5" spans="1:19" ht="11.25">
      <c r="A5" s="2" t="s">
        <v>21</v>
      </c>
      <c r="B5" s="3">
        <v>922162</v>
      </c>
      <c r="C5" s="3">
        <v>40912970000</v>
      </c>
      <c r="D5" s="3">
        <v>58838083000</v>
      </c>
      <c r="E5" s="3">
        <v>58826249000</v>
      </c>
      <c r="F5" s="3">
        <v>20775000</v>
      </c>
      <c r="G5" s="3">
        <f t="shared" si="3"/>
        <v>11834000</v>
      </c>
      <c r="H5" s="3">
        <v>1299976000</v>
      </c>
      <c r="I5" s="3">
        <f t="shared" si="4"/>
        <v>11834000</v>
      </c>
      <c r="J5" s="3">
        <v>267198000</v>
      </c>
      <c r="K5" s="3">
        <f t="shared" si="5"/>
        <v>0</v>
      </c>
      <c r="L5" s="3">
        <v>240092000</v>
      </c>
      <c r="M5" s="3">
        <f t="shared" si="6"/>
        <v>0</v>
      </c>
      <c r="N5" s="7">
        <f t="shared" si="7"/>
        <v>11.556774969915764</v>
      </c>
      <c r="O5" s="7">
        <f t="shared" si="1"/>
        <v>0</v>
      </c>
      <c r="Q5" s="8">
        <f t="shared" si="8"/>
        <v>-260.35772456466435</v>
      </c>
      <c r="R5" s="7">
        <f t="shared" si="2"/>
        <v>-1</v>
      </c>
      <c r="S5" s="7">
        <f t="shared" si="9"/>
        <v>11.556774969915764</v>
      </c>
    </row>
    <row r="6" spans="1:19" ht="11.25">
      <c r="A6" s="2" t="s">
        <v>11</v>
      </c>
      <c r="B6" s="3">
        <v>1028766</v>
      </c>
      <c r="C6" s="3">
        <v>61769756000</v>
      </c>
      <c r="D6" s="3">
        <v>174906470000</v>
      </c>
      <c r="E6" s="3">
        <v>161477554000</v>
      </c>
      <c r="F6" s="3">
        <v>13361170000</v>
      </c>
      <c r="G6" s="3">
        <f t="shared" si="3"/>
        <v>13428916000</v>
      </c>
      <c r="H6" s="3">
        <v>1823645000</v>
      </c>
      <c r="I6" s="3">
        <f t="shared" si="4"/>
        <v>13428916000</v>
      </c>
      <c r="J6" s="3">
        <v>383919000</v>
      </c>
      <c r="K6" s="3">
        <f t="shared" si="5"/>
        <v>0</v>
      </c>
      <c r="L6" s="3">
        <v>370876000</v>
      </c>
      <c r="M6" s="3">
        <f t="shared" si="6"/>
        <v>0</v>
      </c>
      <c r="N6" s="7">
        <f t="shared" si="7"/>
        <v>2.7757748760026256E-2</v>
      </c>
      <c r="O6" s="7">
        <f t="shared" si="1"/>
        <v>0</v>
      </c>
      <c r="Q6" s="8">
        <f t="shared" si="8"/>
        <v>-360.50569322858649</v>
      </c>
      <c r="R6" s="7">
        <f t="shared" si="2"/>
        <v>-1</v>
      </c>
      <c r="S6" s="7">
        <f t="shared" si="9"/>
        <v>2.7757748760026256E-2</v>
      </c>
    </row>
    <row r="7" spans="1:19" ht="11.25">
      <c r="A7" s="2" t="s">
        <v>12</v>
      </c>
      <c r="B7" s="3">
        <v>770856</v>
      </c>
      <c r="C7" s="3">
        <v>92909245000</v>
      </c>
      <c r="D7" s="3">
        <v>285643451000</v>
      </c>
      <c r="E7" s="3">
        <v>265794119000</v>
      </c>
      <c r="F7" s="3">
        <v>19686263000</v>
      </c>
      <c r="G7" s="3">
        <f t="shared" si="3"/>
        <v>19849332000</v>
      </c>
      <c r="H7" s="3">
        <v>2447501000</v>
      </c>
      <c r="I7" s="3">
        <f t="shared" si="4"/>
        <v>19849332000</v>
      </c>
      <c r="J7" s="3">
        <v>494973000</v>
      </c>
      <c r="K7" s="3">
        <f t="shared" si="5"/>
        <v>0</v>
      </c>
      <c r="L7" s="3">
        <v>477027000</v>
      </c>
      <c r="M7" s="3">
        <f t="shared" si="6"/>
        <v>0</v>
      </c>
      <c r="N7" s="7">
        <f t="shared" si="7"/>
        <v>2.4231465362420487E-2</v>
      </c>
      <c r="O7" s="7">
        <f t="shared" si="1"/>
        <v>0</v>
      </c>
      <c r="Q7" s="8">
        <f t="shared" si="8"/>
        <v>-618.82764096017934</v>
      </c>
      <c r="R7" s="7">
        <f t="shared" si="2"/>
        <v>-1</v>
      </c>
      <c r="S7" s="7">
        <f t="shared" si="9"/>
        <v>2.4231465362420487E-2</v>
      </c>
    </row>
    <row r="8" spans="1:19" ht="11.25">
      <c r="A8" s="2" t="s">
        <v>13</v>
      </c>
      <c r="B8" s="3">
        <v>644265</v>
      </c>
      <c r="C8" s="3">
        <v>160782582000</v>
      </c>
      <c r="D8" s="3">
        <v>468815310000</v>
      </c>
      <c r="E8" s="3">
        <v>442296081000</v>
      </c>
      <c r="F8" s="3">
        <v>26360621000</v>
      </c>
      <c r="G8" s="3">
        <f t="shared" si="3"/>
        <v>26519229000</v>
      </c>
      <c r="H8" s="3">
        <v>2752129000</v>
      </c>
      <c r="I8" s="3">
        <f t="shared" si="4"/>
        <v>26519229000</v>
      </c>
      <c r="J8" s="3">
        <v>672514000</v>
      </c>
      <c r="K8" s="3">
        <f t="shared" si="5"/>
        <v>1190986200</v>
      </c>
      <c r="L8" s="3">
        <v>643682000</v>
      </c>
      <c r="M8" s="3">
        <f t="shared" si="6"/>
        <v>1190986200</v>
      </c>
      <c r="N8" s="7">
        <f t="shared" si="7"/>
        <v>2.4418317003988638E-2</v>
      </c>
      <c r="O8" s="7">
        <f t="shared" si="1"/>
        <v>4.4910287550214978E-2</v>
      </c>
      <c r="Q8" s="8">
        <f t="shared" si="8"/>
        <v>849.5016802092307</v>
      </c>
      <c r="R8" s="7">
        <f>IF(L8=0,0,(M8-L8)/L8)</f>
        <v>0.8502710965973882</v>
      </c>
      <c r="S8" s="7">
        <f t="shared" si="9"/>
        <v>-2.0762189176044069E-2</v>
      </c>
    </row>
    <row r="9" spans="1:19" ht="11.25">
      <c r="A9" s="2" t="s">
        <v>14</v>
      </c>
      <c r="B9" s="3">
        <v>556975</v>
      </c>
      <c r="C9" s="3">
        <v>393013982000</v>
      </c>
      <c r="D9" s="3">
        <v>891616631000</v>
      </c>
      <c r="E9" s="3">
        <v>845453805000</v>
      </c>
      <c r="F9" s="3">
        <v>45728875000</v>
      </c>
      <c r="G9" s="3">
        <f t="shared" si="3"/>
        <v>46162826000</v>
      </c>
      <c r="H9" s="3">
        <v>5392413000</v>
      </c>
      <c r="I9" s="3">
        <f t="shared" si="4"/>
        <v>46162826000</v>
      </c>
      <c r="J9" s="3">
        <v>1493831000</v>
      </c>
      <c r="K9" s="3">
        <f t="shared" si="5"/>
        <v>8000610300</v>
      </c>
      <c r="L9" s="3">
        <v>1421486000</v>
      </c>
      <c r="M9" s="3">
        <f t="shared" si="6"/>
        <v>8000610300</v>
      </c>
      <c r="N9" s="7">
        <f t="shared" si="7"/>
        <v>3.1085085736309935E-2</v>
      </c>
      <c r="O9" s="7">
        <f t="shared" si="1"/>
        <v>0.17331283617688398</v>
      </c>
      <c r="Q9" s="8">
        <f t="shared" si="8"/>
        <v>11812.2434579649</v>
      </c>
      <c r="R9" s="7">
        <f t="shared" ref="R9:R15" si="10">IF(L9=0,0,(M9-L9)/L9)</f>
        <v>4.6283426639446326</v>
      </c>
      <c r="S9" s="7">
        <f t="shared" si="9"/>
        <v>-0.14387242852574003</v>
      </c>
    </row>
    <row r="10" spans="1:19" ht="11.25">
      <c r="A10" s="2" t="s">
        <v>15</v>
      </c>
      <c r="B10" s="3">
        <v>240712</v>
      </c>
      <c r="C10" s="3">
        <v>519238007000</v>
      </c>
      <c r="D10" s="3">
        <v>845275475000</v>
      </c>
      <c r="E10" s="3">
        <v>807434399000</v>
      </c>
      <c r="F10" s="3">
        <v>36962857000</v>
      </c>
      <c r="G10" s="3">
        <f t="shared" si="3"/>
        <v>37841076000</v>
      </c>
      <c r="H10" s="3">
        <v>6518845000</v>
      </c>
      <c r="I10" s="3">
        <f t="shared" si="4"/>
        <v>37841076000</v>
      </c>
      <c r="J10" s="3">
        <v>2039303000</v>
      </c>
      <c r="K10" s="3">
        <f t="shared" si="5"/>
        <v>8824846800</v>
      </c>
      <c r="L10" s="3">
        <v>1939266000</v>
      </c>
      <c r="M10" s="3">
        <f t="shared" si="6"/>
        <v>8824846800</v>
      </c>
      <c r="N10" s="7">
        <f t="shared" si="7"/>
        <v>5.2465262628373123E-2</v>
      </c>
      <c r="O10" s="7">
        <f t="shared" si="1"/>
        <v>0.23320813604771704</v>
      </c>
      <c r="Q10" s="8">
        <f t="shared" si="8"/>
        <v>28605.058326963343</v>
      </c>
      <c r="R10" s="7">
        <f t="shared" si="10"/>
        <v>3.5506118294241222</v>
      </c>
      <c r="S10" s="7">
        <f t="shared" si="9"/>
        <v>-0.18628378212214494</v>
      </c>
    </row>
    <row r="11" spans="1:19" ht="11.25">
      <c r="A11" s="2" t="s">
        <v>16</v>
      </c>
      <c r="B11" s="3">
        <v>139200</v>
      </c>
      <c r="C11" s="3">
        <v>954221051000</v>
      </c>
      <c r="D11" s="3">
        <v>982149576000</v>
      </c>
      <c r="E11" s="3">
        <v>938418358000</v>
      </c>
      <c r="F11" s="3">
        <v>42282872000</v>
      </c>
      <c r="G11" s="3">
        <f t="shared" si="3"/>
        <v>43731218000</v>
      </c>
      <c r="H11" s="3">
        <v>8529704000</v>
      </c>
      <c r="I11" s="3">
        <f t="shared" si="4"/>
        <v>43731218000</v>
      </c>
      <c r="J11" s="3">
        <v>2831638000</v>
      </c>
      <c r="K11" s="3">
        <f t="shared" si="5"/>
        <v>11657765400</v>
      </c>
      <c r="L11" s="3">
        <v>2643778000</v>
      </c>
      <c r="M11" s="3">
        <f t="shared" si="6"/>
        <v>11657765400</v>
      </c>
      <c r="N11" s="7">
        <f t="shared" si="7"/>
        <v>6.2525979786803507E-2</v>
      </c>
      <c r="O11" s="7">
        <f t="shared" si="1"/>
        <v>0.26657765169037828</v>
      </c>
      <c r="Q11" s="8">
        <f t="shared" si="8"/>
        <v>64755.656609195401</v>
      </c>
      <c r="R11" s="7">
        <f t="shared" si="10"/>
        <v>3.4095099512894049</v>
      </c>
      <c r="S11" s="7">
        <f t="shared" si="9"/>
        <v>-0.21318295029722673</v>
      </c>
    </row>
    <row r="12" spans="1:19" ht="11.25">
      <c r="A12" s="2" t="s">
        <v>17</v>
      </c>
      <c r="B12" s="3">
        <v>129787</v>
      </c>
      <c r="C12" s="3">
        <v>4535109519000</v>
      </c>
      <c r="D12" s="3">
        <v>2705788010000</v>
      </c>
      <c r="E12" s="3">
        <v>2559901992000</v>
      </c>
      <c r="F12" s="3">
        <v>136555067000</v>
      </c>
      <c r="G12" s="3">
        <f t="shared" si="3"/>
        <v>145886018000</v>
      </c>
      <c r="H12" s="3">
        <v>33851141000</v>
      </c>
      <c r="I12" s="3">
        <f t="shared" si="4"/>
        <v>145886018000</v>
      </c>
      <c r="J12" s="3">
        <v>11691247000</v>
      </c>
      <c r="K12" s="3">
        <f t="shared" si="5"/>
        <v>42403041900</v>
      </c>
      <c r="L12" s="3">
        <v>10989990000</v>
      </c>
      <c r="M12" s="3">
        <f t="shared" si="6"/>
        <v>42403041900</v>
      </c>
      <c r="N12" s="7">
        <f t="shared" si="7"/>
        <v>8.0480279798039275E-2</v>
      </c>
      <c r="O12" s="7">
        <f t="shared" si="1"/>
        <v>0.29065871069289179</v>
      </c>
      <c r="Q12" s="8">
        <f t="shared" si="8"/>
        <v>242035.4265065068</v>
      </c>
      <c r="R12" s="7">
        <f t="shared" si="10"/>
        <v>2.8583330740064365</v>
      </c>
      <c r="S12" s="7">
        <f t="shared" si="9"/>
        <v>-0.23003944555202774</v>
      </c>
    </row>
    <row r="13" spans="1:19" ht="11.25">
      <c r="A13" s="2" t="s">
        <v>18</v>
      </c>
      <c r="B13" s="3">
        <v>17612</v>
      </c>
      <c r="C13" s="3">
        <v>2604460699000</v>
      </c>
      <c r="D13" s="3">
        <v>1253504463000</v>
      </c>
      <c r="E13" s="3">
        <v>1171811433000</v>
      </c>
      <c r="F13" s="3">
        <v>76806965000</v>
      </c>
      <c r="G13" s="3">
        <f t="shared" si="3"/>
        <v>81693030000</v>
      </c>
      <c r="H13" s="3">
        <v>20959687000</v>
      </c>
      <c r="I13" s="3">
        <f t="shared" si="4"/>
        <v>81693030000</v>
      </c>
      <c r="J13" s="3">
        <v>7317826000</v>
      </c>
      <c r="K13" s="3">
        <f t="shared" si="5"/>
        <v>24322983000</v>
      </c>
      <c r="L13" s="3">
        <v>6648385000</v>
      </c>
      <c r="M13" s="3">
        <f t="shared" si="6"/>
        <v>24322983000</v>
      </c>
      <c r="N13" s="7">
        <f t="shared" si="7"/>
        <v>8.6559662915986851E-2</v>
      </c>
      <c r="O13" s="7">
        <f t="shared" si="1"/>
        <v>0.29773633074939199</v>
      </c>
      <c r="Q13" s="8">
        <f t="shared" si="8"/>
        <v>1003554.2811719283</v>
      </c>
      <c r="R13" s="7">
        <f t="shared" si="10"/>
        <v>2.6584799165511623</v>
      </c>
      <c r="S13" s="7">
        <f t="shared" si="9"/>
        <v>-0.23011712544558946</v>
      </c>
    </row>
    <row r="14" spans="1:19" ht="11.25">
      <c r="A14" s="2" t="s">
        <v>19</v>
      </c>
      <c r="B14" s="3">
        <v>10544</v>
      </c>
      <c r="C14" s="3">
        <v>3773187186000</v>
      </c>
      <c r="D14" s="3">
        <v>1641605390000</v>
      </c>
      <c r="E14" s="3">
        <v>1524561478000</v>
      </c>
      <c r="F14" s="3">
        <v>113218216000</v>
      </c>
      <c r="G14" s="3">
        <f t="shared" si="3"/>
        <v>117043912000</v>
      </c>
      <c r="H14" s="3">
        <v>35906983000</v>
      </c>
      <c r="I14" s="3">
        <f t="shared" si="4"/>
        <v>117043912000</v>
      </c>
      <c r="J14" s="3">
        <v>12618634000</v>
      </c>
      <c r="K14" s="3">
        <f t="shared" si="5"/>
        <v>35002461600</v>
      </c>
      <c r="L14" s="3">
        <v>10755365000</v>
      </c>
      <c r="M14" s="3">
        <f t="shared" si="6"/>
        <v>35002461600</v>
      </c>
      <c r="N14" s="7">
        <f t="shared" si="7"/>
        <v>9.4996771544253969E-2</v>
      </c>
      <c r="O14" s="7">
        <f t="shared" si="1"/>
        <v>0.29905409860189908</v>
      </c>
      <c r="Q14" s="8">
        <f t="shared" si="8"/>
        <v>2299610.8308042488</v>
      </c>
      <c r="R14" s="7">
        <f t="shared" si="10"/>
        <v>2.2544187575224086</v>
      </c>
      <c r="S14" s="7">
        <f t="shared" si="9"/>
        <v>-0.21416250367343714</v>
      </c>
    </row>
    <row r="15" spans="1:19" ht="11.25">
      <c r="A15" s="2" t="s">
        <v>20</v>
      </c>
      <c r="B15" s="3">
        <v>7960</v>
      </c>
      <c r="C15" s="3">
        <v>20983857694000</v>
      </c>
      <c r="D15" s="3">
        <v>20695230467000</v>
      </c>
      <c r="E15" s="3">
        <v>19409593604000</v>
      </c>
      <c r="F15" s="3">
        <v>1400337629000</v>
      </c>
      <c r="G15" s="3">
        <f t="shared" si="3"/>
        <v>1285636863000</v>
      </c>
      <c r="H15" s="3">
        <v>1131272145000</v>
      </c>
      <c r="I15" s="3">
        <f t="shared" si="4"/>
        <v>1285636863000</v>
      </c>
      <c r="J15" s="3">
        <v>399474369000</v>
      </c>
      <c r="K15" s="3">
        <f t="shared" si="5"/>
        <v>385607478900</v>
      </c>
      <c r="L15" s="3">
        <v>254917930000</v>
      </c>
      <c r="M15" s="3">
        <f t="shared" si="6"/>
        <v>385607478900</v>
      </c>
      <c r="N15" s="7">
        <f t="shared" si="7"/>
        <v>0.18204033421714186</v>
      </c>
      <c r="O15" s="7">
        <f t="shared" si="1"/>
        <v>0.29993498941854779</v>
      </c>
      <c r="Q15" s="8">
        <f t="shared" si="8"/>
        <v>16418285.037688442</v>
      </c>
      <c r="R15" s="7">
        <f t="shared" si="10"/>
        <v>0.51267303519999552</v>
      </c>
      <c r="S15" s="7">
        <f t="shared" si="9"/>
        <v>-9.3327170671923726E-2</v>
      </c>
    </row>
  </sheetData>
  <pageMargins left="0.8" right="0.8" top="0.4" bottom="0.3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CR5 final</vt:lpstr>
      <vt:lpstr>'CR5 final'!Print_Area</vt:lpstr>
    </vt:vector>
  </TitlesOfParts>
  <Company>Internal Revenue 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mrlowe00</dc:creator>
  <cp:lastModifiedBy>Volvo</cp:lastModifiedBy>
  <cp:lastPrinted>2016-03-22T18:06:43Z</cp:lastPrinted>
  <dcterms:created xsi:type="dcterms:W3CDTF">2009-02-09T15:53:40Z</dcterms:created>
  <dcterms:modified xsi:type="dcterms:W3CDTF">2016-10-11T08:35:21Z</dcterms:modified>
</cp:coreProperties>
</file>