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" windowWidth="19440" windowHeight="12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3" i="1"/>
  <c r="I33" s="1"/>
  <c r="D31"/>
  <c r="D30"/>
  <c r="D29"/>
  <c r="D28"/>
  <c r="D27"/>
  <c r="D32"/>
  <c r="B8"/>
  <c r="B10" s="1"/>
  <c r="B7"/>
  <c r="E12" i="2"/>
  <c r="C12"/>
  <c r="E11"/>
  <c r="C11"/>
  <c r="E10"/>
  <c r="C10"/>
  <c r="E9"/>
  <c r="C9"/>
  <c r="E8"/>
  <c r="C8"/>
  <c r="E7"/>
  <c r="C7"/>
  <c r="E6"/>
  <c r="C6"/>
  <c r="E5"/>
  <c r="C5"/>
  <c r="E4"/>
  <c r="E13" s="1"/>
  <c r="C4"/>
  <c r="E3"/>
  <c r="C3"/>
  <c r="D26" i="1" l="1"/>
  <c r="E33"/>
  <c r="C13" i="2"/>
  <c r="E32" i="1"/>
  <c r="E31"/>
  <c r="E30"/>
  <c r="E29"/>
  <c r="E27"/>
  <c r="E17"/>
  <c r="E22"/>
  <c r="E21"/>
  <c r="E20"/>
  <c r="E19"/>
  <c r="E18"/>
  <c r="E16"/>
  <c r="E15"/>
  <c r="I27" l="1"/>
  <c r="I29"/>
  <c r="I30"/>
  <c r="I31"/>
  <c r="I32"/>
  <c r="G31"/>
  <c r="E28" l="1"/>
  <c r="I28"/>
  <c r="G30"/>
  <c r="G33"/>
  <c r="H28"/>
  <c r="G27"/>
  <c r="G32"/>
  <c r="G29"/>
  <c r="G28"/>
  <c r="E26" l="1"/>
  <c r="I26"/>
  <c r="H29"/>
  <c r="H33"/>
  <c r="H30"/>
  <c r="H27"/>
  <c r="H31"/>
  <c r="H32"/>
  <c r="H35" l="1"/>
</calcChain>
</file>

<file path=xl/sharedStrings.xml><?xml version="1.0" encoding="utf-8"?>
<sst xmlns="http://schemas.openxmlformats.org/spreadsheetml/2006/main" count="87" uniqueCount="60">
  <si>
    <t>&gt; $388,905</t>
  </si>
  <si>
    <t>&gt; $167,728</t>
  </si>
  <si>
    <t>Top 10%</t>
  </si>
  <si>
    <t>&gt; $120,136</t>
  </si>
  <si>
    <t>&gt; $70,492</t>
  </si>
  <si>
    <t>10-15%</t>
  </si>
  <si>
    <t>n/a</t>
  </si>
  <si>
    <t>All</t>
  </si>
  <si>
    <t>&gt; $34,823</t>
  </si>
  <si>
    <t>&lt; $34,823</t>
  </si>
  <si>
    <t>0-0.1%</t>
  </si>
  <si>
    <t>1.1-5%</t>
  </si>
  <si>
    <t>5.1-10%</t>
  </si>
  <si>
    <t>10.1-25%</t>
  </si>
  <si>
    <t>25.1-50%</t>
  </si>
  <si>
    <t>50.1-100%</t>
  </si>
  <si>
    <t>&gt; $1,717,675</t>
  </si>
  <si>
    <t>Number of Individual Returns*</t>
  </si>
  <si>
    <t>pov line 2011</t>
  </si>
  <si>
    <t>rent</t>
  </si>
  <si>
    <t>utilities</t>
  </si>
  <si>
    <t>gas (gal)</t>
  </si>
  <si>
    <t>house+car ins</t>
  </si>
  <si>
    <t>fun</t>
  </si>
  <si>
    <t>internet</t>
  </si>
  <si>
    <t>misc</t>
  </si>
  <si>
    <t>phone</t>
  </si>
  <si>
    <t>my cost of living / new std ded</t>
  </si>
  <si>
    <t>num returns</t>
  </si>
  <si>
    <t>AGI (old)</t>
  </si>
  <si>
    <t>taxes paid (old)</t>
  </si>
  <si>
    <t>std ded (old)</t>
  </si>
  <si>
    <t>std ded (new)</t>
  </si>
  <si>
    <t>new perc (calc)</t>
  </si>
  <si>
    <t>new perc (used)</t>
  </si>
  <si>
    <t>Average Tax Rate (old)</t>
  </si>
  <si>
    <t>Group's Share of Income Taxes (old)</t>
  </si>
  <si>
    <t>Group's Share of Total AGI (old)</t>
  </si>
  <si>
    <t>Income Taxes Paid (old)</t>
  </si>
  <si>
    <t>Income Split Point (old)</t>
  </si>
  <si>
    <t>Av tax / person (old)</t>
  </si>
  <si>
    <t>0.11-1%</t>
  </si>
  <si>
    <t>Income Taxes Paid (new)</t>
  </si>
  <si>
    <t>Av tax / person (new)</t>
  </si>
  <si>
    <t>Group's Share of Total AGI (new)</t>
  </si>
  <si>
    <t>Group's Share of Income Taxes (new)</t>
  </si>
  <si>
    <t>Average Tax Rate (new)</t>
  </si>
  <si>
    <t>Tax Bracket (old)</t>
  </si>
  <si>
    <t>indiv</t>
  </si>
  <si>
    <t>adult+child</t>
  </si>
  <si>
    <t>unit</t>
  </si>
  <si>
    <t>annual</t>
  </si>
  <si>
    <t>health ins</t>
  </si>
  <si>
    <t>meals</t>
  </si>
  <si>
    <t>http://taxfoundation.org/article/summary-latest-federal-income-tax-data</t>
  </si>
  <si>
    <t>https://www.irs.gov/pub/irs-soi/13in01etr.xls</t>
  </si>
  <si>
    <t>NI (old)</t>
  </si>
  <si>
    <t>NI (new)</t>
  </si>
  <si>
    <t>All returns</t>
  </si>
  <si>
    <t>AGI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</si>
</sst>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10" fontId="0" fillId="0" borderId="0" xfId="0" applyNumberForma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selection activeCell="B5" sqref="B5"/>
    </sheetView>
  </sheetViews>
  <sheetFormatPr defaultRowHeight="15"/>
  <cols>
    <col min="1" max="1" width="17" customWidth="1"/>
    <col min="2" max="2" width="27" customWidth="1"/>
    <col min="3" max="3" width="17.85546875" customWidth="1"/>
    <col min="4" max="4" width="17.28515625" bestFit="1" customWidth="1"/>
    <col min="5" max="5" width="11.85546875" customWidth="1"/>
    <col min="6" max="6" width="12.42578125" customWidth="1"/>
  </cols>
  <sheetData>
    <row r="1" spans="1:12">
      <c r="B1" t="s">
        <v>54</v>
      </c>
      <c r="F1" t="s">
        <v>55</v>
      </c>
    </row>
    <row r="2" spans="1:12">
      <c r="B2" s="1" t="s">
        <v>58</v>
      </c>
    </row>
    <row r="3" spans="1:12">
      <c r="A3" s="1" t="s">
        <v>28</v>
      </c>
      <c r="B3" s="3">
        <v>136585712</v>
      </c>
      <c r="C3" s="3"/>
      <c r="D3" s="3"/>
      <c r="E3" s="3"/>
      <c r="F3" s="1"/>
      <c r="G3" s="5"/>
      <c r="H3" s="7"/>
      <c r="I3" s="7"/>
    </row>
    <row r="4" spans="1:12">
      <c r="A4" s="1" t="s">
        <v>31</v>
      </c>
      <c r="B4" s="3">
        <v>5800</v>
      </c>
      <c r="C4" s="3"/>
      <c r="D4" s="3"/>
      <c r="E4" s="3"/>
      <c r="F4" s="1"/>
      <c r="G4" s="5"/>
      <c r="H4" s="7"/>
      <c r="I4" s="7"/>
    </row>
    <row r="5" spans="1:12">
      <c r="A5" s="1" t="s">
        <v>32</v>
      </c>
      <c r="B5" s="3">
        <v>35000</v>
      </c>
      <c r="C5" s="3"/>
      <c r="D5" s="3"/>
      <c r="E5" s="3"/>
      <c r="F5" s="1"/>
      <c r="G5" s="5"/>
      <c r="H5" s="7"/>
      <c r="I5" s="7"/>
    </row>
    <row r="6" spans="1:12">
      <c r="A6" t="s">
        <v>29</v>
      </c>
      <c r="B6" s="3">
        <v>8317188000000</v>
      </c>
    </row>
    <row r="7" spans="1:12">
      <c r="A7" t="s">
        <v>56</v>
      </c>
      <c r="B7" s="2">
        <f>B6-B3*B4</f>
        <v>7524990870400</v>
      </c>
    </row>
    <row r="8" spans="1:12">
      <c r="A8" t="s">
        <v>57</v>
      </c>
      <c r="B8" s="3">
        <f>B6-B3*B5</f>
        <v>3536688080000</v>
      </c>
    </row>
    <row r="9" spans="1:12">
      <c r="A9" t="s">
        <v>30</v>
      </c>
      <c r="B9" s="3">
        <v>1042571000000</v>
      </c>
    </row>
    <row r="10" spans="1:12">
      <c r="A10" t="s">
        <v>33</v>
      </c>
      <c r="B10" s="7">
        <f>B9/B8</f>
        <v>0.29478737632977797</v>
      </c>
    </row>
    <row r="11" spans="1:12">
      <c r="A11" t="s">
        <v>34</v>
      </c>
      <c r="B11" s="7">
        <v>0.3</v>
      </c>
    </row>
    <row r="14" spans="1:12" ht="75">
      <c r="A14" s="1">
        <v>2011</v>
      </c>
      <c r="B14" s="1" t="s">
        <v>17</v>
      </c>
      <c r="C14" s="1" t="s">
        <v>59</v>
      </c>
      <c r="D14" s="1" t="s">
        <v>38</v>
      </c>
      <c r="E14" s="1" t="s">
        <v>40</v>
      </c>
      <c r="F14" s="1" t="s">
        <v>39</v>
      </c>
      <c r="G14" s="1" t="s">
        <v>37</v>
      </c>
      <c r="H14" s="1" t="s">
        <v>36</v>
      </c>
      <c r="I14" s="1" t="s">
        <v>35</v>
      </c>
      <c r="J14" s="1" t="s">
        <v>47</v>
      </c>
      <c r="K14" s="1" t="s">
        <v>18</v>
      </c>
      <c r="L14" s="1" t="s">
        <v>27</v>
      </c>
    </row>
    <row r="15" spans="1:12">
      <c r="A15" s="1" t="s">
        <v>7</v>
      </c>
      <c r="B15" s="3">
        <v>136585712</v>
      </c>
      <c r="C15" s="3">
        <v>8317188000000</v>
      </c>
      <c r="D15" s="3">
        <v>1042571000000</v>
      </c>
      <c r="E15" s="3">
        <f>D15/B15</f>
        <v>7633.0897627125159</v>
      </c>
      <c r="F15" s="1" t="s">
        <v>6</v>
      </c>
      <c r="G15" s="5">
        <v>1</v>
      </c>
      <c r="H15" s="7">
        <v>1</v>
      </c>
      <c r="I15" s="7">
        <v>0.12540000000000001</v>
      </c>
    </row>
    <row r="16" spans="1:12">
      <c r="A16" t="s">
        <v>10</v>
      </c>
      <c r="B16" s="3">
        <v>136585</v>
      </c>
      <c r="C16" s="3">
        <v>737000000000</v>
      </c>
      <c r="D16" s="3">
        <v>168000000000</v>
      </c>
      <c r="E16" s="3">
        <f t="shared" ref="E16:E22" si="0">D16/B16</f>
        <v>1230003.294651682</v>
      </c>
      <c r="F16" s="1" t="s">
        <v>16</v>
      </c>
      <c r="G16" s="7">
        <v>8.8599999999999998E-2</v>
      </c>
      <c r="H16" s="7">
        <v>0.16139999999999999</v>
      </c>
      <c r="I16" s="6">
        <v>0.22819999999999999</v>
      </c>
      <c r="J16" s="4">
        <v>0.35</v>
      </c>
      <c r="K16">
        <v>22350</v>
      </c>
      <c r="L16">
        <v>35000</v>
      </c>
    </row>
    <row r="17" spans="1:12">
      <c r="A17" s="1" t="s">
        <v>41</v>
      </c>
      <c r="B17" s="3">
        <v>1229271.3</v>
      </c>
      <c r="C17" s="3">
        <v>818701000000</v>
      </c>
      <c r="D17" s="3">
        <v>197518000000</v>
      </c>
      <c r="E17" s="3">
        <f>D17/B17</f>
        <v>160678.93230729457</v>
      </c>
      <c r="F17" s="1" t="s">
        <v>0</v>
      </c>
      <c r="G17" s="7">
        <v>9.8400000000000001E-2</v>
      </c>
      <c r="H17" s="7">
        <v>0.18959999999999999</v>
      </c>
      <c r="I17" s="7">
        <v>0.24129999999999999</v>
      </c>
      <c r="J17" s="4">
        <v>0.35</v>
      </c>
      <c r="K17">
        <v>22350</v>
      </c>
      <c r="L17">
        <v>35000</v>
      </c>
    </row>
    <row r="18" spans="1:12">
      <c r="A18" s="1" t="s">
        <v>11</v>
      </c>
      <c r="B18" s="9">
        <v>5463429</v>
      </c>
      <c r="C18" s="9">
        <v>1263178000000</v>
      </c>
      <c r="D18" s="9">
        <v>223449000000</v>
      </c>
      <c r="E18" s="3">
        <f t="shared" si="0"/>
        <v>40899.039778864149</v>
      </c>
      <c r="F18" s="8" t="s">
        <v>1</v>
      </c>
      <c r="G18" s="7">
        <v>0.152</v>
      </c>
      <c r="H18" s="7">
        <v>0.214</v>
      </c>
      <c r="I18" s="10">
        <v>0.17699999999999999</v>
      </c>
      <c r="J18" s="4">
        <v>0.33</v>
      </c>
      <c r="K18">
        <v>22350</v>
      </c>
      <c r="L18">
        <v>35000</v>
      </c>
    </row>
    <row r="19" spans="1:12">
      <c r="A19" s="1" t="s">
        <v>12</v>
      </c>
      <c r="B19" s="9">
        <v>6829285</v>
      </c>
      <c r="C19" s="9">
        <v>956099000000</v>
      </c>
      <c r="D19" s="9">
        <v>122696000000</v>
      </c>
      <c r="E19" s="3">
        <f t="shared" si="0"/>
        <v>17966.156047082528</v>
      </c>
      <c r="F19" s="8" t="s">
        <v>3</v>
      </c>
      <c r="G19" s="7">
        <v>0.115</v>
      </c>
      <c r="H19" s="7">
        <v>0.11799999999999999</v>
      </c>
      <c r="I19" s="10">
        <v>0.128</v>
      </c>
      <c r="J19" s="4">
        <v>0.28000000000000003</v>
      </c>
      <c r="K19">
        <v>22350</v>
      </c>
      <c r="L19">
        <v>35000</v>
      </c>
    </row>
    <row r="20" spans="1:12">
      <c r="A20" s="1" t="s">
        <v>13</v>
      </c>
      <c r="B20" s="9">
        <v>20487857</v>
      </c>
      <c r="C20" s="9">
        <v>1865607000000</v>
      </c>
      <c r="D20" s="9">
        <v>180953000000</v>
      </c>
      <c r="E20" s="3">
        <f t="shared" si="0"/>
        <v>8832.2072923488286</v>
      </c>
      <c r="F20" s="8" t="s">
        <v>4</v>
      </c>
      <c r="G20" s="7">
        <v>0.224</v>
      </c>
      <c r="H20" s="7">
        <v>0.17399999999999999</v>
      </c>
      <c r="I20" s="10">
        <v>9.7000000000000003E-2</v>
      </c>
      <c r="J20" s="4">
        <v>0.28000000000000003</v>
      </c>
      <c r="K20">
        <v>22350</v>
      </c>
      <c r="L20">
        <v>35000</v>
      </c>
    </row>
    <row r="21" spans="1:12">
      <c r="A21" s="1" t="s">
        <v>14</v>
      </c>
      <c r="B21" s="9">
        <v>34146428</v>
      </c>
      <c r="C21" s="9">
        <v>1716042000000</v>
      </c>
      <c r="D21" s="9">
        <v>119844000000</v>
      </c>
      <c r="E21" s="3">
        <f t="shared" si="0"/>
        <v>3509.708248253668</v>
      </c>
      <c r="F21" s="8" t="s">
        <v>8</v>
      </c>
      <c r="G21" s="7">
        <v>0.20599999999999999</v>
      </c>
      <c r="H21" s="7">
        <v>0.115</v>
      </c>
      <c r="I21" s="10">
        <v>7.0000000000000007E-2</v>
      </c>
      <c r="J21" s="4">
        <v>0.25</v>
      </c>
      <c r="K21">
        <v>22350</v>
      </c>
      <c r="L21">
        <v>35000</v>
      </c>
    </row>
    <row r="22" spans="1:12">
      <c r="A22" s="1" t="s">
        <v>15</v>
      </c>
      <c r="B22" s="3">
        <v>68292856</v>
      </c>
      <c r="C22" s="3">
        <v>960561000000</v>
      </c>
      <c r="D22" s="3">
        <v>30109000000</v>
      </c>
      <c r="E22" s="3">
        <f t="shared" si="0"/>
        <v>440.88066839670608</v>
      </c>
      <c r="F22" s="8" t="s">
        <v>9</v>
      </c>
      <c r="G22" s="7">
        <v>0.11550000000000001</v>
      </c>
      <c r="H22" s="7">
        <v>2.8899999999999999E-2</v>
      </c>
      <c r="I22" s="7">
        <v>3.1300000000000001E-2</v>
      </c>
      <c r="J22" s="4" t="s">
        <v>5</v>
      </c>
      <c r="K22">
        <v>22350</v>
      </c>
      <c r="L22">
        <v>35000</v>
      </c>
    </row>
    <row r="23" spans="1:12">
      <c r="C23" s="2"/>
    </row>
    <row r="24" spans="1:12">
      <c r="H24" s="6"/>
    </row>
    <row r="25" spans="1:12" ht="75">
      <c r="A25" s="1">
        <v>2011</v>
      </c>
      <c r="B25" s="1" t="s">
        <v>17</v>
      </c>
      <c r="C25" s="1" t="s">
        <v>59</v>
      </c>
      <c r="D25" s="1" t="s">
        <v>42</v>
      </c>
      <c r="E25" s="1" t="s">
        <v>43</v>
      </c>
      <c r="F25" s="1" t="s">
        <v>39</v>
      </c>
      <c r="G25" s="1" t="s">
        <v>44</v>
      </c>
      <c r="H25" s="1" t="s">
        <v>45</v>
      </c>
      <c r="I25" s="1" t="s">
        <v>46</v>
      </c>
      <c r="J25" s="1" t="s">
        <v>47</v>
      </c>
      <c r="K25" s="1" t="s">
        <v>18</v>
      </c>
      <c r="L25" s="1" t="s">
        <v>27</v>
      </c>
    </row>
    <row r="26" spans="1:12">
      <c r="A26" s="1" t="s">
        <v>7</v>
      </c>
      <c r="B26" s="3">
        <v>136585712</v>
      </c>
      <c r="C26" s="3">
        <v>8317188000000</v>
      </c>
      <c r="D26" s="3">
        <f>SUM(D27:D33)</f>
        <v>1489913119350</v>
      </c>
      <c r="E26" s="3">
        <f>D26/B26</f>
        <v>10908.264836295615</v>
      </c>
      <c r="F26" s="1" t="s">
        <v>6</v>
      </c>
      <c r="G26" s="5">
        <v>1</v>
      </c>
      <c r="H26" s="7">
        <v>1</v>
      </c>
      <c r="I26" s="7">
        <f>D26/C26</f>
        <v>0.17913664081538136</v>
      </c>
    </row>
    <row r="27" spans="1:12">
      <c r="A27" t="s">
        <v>10</v>
      </c>
      <c r="B27" s="3">
        <v>136585</v>
      </c>
      <c r="C27" s="3">
        <v>737000000000</v>
      </c>
      <c r="D27" s="3">
        <f t="shared" ref="D27:D31" si="1">IF((C27-B27*$B$5)*$B$11&lt;0,0,(C27-B27*$B$5)*$B$11)</f>
        <v>219665857500</v>
      </c>
      <c r="E27" s="3">
        <f t="shared" ref="E27" si="2">D27/B27</f>
        <v>1608272.1931398031</v>
      </c>
      <c r="F27" s="1" t="s">
        <v>16</v>
      </c>
      <c r="G27" s="7">
        <f>C27/$C$26</f>
        <v>8.8611679812936772E-2</v>
      </c>
      <c r="H27" s="7">
        <f>D27/$D$26</f>
        <v>0.14743534683138637</v>
      </c>
      <c r="I27" s="7">
        <f t="shared" ref="I27:I33" si="3">D27/C27</f>
        <v>0.29805408073270012</v>
      </c>
      <c r="J27" s="4">
        <v>0.35</v>
      </c>
      <c r="K27">
        <v>22350</v>
      </c>
      <c r="L27">
        <v>35000</v>
      </c>
    </row>
    <row r="28" spans="1:12">
      <c r="A28" s="1" t="s">
        <v>41</v>
      </c>
      <c r="B28" s="3">
        <v>1229271.3</v>
      </c>
      <c r="C28" s="3">
        <v>818701000000</v>
      </c>
      <c r="D28" s="3">
        <f t="shared" si="1"/>
        <v>232702951350</v>
      </c>
      <c r="E28" s="3">
        <f>D28/B28</f>
        <v>189301.54096170634</v>
      </c>
      <c r="F28" s="1" t="s">
        <v>0</v>
      </c>
      <c r="G28" s="7">
        <f t="shared" ref="G28:G33" si="4">C28/$C$26</f>
        <v>9.8434831580096541E-2</v>
      </c>
      <c r="H28" s="7">
        <f>D28/$D$26</f>
        <v>0.15618558446650946</v>
      </c>
      <c r="I28" s="7">
        <f t="shared" si="3"/>
        <v>0.28423435582709683</v>
      </c>
      <c r="J28" s="4">
        <v>0.35</v>
      </c>
      <c r="K28">
        <v>22350</v>
      </c>
      <c r="L28">
        <v>35000</v>
      </c>
    </row>
    <row r="29" spans="1:12">
      <c r="A29" s="1" t="s">
        <v>11</v>
      </c>
      <c r="B29" s="9">
        <v>5463429</v>
      </c>
      <c r="C29" s="9">
        <v>1263178000000</v>
      </c>
      <c r="D29" s="3">
        <f t="shared" si="1"/>
        <v>321587395500</v>
      </c>
      <c r="E29" s="3">
        <f t="shared" ref="E29:E33" si="5">D29/B29</f>
        <v>58861.823865561353</v>
      </c>
      <c r="F29" s="8" t="s">
        <v>1</v>
      </c>
      <c r="G29" s="7">
        <f t="shared" si="4"/>
        <v>0.15187560988160903</v>
      </c>
      <c r="H29" s="7">
        <f>D29/$D$26</f>
        <v>0.21584305240583287</v>
      </c>
      <c r="I29" s="7">
        <f t="shared" si="3"/>
        <v>0.254585969277489</v>
      </c>
      <c r="J29" s="4">
        <v>0.33</v>
      </c>
      <c r="K29">
        <v>22350</v>
      </c>
      <c r="L29">
        <v>35000</v>
      </c>
    </row>
    <row r="30" spans="1:12">
      <c r="A30" s="1" t="s">
        <v>12</v>
      </c>
      <c r="B30" s="9">
        <v>6829285</v>
      </c>
      <c r="C30" s="9">
        <v>956099000000</v>
      </c>
      <c r="D30" s="3">
        <f t="shared" si="1"/>
        <v>215122207500</v>
      </c>
      <c r="E30" s="3">
        <f t="shared" si="5"/>
        <v>31499.960464382435</v>
      </c>
      <c r="F30" s="8" t="s">
        <v>3</v>
      </c>
      <c r="G30" s="7">
        <f t="shared" si="4"/>
        <v>0.1149545976356432</v>
      </c>
      <c r="H30" s="7">
        <f>D30/$D$26</f>
        <v>0.14438573948113884</v>
      </c>
      <c r="I30" s="7">
        <f t="shared" si="3"/>
        <v>0.22499992940061647</v>
      </c>
      <c r="J30" s="4">
        <v>0.28000000000000003</v>
      </c>
      <c r="K30">
        <v>22350</v>
      </c>
      <c r="L30">
        <v>35000</v>
      </c>
    </row>
    <row r="31" spans="1:12">
      <c r="A31" s="1" t="s">
        <v>13</v>
      </c>
      <c r="B31" s="9">
        <v>20487857</v>
      </c>
      <c r="C31" s="9">
        <v>1865607000000</v>
      </c>
      <c r="D31" s="3">
        <f t="shared" si="1"/>
        <v>344559601500</v>
      </c>
      <c r="E31" s="3">
        <f t="shared" si="5"/>
        <v>16817.74728806434</v>
      </c>
      <c r="F31" s="8" t="s">
        <v>4</v>
      </c>
      <c r="G31" s="7">
        <f t="shared" si="4"/>
        <v>0.22430742217201294</v>
      </c>
      <c r="H31" s="7">
        <f>D31/$D$26</f>
        <v>0.23126153936433555</v>
      </c>
      <c r="I31" s="7">
        <f t="shared" si="3"/>
        <v>0.18469034555509278</v>
      </c>
      <c r="J31" s="4">
        <v>0.28000000000000003</v>
      </c>
      <c r="K31">
        <v>22350</v>
      </c>
      <c r="L31">
        <v>35000</v>
      </c>
    </row>
    <row r="32" spans="1:12">
      <c r="A32" s="1" t="s">
        <v>14</v>
      </c>
      <c r="B32" s="9">
        <v>34146428</v>
      </c>
      <c r="C32" s="9">
        <v>1716042000000</v>
      </c>
      <c r="D32" s="3">
        <f>IF((C32-B32*$B$5)*$B$11&lt;0,0,(C32-B32*$B$5)*$B$11)</f>
        <v>156275106000</v>
      </c>
      <c r="E32" s="3">
        <f t="shared" si="5"/>
        <v>4576.6165058318838</v>
      </c>
      <c r="F32" s="8" t="s">
        <v>8</v>
      </c>
      <c r="G32" s="7">
        <f t="shared" si="4"/>
        <v>0.20632478188541609</v>
      </c>
      <c r="H32" s="7">
        <f>D32/$D$26</f>
        <v>0.10488873745079691</v>
      </c>
      <c r="I32" s="7">
        <f t="shared" si="3"/>
        <v>9.1067180173911827E-2</v>
      </c>
      <c r="J32" s="4">
        <v>0.25</v>
      </c>
      <c r="K32">
        <v>22350</v>
      </c>
      <c r="L32">
        <v>35000</v>
      </c>
    </row>
    <row r="33" spans="1:12">
      <c r="A33" s="1" t="s">
        <v>15</v>
      </c>
      <c r="B33" s="3">
        <v>68292856</v>
      </c>
      <c r="C33" s="3">
        <v>960561000000</v>
      </c>
      <c r="D33" s="3">
        <f t="shared" ref="D33" si="6">IF((C33-B33*$B$5)*$B$11&lt;0,0,(C33-B33*$B$5)*$B$11)</f>
        <v>0</v>
      </c>
      <c r="E33" s="3">
        <f t="shared" si="5"/>
        <v>0</v>
      </c>
      <c r="F33" s="8" t="s">
        <v>9</v>
      </c>
      <c r="G33" s="7">
        <f t="shared" si="4"/>
        <v>0.11549107703228544</v>
      </c>
      <c r="H33" s="7">
        <f>D33/$D$26</f>
        <v>0</v>
      </c>
      <c r="I33" s="7">
        <f t="shared" si="3"/>
        <v>0</v>
      </c>
      <c r="J33" s="4" t="s">
        <v>5</v>
      </c>
      <c r="K33">
        <v>22350</v>
      </c>
      <c r="L33">
        <v>35000</v>
      </c>
    </row>
    <row r="34" spans="1:12">
      <c r="B34" s="2"/>
      <c r="C34" s="2"/>
      <c r="D34" s="2"/>
    </row>
    <row r="35" spans="1:12">
      <c r="C35" s="2"/>
      <c r="D35" s="3"/>
      <c r="G35" t="s">
        <v>2</v>
      </c>
      <c r="H35" s="6">
        <f>SUM(H27:H30)</f>
        <v>0.66384972318486757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B1" t="s">
        <v>48</v>
      </c>
      <c r="C1" t="s">
        <v>48</v>
      </c>
      <c r="D1" t="s">
        <v>49</v>
      </c>
      <c r="E1" t="s">
        <v>49</v>
      </c>
    </row>
    <row r="2" spans="1:5">
      <c r="B2" t="s">
        <v>50</v>
      </c>
      <c r="C2" t="s">
        <v>51</v>
      </c>
      <c r="D2" t="s">
        <v>50</v>
      </c>
      <c r="E2" t="s">
        <v>51</v>
      </c>
    </row>
    <row r="3" spans="1:5">
      <c r="A3" t="s">
        <v>22</v>
      </c>
      <c r="B3">
        <v>1400</v>
      </c>
      <c r="C3">
        <f>B3</f>
        <v>1400</v>
      </c>
      <c r="D3">
        <v>1700</v>
      </c>
      <c r="E3">
        <f>D3</f>
        <v>1700</v>
      </c>
    </row>
    <row r="4" spans="1:5">
      <c r="A4" t="s">
        <v>52</v>
      </c>
      <c r="B4">
        <v>1000</v>
      </c>
      <c r="C4">
        <f>B4</f>
        <v>1000</v>
      </c>
      <c r="D4">
        <v>2000</v>
      </c>
      <c r="E4">
        <f>D4</f>
        <v>2000</v>
      </c>
    </row>
    <row r="5" spans="1:5">
      <c r="A5" t="s">
        <v>19</v>
      </c>
      <c r="B5">
        <v>950</v>
      </c>
      <c r="C5">
        <f>B5*12</f>
        <v>11400</v>
      </c>
      <c r="D5">
        <v>1200</v>
      </c>
      <c r="E5">
        <f>D5*12</f>
        <v>14400</v>
      </c>
    </row>
    <row r="6" spans="1:5">
      <c r="A6" t="s">
        <v>20</v>
      </c>
      <c r="B6">
        <v>212</v>
      </c>
      <c r="C6">
        <f>B6*12</f>
        <v>2544</v>
      </c>
      <c r="D6">
        <v>350</v>
      </c>
      <c r="E6">
        <f>D6*12</f>
        <v>4200</v>
      </c>
    </row>
    <row r="7" spans="1:5">
      <c r="A7" t="s">
        <v>26</v>
      </c>
      <c r="B7">
        <v>50</v>
      </c>
      <c r="C7">
        <f t="shared" ref="C7:E10" si="0">B7*12</f>
        <v>600</v>
      </c>
      <c r="D7">
        <v>100</v>
      </c>
      <c r="E7">
        <f t="shared" si="0"/>
        <v>1200</v>
      </c>
    </row>
    <row r="8" spans="1:5">
      <c r="A8" t="s">
        <v>24</v>
      </c>
      <c r="B8">
        <v>50</v>
      </c>
      <c r="C8">
        <f t="shared" si="0"/>
        <v>600</v>
      </c>
      <c r="D8">
        <v>50</v>
      </c>
      <c r="E8">
        <f t="shared" si="0"/>
        <v>600</v>
      </c>
    </row>
    <row r="9" spans="1:5">
      <c r="A9" t="s">
        <v>25</v>
      </c>
      <c r="B9">
        <v>100</v>
      </c>
      <c r="C9">
        <f t="shared" si="0"/>
        <v>1200</v>
      </c>
      <c r="D9">
        <v>200</v>
      </c>
      <c r="E9">
        <f t="shared" si="0"/>
        <v>2400</v>
      </c>
    </row>
    <row r="10" spans="1:5">
      <c r="A10" t="s">
        <v>23</v>
      </c>
      <c r="B10">
        <v>100</v>
      </c>
      <c r="C10">
        <f t="shared" si="0"/>
        <v>1200</v>
      </c>
      <c r="D10">
        <v>200</v>
      </c>
      <c r="E10">
        <f t="shared" si="0"/>
        <v>2400</v>
      </c>
    </row>
    <row r="11" spans="1:5">
      <c r="A11" t="s">
        <v>53</v>
      </c>
      <c r="B11">
        <v>10</v>
      </c>
      <c r="C11">
        <f>B11*3*365</f>
        <v>10950</v>
      </c>
      <c r="D11">
        <v>20</v>
      </c>
      <c r="E11">
        <f>D11*3*365</f>
        <v>21900</v>
      </c>
    </row>
    <row r="12" spans="1:5">
      <c r="A12" t="s">
        <v>21</v>
      </c>
      <c r="B12">
        <v>3.4</v>
      </c>
      <c r="C12">
        <f>B12*20*52</f>
        <v>3536</v>
      </c>
      <c r="D12">
        <v>3.4</v>
      </c>
      <c r="E12">
        <f>D12*30*52</f>
        <v>5304</v>
      </c>
    </row>
    <row r="13" spans="1:5">
      <c r="C13">
        <f>SUM(C3:C12)</f>
        <v>34430</v>
      </c>
      <c r="E13">
        <f>SUM(E3:E12)</f>
        <v>56104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Volvo</cp:lastModifiedBy>
  <dcterms:created xsi:type="dcterms:W3CDTF">2015-03-26T19:27:40Z</dcterms:created>
  <dcterms:modified xsi:type="dcterms:W3CDTF">2016-10-01T05:34:06Z</dcterms:modified>
</cp:coreProperties>
</file>