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6.xml" ContentType="application/vnd.openxmlformats-officedocument.drawingml.chartshapes+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7.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53725B94-4AC8-46F6-9C8E-EDA771B966B7}" xr6:coauthVersionLast="47" xr6:coauthVersionMax="47" xr10:uidLastSave="{00000000-0000-0000-0000-000000000000}"/>
  <bookViews>
    <workbookView xWindow="-108" yWindow="-108" windowWidth="23256" windowHeight="12456" firstSheet="9" activeTab="9"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 name="feature_stroke_analysis" sheetId="10" r:id="rId10"/>
    <sheet name="age_risk_factor_analysis" sheetId="11" r:id="rId11"/>
    <sheet name="presentation_report_log" sheetId="12" r:id="rId12"/>
  </sheet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7" l="1"/>
  <c r="F137" i="7"/>
  <c r="E137" i="7"/>
  <c r="V31" i="8"/>
  <c r="V29" i="8"/>
  <c r="V28" i="8"/>
  <c r="D110" i="11"/>
  <c r="D109" i="11"/>
  <c r="D108" i="11"/>
  <c r="D107" i="11"/>
  <c r="D106" i="11"/>
  <c r="E59" i="11"/>
  <c r="E58" i="11"/>
  <c r="E57" i="11"/>
  <c r="E56" i="11"/>
  <c r="E55" i="11"/>
  <c r="E30" i="11"/>
  <c r="E31" i="11"/>
  <c r="E34" i="11"/>
  <c r="E33" i="11"/>
  <c r="E32" i="11"/>
  <c r="E9" i="11"/>
  <c r="E8" i="11"/>
  <c r="E7" i="11"/>
  <c r="E5" i="11"/>
  <c r="K3" i="6"/>
  <c r="D19" i="6"/>
  <c r="D18" i="6"/>
  <c r="C20" i="6"/>
  <c r="I6" i="5"/>
  <c r="J6" i="5" s="1"/>
  <c r="K6" i="5"/>
  <c r="I5" i="5"/>
  <c r="J5" i="5"/>
  <c r="K5" i="5"/>
  <c r="I4" i="5"/>
  <c r="J4" i="5" s="1"/>
  <c r="K3" i="5"/>
  <c r="J3" i="5"/>
  <c r="I3" i="5"/>
  <c r="H3" i="6"/>
  <c r="G3" i="6"/>
  <c r="F3" i="6"/>
  <c r="D3" i="6"/>
  <c r="M13" i="9"/>
  <c r="N4" i="9"/>
  <c r="N22" i="9"/>
  <c r="N25" i="9"/>
  <c r="M21" i="9"/>
  <c r="N8" i="9"/>
  <c r="N24" i="9"/>
  <c r="M4" i="9"/>
  <c r="M16" i="9"/>
  <c r="M20" i="9"/>
  <c r="M27" i="9"/>
  <c r="M19" i="9"/>
  <c r="N21" i="9"/>
  <c r="N26" i="9"/>
  <c r="N5" i="9"/>
  <c r="M14" i="9"/>
  <c r="M22" i="9"/>
  <c r="M28" i="9"/>
  <c r="M11" i="9"/>
  <c r="M5" i="9"/>
  <c r="N11" i="9"/>
  <c r="N20" i="9"/>
  <c r="N28" i="9"/>
  <c r="N10" i="9"/>
  <c r="M8" i="9"/>
  <c r="M26" i="9"/>
  <c r="N17" i="9"/>
  <c r="M25" i="9"/>
  <c r="N19" i="9"/>
  <c r="N16" i="9"/>
  <c r="N7" i="9"/>
  <c r="M24" i="9"/>
  <c r="N13" i="9"/>
  <c r="N14" i="9"/>
  <c r="N27" i="9"/>
  <c r="M17" i="9"/>
  <c r="M10" i="9"/>
  <c r="M7" i="9"/>
  <c r="Q6" i="9" l="1"/>
  <c r="Q10" i="9"/>
  <c r="Q9" i="9"/>
  <c r="Q4" i="9"/>
  <c r="Q8" i="9"/>
  <c r="Q7" i="9"/>
  <c r="Q5" i="9"/>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9C830-240D-4313-AE00-65BA77670484}" keepAlive="1" name="Query - age_glucose_distribution" description="Connection to the 'age_glucose_distribution' query in the workbook." type="5" refreshedVersion="0" background="1">
    <dbPr connection="Provider=Microsoft.Mashup.OleDb.1;Data Source=$Workbook$;Location=age_glucose_distribution;Extended Properties=&quot;&quot;" command="SELECT * FROM [age_glucose_distribution]"/>
  </connection>
  <connection id="2" xr16:uid="{06E087DA-3E5D-41C7-84CF-717E7A2C406A}" keepAlive="1" name="Query - age_glucose_distribution (2)" description="Connection to the 'age_glucose_distribution (2)' query in the workbook." type="5" refreshedVersion="0" background="1">
    <dbPr connection="Provider=Microsoft.Mashup.OleDb.1;Data Source=$Workbook$;Location=&quot;age_glucose_distribution (2)&quot;;Extended Properties=&quot;&quot;" command="SELECT * FROM [age_glucose_distribution (2)]"/>
  </connection>
  <connection id="3"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4" xr16:uid="{82E01589-5E10-45C6-9C92-3BB6B7EA2F83}" keepAlive="1" name="Query - age_heart_disease_distribution" description="Connection to the 'age_heart_disease_distribution' query in the workbook." type="5" refreshedVersion="0" background="1">
    <dbPr connection="Provider=Microsoft.Mashup.OleDb.1;Data Source=$Workbook$;Location=age_heart_disease_distribution;Extended Properties=&quot;&quot;" command="SELECT * FROM [age_heart_disease_distribution]"/>
  </connection>
  <connection id="5" xr16:uid="{3E754C41-82F2-4E4E-8319-457F994DEBEB}" keepAlive="1" name="Query - age_hypertension_distribution" description="Connection to the 'age_hypertension_distribution' query in the workbook." type="5" refreshedVersion="0" background="1">
    <dbPr connection="Provider=Microsoft.Mashup.OleDb.1;Data Source=$Workbook$;Location=age_hypertension_distribution;Extended Properties=&quot;&quot;" command="SELECT * FROM [age_hypertension_distribution]"/>
  </connection>
  <connection id="6" xr16:uid="{FEB3B587-47A0-42CC-927E-5F7991062C0C}" keepAlive="1" name="Query - age_smoking_distribution" description="Connection to the 'age_smoking_distribution' query in the workbook." type="5" refreshedVersion="0" background="1">
    <dbPr connection="Provider=Microsoft.Mashup.OleDb.1;Data Source=$Workbook$;Location=age_smoking_distribution;Extended Properties=&quot;&quot;" command="SELECT * FROM [age_smoking_distribution]"/>
  </connection>
  <connection id="7"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8"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9"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10"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11"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12"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13"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1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5" xr16:uid="{1C8DE5F1-3807-4AE4-AA63-BEE9C9151AD0}" keepAlive="1" name="Query - risk_factor_average" description="Connection to the 'risk_factor_average' query in the workbook." type="5" refreshedVersion="0" background="1">
    <dbPr connection="Provider=Microsoft.Mashup.OleDb.1;Data Source=$Workbook$;Location=risk_factor_average;Extended Properties=&quot;&quot;" command="SELECT * FROM [risk_factor_average]"/>
  </connection>
  <connection id="16"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7"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<sst xmlns="http://schemas.openxmlformats.org/spreadsheetml/2006/main" count="749" uniqueCount="291">
  <si>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</si>
  <si>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</si>
  <si>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</si>
  <si>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</si>
  <si>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</si>
  <si>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</si>
  <si>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</si>
  <si>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</si>
  <si>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</si>
  <si>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</si>
  <si>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</si>
  <si>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</si>
  <si>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</si>
  <si>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</si>
  <si>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</si>
  <si>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</si>
  <si>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</si>
  <si>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</si>
  <si>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</si>
  <si>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</si>
  <si>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</si>
  <si>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</si>
  <si>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</si>
  <si>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</si>
  <si>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</si>
  <si>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</si>
  <si>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</si>
  <si>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</si>
  <si>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</si>
  <si>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</si>
  <si>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</si>
  <si>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</si>
  <si>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</si>
  <si>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</si>
  <si>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</si>
  <si>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</si>
  <si>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</si>
  <si>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</si>
  <si>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</si>
  <si>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</si>
  <si>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</si>
  <si>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</si>
  <si>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</si>
  <si>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</si>
  <si>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</si>
  <si>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</si>
  <si>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</si>
  <si>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</si>
  <si>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</si>
  <si>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</si>
  <si>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</si>
  <si>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</si>
  <si>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</si>
  <si>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</si>
  <si>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</si>
  <si>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</si>
  <si>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</si>
  <si>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</si>
  <si>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</si>
  <si>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</si>
  <si>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</si>
  <si>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</si>
  <si>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</si>
  <si>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</si>
  <si>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</si>
  <si>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</si>
  <si>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</si>
  <si>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</si>
  <si>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</si>
  <si>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</si>
  <si>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</si>
  <si>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</si>
  <si>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</si>
  <si>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</si>
  <si>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</si>
  <si>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</si>
  <si>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</si>
  <si>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</si>
  <si>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</si>
  <si>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</si>
  <si>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</si>
  <si>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</si>
  <si>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</si>
  <si>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</si>
  <si>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</si>
  <si>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</si>
  <si>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</si>
  <si>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</si>
  <si>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</si>
  <si>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</si>
  <si>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</si>
  <si>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</si>
  <si>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</si>
  <si>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</si>
  <si>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</si>
  <si>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</si>
  <si>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</si>
  <si>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</si>
  <si>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</si>
  <si>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</si>
  <si>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</si>
  <si>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</si>
  <si>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</si>
  <si>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</si>
  <si>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</si>
  <si>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</si>
  <si>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</si>
  <si>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</si>
  <si>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</si>
  <si>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</si>
  <si>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</si>
  <si>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</si>
  <si>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</si>
  <si>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</si>
  <si>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</si>
  <si>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</si>
  <si>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</si>
  <si>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</si>
  <si>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</si>
  <si>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</si>
  <si>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</si>
  <si>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</si>
  <si>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</si>
  <si>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</si>
  <si>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</si>
  <si>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</si>
  <si>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</si>
  <si>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</si>
  <si>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</si>
  <si>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</si>
  <si>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</si>
  <si>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</si>
  <si>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</si>
  <si>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</si>
  <si>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</si>
  <si>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</si>
  <si>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</si>
  <si>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</si>
  <si>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</si>
  <si>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</si>
  <si>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</si>
  <si>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</si>
  <si>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</si>
  <si>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</si>
  <si>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</si>
  <si>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</si>
  <si>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</si>
  <si>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</si>
  <si>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</si>
  <si>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</si>
  <si>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</si>
  <si>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</si>
  <si>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</si>
  <si>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</si>
  <si>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</si>
  <si>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</si>
  <si>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</si>
  <si>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</si>
  <si>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</si>
  <si>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</si>
  <si>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</si>
  <si>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</si>
  <si>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</si>
  <si>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</si>
  <si>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</si>
  <si>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</si>
  <si>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</si>
  <si>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</si>
  <si>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</si>
  <si>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</si>
  <si>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</si>
  <si>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</si>
  <si>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t>Smoking Status</t>
  </si>
  <si>
    <t>Smoking Status Distribution Analysis</t>
  </si>
  <si>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</si>
  <si>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</si>
  <si>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</si>
  <si>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t>bmi_category</t>
  </si>
  <si>
    <t>underweight</t>
  </si>
  <si>
    <t>normal weight</t>
  </si>
  <si>
    <t>overweight</t>
  </si>
  <si>
    <t>obesity class 1</t>
  </si>
  <si>
    <t>obesity class 2</t>
  </si>
  <si>
    <t>obesity class 3</t>
  </si>
  <si>
    <t>BMI</t>
  </si>
  <si>
    <t>BMI Distribution Analysis</t>
  </si>
  <si>
    <t>glucose_category</t>
  </si>
  <si>
    <t>hypoglycemic (&lt;70)</t>
  </si>
  <si>
    <t>normal (70-99)</t>
  </si>
  <si>
    <t>pre-diabetic (100-125)</t>
  </si>
  <si>
    <t>diabetic (126-199)</t>
  </si>
  <si>
    <t>high diabetes (200+)</t>
  </si>
  <si>
    <t>Average Glucose Level</t>
  </si>
  <si>
    <t>heart_disease_status</t>
  </si>
  <si>
    <t>no heart disease</t>
  </si>
  <si>
    <t>heart disease</t>
  </si>
  <si>
    <t>Heart Disease</t>
  </si>
  <si>
    <t>Heart Disease Distribution Analysis</t>
  </si>
  <si>
    <t>Average Glucose Level Distribution Analysis</t>
  </si>
  <si>
    <t>hypertension_status</t>
  </si>
  <si>
    <t>no hypertension</t>
  </si>
  <si>
    <t>Hypertension</t>
  </si>
  <si>
    <t>Hypertension Distribution Analysis</t>
  </si>
  <si>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</si>
  <si>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</si>
  <si>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</si>
  <si>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</si>
  <si>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</si>
  <si>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</si>
  <si>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</si>
  <si>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</si>
  <si>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</si>
  <si>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</si>
  <si>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</si>
  <si>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</si>
  <si>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</si>
  <si>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</si>
  <si>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</si>
  <si>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t>Mann-Whitney Test</t>
  </si>
  <si>
    <r>
      <t xml:space="preserve">The Mann–Whitney U Test was </t>
    </r>
    <r>
      <rPr>
        <b/>
        <sz val="11"/>
        <color theme="1"/>
        <rFont val="Aptos Narrow"/>
        <family val="2"/>
        <scheme val="minor"/>
      </rPr>
      <t>conducted using Python</t>
    </r>
    <r>
      <rPr>
        <sz val="11"/>
        <color theme="1"/>
        <rFont val="Aptos Narrow"/>
        <family val="2"/>
        <scheme val="minor"/>
      </rPr>
      <t>, as Excel does not support this test natively.
The script can be found in the python_stat_test folder under the filename mann_whitney_test.py.
Both BMI and average glucose level returned p-values</t>
    </r>
    <r>
      <rPr>
        <b/>
        <sz val="11"/>
        <color theme="1"/>
        <rFont val="Aptos Narrow"/>
        <family val="2"/>
        <scheme val="minor"/>
      </rPr>
      <t xml:space="preserve"> significantly below the 0.05 threshold</t>
    </r>
    <r>
      <rPr>
        <sz val="11"/>
        <color theme="1"/>
        <rFont val="Aptos Narrow"/>
        <family val="2"/>
        <scheme val="minor"/>
      </rPr>
      <t>, indicating that they are</t>
    </r>
    <r>
      <rPr>
        <b/>
        <sz val="11"/>
        <color theme="1"/>
        <rFont val="Aptos Narrow"/>
        <family val="2"/>
        <scheme val="minor"/>
      </rPr>
      <t xml:space="preserve"> statistically significant predictors</t>
    </r>
    <r>
      <rPr>
        <sz val="11"/>
        <color theme="1"/>
        <rFont val="Aptos Narrow"/>
        <family val="2"/>
        <scheme val="minor"/>
      </rPr>
      <t xml:space="preserve"> of stroke in patients under 65.</t>
    </r>
  </si>
  <si>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Gender and residence_type features will be </t>
    </r>
    <r>
      <rPr>
        <b/>
        <sz val="11"/>
        <color theme="1"/>
        <rFont val="Aptos Narrow"/>
        <family val="2"/>
        <scheme val="minor"/>
      </rPr>
      <t>dropped from the analysis</t>
    </r>
    <r>
      <rPr>
        <sz val="11"/>
        <color theme="1"/>
        <rFont val="Aptos Narrow"/>
        <family val="2"/>
        <scheme val="minor"/>
      </rPr>
      <t>, moving forward.</t>
    </r>
  </si>
  <si>
    <t>Feature</t>
  </si>
  <si>
    <t>Category</t>
  </si>
  <si>
    <t>work type</t>
  </si>
  <si>
    <t>In Group Stroke Rate of Change</t>
  </si>
  <si>
    <t xml:space="preserve">Disproportionate Stroke Burden </t>
  </si>
  <si>
    <t>Top In-Group Risk Factors</t>
  </si>
  <si>
    <t>Group Count</t>
  </si>
  <si>
    <t xml:space="preserve"> Heart Disease %</t>
  </si>
  <si>
    <t>Hypertension %</t>
  </si>
  <si>
    <t>Age Category</t>
  </si>
  <si>
    <t>Diabetes %</t>
  </si>
  <si>
    <t>Smokes %</t>
  </si>
  <si>
    <t>Formerly Smoked %</t>
  </si>
  <si>
    <t>Never Smoked %</t>
  </si>
  <si>
    <t>Unknown %</t>
  </si>
  <si>
    <t>History of Smoking %</t>
  </si>
  <si>
    <t>Age - Heart Disease</t>
  </si>
  <si>
    <t>Age - Heart Disease Distribution</t>
  </si>
  <si>
    <t>Age - Hypertension</t>
  </si>
  <si>
    <t>Age - Hypertension Distribution</t>
  </si>
  <si>
    <t>Age - Diabetes Distribution</t>
  </si>
  <si>
    <t>Age - Smoking Distribution</t>
  </si>
  <si>
    <r>
      <rPr>
        <b/>
        <sz val="10"/>
        <color theme="4"/>
        <rFont val="Aptos Narrow"/>
        <family val="2"/>
        <scheme val="minor"/>
      </rPr>
      <t>Business Problem:</t>
    </r>
    <r>
      <rPr>
        <sz val="10"/>
        <color theme="1"/>
        <rFont val="Aptos Narrow"/>
        <family val="2"/>
        <scheme val="minor"/>
      </rPr>
      <t xml:space="preserve">
To identify the </t>
    </r>
    <r>
      <rPr>
        <b/>
        <sz val="10"/>
        <color theme="1"/>
        <rFont val="Aptos Narrow"/>
        <family val="2"/>
        <scheme val="minor"/>
      </rPr>
      <t>leading predictors</t>
    </r>
    <r>
      <rPr>
        <sz val="10"/>
        <color theme="1"/>
        <rFont val="Aptos Narrow"/>
        <family val="2"/>
        <scheme val="minor"/>
      </rPr>
      <t xml:space="preserve"> of stroke in people</t>
    </r>
    <r>
      <rPr>
        <i/>
        <sz val="10"/>
        <color theme="1"/>
        <rFont val="Aptos Narrow"/>
        <family val="2"/>
        <scheme val="minor"/>
      </rPr>
      <t xml:space="preserve"> under the age of </t>
    </r>
    <r>
      <rPr>
        <b/>
        <i/>
        <sz val="10"/>
        <color theme="1"/>
        <rFont val="Aptos Narrow"/>
        <family val="2"/>
        <scheme val="minor"/>
      </rPr>
      <t>65</t>
    </r>
    <r>
      <rPr>
        <sz val="10"/>
        <color theme="1"/>
        <rFont val="Aptos Narrow"/>
        <family val="2"/>
        <scheme val="minor"/>
      </rPr>
      <t xml:space="preserve">, enabling public health organizations and care providers to develop </t>
    </r>
    <r>
      <rPr>
        <b/>
        <sz val="10"/>
        <color theme="1"/>
        <rFont val="Aptos Narrow"/>
        <family val="2"/>
        <scheme val="minor"/>
      </rPr>
      <t>targeted early prevention strategies</t>
    </r>
    <r>
      <rPr>
        <sz val="10"/>
        <color theme="1"/>
        <rFont val="Aptos Narrow"/>
        <family val="2"/>
        <scheme val="minor"/>
      </rPr>
      <t xml:space="preserve">, awareness campaigns, and screening protocols tailored to non-elderly populations. 
</t>
    </r>
    <r>
      <rPr>
        <b/>
        <sz val="10"/>
        <color theme="4"/>
        <rFont val="Aptos Narrow"/>
        <family val="2"/>
        <scheme val="minor"/>
      </rPr>
      <t>Business Tasks:</t>
    </r>
    <r>
      <rPr>
        <sz val="10"/>
        <color theme="1"/>
        <rFont val="Aptos Narrow"/>
        <family val="2"/>
        <scheme val="minor"/>
      </rPr>
      <t xml:space="preserve">
1. </t>
    </r>
    <r>
      <rPr>
        <b/>
        <sz val="10"/>
        <color theme="1"/>
        <rFont val="Aptos Narrow"/>
        <family val="2"/>
        <scheme val="minor"/>
      </rPr>
      <t>Quantify stroke occurrence</t>
    </r>
    <r>
      <rPr>
        <sz val="10"/>
        <color theme="1"/>
        <rFont val="Aptos Narrow"/>
        <family val="2"/>
        <scheme val="minor"/>
      </rPr>
      <t xml:space="preserve"> in patients under 65.
2. Identify the</t>
    </r>
    <r>
      <rPr>
        <b/>
        <sz val="10"/>
        <color theme="1"/>
        <rFont val="Aptos Narrow"/>
        <family val="2"/>
        <scheme val="minor"/>
      </rPr>
      <t xml:space="preserve"> strongest predictors of stroke</t>
    </r>
    <r>
      <rPr>
        <sz val="10"/>
        <color theme="1"/>
        <rFont val="Aptos Narrow"/>
        <family val="2"/>
        <scheme val="minor"/>
      </rPr>
      <t xml:space="preserve"> in this population.
3. Understand</t>
    </r>
    <r>
      <rPr>
        <b/>
        <sz val="10"/>
        <color theme="1"/>
        <rFont val="Aptos Narrow"/>
        <family val="2"/>
        <scheme val="minor"/>
      </rPr>
      <t xml:space="preserve"> how age interacts with key risk factors</t>
    </r>
    <r>
      <rPr>
        <sz val="10"/>
        <color theme="1"/>
        <rFont val="Aptos Narrow"/>
        <family val="2"/>
        <scheme val="minor"/>
      </rPr>
      <t xml:space="preserve"> like hypertension, glucose level, and smoking.
4. Pinpoint the age at which </t>
    </r>
    <r>
      <rPr>
        <b/>
        <sz val="10"/>
        <color theme="1"/>
        <rFont val="Aptos Narrow"/>
        <family val="2"/>
        <scheme val="minor"/>
      </rPr>
      <t>intervention</t>
    </r>
    <r>
      <rPr>
        <sz val="10"/>
        <color theme="1"/>
        <rFont val="Aptos Narrow"/>
        <family val="2"/>
        <scheme val="minor"/>
      </rPr>
      <t xml:space="preserve"> is</t>
    </r>
    <r>
      <rPr>
        <b/>
        <sz val="10"/>
        <color theme="1"/>
        <rFont val="Aptos Narrow"/>
        <family val="2"/>
        <scheme val="minor"/>
      </rPr>
      <t xml:space="preserve"> most impactful</t>
    </r>
    <r>
      <rPr>
        <sz val="10"/>
        <color theme="1"/>
        <rFont val="Aptos Narrow"/>
        <family val="2"/>
        <scheme val="minor"/>
      </rPr>
      <t xml:space="preserve"> for each condition.
5. Support</t>
    </r>
    <r>
      <rPr>
        <b/>
        <sz val="10"/>
        <color theme="1"/>
        <rFont val="Aptos Narrow"/>
        <family val="2"/>
        <scheme val="minor"/>
      </rPr>
      <t xml:space="preserve"> public health planning </t>
    </r>
    <r>
      <rPr>
        <sz val="10"/>
        <color theme="1"/>
        <rFont val="Aptos Narrow"/>
        <family val="2"/>
        <scheme val="minor"/>
      </rPr>
      <t xml:space="preserve">with actionable recommendations for </t>
    </r>
    <r>
      <rPr>
        <b/>
        <sz val="10"/>
        <color theme="1"/>
        <rFont val="Aptos Narrow"/>
        <family val="2"/>
        <scheme val="minor"/>
      </rPr>
      <t>early screening and prevention</t>
    </r>
    <r>
      <rPr>
        <sz val="10"/>
        <color theme="1"/>
        <rFont val="Aptos Narrow"/>
        <family val="2"/>
        <scheme val="minor"/>
      </rPr>
      <t xml:space="preserve">.
</t>
    </r>
    <r>
      <rPr>
        <b/>
        <sz val="10"/>
        <color theme="4"/>
        <rFont val="Aptos Narrow"/>
        <family val="2"/>
        <scheme val="minor"/>
      </rPr>
      <t>Target Audiences:</t>
    </r>
    <r>
      <rPr>
        <sz val="10"/>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0"/>
        <color theme="1"/>
        <rFont val="Aptos Narrow"/>
        <family val="2"/>
        <scheme val="minor"/>
      </rPr>
      <t xml:space="preserve"> SQL</t>
    </r>
    <r>
      <rPr>
        <sz val="10"/>
        <color theme="1"/>
        <rFont val="Aptos Narrow"/>
        <family val="2"/>
        <scheme val="minor"/>
      </rPr>
      <t xml:space="preserve">, </t>
    </r>
    <r>
      <rPr>
        <b/>
        <sz val="10"/>
        <color theme="1"/>
        <rFont val="Aptos Narrow"/>
        <family val="2"/>
        <scheme val="minor"/>
      </rPr>
      <t>Excel</t>
    </r>
    <r>
      <rPr>
        <sz val="10"/>
        <color theme="1"/>
        <rFont val="Aptos Narrow"/>
        <family val="2"/>
        <scheme val="minor"/>
      </rPr>
      <t xml:space="preserve">, </t>
    </r>
    <r>
      <rPr>
        <b/>
        <sz val="10"/>
        <color theme="1"/>
        <rFont val="Aptos Narrow"/>
        <family val="2"/>
        <scheme val="minor"/>
      </rPr>
      <t>Tableau</t>
    </r>
    <r>
      <rPr>
        <sz val="10"/>
        <color theme="1"/>
        <rFont val="Aptos Narrow"/>
        <family val="2"/>
        <scheme val="minor"/>
      </rPr>
      <t>, and data</t>
    </r>
    <r>
      <rPr>
        <b/>
        <sz val="10"/>
        <color theme="1"/>
        <rFont val="Aptos Narrow"/>
        <family val="2"/>
        <scheme val="minor"/>
      </rPr>
      <t xml:space="preserve"> storytelling</t>
    </r>
    <r>
      <rPr>
        <sz val="10"/>
        <color theme="1"/>
        <rFont val="Aptos Narrow"/>
        <family val="2"/>
        <scheme val="minor"/>
      </rPr>
      <t xml:space="preserve"> skills.
</t>
    </r>
    <r>
      <rPr>
        <b/>
        <sz val="10"/>
        <color theme="4"/>
        <rFont val="Aptos Narrow"/>
        <family val="2"/>
        <scheme val="minor"/>
      </rPr>
      <t>Why Under 65:</t>
    </r>
    <r>
      <rPr>
        <sz val="10"/>
        <color theme="1"/>
        <rFont val="Aptos Narrow"/>
        <family val="2"/>
        <scheme val="minor"/>
      </rPr>
      <t xml:space="preserve">
1) Studies have shown that age is a dominant predictor of stroke risk, but younger adults also experience strokes and are often </t>
    </r>
    <r>
      <rPr>
        <b/>
        <sz val="10"/>
        <color theme="1"/>
        <rFont val="Aptos Narrow"/>
        <family val="2"/>
        <scheme val="minor"/>
      </rPr>
      <t>overlooked in aggregate statistics</t>
    </r>
    <r>
      <rPr>
        <sz val="10"/>
        <color theme="1"/>
        <rFont val="Aptos Narrow"/>
        <family val="2"/>
        <scheme val="minor"/>
      </rPr>
      <t xml:space="preserve"> that include older patients.
2) </t>
    </r>
    <r>
      <rPr>
        <i/>
        <sz val="10"/>
        <color theme="1"/>
        <rFont val="Aptos Narrow"/>
        <family val="2"/>
        <scheme val="minor"/>
      </rPr>
      <t>Early identification</t>
    </r>
    <r>
      <rPr>
        <sz val="10"/>
        <color theme="1"/>
        <rFont val="Aptos Narrow"/>
        <family val="2"/>
        <scheme val="minor"/>
      </rPr>
      <t xml:space="preserve"> may </t>
    </r>
    <r>
      <rPr>
        <b/>
        <sz val="10"/>
        <color theme="1"/>
        <rFont val="Aptos Narrow"/>
        <family val="2"/>
        <scheme val="minor"/>
      </rPr>
      <t>reduce</t>
    </r>
    <r>
      <rPr>
        <sz val="10"/>
        <color theme="1"/>
        <rFont val="Aptos Narrow"/>
        <family val="2"/>
        <scheme val="minor"/>
      </rPr>
      <t xml:space="preserve"> long-term disability, cost of care, and workforce disruption. 
3) See</t>
    </r>
    <r>
      <rPr>
        <b/>
        <sz val="10"/>
        <color theme="1"/>
        <rFont val="Aptos Narrow"/>
        <family val="2"/>
        <scheme val="minor"/>
      </rPr>
      <t xml:space="preserve"> under65_context </t>
    </r>
    <r>
      <rPr>
        <sz val="10"/>
        <color theme="1"/>
        <rFont val="Aptos Narrow"/>
        <family val="2"/>
        <scheme val="minor"/>
      </rPr>
      <t xml:space="preserve">for justification on excluding 65+ patients based on distribution skew and stroke prevalence.
</t>
    </r>
    <r>
      <rPr>
        <b/>
        <sz val="10"/>
        <color theme="4"/>
        <rFont val="Aptos Narrow"/>
        <family val="2"/>
        <scheme val="minor"/>
      </rPr>
      <t>Core Questions:</t>
    </r>
    <r>
      <rPr>
        <sz val="10"/>
        <color theme="1"/>
        <rFont val="Aptos Narrow"/>
        <family val="2"/>
        <scheme val="minor"/>
      </rPr>
      <t xml:space="preserve">
1) What </t>
    </r>
    <r>
      <rPr>
        <b/>
        <sz val="10"/>
        <color theme="1"/>
        <rFont val="Aptos Narrow"/>
        <family val="2"/>
        <scheme val="minor"/>
      </rPr>
      <t>demographic</t>
    </r>
    <r>
      <rPr>
        <sz val="10"/>
        <color theme="1"/>
        <rFont val="Aptos Narrow"/>
        <family val="2"/>
        <scheme val="minor"/>
      </rPr>
      <t xml:space="preserve"> or</t>
    </r>
    <r>
      <rPr>
        <b/>
        <sz val="10"/>
        <color theme="1"/>
        <rFont val="Aptos Narrow"/>
        <family val="2"/>
        <scheme val="minor"/>
      </rPr>
      <t xml:space="preserve"> health-related factors</t>
    </r>
    <r>
      <rPr>
        <sz val="10"/>
        <color theme="1"/>
        <rFont val="Aptos Narrow"/>
        <family val="2"/>
        <scheme val="minor"/>
      </rPr>
      <t xml:space="preserve"> are most strongly associated with stroke in people under 65?
2) How do these factors </t>
    </r>
    <r>
      <rPr>
        <b/>
        <sz val="10"/>
        <color theme="1"/>
        <rFont val="Aptos Narrow"/>
        <family val="2"/>
        <scheme val="minor"/>
      </rPr>
      <t>interact with</t>
    </r>
    <r>
      <rPr>
        <sz val="10"/>
        <color theme="1"/>
        <rFont val="Aptos Narrow"/>
        <family val="2"/>
        <scheme val="minor"/>
      </rPr>
      <t xml:space="preserve"> or</t>
    </r>
    <r>
      <rPr>
        <b/>
        <sz val="10"/>
        <color theme="1"/>
        <rFont val="Aptos Narrow"/>
        <family val="2"/>
        <scheme val="minor"/>
      </rPr>
      <t xml:space="preserve"> compound</t>
    </r>
    <r>
      <rPr>
        <sz val="10"/>
        <color theme="1"/>
        <rFont val="Aptos Narrow"/>
        <family val="2"/>
        <scheme val="minor"/>
      </rPr>
      <t xml:space="preserve"> each other?
3) What </t>
    </r>
    <r>
      <rPr>
        <b/>
        <sz val="10"/>
        <color theme="1"/>
        <rFont val="Aptos Narrow"/>
        <family val="2"/>
        <scheme val="minor"/>
      </rPr>
      <t>data-driven insights</t>
    </r>
    <r>
      <rPr>
        <sz val="10"/>
        <color theme="1"/>
        <rFont val="Aptos Narrow"/>
        <family val="2"/>
        <scheme val="minor"/>
      </rPr>
      <t xml:space="preserve"> can support targeted outreach to younger patients at risk?
</t>
    </r>
    <r>
      <rPr>
        <b/>
        <sz val="10"/>
        <color theme="4"/>
        <rFont val="Aptos Narrow"/>
        <family val="2"/>
        <scheme val="minor"/>
      </rPr>
      <t>Deliverables:</t>
    </r>
    <r>
      <rPr>
        <sz val="10"/>
        <color theme="1"/>
        <rFont val="Aptos Narrow"/>
        <family val="2"/>
        <scheme val="minor"/>
      </rPr>
      <t xml:space="preserve">
1) </t>
    </r>
    <r>
      <rPr>
        <b/>
        <sz val="10"/>
        <color theme="1"/>
        <rFont val="Aptos Narrow"/>
        <family val="2"/>
        <scheme val="minor"/>
      </rPr>
      <t>Clean</t>
    </r>
    <r>
      <rPr>
        <sz val="10"/>
        <color theme="1"/>
        <rFont val="Aptos Narrow"/>
        <family val="2"/>
        <scheme val="minor"/>
      </rPr>
      <t xml:space="preserve"> and </t>
    </r>
    <r>
      <rPr>
        <b/>
        <sz val="10"/>
        <color theme="1"/>
        <rFont val="Aptos Narrow"/>
        <family val="2"/>
        <scheme val="minor"/>
      </rPr>
      <t>filtered</t>
    </r>
    <r>
      <rPr>
        <sz val="10"/>
        <color theme="1"/>
        <rFont val="Aptos Narrow"/>
        <family val="2"/>
        <scheme val="minor"/>
      </rPr>
      <t xml:space="preserve"> SQL dataset focused on under-65 patients. 
2) A short, </t>
    </r>
    <r>
      <rPr>
        <i/>
        <sz val="10"/>
        <color theme="1"/>
        <rFont val="Aptos Narrow"/>
        <family val="2"/>
        <scheme val="minor"/>
      </rPr>
      <t>well-documented</t>
    </r>
    <r>
      <rPr>
        <sz val="10"/>
        <color theme="1"/>
        <rFont val="Aptos Narrow"/>
        <family val="2"/>
        <scheme val="minor"/>
      </rPr>
      <t xml:space="preserve"> </t>
    </r>
    <r>
      <rPr>
        <b/>
        <sz val="10"/>
        <color theme="1"/>
        <rFont val="Aptos Narrow"/>
        <family val="2"/>
        <scheme val="minor"/>
      </rPr>
      <t>EDA summary</t>
    </r>
    <r>
      <rPr>
        <sz val="10"/>
        <color theme="1"/>
        <rFont val="Aptos Narrow"/>
        <family val="2"/>
        <scheme val="minor"/>
      </rPr>
      <t xml:space="preserve"> with insights and key </t>
    </r>
    <r>
      <rPr>
        <b/>
        <sz val="10"/>
        <color theme="1"/>
        <rFont val="Aptos Narrow"/>
        <family val="2"/>
        <scheme val="minor"/>
      </rPr>
      <t>visuals</t>
    </r>
    <r>
      <rPr>
        <sz val="10"/>
        <color theme="1"/>
        <rFont val="Aptos Narrow"/>
        <family val="2"/>
        <scheme val="minor"/>
      </rPr>
      <t xml:space="preserve">.
3) A </t>
    </r>
    <r>
      <rPr>
        <b/>
        <sz val="10"/>
        <color theme="1"/>
        <rFont val="Aptos Narrow"/>
        <family val="2"/>
        <scheme val="minor"/>
      </rPr>
      <t>Tableau Public dashboard</t>
    </r>
    <r>
      <rPr>
        <sz val="10"/>
        <color theme="1"/>
        <rFont val="Aptos Narrow"/>
        <family val="2"/>
        <scheme val="minor"/>
      </rPr>
      <t xml:space="preserve"> showcasing top findings. 
4) A recruiter-facing README summary to showcase analysis process and results.</t>
    </r>
  </si>
  <si>
    <r>
      <t xml:space="preserve">1. Stroke cases make up </t>
    </r>
    <r>
      <rPr>
        <b/>
        <sz val="10"/>
        <color theme="1"/>
        <rFont val="Aptos Narrow"/>
        <family val="2"/>
        <scheme val="minor"/>
      </rPr>
      <t>4.87%</t>
    </r>
    <r>
      <rPr>
        <sz val="10"/>
        <color theme="1"/>
        <rFont val="Aptos Narrow"/>
        <family val="2"/>
        <scheme val="minor"/>
      </rPr>
      <t xml:space="preserve"> of the original dataset.
2. Of the 249 total stroke cases, </t>
    </r>
    <r>
      <rPr>
        <b/>
        <sz val="10"/>
        <color theme="1"/>
        <rFont val="Aptos Narrow"/>
        <family val="2"/>
        <scheme val="minor"/>
      </rPr>
      <t>159</t>
    </r>
    <r>
      <rPr>
        <sz val="10"/>
        <color theme="1"/>
        <rFont val="Aptos Narrow"/>
        <family val="2"/>
        <scheme val="minor"/>
      </rPr>
      <t xml:space="preserve"> (</t>
    </r>
    <r>
      <rPr>
        <b/>
        <sz val="10"/>
        <color theme="1"/>
        <rFont val="Aptos Narrow"/>
        <family val="2"/>
        <scheme val="minor"/>
      </rPr>
      <t>≈64%</t>
    </r>
    <r>
      <rPr>
        <sz val="10"/>
        <color theme="1"/>
        <rFont val="Aptos Narrow"/>
        <family val="2"/>
        <scheme val="minor"/>
      </rPr>
      <t>) are patients aged 65 and over—indicating that this age group heavily dominates stroke representation. dominantly represent stroke cases.
3.By excluding patients 65 and over, we reduce the</t>
    </r>
    <r>
      <rPr>
        <b/>
        <sz val="10"/>
        <color theme="1"/>
        <rFont val="Aptos Narrow"/>
        <family val="2"/>
        <scheme val="minor"/>
      </rPr>
      <t xml:space="preserve"> overwhelming effect</t>
    </r>
    <r>
      <rPr>
        <sz val="10"/>
        <color theme="1"/>
        <rFont val="Aptos Narrow"/>
        <family val="2"/>
        <scheme val="minor"/>
      </rPr>
      <t xml:space="preserve"> of age and allow other risk factors to emerge more clearly.
4. After removal, stroke cases under 65 will make up </t>
    </r>
    <r>
      <rPr>
        <b/>
        <sz val="10"/>
        <color theme="1"/>
        <rFont val="Aptos Narrow"/>
        <family val="2"/>
        <scheme val="minor"/>
      </rPr>
      <t>2.20%</t>
    </r>
    <r>
      <rPr>
        <sz val="10"/>
        <color theme="1"/>
        <rFont val="Aptos Narrow"/>
        <family val="2"/>
        <scheme val="minor"/>
      </rPr>
      <t xml:space="preserve"> of the remaining dataset.</t>
    </r>
  </si>
  <si>
    <r>
      <t xml:space="preserve">1. After data filtering, minimum age is 0.08 and max is 64.
2. </t>
    </r>
    <r>
      <rPr>
        <b/>
        <sz val="10"/>
        <color theme="1"/>
        <rFont val="Aptos Narrow"/>
        <family val="2"/>
        <scheme val="minor"/>
      </rPr>
      <t>No outlier</t>
    </r>
    <r>
      <rPr>
        <sz val="10"/>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</si>
  <si>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0"/>
        <color theme="1"/>
        <rFont val="Aptos Narrow"/>
        <family val="2"/>
        <scheme val="minor"/>
      </rPr>
      <t>possibly valid</t>
    </r>
    <r>
      <rPr>
        <sz val="10"/>
        <color theme="1"/>
        <rFont val="Aptos Narrow"/>
        <family val="2"/>
        <scheme val="minor"/>
      </rPr>
      <t xml:space="preserve"> and not removed.</t>
    </r>
  </si>
  <si>
    <r>
      <t>1. The number summary for bmi shows large value</t>
    </r>
    <r>
      <rPr>
        <b/>
        <sz val="10"/>
        <color theme="1"/>
        <rFont val="Aptos Narrow"/>
        <family val="2"/>
        <scheme val="minor"/>
      </rPr>
      <t xml:space="preserve"> outliers</t>
    </r>
    <r>
      <rPr>
        <sz val="10"/>
        <color theme="1"/>
        <rFont val="Aptos Narrow"/>
        <family val="2"/>
        <scheme val="minor"/>
      </rPr>
      <t xml:space="preserve"> when using 1.5 x IQR upper bound.
2. Upon investigation, bmi of 97 or more is</t>
    </r>
    <r>
      <rPr>
        <b/>
        <sz val="10"/>
        <color theme="1"/>
        <rFont val="Aptos Narrow"/>
        <family val="2"/>
        <scheme val="minor"/>
      </rPr>
      <t xml:space="preserve"> rare</t>
    </r>
    <r>
      <rPr>
        <sz val="10"/>
        <color theme="1"/>
        <rFont val="Aptos Narrow"/>
        <family val="2"/>
        <scheme val="minor"/>
      </rPr>
      <t xml:space="preserve"> but possible. Thus, data with large values were </t>
    </r>
    <r>
      <rPr>
        <b/>
        <sz val="10"/>
        <color theme="1"/>
        <rFont val="Aptos Narrow"/>
        <family val="2"/>
        <scheme val="minor"/>
      </rPr>
      <t>preserved</t>
    </r>
    <r>
      <rPr>
        <sz val="10"/>
        <color theme="1"/>
        <rFont val="Aptos Narrow"/>
        <family val="2"/>
        <scheme val="minor"/>
      </rPr>
      <t>.</t>
    </r>
  </si>
  <si>
    <r>
      <t xml:space="preserve">1. The bmi column contains large outliers, making the </t>
    </r>
    <r>
      <rPr>
        <b/>
        <sz val="10"/>
        <color theme="1"/>
        <rFont val="Aptos Narrow"/>
        <family val="2"/>
        <scheme val="minor"/>
      </rPr>
      <t>mean</t>
    </r>
    <r>
      <rPr>
        <sz val="10"/>
        <color theme="1"/>
        <rFont val="Aptos Narrow"/>
        <family val="2"/>
        <scheme val="minor"/>
      </rPr>
      <t xml:space="preserve"> an</t>
    </r>
    <r>
      <rPr>
        <b/>
        <sz val="10"/>
        <color theme="1"/>
        <rFont val="Aptos Narrow"/>
        <family val="2"/>
        <scheme val="minor"/>
      </rPr>
      <t xml:space="preserve"> unsuitable</t>
    </r>
    <r>
      <rPr>
        <sz val="10"/>
        <color theme="1"/>
        <rFont val="Aptos Narrow"/>
        <family val="2"/>
        <scheme val="minor"/>
      </rPr>
      <t xml:space="preserve"> choice for imputation. The median value (</t>
    </r>
    <r>
      <rPr>
        <b/>
        <sz val="10"/>
        <color theme="1"/>
        <rFont val="Aptos Narrow"/>
        <family val="2"/>
        <scheme val="minor"/>
      </rPr>
      <t>27.7</t>
    </r>
    <r>
      <rPr>
        <sz val="10"/>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</si>
  <si>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r>
      <t xml:space="preserve">1. Females represent </t>
    </r>
    <r>
      <rPr>
        <b/>
        <sz val="10"/>
        <color theme="1"/>
        <rFont val="Aptos Narrow"/>
        <family val="2"/>
        <scheme val="minor"/>
      </rPr>
      <t>58.40%</t>
    </r>
    <r>
      <rPr>
        <sz val="10"/>
        <color theme="1"/>
        <rFont val="Aptos Narrow"/>
        <family val="2"/>
        <scheme val="minor"/>
      </rPr>
      <t xml:space="preserve"> of the under 65 population and accounts for </t>
    </r>
    <r>
      <rPr>
        <b/>
        <sz val="10"/>
        <color theme="1"/>
        <rFont val="Aptos Narrow"/>
        <family val="2"/>
        <scheme val="minor"/>
      </rPr>
      <t>53.33%</t>
    </r>
    <r>
      <rPr>
        <sz val="10"/>
        <color theme="1"/>
        <rFont val="Aptos Narrow"/>
        <family val="2"/>
        <scheme val="minor"/>
      </rPr>
      <t xml:space="preserve"> of the stroke cases, the stroke rate is skewed because of the </t>
    </r>
    <r>
      <rPr>
        <i/>
        <sz val="10"/>
        <color theme="1"/>
        <rFont val="Aptos Narrow"/>
        <family val="2"/>
        <scheme val="minor"/>
      </rPr>
      <t>difference in population representation</t>
    </r>
    <r>
      <rPr>
        <sz val="10"/>
        <color theme="1"/>
        <rFont val="Aptos Narrow"/>
        <family val="2"/>
        <scheme val="minor"/>
      </rPr>
      <t xml:space="preserve"> and not overall risk. 
2. </t>
    </r>
    <r>
      <rPr>
        <b/>
        <sz val="10"/>
        <color theme="1"/>
        <rFont val="Aptos Narrow"/>
        <family val="2"/>
        <scheme val="minor"/>
      </rPr>
      <t>Males have a higher stroke rate</t>
    </r>
    <r>
      <rPr>
        <sz val="10"/>
        <color theme="1"/>
        <rFont val="Aptos Narrow"/>
        <family val="2"/>
        <scheme val="minor"/>
      </rPr>
      <t xml:space="preserve"> compared to women within their respective groups (</t>
    </r>
    <r>
      <rPr>
        <b/>
        <sz val="10"/>
        <color theme="1"/>
        <rFont val="Aptos Narrow"/>
        <family val="2"/>
        <scheme val="minor"/>
      </rPr>
      <t>2.47% vs 2.01%</t>
    </r>
    <r>
      <rPr>
        <sz val="10"/>
        <color theme="1"/>
        <rFont val="Aptos Narrow"/>
        <family val="2"/>
        <scheme val="minor"/>
      </rPr>
      <t xml:space="preserve">).
3. These findings suggest that </t>
    </r>
    <r>
      <rPr>
        <b/>
        <sz val="10"/>
        <color theme="1"/>
        <rFont val="Aptos Narrow"/>
        <family val="2"/>
        <scheme val="minor"/>
      </rPr>
      <t>men under 65</t>
    </r>
    <r>
      <rPr>
        <sz val="10"/>
        <color theme="1"/>
        <rFont val="Aptos Narrow"/>
        <family val="2"/>
        <scheme val="minor"/>
      </rPr>
      <t xml:space="preserve"> may</t>
    </r>
    <r>
      <rPr>
        <i/>
        <sz val="10"/>
        <color theme="1"/>
        <rFont val="Aptos Narrow"/>
        <family val="2"/>
        <scheme val="minor"/>
      </rPr>
      <t xml:space="preserve"> require more targeted early screening </t>
    </r>
    <r>
      <rPr>
        <sz val="10"/>
        <color theme="1"/>
        <rFont val="Aptos Narrow"/>
        <family val="2"/>
        <scheme val="minor"/>
      </rPr>
      <t>compared to women.</t>
    </r>
  </si>
  <si>
    <r>
      <t>1.The age distribution of patients under 65 is fairly even, except for</t>
    </r>
    <r>
      <rPr>
        <b/>
        <sz val="10"/>
        <color theme="1"/>
        <rFont val="Aptos Narrow"/>
        <family val="2"/>
        <scheme val="minor"/>
      </rPr>
      <t xml:space="preserve"> young adults (9.31%)</t>
    </r>
    <r>
      <rPr>
        <sz val="10"/>
        <color theme="1"/>
        <rFont val="Aptos Narrow"/>
        <family val="2"/>
        <scheme val="minor"/>
      </rPr>
      <t xml:space="preserve">, who represent roughly half the size of other groups.
2. </t>
    </r>
    <r>
      <rPr>
        <b/>
        <sz val="10"/>
        <color theme="1"/>
        <rFont val="Aptos Narrow"/>
        <family val="2"/>
        <scheme val="minor"/>
      </rPr>
      <t>In-group stroke risk increases steadily with age</t>
    </r>
    <r>
      <rPr>
        <sz val="10"/>
        <color theme="1"/>
        <rFont val="Aptos Narrow"/>
        <family val="2"/>
        <scheme val="minor"/>
      </rPr>
      <t xml:space="preserve">, peaking at </t>
    </r>
    <r>
      <rPr>
        <b/>
        <sz val="10"/>
        <color theme="1"/>
        <rFont val="Aptos Narrow"/>
        <family val="2"/>
        <scheme val="minor"/>
      </rPr>
      <t>7.05</t>
    </r>
    <r>
      <rPr>
        <sz val="10"/>
        <color theme="1"/>
        <rFont val="Aptos Narrow"/>
        <family val="2"/>
        <scheme val="minor"/>
      </rPr>
      <t>% among pre-seniors. Children (</t>
    </r>
    <r>
      <rPr>
        <b/>
        <sz val="10"/>
        <color theme="1"/>
        <rFont val="Aptos Narrow"/>
        <family val="2"/>
        <scheme val="minor"/>
      </rPr>
      <t>0.23%</t>
    </r>
    <r>
      <rPr>
        <sz val="10"/>
        <color theme="1"/>
        <rFont val="Aptos Narrow"/>
        <family val="2"/>
        <scheme val="minor"/>
      </rPr>
      <t>) and young adults (</t>
    </r>
    <r>
      <rPr>
        <b/>
        <sz val="10"/>
        <color theme="1"/>
        <rFont val="Aptos Narrow"/>
        <family val="2"/>
        <scheme val="minor"/>
      </rPr>
      <t>0%</t>
    </r>
    <r>
      <rPr>
        <sz val="10"/>
        <color theme="1"/>
        <rFont val="Aptos Narrow"/>
        <family val="2"/>
        <scheme val="minor"/>
      </rPr>
      <t xml:space="preserve">) show very low stroke rates.
3. </t>
    </r>
    <r>
      <rPr>
        <b/>
        <sz val="10"/>
        <color theme="1"/>
        <rFont val="Aptos Narrow"/>
        <family val="2"/>
        <scheme val="minor"/>
      </rPr>
      <t>Pre-seniors (55–64) account for 58.89% of all stroke cases under 65</t>
    </r>
    <r>
      <rPr>
        <sz val="10"/>
        <color theme="1"/>
        <rFont val="Aptos Narrow"/>
        <family val="2"/>
        <scheme val="minor"/>
      </rPr>
      <t>, reinforcing the dominance of age as a stroke risk factor, even before age 65.</t>
    </r>
  </si>
  <si>
    <r>
      <t>1. Private job workers make up</t>
    </r>
    <r>
      <rPr>
        <b/>
        <sz val="10"/>
        <color theme="1"/>
        <rFont val="Aptos Narrow"/>
        <family val="2"/>
        <scheme val="minor"/>
      </rPr>
      <t xml:space="preserve"> 59.04%</t>
    </r>
    <r>
      <rPr>
        <sz val="10"/>
        <color theme="1"/>
        <rFont val="Aptos Narrow"/>
        <family val="2"/>
        <scheme val="minor"/>
      </rPr>
      <t xml:space="preserve"> of the population.
2. Self-employed(</t>
    </r>
    <r>
      <rPr>
        <b/>
        <sz val="10"/>
        <color theme="1"/>
        <rFont val="Aptos Narrow"/>
        <family val="2"/>
        <scheme val="minor"/>
      </rPr>
      <t>2.97%</t>
    </r>
    <r>
      <rPr>
        <sz val="10"/>
        <color theme="1"/>
        <rFont val="Aptos Narrow"/>
        <family val="2"/>
        <scheme val="minor"/>
      </rPr>
      <t>) and government job  (</t>
    </r>
    <r>
      <rPr>
        <b/>
        <sz val="10"/>
        <color theme="1"/>
        <rFont val="Aptos Narrow"/>
        <family val="2"/>
        <scheme val="minor"/>
      </rPr>
      <t>3.04%</t>
    </r>
    <r>
      <rPr>
        <sz val="10"/>
        <color theme="1"/>
        <rFont val="Aptos Narrow"/>
        <family val="2"/>
        <scheme val="minor"/>
      </rPr>
      <t xml:space="preserve">) workers have a </t>
    </r>
    <r>
      <rPr>
        <b/>
        <sz val="10"/>
        <color theme="1"/>
        <rFont val="Aptos Narrow"/>
        <family val="2"/>
        <scheme val="minor"/>
      </rPr>
      <t>slightly higher</t>
    </r>
    <r>
      <rPr>
        <sz val="10"/>
        <color theme="1"/>
        <rFont val="Aptos Narrow"/>
        <family val="2"/>
        <scheme val="minor"/>
      </rPr>
      <t xml:space="preserve"> stroke rate compared to private company workers (</t>
    </r>
    <r>
      <rPr>
        <b/>
        <sz val="10"/>
        <color theme="1"/>
        <rFont val="Aptos Narrow"/>
        <family val="2"/>
        <scheme val="minor"/>
      </rPr>
      <t>2.45%</t>
    </r>
    <r>
      <rPr>
        <sz val="10"/>
        <color theme="1"/>
        <rFont val="Aptos Narrow"/>
        <family val="2"/>
        <scheme val="minor"/>
      </rPr>
      <t xml:space="preserve">).
3. Although private company workers account for 65.56% of stroke cases, this is likely </t>
    </r>
    <r>
      <rPr>
        <b/>
        <sz val="10"/>
        <color theme="1"/>
        <rFont val="Aptos Narrow"/>
        <family val="2"/>
        <scheme val="minor"/>
      </rPr>
      <t>skewed by their large share</t>
    </r>
    <r>
      <rPr>
        <sz val="10"/>
        <color theme="1"/>
        <rFont val="Aptos Narrow"/>
        <family val="2"/>
        <scheme val="minor"/>
      </rPr>
      <t xml:space="preserve"> of the total population.</t>
    </r>
  </si>
  <si>
    <r>
      <t>1. Married people (</t>
    </r>
    <r>
      <rPr>
        <b/>
        <sz val="10"/>
        <color theme="1"/>
        <rFont val="Aptos Narrow"/>
        <family val="2"/>
        <scheme val="minor"/>
      </rPr>
      <t>59.14%</t>
    </r>
    <r>
      <rPr>
        <sz val="10"/>
        <color theme="1"/>
        <rFont val="Aptos Narrow"/>
        <family val="2"/>
        <scheme val="minor"/>
      </rPr>
      <t>) account for  20% more than the never married people (</t>
    </r>
    <r>
      <rPr>
        <b/>
        <sz val="10"/>
        <color theme="1"/>
        <rFont val="Aptos Narrow"/>
        <family val="2"/>
        <scheme val="minor"/>
      </rPr>
      <t>40.86%</t>
    </r>
    <r>
      <rPr>
        <sz val="10"/>
        <color theme="1"/>
        <rFont val="Aptos Narrow"/>
        <family val="2"/>
        <scheme val="minor"/>
      </rPr>
      <t>).
2. Married people have a</t>
    </r>
    <r>
      <rPr>
        <b/>
        <sz val="10"/>
        <color theme="1"/>
        <rFont val="Aptos Narrow"/>
        <family val="2"/>
        <scheme val="minor"/>
      </rPr>
      <t xml:space="preserve"> 3.36%</t>
    </r>
    <r>
      <rPr>
        <sz val="10"/>
        <color theme="1"/>
        <rFont val="Aptos Narrow"/>
        <family val="2"/>
        <scheme val="minor"/>
      </rPr>
      <t xml:space="preserve"> risk of having a stroke,</t>
    </r>
    <r>
      <rPr>
        <i/>
        <sz val="10"/>
        <color theme="1"/>
        <rFont val="Aptos Narrow"/>
        <family val="2"/>
        <scheme val="minor"/>
      </rPr>
      <t xml:space="preserve"> compared to other married people</t>
    </r>
    <r>
      <rPr>
        <sz val="10"/>
        <color theme="1"/>
        <rFont val="Aptos Narrow"/>
        <family val="2"/>
        <scheme val="minor"/>
      </rPr>
      <t>, while people that are never married experience stroke at a rate of</t>
    </r>
    <r>
      <rPr>
        <b/>
        <sz val="10"/>
        <color theme="1"/>
        <rFont val="Aptos Narrow"/>
        <family val="2"/>
        <scheme val="minor"/>
      </rPr>
      <t xml:space="preserve"> 0.54%</t>
    </r>
    <r>
      <rPr>
        <sz val="10"/>
        <color theme="1"/>
        <rFont val="Aptos Narrow"/>
        <family val="2"/>
        <scheme val="minor"/>
      </rPr>
      <t xml:space="preserve"> </t>
    </r>
    <r>
      <rPr>
        <i/>
        <sz val="10"/>
        <color theme="1"/>
        <rFont val="Aptos Narrow"/>
        <family val="2"/>
        <scheme val="minor"/>
      </rPr>
      <t>compared to other never married people</t>
    </r>
    <r>
      <rPr>
        <sz val="10"/>
        <color theme="1"/>
        <rFont val="Aptos Narrow"/>
        <family val="2"/>
        <scheme val="minor"/>
      </rPr>
      <t>. 
3.  Married individuals account for 90% of all stroke cases in the dataset.</t>
    </r>
  </si>
  <si>
    <r>
      <t xml:space="preserve">1. Never smoked and unknown status patients represent roughly </t>
    </r>
    <r>
      <rPr>
        <b/>
        <sz val="10"/>
        <color theme="1"/>
        <rFont val="Aptos Narrow"/>
        <family val="2"/>
        <scheme val="minor"/>
      </rPr>
      <t>69%</t>
    </r>
    <r>
      <rPr>
        <sz val="10"/>
        <color theme="1"/>
        <rFont val="Aptos Narrow"/>
        <family val="2"/>
        <scheme val="minor"/>
      </rPr>
      <t xml:space="preserve"> of the data.
2. Having a history of smoking (smokes, formerly smokes) showed a </t>
    </r>
    <r>
      <rPr>
        <b/>
        <sz val="10"/>
        <color theme="1"/>
        <rFont val="Aptos Narrow"/>
        <family val="2"/>
        <scheme val="minor"/>
      </rPr>
      <t>higher stroke rate</t>
    </r>
    <r>
      <rPr>
        <sz val="10"/>
        <color theme="1"/>
        <rFont val="Aptos Narrow"/>
        <family val="2"/>
        <scheme val="minor"/>
      </rPr>
      <t xml:space="preserve"> </t>
    </r>
    <r>
      <rPr>
        <b/>
        <sz val="10"/>
        <color theme="1"/>
        <rFont val="Aptos Narrow"/>
        <family val="2"/>
        <scheme val="minor"/>
      </rPr>
      <t xml:space="preserve">(3.79% </t>
    </r>
    <r>
      <rPr>
        <sz val="10"/>
        <color theme="1"/>
        <rFont val="Aptos Narrow"/>
        <family val="2"/>
        <scheme val="minor"/>
      </rPr>
      <t xml:space="preserve">and </t>
    </r>
    <r>
      <rPr>
        <b/>
        <sz val="10"/>
        <color theme="1"/>
        <rFont val="Aptos Narrow"/>
        <family val="2"/>
        <scheme val="minor"/>
      </rPr>
      <t>3.76%</t>
    </r>
    <r>
      <rPr>
        <sz val="10"/>
        <color theme="1"/>
        <rFont val="Aptos Narrow"/>
        <family val="2"/>
        <scheme val="minor"/>
      </rPr>
      <t xml:space="preserve">).
3. Smoking or formerly smoked shows </t>
    </r>
    <r>
      <rPr>
        <b/>
        <sz val="10"/>
        <color theme="1"/>
        <rFont val="Aptos Narrow"/>
        <family val="2"/>
        <scheme val="minor"/>
      </rPr>
      <t>almost double</t>
    </r>
    <r>
      <rPr>
        <sz val="10"/>
        <color theme="1"/>
        <rFont val="Aptos Narrow"/>
        <family val="2"/>
        <scheme val="minor"/>
      </rPr>
      <t xml:space="preserve"> the rate of stroke occurence compared to the other groups.
4. Smokes and formerly smokes contributed roughly the </t>
    </r>
    <r>
      <rPr>
        <b/>
        <sz val="10"/>
        <color theme="1"/>
        <rFont val="Aptos Narrow"/>
        <family val="2"/>
        <scheme val="minor"/>
      </rPr>
      <t>same number of stroke occurences</t>
    </r>
    <r>
      <rPr>
        <sz val="10"/>
        <color theme="1"/>
        <rFont val="Aptos Narrow"/>
        <family val="2"/>
        <scheme val="minor"/>
      </rPr>
      <t xml:space="preserve"> while being roughly </t>
    </r>
    <r>
      <rPr>
        <b/>
        <sz val="10"/>
        <color theme="1"/>
        <rFont val="Aptos Narrow"/>
        <family val="2"/>
        <scheme val="minor"/>
      </rPr>
      <t>half the size</t>
    </r>
    <r>
      <rPr>
        <sz val="10"/>
        <color theme="1"/>
        <rFont val="Aptos Narrow"/>
        <family val="2"/>
        <scheme val="minor"/>
      </rPr>
      <t xml:space="preserve"> of the other two groups.</t>
    </r>
  </si>
  <si>
    <r>
      <t>1. Patients within the normal and overweight categories make up</t>
    </r>
    <r>
      <rPr>
        <b/>
        <sz val="10"/>
        <color theme="1"/>
        <rFont val="Aptos Narrow"/>
        <family val="2"/>
        <scheme val="minor"/>
      </rPr>
      <t xml:space="preserve"> ~55%</t>
    </r>
    <r>
      <rPr>
        <sz val="10"/>
        <color theme="1"/>
        <rFont val="Aptos Narrow"/>
        <family val="2"/>
        <scheme val="minor"/>
      </rPr>
      <t xml:space="preserve"> of the population.
2. Patients in the </t>
    </r>
    <r>
      <rPr>
        <b/>
        <sz val="10"/>
        <color theme="1"/>
        <rFont val="Aptos Narrow"/>
        <family val="2"/>
        <scheme val="minor"/>
      </rPr>
      <t>normal weight</t>
    </r>
    <r>
      <rPr>
        <sz val="10"/>
        <color theme="1"/>
        <rFont val="Aptos Narrow"/>
        <family val="2"/>
        <scheme val="minor"/>
      </rPr>
      <t xml:space="preserve"> range are</t>
    </r>
    <r>
      <rPr>
        <b/>
        <sz val="10"/>
        <color theme="1"/>
        <rFont val="Aptos Narrow"/>
        <family val="2"/>
        <scheme val="minor"/>
      </rPr>
      <t xml:space="preserve"> 7 to 8 times less likely</t>
    </r>
    <r>
      <rPr>
        <sz val="10"/>
        <color theme="1"/>
        <rFont val="Aptos Narrow"/>
        <family val="2"/>
        <scheme val="minor"/>
      </rPr>
      <t xml:space="preserve"> to experience stroke.
3. Patients that are</t>
    </r>
    <r>
      <rPr>
        <b/>
        <sz val="10"/>
        <color theme="1"/>
        <rFont val="Aptos Narrow"/>
        <family val="2"/>
        <scheme val="minor"/>
      </rPr>
      <t xml:space="preserve"> above normal weigh</t>
    </r>
    <r>
      <rPr>
        <sz val="10"/>
        <color theme="1"/>
        <rFont val="Aptos Narrow"/>
        <family val="2"/>
        <scheme val="minor"/>
      </rPr>
      <t>t have a stroke rate of around</t>
    </r>
    <r>
      <rPr>
        <b/>
        <sz val="10"/>
        <color theme="1"/>
        <rFont val="Aptos Narrow"/>
        <family val="2"/>
        <scheme val="minor"/>
      </rPr>
      <t xml:space="preserve"> 3%</t>
    </r>
    <r>
      <rPr>
        <sz val="10"/>
        <color theme="1"/>
        <rFont val="Aptos Narrow"/>
        <family val="2"/>
        <scheme val="minor"/>
      </rPr>
      <t xml:space="preserve">.
4. Patients in the </t>
    </r>
    <r>
      <rPr>
        <b/>
        <sz val="10"/>
        <color theme="1"/>
        <rFont val="Aptos Narrow"/>
        <family val="2"/>
        <scheme val="minor"/>
      </rPr>
      <t>overweight category</t>
    </r>
    <r>
      <rPr>
        <sz val="10"/>
        <color theme="1"/>
        <rFont val="Aptos Narrow"/>
        <family val="2"/>
        <scheme val="minor"/>
      </rPr>
      <t xml:space="preserve"> represent</t>
    </r>
    <r>
      <rPr>
        <b/>
        <sz val="10"/>
        <color theme="1"/>
        <rFont val="Aptos Narrow"/>
        <family val="2"/>
        <scheme val="minor"/>
      </rPr>
      <t xml:space="preserve"> 42.22%</t>
    </r>
    <r>
      <rPr>
        <sz val="10"/>
        <color theme="1"/>
        <rFont val="Aptos Narrow"/>
        <family val="2"/>
        <scheme val="minor"/>
      </rPr>
      <t xml:space="preserve"> of the overall stroke cases while making up </t>
    </r>
    <r>
      <rPr>
        <b/>
        <sz val="10"/>
        <color theme="1"/>
        <rFont val="Aptos Narrow"/>
        <family val="2"/>
        <scheme val="minor"/>
      </rPr>
      <t>28.47% of the population</t>
    </r>
    <r>
      <rPr>
        <sz val="10"/>
        <color theme="1"/>
        <rFont val="Aptos Narrow"/>
        <family val="2"/>
        <scheme val="minor"/>
      </rPr>
      <t xml:space="preserve">. </t>
    </r>
  </si>
  <si>
    <r>
      <t xml:space="preserve">1. Patients with </t>
    </r>
    <r>
      <rPr>
        <b/>
        <sz val="10"/>
        <color theme="1"/>
        <rFont val="Aptos Narrow"/>
        <family val="2"/>
        <scheme val="minor"/>
      </rPr>
      <t>normal</t>
    </r>
    <r>
      <rPr>
        <sz val="10"/>
        <color theme="1"/>
        <rFont val="Aptos Narrow"/>
        <family val="2"/>
        <scheme val="minor"/>
      </rPr>
      <t xml:space="preserve"> average glucose level account for </t>
    </r>
    <r>
      <rPr>
        <b/>
        <sz val="10"/>
        <color theme="1"/>
        <rFont val="Aptos Narrow"/>
        <family val="2"/>
        <scheme val="minor"/>
      </rPr>
      <t>48.19%</t>
    </r>
    <r>
      <rPr>
        <sz val="10"/>
        <color theme="1"/>
        <rFont val="Aptos Narrow"/>
        <family val="2"/>
        <scheme val="minor"/>
      </rPr>
      <t xml:space="preserve"> of the population and </t>
    </r>
    <r>
      <rPr>
        <b/>
        <sz val="10"/>
        <color theme="1"/>
        <rFont val="Aptos Narrow"/>
        <family val="2"/>
        <scheme val="minor"/>
      </rPr>
      <t>36.67%</t>
    </r>
    <r>
      <rPr>
        <sz val="10"/>
        <color theme="1"/>
        <rFont val="Aptos Narrow"/>
        <family val="2"/>
        <scheme val="minor"/>
      </rPr>
      <t xml:space="preserve"> of the total stroke cases. The dominant representation of this group accounts for the higher stroke case occurrence.
2. Patients with </t>
    </r>
    <r>
      <rPr>
        <b/>
        <sz val="10"/>
        <color theme="1"/>
        <rFont val="Aptos Narrow"/>
        <family val="2"/>
        <scheme val="minor"/>
      </rPr>
      <t>high diabetes</t>
    </r>
    <r>
      <rPr>
        <sz val="10"/>
        <color theme="1"/>
        <rFont val="Aptos Narrow"/>
        <family val="2"/>
        <scheme val="minor"/>
      </rPr>
      <t xml:space="preserve"> is the least represented at </t>
    </r>
    <r>
      <rPr>
        <b/>
        <sz val="10"/>
        <color theme="1"/>
        <rFont val="Aptos Narrow"/>
        <family val="2"/>
        <scheme val="minor"/>
      </rPr>
      <t>5.59%</t>
    </r>
    <r>
      <rPr>
        <sz val="10"/>
        <color theme="1"/>
        <rFont val="Aptos Narrow"/>
        <family val="2"/>
        <scheme val="minor"/>
      </rPr>
      <t xml:space="preserve"> but it accounts for </t>
    </r>
    <r>
      <rPr>
        <b/>
        <sz val="10"/>
        <color theme="1"/>
        <rFont val="Aptos Narrow"/>
        <family val="2"/>
        <scheme val="minor"/>
      </rPr>
      <t>18.89%</t>
    </r>
    <r>
      <rPr>
        <sz val="10"/>
        <color theme="1"/>
        <rFont val="Aptos Narrow"/>
        <family val="2"/>
        <scheme val="minor"/>
      </rPr>
      <t xml:space="preserve"> of stroke cases which is the second highest representation of stroke overall. Patients with high diabetes also shows an in group stroke rate of </t>
    </r>
    <r>
      <rPr>
        <b/>
        <sz val="10"/>
        <color theme="1"/>
        <rFont val="Aptos Narrow"/>
        <family val="2"/>
        <scheme val="minor"/>
      </rPr>
      <t xml:space="preserve">7.46%, </t>
    </r>
    <r>
      <rPr>
        <sz val="10"/>
        <color theme="1"/>
        <rFont val="Aptos Narrow"/>
        <family val="2"/>
        <scheme val="minor"/>
      </rPr>
      <t xml:space="preserve">which is </t>
    </r>
    <r>
      <rPr>
        <b/>
        <sz val="10"/>
        <color theme="1"/>
        <rFont val="Aptos Narrow"/>
        <family val="2"/>
        <scheme val="minor"/>
      </rPr>
      <t>more than twice the rate of other groups</t>
    </r>
    <r>
      <rPr>
        <sz val="10"/>
        <color theme="1"/>
        <rFont val="Aptos Narrow"/>
        <family val="2"/>
        <scheme val="minor"/>
      </rPr>
      <t xml:space="preserve">. </t>
    </r>
  </si>
  <si>
    <r>
      <t>1. Patients with heart disease only represents</t>
    </r>
    <r>
      <rPr>
        <b/>
        <sz val="10"/>
        <color theme="1"/>
        <rFont val="Aptos Narrow"/>
        <family val="2"/>
        <scheme val="minor"/>
      </rPr>
      <t xml:space="preserve"> 2.35%</t>
    </r>
    <r>
      <rPr>
        <sz val="10"/>
        <color theme="1"/>
        <rFont val="Aptos Narrow"/>
        <family val="2"/>
        <scheme val="minor"/>
      </rPr>
      <t xml:space="preserve"> of the population while accounting for </t>
    </r>
    <r>
      <rPr>
        <b/>
        <sz val="10"/>
        <color theme="1"/>
        <rFont val="Aptos Narrow"/>
        <family val="2"/>
        <scheme val="minor"/>
      </rPr>
      <t>14.44%</t>
    </r>
    <r>
      <rPr>
        <sz val="10"/>
        <color theme="1"/>
        <rFont val="Aptos Narrow"/>
        <family val="2"/>
        <scheme val="minor"/>
      </rPr>
      <t xml:space="preserve"> of overall stroke cases.
2. Patients with heart disease have a stroke rate of</t>
    </r>
    <r>
      <rPr>
        <b/>
        <sz val="10"/>
        <color theme="1"/>
        <rFont val="Aptos Narrow"/>
        <family val="2"/>
        <scheme val="minor"/>
      </rPr>
      <t xml:space="preserve"> 13.54%</t>
    </r>
    <r>
      <rPr>
        <sz val="10"/>
        <color theme="1"/>
        <rFont val="Aptos Narrow"/>
        <family val="2"/>
        <scheme val="minor"/>
      </rPr>
      <t xml:space="preserve"> or about 6x more than patients without heart disease </t>
    </r>
    <r>
      <rPr>
        <b/>
        <sz val="10"/>
        <color theme="1"/>
        <rFont val="Aptos Narrow"/>
        <family val="2"/>
        <scheme val="minor"/>
      </rPr>
      <t>(1.93%</t>
    </r>
    <r>
      <rPr>
        <sz val="10"/>
        <color theme="1"/>
        <rFont val="Aptos Narrow"/>
        <family val="2"/>
        <scheme val="minor"/>
      </rPr>
      <t>).</t>
    </r>
  </si>
  <si>
    <r>
      <t xml:space="preserve">1. Although patients with </t>
    </r>
    <r>
      <rPr>
        <i/>
        <sz val="10"/>
        <color theme="1"/>
        <rFont val="Aptos Narrow"/>
        <family val="2"/>
        <scheme val="minor"/>
      </rPr>
      <t>hypertension</t>
    </r>
    <r>
      <rPr>
        <sz val="10"/>
        <color theme="1"/>
        <rFont val="Aptos Narrow"/>
        <family val="2"/>
        <scheme val="minor"/>
      </rPr>
      <t xml:space="preserve"> only make up </t>
    </r>
    <r>
      <rPr>
        <b/>
        <sz val="10"/>
        <color theme="1"/>
        <rFont val="Aptos Narrow"/>
        <family val="2"/>
        <scheme val="minor"/>
      </rPr>
      <t xml:space="preserve">6.57% </t>
    </r>
    <r>
      <rPr>
        <sz val="10"/>
        <color theme="1"/>
        <rFont val="Aptos Narrow"/>
        <family val="2"/>
        <scheme val="minor"/>
      </rPr>
      <t xml:space="preserve">of the population, they account for </t>
    </r>
    <r>
      <rPr>
        <b/>
        <sz val="10"/>
        <color theme="1"/>
        <rFont val="Aptos Narrow"/>
        <family val="2"/>
        <scheme val="minor"/>
      </rPr>
      <t>17.78% of all stroke cases</t>
    </r>
    <r>
      <rPr>
        <sz val="10"/>
        <color theme="1"/>
        <rFont val="Aptos Narrow"/>
        <family val="2"/>
        <scheme val="minor"/>
      </rPr>
      <t>.
2. Patients with hypertension experiences stroke at a rate of</t>
    </r>
    <r>
      <rPr>
        <b/>
        <sz val="10"/>
        <color theme="1"/>
        <rFont val="Aptos Narrow"/>
        <family val="2"/>
        <scheme val="minor"/>
      </rPr>
      <t xml:space="preserve"> 5.97%</t>
    </r>
    <r>
      <rPr>
        <sz val="10"/>
        <color theme="1"/>
        <rFont val="Aptos Narrow"/>
        <family val="2"/>
        <scheme val="minor"/>
      </rPr>
      <t xml:space="preserve">, which is </t>
    </r>
    <r>
      <rPr>
        <b/>
        <sz val="10"/>
        <color theme="1"/>
        <rFont val="Aptos Narrow"/>
        <family val="2"/>
        <scheme val="minor"/>
      </rPr>
      <t xml:space="preserve">more than three times </t>
    </r>
    <r>
      <rPr>
        <sz val="10"/>
        <color theme="1"/>
        <rFont val="Aptos Narrow"/>
        <family val="2"/>
        <scheme val="minor"/>
      </rPr>
      <t xml:space="preserve">higher than the </t>
    </r>
    <r>
      <rPr>
        <b/>
        <sz val="10"/>
        <color theme="1"/>
        <rFont val="Aptos Narrow"/>
        <family val="2"/>
        <scheme val="minor"/>
      </rPr>
      <t>1.94%</t>
    </r>
    <r>
      <rPr>
        <sz val="10"/>
        <color theme="1"/>
        <rFont val="Aptos Narrow"/>
        <family val="2"/>
        <scheme val="minor"/>
      </rPr>
      <t xml:space="preserve"> stroke rate among patients without hypertension. </t>
    </r>
  </si>
  <si>
    <r>
      <t xml:space="preserve">1. The </t>
    </r>
    <r>
      <rPr>
        <b/>
        <sz val="10"/>
        <color theme="1"/>
        <rFont val="Aptos Narrow"/>
        <family val="2"/>
        <scheme val="minor"/>
      </rPr>
      <t>Chi-Square Test</t>
    </r>
    <r>
      <rPr>
        <sz val="10"/>
        <color theme="1"/>
        <rFont val="Aptos Narrow"/>
        <family val="2"/>
        <scheme val="minor"/>
      </rPr>
      <t xml:space="preserve"> is was used to evaluate the </t>
    </r>
    <r>
      <rPr>
        <b/>
        <sz val="10"/>
        <color theme="1"/>
        <rFont val="Aptos Narrow"/>
        <family val="2"/>
        <scheme val="minor"/>
      </rPr>
      <t>statistical significance</t>
    </r>
    <r>
      <rPr>
        <sz val="10"/>
        <color theme="1"/>
        <rFont val="Aptos Narrow"/>
        <family val="2"/>
        <scheme val="minor"/>
      </rPr>
      <t xml:space="preserve"> of categorical features in relation to the target variabel (stroke).
2. Both</t>
    </r>
    <r>
      <rPr>
        <b/>
        <sz val="10"/>
        <color theme="1"/>
        <rFont val="Aptos Narrow"/>
        <family val="2"/>
        <scheme val="minor"/>
      </rPr>
      <t xml:space="preserve"> gender and residence_type</t>
    </r>
    <r>
      <rPr>
        <sz val="10"/>
        <color theme="1"/>
        <rFont val="Aptos Narrow"/>
        <family val="2"/>
        <scheme val="minor"/>
      </rPr>
      <t xml:space="preserve"> had p-values that were </t>
    </r>
    <r>
      <rPr>
        <b/>
        <sz val="10"/>
        <color theme="1"/>
        <rFont val="Aptos Narrow"/>
        <family val="2"/>
        <scheme val="minor"/>
      </rPr>
      <t xml:space="preserve">greater than the 0.05 </t>
    </r>
    <r>
      <rPr>
        <sz val="10"/>
        <color theme="1"/>
        <rFont val="Aptos Narrow"/>
        <family val="2"/>
        <scheme val="minor"/>
      </rPr>
      <t xml:space="preserve">significance threshold, indicating </t>
    </r>
    <r>
      <rPr>
        <b/>
        <sz val="10"/>
        <color theme="1"/>
        <rFont val="Aptos Narrow"/>
        <family val="2"/>
        <scheme val="minor"/>
      </rPr>
      <t>no statistical significant association</t>
    </r>
    <r>
      <rPr>
        <sz val="10"/>
        <color theme="1"/>
        <rFont val="Aptos Narrow"/>
        <family val="2"/>
        <scheme val="minor"/>
      </rPr>
      <t xml:space="preserve"> between these two features and stroke in patients under 65.
3. As a result, gender and residence type will be </t>
    </r>
    <r>
      <rPr>
        <b/>
        <sz val="10"/>
        <color theme="1"/>
        <rFont val="Aptos Narrow"/>
        <family val="2"/>
        <scheme val="minor"/>
      </rPr>
      <t>excluded from further analysis</t>
    </r>
    <r>
      <rPr>
        <sz val="10"/>
        <color theme="1"/>
        <rFont val="Aptos Narrow"/>
        <family val="2"/>
        <scheme val="minor"/>
      </rPr>
      <t>.</t>
    </r>
  </si>
  <si>
    <r>
      <t xml:space="preserve">1. Excel does not natively have a Mann-Whitney Test so </t>
    </r>
    <r>
      <rPr>
        <b/>
        <sz val="10"/>
        <color theme="1"/>
        <rFont val="Aptos Narrow"/>
        <family val="2"/>
        <scheme val="minor"/>
      </rPr>
      <t>Python</t>
    </r>
    <r>
      <rPr>
        <sz val="10"/>
        <color theme="1"/>
        <rFont val="Aptos Narrow"/>
        <family val="2"/>
        <scheme val="minor"/>
      </rPr>
      <t xml:space="preserve"> was used to conduct this test.
2. Both</t>
    </r>
    <r>
      <rPr>
        <b/>
        <sz val="10"/>
        <color theme="1"/>
        <rFont val="Aptos Narrow"/>
        <family val="2"/>
        <scheme val="minor"/>
      </rPr>
      <t xml:space="preserve"> bmi </t>
    </r>
    <r>
      <rPr>
        <sz val="10"/>
        <color theme="1"/>
        <rFont val="Aptos Narrow"/>
        <family val="2"/>
        <scheme val="minor"/>
      </rPr>
      <t>and</t>
    </r>
    <r>
      <rPr>
        <b/>
        <sz val="10"/>
        <color theme="1"/>
        <rFont val="Aptos Narrow"/>
        <family val="2"/>
        <scheme val="minor"/>
      </rPr>
      <t xml:space="preserve"> average glucose level</t>
    </r>
    <r>
      <rPr>
        <sz val="10"/>
        <color theme="1"/>
        <rFont val="Aptos Narrow"/>
        <family val="2"/>
        <scheme val="minor"/>
      </rPr>
      <t xml:space="preserve"> tested to have a p value that is significantly</t>
    </r>
    <r>
      <rPr>
        <b/>
        <sz val="10"/>
        <color theme="1"/>
        <rFont val="Aptos Narrow"/>
        <family val="2"/>
        <scheme val="minor"/>
      </rPr>
      <t xml:space="preserve"> lower than the 0.05</t>
    </r>
    <r>
      <rPr>
        <sz val="10"/>
        <color theme="1"/>
        <rFont val="Aptos Narrow"/>
        <family val="2"/>
        <scheme val="minor"/>
      </rPr>
      <t xml:space="preserve"> threshold, indicating that they are both</t>
    </r>
    <r>
      <rPr>
        <b/>
        <sz val="10"/>
        <color theme="1"/>
        <rFont val="Aptos Narrow"/>
        <family val="2"/>
        <scheme val="minor"/>
      </rPr>
      <t xml:space="preserve"> statistically significant predictors of stroke</t>
    </r>
    <r>
      <rPr>
        <sz val="10"/>
        <color theme="1"/>
        <rFont val="Aptos Narrow"/>
        <family val="2"/>
        <scheme val="minor"/>
      </rPr>
      <t xml:space="preserve"> for patients under the age of 65.</t>
    </r>
  </si>
  <si>
    <r>
      <t>The</t>
    </r>
    <r>
      <rPr>
        <b/>
        <sz val="10"/>
        <color theme="1"/>
        <rFont val="Aptos Narrow"/>
        <family val="2"/>
        <scheme val="minor"/>
      </rPr>
      <t xml:space="preserve"> top 5</t>
    </r>
    <r>
      <rPr>
        <sz val="10"/>
        <color theme="1"/>
        <rFont val="Aptos Narrow"/>
        <family val="2"/>
        <scheme val="minor"/>
      </rPr>
      <t xml:space="preserve"> in group stroke risk factors are:
1. Heart Disease at </t>
    </r>
    <r>
      <rPr>
        <b/>
        <sz val="10"/>
        <color theme="1"/>
        <rFont val="Aptos Narrow"/>
        <family val="2"/>
        <scheme val="minor"/>
      </rPr>
      <t>13.54%</t>
    </r>
    <r>
      <rPr>
        <sz val="10"/>
        <color theme="1"/>
        <rFont val="Aptos Narrow"/>
        <family val="2"/>
        <scheme val="minor"/>
      </rPr>
      <t xml:space="preserve">
2. High Diabetes at 7.46%
3. Pre-Senior age at 7.05%
4. Hypertension at 5.97%
5. Smokes at 3.79%</t>
    </r>
  </si>
  <si>
    <r>
      <t>1. Heart disease has the highest in-group stroke rate at 13.54%.
2. The decline in rate is</t>
    </r>
    <r>
      <rPr>
        <b/>
        <sz val="10"/>
        <color theme="1"/>
        <rFont val="Aptos Narrow"/>
        <family val="2"/>
        <scheme val="minor"/>
      </rPr>
      <t xml:space="preserve"> drastic until the fifth factor </t>
    </r>
    <r>
      <rPr>
        <sz val="10"/>
        <color theme="1"/>
        <rFont val="Aptos Narrow"/>
        <family val="2"/>
        <scheme val="minor"/>
      </rPr>
      <t>(smokes,</t>
    </r>
    <r>
      <rPr>
        <b/>
        <sz val="10"/>
        <color theme="1"/>
        <rFont val="Aptos Narrow"/>
        <family val="2"/>
        <scheme val="minor"/>
      </rPr>
      <t xml:space="preserve"> 3.79%</t>
    </r>
    <r>
      <rPr>
        <sz val="10"/>
        <color theme="1"/>
        <rFont val="Aptos Narrow"/>
        <family val="2"/>
        <scheme val="minor"/>
      </rPr>
      <t>) and then the decline rate slows down.</t>
    </r>
  </si>
  <si>
    <r>
      <t xml:space="preserve">The bar chart shows the following insights:
1. Pre-seniors account for </t>
    </r>
    <r>
      <rPr>
        <b/>
        <sz val="10"/>
        <color theme="1"/>
        <rFont val="Aptos Narrow"/>
        <family val="2"/>
        <scheme val="minor"/>
      </rPr>
      <t xml:space="preserve">58.89% </t>
    </r>
    <r>
      <rPr>
        <sz val="10"/>
        <color theme="1"/>
        <rFont val="Aptos Narrow"/>
        <family val="2"/>
        <scheme val="minor"/>
      </rPr>
      <t xml:space="preserve">of the stroke cases while only being </t>
    </r>
    <r>
      <rPr>
        <b/>
        <sz val="10"/>
        <color theme="1"/>
        <rFont val="Aptos Narrow"/>
        <family val="2"/>
        <scheme val="minor"/>
      </rPr>
      <t>18.42%</t>
    </r>
    <r>
      <rPr>
        <sz val="10"/>
        <color theme="1"/>
        <rFont val="Aptos Narrow"/>
        <family val="2"/>
        <scheme val="minor"/>
      </rPr>
      <t xml:space="preserve"> of the population under 65.
2. Heart disease accounts for </t>
    </r>
    <r>
      <rPr>
        <b/>
        <sz val="10"/>
        <color theme="1"/>
        <rFont val="Aptos Narrow"/>
        <family val="2"/>
        <scheme val="minor"/>
      </rPr>
      <t>14.44%</t>
    </r>
    <r>
      <rPr>
        <sz val="10"/>
        <color theme="1"/>
        <rFont val="Aptos Narrow"/>
        <family val="2"/>
        <scheme val="minor"/>
      </rPr>
      <t xml:space="preserve"> of the stroke cases while only being</t>
    </r>
    <r>
      <rPr>
        <b/>
        <sz val="10"/>
        <color theme="1"/>
        <rFont val="Aptos Narrow"/>
        <family val="2"/>
        <scheme val="minor"/>
      </rPr>
      <t xml:space="preserve"> 2.35</t>
    </r>
    <r>
      <rPr>
        <sz val="10"/>
        <color theme="1"/>
        <rFont val="Aptos Narrow"/>
        <family val="2"/>
        <scheme val="minor"/>
      </rPr>
      <t>% of the population.</t>
    </r>
  </si>
  <si>
    <r>
      <t xml:space="preserve">1. Pre-seniors (55-64) have the highest heart disease rate at 7.71%
2.There is a </t>
    </r>
    <r>
      <rPr>
        <b/>
        <sz val="10"/>
        <color theme="1"/>
        <rFont val="Aptos Narrow"/>
        <family val="2"/>
        <scheme val="minor"/>
      </rPr>
      <t>drastic increase</t>
    </r>
    <r>
      <rPr>
        <sz val="10"/>
        <color theme="1"/>
        <rFont val="Aptos Narrow"/>
        <family val="2"/>
        <scheme val="minor"/>
      </rPr>
      <t xml:space="preserve"> in heart disease diagnosis starting with </t>
    </r>
    <r>
      <rPr>
        <b/>
        <sz val="10"/>
        <color theme="1"/>
        <rFont val="Aptos Narrow"/>
        <family val="2"/>
        <scheme val="minor"/>
      </rPr>
      <t>midlife adults (0.58%)</t>
    </r>
    <r>
      <rPr>
        <sz val="10"/>
        <color theme="1"/>
        <rFont val="Aptos Narrow"/>
        <family val="2"/>
        <scheme val="minor"/>
      </rPr>
      <t xml:space="preserve">, rising to </t>
    </r>
    <r>
      <rPr>
        <b/>
        <sz val="10"/>
        <color theme="1"/>
        <rFont val="Aptos Narrow"/>
        <family val="2"/>
        <scheme val="minor"/>
      </rPr>
      <t>older adults (3.88%)</t>
    </r>
    <r>
      <rPr>
        <sz val="10"/>
        <color theme="1"/>
        <rFont val="Aptos Narrow"/>
        <family val="2"/>
        <scheme val="minor"/>
      </rPr>
      <t xml:space="preserve">, and peaking with </t>
    </r>
    <r>
      <rPr>
        <b/>
        <sz val="10"/>
        <color theme="1"/>
        <rFont val="Aptos Narrow"/>
        <family val="2"/>
        <scheme val="minor"/>
      </rPr>
      <t>pre-seniors (7.71%)</t>
    </r>
    <r>
      <rPr>
        <sz val="10"/>
        <color theme="1"/>
        <rFont val="Aptos Narrow"/>
        <family val="2"/>
        <scheme val="minor"/>
      </rPr>
      <t>.</t>
    </r>
  </si>
  <si>
    <r>
      <t>1. Pre-seniors have the highest rate of hypertension at</t>
    </r>
    <r>
      <rPr>
        <b/>
        <sz val="10"/>
        <color theme="1"/>
        <rFont val="Aptos Narrow"/>
        <family val="2"/>
        <scheme val="minor"/>
      </rPr>
      <t xml:space="preserve"> 15.56%.</t>
    </r>
    <r>
      <rPr>
        <sz val="10"/>
        <color theme="1"/>
        <rFont val="Aptos Narrow"/>
        <family val="2"/>
        <scheme val="minor"/>
      </rPr>
      <t xml:space="preserve">
2. The rate of hypertension diagnosis starts</t>
    </r>
    <r>
      <rPr>
        <b/>
        <sz val="10"/>
        <color theme="1"/>
        <rFont val="Aptos Narrow"/>
        <family val="2"/>
        <scheme val="minor"/>
      </rPr>
      <t xml:space="preserve"> increasing drastically in adulthood</t>
    </r>
    <r>
      <rPr>
        <sz val="10"/>
        <color theme="1"/>
        <rFont val="Aptos Narrow"/>
        <family val="2"/>
        <scheme val="minor"/>
      </rPr>
      <t xml:space="preserve"> </t>
    </r>
    <r>
      <rPr>
        <b/>
        <sz val="10"/>
        <color theme="1"/>
        <rFont val="Aptos Narrow"/>
        <family val="2"/>
        <scheme val="minor"/>
      </rPr>
      <t>(25-34)</t>
    </r>
    <r>
      <rPr>
        <sz val="10"/>
        <color theme="1"/>
        <rFont val="Aptos Narrow"/>
        <family val="2"/>
        <scheme val="minor"/>
      </rPr>
      <t xml:space="preserve">.
3. </t>
    </r>
    <r>
      <rPr>
        <b/>
        <sz val="10"/>
        <color theme="1"/>
        <rFont val="Aptos Narrow"/>
        <family val="2"/>
        <scheme val="minor"/>
      </rPr>
      <t>Screening and preventive care for hypertension should begin in the mid-20s</t>
    </r>
    <r>
      <rPr>
        <sz val="10"/>
        <color theme="1"/>
        <rFont val="Aptos Narrow"/>
        <family val="2"/>
        <scheme val="minor"/>
      </rPr>
      <t>, long before hypertension manifests.</t>
    </r>
  </si>
  <si>
    <r>
      <t>1. Diabetes affects</t>
    </r>
    <r>
      <rPr>
        <b/>
        <sz val="10"/>
        <color theme="1"/>
        <rFont val="Aptos Narrow"/>
        <family val="2"/>
        <scheme val="minor"/>
      </rPr>
      <t xml:space="preserve"> 1 in  4 </t>
    </r>
    <r>
      <rPr>
        <sz val="10"/>
        <color theme="1"/>
        <rFont val="Aptos Narrow"/>
        <family val="2"/>
        <scheme val="minor"/>
      </rPr>
      <t>(26.60%)</t>
    </r>
    <r>
      <rPr>
        <b/>
        <sz val="10"/>
        <color theme="1"/>
        <rFont val="Aptos Narrow"/>
        <family val="2"/>
        <scheme val="minor"/>
      </rPr>
      <t xml:space="preserve"> pre-seniors</t>
    </r>
    <r>
      <rPr>
        <sz val="10"/>
        <color theme="1"/>
        <rFont val="Aptos Narrow"/>
        <family val="2"/>
        <scheme val="minor"/>
      </rPr>
      <t xml:space="preserve"> (55-64). 
2.</t>
    </r>
    <r>
      <rPr>
        <b/>
        <sz val="10"/>
        <color theme="1"/>
        <rFont val="Aptos Narrow"/>
        <family val="2"/>
        <scheme val="minor"/>
      </rPr>
      <t xml:space="preserve"> Drastic increase in diabetes rate</t>
    </r>
    <r>
      <rPr>
        <sz val="10"/>
        <color theme="1"/>
        <rFont val="Aptos Narrow"/>
        <family val="2"/>
        <scheme val="minor"/>
      </rPr>
      <t xml:space="preserve"> starts at </t>
    </r>
    <r>
      <rPr>
        <b/>
        <sz val="10"/>
        <color theme="1"/>
        <rFont val="Aptos Narrow"/>
        <family val="2"/>
        <scheme val="minor"/>
      </rPr>
      <t>adult age</t>
    </r>
    <r>
      <rPr>
        <sz val="10"/>
        <color theme="1"/>
        <rFont val="Aptos Narrow"/>
        <family val="2"/>
        <scheme val="minor"/>
      </rPr>
      <t xml:space="preserve"> (25-34) at </t>
    </r>
    <r>
      <rPr>
        <b/>
        <sz val="10"/>
        <color theme="1"/>
        <rFont val="Aptos Narrow"/>
        <family val="2"/>
        <scheme val="minor"/>
      </rPr>
      <t>9.38%</t>
    </r>
    <r>
      <rPr>
        <sz val="10"/>
        <color theme="1"/>
        <rFont val="Aptos Narrow"/>
        <family val="2"/>
        <scheme val="minor"/>
      </rPr>
      <t xml:space="preserve"> and </t>
    </r>
    <r>
      <rPr>
        <b/>
        <sz val="10"/>
        <color theme="1"/>
        <rFont val="Aptos Narrow"/>
        <family val="2"/>
        <scheme val="minor"/>
      </rPr>
      <t>doubles</t>
    </r>
    <r>
      <rPr>
        <sz val="10"/>
        <color theme="1"/>
        <rFont val="Aptos Narrow"/>
        <family val="2"/>
        <scheme val="minor"/>
      </rPr>
      <t xml:space="preserve"> at older </t>
    </r>
    <r>
      <rPr>
        <b/>
        <sz val="10"/>
        <color theme="1"/>
        <rFont val="Aptos Narrow"/>
        <family val="2"/>
        <scheme val="minor"/>
      </rPr>
      <t>adult stage</t>
    </r>
    <r>
      <rPr>
        <sz val="10"/>
        <color theme="1"/>
        <rFont val="Aptos Narrow"/>
        <family val="2"/>
        <scheme val="minor"/>
      </rPr>
      <t xml:space="preserve"> (45-54) at</t>
    </r>
    <r>
      <rPr>
        <b/>
        <sz val="10"/>
        <color theme="1"/>
        <rFont val="Aptos Narrow"/>
        <family val="2"/>
        <scheme val="minor"/>
      </rPr>
      <t xml:space="preserve"> 20.30%</t>
    </r>
    <r>
      <rPr>
        <sz val="10"/>
        <color theme="1"/>
        <rFont val="Aptos Narrow"/>
        <family val="2"/>
        <scheme val="minor"/>
      </rPr>
      <t>.
3.</t>
    </r>
    <r>
      <rPr>
        <b/>
        <sz val="10"/>
        <color theme="1"/>
        <rFont val="Aptos Narrow"/>
        <family val="2"/>
        <scheme val="minor"/>
      </rPr>
      <t xml:space="preserve"> Screening and preventive care plan</t>
    </r>
    <r>
      <rPr>
        <sz val="10"/>
        <color theme="1"/>
        <rFont val="Aptos Narrow"/>
        <family val="2"/>
        <scheme val="minor"/>
      </rPr>
      <t xml:space="preserve"> should be considered for patients </t>
    </r>
    <r>
      <rPr>
        <b/>
        <sz val="10"/>
        <color theme="1"/>
        <rFont val="Aptos Narrow"/>
        <family val="2"/>
        <scheme val="minor"/>
      </rPr>
      <t>starting mid 20s</t>
    </r>
    <r>
      <rPr>
        <sz val="10"/>
        <color theme="1"/>
        <rFont val="Aptos Narrow"/>
        <family val="2"/>
        <scheme val="minor"/>
      </rPr>
      <t xml:space="preserve">. </t>
    </r>
  </si>
  <si>
    <r>
      <t>1.</t>
    </r>
    <r>
      <rPr>
        <b/>
        <sz val="10"/>
        <color theme="1"/>
        <rFont val="Aptos Narrow"/>
        <family val="2"/>
        <scheme val="minor"/>
      </rPr>
      <t xml:space="preserve"> Stroke risk remains elevated even after quitting</t>
    </r>
    <r>
      <rPr>
        <sz val="10"/>
        <color theme="1"/>
        <rFont val="Aptos Narrow"/>
        <family val="2"/>
        <scheme val="minor"/>
      </rPr>
      <t>, prevention must start early. Former smokers show</t>
    </r>
    <r>
      <rPr>
        <b/>
        <sz val="10"/>
        <color theme="1"/>
        <rFont val="Aptos Narrow"/>
        <family val="2"/>
        <scheme val="minor"/>
      </rPr>
      <t xml:space="preserve"> similar stroke risk</t>
    </r>
    <r>
      <rPr>
        <sz val="10"/>
        <color theme="1"/>
        <rFont val="Aptos Narrow"/>
        <family val="2"/>
        <scheme val="minor"/>
      </rPr>
      <t xml:space="preserve"> to current smokers, emphasizing that </t>
    </r>
    <r>
      <rPr>
        <b/>
        <sz val="10"/>
        <color theme="1"/>
        <rFont val="Aptos Narrow"/>
        <family val="2"/>
        <scheme val="minor"/>
      </rPr>
      <t xml:space="preserve">not starting at all </t>
    </r>
    <r>
      <rPr>
        <sz val="10"/>
        <color theme="1"/>
        <rFont val="Aptos Narrow"/>
        <family val="2"/>
        <scheme val="minor"/>
      </rPr>
      <t xml:space="preserve">is the most effective protection.
3. </t>
    </r>
    <r>
      <rPr>
        <b/>
        <sz val="10"/>
        <color theme="1"/>
        <rFont val="Aptos Narrow"/>
        <family val="2"/>
        <scheme val="minor"/>
      </rPr>
      <t>Most smokers begin before age 35</t>
    </r>
    <r>
      <rPr>
        <sz val="10"/>
        <color theme="1"/>
        <rFont val="Aptos Narrow"/>
        <family val="2"/>
        <scheme val="minor"/>
      </rPr>
      <t>. With smoking history</t>
    </r>
    <r>
      <rPr>
        <b/>
        <sz val="10"/>
        <color theme="1"/>
        <rFont val="Aptos Narrow"/>
        <family val="2"/>
        <scheme val="minor"/>
      </rPr>
      <t xml:space="preserve"> rising sharply between ages 18 and 34</t>
    </r>
    <r>
      <rPr>
        <sz val="10"/>
        <color theme="1"/>
        <rFont val="Aptos Narrow"/>
        <family val="2"/>
        <scheme val="minor"/>
      </rPr>
      <t>, prevention campaigns must target</t>
    </r>
    <r>
      <rPr>
        <b/>
        <sz val="10"/>
        <color theme="1"/>
        <rFont val="Aptos Narrow"/>
        <family val="2"/>
        <scheme val="minor"/>
      </rPr>
      <t xml:space="preserve"> young adults and adolescents</t>
    </r>
    <r>
      <rPr>
        <sz val="10"/>
        <color theme="1"/>
        <rFont val="Aptos Narrow"/>
        <family val="2"/>
        <scheme val="minor"/>
      </rPr>
      <t xml:space="preserve"> before lifetime risk is locked in.</t>
    </r>
  </si>
  <si>
    <t>SQL Data</t>
  </si>
  <si>
    <t>Skewed</t>
  </si>
  <si>
    <t>Bin Continuous Features</t>
  </si>
  <si>
    <t>Based on CDC Standards, the age group was binned into:
* children(0-17), youngadult(18-24),  adults(25-34), midlife adults(34-44), older adults(45-54), pre-seniors(55-64)
Bsed on CDC standards, avg_glucose_level was binned into:
* hypoglycemic(&lt;70), normal (70-99), pre-diabetic (100-125), diabetic (126-199), and high diabetes (200+)
Based on CDC standards, bmi was binned into:
* underweight, normal weight, overweight, obesity class 1, obsesity class 2, and obesity class 3</t>
  </si>
  <si>
    <t>Under 65</t>
  </si>
  <si>
    <t>65 and Over</t>
  </si>
  <si>
    <t>Stroke Cases</t>
  </si>
  <si>
    <t>Percentage</t>
  </si>
  <si>
    <t>65 and Above</t>
  </si>
  <si>
    <t>Average Risk Factor Count</t>
  </si>
  <si>
    <t>Number of Patients 65 and Above</t>
  </si>
  <si>
    <t>Percent of Population 65 and Above</t>
  </si>
  <si>
    <t>Risk Multiplier</t>
  </si>
  <si>
    <t>-</t>
  </si>
  <si>
    <t>Age - Diabetes</t>
  </si>
  <si>
    <t>Smokes/Smoked</t>
  </si>
  <si>
    <t>Age - Smoking</t>
  </si>
  <si>
    <t xml:space="preserve">Slide </t>
  </si>
  <si>
    <t>Bullet Points</t>
  </si>
  <si>
    <t>Glucose Status</t>
  </si>
  <si>
    <t>diabetic</t>
  </si>
  <si>
    <t>non-diabetic</t>
  </si>
  <si>
    <t>History of Smoking</t>
  </si>
  <si>
    <t>Top Risk Factors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</si>
</sst>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7" formatCode="_(* #,##0_);_(* \(#,##0\);_(* &quot;-&quot;??_);_(@_)"/>
    <numFmt numFmtId="171" formatCode="_(* #,##0.000_);_(* \(#,##0.000\);_(* &quot;-&quot;??_);_(@_)"/>
  </numFmts>
  <fonts count="24" x14ac:knownFonts="1">
    <font>
      <sz val="11"/>
      <color theme="1"/>
      <name val="Aptos Narrow"/>
      <family val="2"/>
      <scheme val="minor"/>
    </font>
    <font>
      <sz val="11"/>
      <color theme="1"/>
      <name val="Aptos Narrow"/>
      <family val="2"/>
      <scheme val="minor"/>
    </font>
    <font>
      <b/>
      <sz val="11"/>
      <color theme="1"/>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
      <sz val="10"/>
      <color theme="1"/>
      <name val="Aptos Narrow"/>
      <family val="2"/>
      <scheme val="minor"/>
    </font>
    <font>
      <b/>
      <sz val="10"/>
      <color theme="4"/>
      <name val="Aptos Narrow"/>
      <family val="2"/>
      <scheme val="minor"/>
    </font>
    <font>
      <b/>
      <sz val="10"/>
      <color theme="1"/>
      <name val="Aptos Narrow"/>
      <family val="2"/>
      <scheme val="minor"/>
    </font>
    <font>
      <i/>
      <sz val="10"/>
      <color theme="1"/>
      <name val="Aptos Narrow"/>
      <family val="2"/>
      <scheme val="minor"/>
    </font>
    <font>
      <b/>
      <i/>
      <sz val="10"/>
      <color theme="1"/>
      <name val="Aptos Narrow"/>
      <family val="2"/>
      <scheme val="minor"/>
    </font>
    <font>
      <b/>
      <sz val="11"/>
      <color theme="0"/>
      <name val="Aptos Narrow"/>
      <family val="2"/>
      <scheme val="minor"/>
    </font>
    <font>
      <sz val="11"/>
      <color theme="0"/>
      <name val="Aptos Narrow"/>
      <family val="2"/>
      <scheme val="minor"/>
    </font>
    <font>
      <b/>
      <sz val="11"/>
      <color theme="4"/>
      <name val="Aptos Narrow"/>
      <family val="2"/>
      <scheme val="minor"/>
    </font>
    <font>
      <b/>
      <sz val="14"/>
      <color theme="0"/>
      <name val="Aptos Narrow"/>
      <family val="2"/>
      <scheme val="minor"/>
    </font>
    <font>
      <sz val="14"/>
      <color theme="0"/>
      <name val="Aptos Narrow"/>
      <family val="2"/>
      <scheme val="minor"/>
    </font>
    <font>
      <sz val="9"/>
      <color theme="1"/>
      <name val="Aptos Narrow"/>
      <family val="2"/>
      <scheme val="minor"/>
    </font>
    <font>
      <b/>
      <sz val="9"/>
      <color theme="0"/>
      <name val="Aptos Narrow"/>
      <family val="2"/>
      <scheme val="minor"/>
    </font>
    <font>
      <sz val="9"/>
      <color theme="0"/>
      <name val="Aptos Narrow"/>
      <family val="2"/>
      <scheme val="minor"/>
    </font>
    <font>
      <b/>
      <sz val="9"/>
      <color theme="4"/>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07">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5"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center"/>
    </xf>
    <xf numFmtId="0" fontId="8" fillId="2" borderId="1" xfId="0" applyFont="1" applyFill="1" applyBorder="1" applyAlignment="1">
      <alignment horizontal="center" vertical="center"/>
    </xf>
    <xf numFmtId="0" fontId="5"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5"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1" xfId="0" applyBorder="1" applyAlignment="1">
      <alignment horizontal="center"/>
    </xf>
    <xf numFmtId="0" fontId="0" fillId="0" borderId="1" xfId="0" applyBorder="1" applyAlignment="1">
      <alignment horizontal="left" indent="1"/>
    </xf>
    <xf numFmtId="0" fontId="5" fillId="0" borderId="1" xfId="0" applyFont="1" applyBorder="1"/>
    <xf numFmtId="0" fontId="0" fillId="2" borderId="1" xfId="0" applyFill="1" applyBorder="1" applyAlignment="1">
      <alignment horizontal="center"/>
    </xf>
    <xf numFmtId="11" fontId="0" fillId="0" borderId="1" xfId="0" applyNumberFormat="1" applyBorder="1" applyAlignment="1">
      <alignment horizontal="center"/>
    </xf>
    <xf numFmtId="0" fontId="2" fillId="2" borderId="1" xfId="0" applyFont="1" applyFill="1" applyBorder="1" applyAlignment="1">
      <alignment horizontal="center"/>
    </xf>
    <xf numFmtId="10" fontId="0" fillId="0" borderId="1" xfId="1" applyNumberFormat="1" applyFont="1" applyBorder="1" applyAlignment="1">
      <alignment horizontal="center" vertical="center"/>
    </xf>
    <xf numFmtId="0" fontId="0" fillId="0" borderId="6" xfId="0" applyBorder="1" applyAlignment="1">
      <alignment horizontal="center" vertical="center"/>
    </xf>
    <xf numFmtId="10" fontId="0" fillId="0" borderId="0" xfId="0" applyNumberFormat="1"/>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left" vertical="top" wrapText="1"/>
    </xf>
    <xf numFmtId="9" fontId="0" fillId="0" borderId="0" xfId="1" applyFont="1" applyAlignment="1">
      <alignment vertical="center" wrapText="1"/>
    </xf>
    <xf numFmtId="0" fontId="10" fillId="0" borderId="0" xfId="0" applyFont="1"/>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applyAlignment="1">
      <alignment horizontal="center" vertical="center" wrapText="1"/>
    </xf>
    <xf numFmtId="0" fontId="6" fillId="2" borderId="6"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0" xfId="0" applyAlignment="1">
      <alignment horizontal="left" vertical="top" wrapText="1"/>
    </xf>
    <xf numFmtId="0" fontId="7" fillId="0" borderId="2" xfId="0" applyFont="1" applyBorder="1" applyAlignment="1">
      <alignment horizontal="center"/>
    </xf>
    <xf numFmtId="0" fontId="0" fillId="0" borderId="2" xfId="0" applyBorder="1" applyAlignment="1">
      <alignment horizontal="center"/>
    </xf>
    <xf numFmtId="0" fontId="9" fillId="0" borderId="2"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6" fillId="0" borderId="0" xfId="0" applyFont="1" applyAlignment="1">
      <alignment horizontal="center"/>
    </xf>
    <xf numFmtId="0" fontId="6" fillId="3" borderId="3" xfId="0" applyFont="1" applyFill="1" applyBorder="1" applyAlignment="1">
      <alignment horizontal="center"/>
    </xf>
    <xf numFmtId="0" fontId="6" fillId="3" borderId="5" xfId="0" applyFont="1" applyFill="1" applyBorder="1" applyAlignment="1">
      <alignment horizontal="center"/>
    </xf>
    <xf numFmtId="0" fontId="6" fillId="3" borderId="4" xfId="0" applyFont="1" applyFill="1" applyBorder="1" applyAlignment="1">
      <alignment horizontal="center"/>
    </xf>
    <xf numFmtId="0" fontId="0" fillId="0" borderId="0" xfId="0" applyAlignment="1">
      <alignment horizontal="left" vertical="center" wrapText="1"/>
    </xf>
    <xf numFmtId="0" fontId="0" fillId="0" borderId="0" xfId="0" applyBorder="1" applyAlignment="1">
      <alignment horizontal="right" vertical="center"/>
    </xf>
    <xf numFmtId="0" fontId="0" fillId="0" borderId="0" xfId="0" applyBorder="1" applyAlignment="1">
      <alignment horizontal="left" vertical="center"/>
    </xf>
    <xf numFmtId="10" fontId="0" fillId="0" borderId="0" xfId="0" applyNumberFormat="1" applyBorder="1" applyAlignment="1">
      <alignment horizontal="right" vertical="center"/>
    </xf>
    <xf numFmtId="9" fontId="0" fillId="0" borderId="0" xfId="0" applyNumberFormat="1" applyBorder="1" applyAlignment="1">
      <alignment horizontal="right" vertical="center"/>
    </xf>
    <xf numFmtId="0" fontId="2" fillId="0" borderId="0" xfId="0" applyFont="1" applyBorder="1" applyAlignment="1">
      <alignment horizontal="center" vertical="center"/>
    </xf>
    <xf numFmtId="0" fontId="17" fillId="0" borderId="0" xfId="0" applyFont="1" applyBorder="1" applyAlignment="1">
      <alignment horizontal="center" vertical="center"/>
    </xf>
    <xf numFmtId="0" fontId="17" fillId="0" borderId="0" xfId="0" applyFont="1" applyFill="1" applyBorder="1" applyAlignment="1">
      <alignment horizontal="center" vertical="center"/>
    </xf>
    <xf numFmtId="0" fontId="6" fillId="0" borderId="0" xfId="0" applyFont="1" applyBorder="1" applyAlignment="1">
      <alignment horizontal="center"/>
    </xf>
    <xf numFmtId="43" fontId="0" fillId="0" borderId="0" xfId="2" applyFont="1"/>
    <xf numFmtId="43" fontId="0" fillId="0" borderId="0" xfId="2" applyFont="1" applyAlignment="1">
      <alignment horizontal="right"/>
    </xf>
    <xf numFmtId="43" fontId="0" fillId="0" borderId="0" xfId="2" applyFont="1" applyBorder="1" applyAlignment="1">
      <alignment horizontal="right"/>
    </xf>
    <xf numFmtId="167" fontId="18" fillId="0" borderId="0" xfId="2" applyNumberFormat="1" applyFont="1" applyBorder="1" applyAlignment="1">
      <alignment horizontal="right"/>
    </xf>
    <xf numFmtId="43" fontId="15" fillId="0" borderId="0" xfId="2" applyFont="1" applyBorder="1" applyAlignment="1">
      <alignment horizontal="right"/>
    </xf>
    <xf numFmtId="43" fontId="19" fillId="0" borderId="0" xfId="2" applyFont="1" applyBorder="1" applyAlignment="1">
      <alignment horizontal="right"/>
    </xf>
    <xf numFmtId="43" fontId="18" fillId="0" borderId="0" xfId="2" applyFont="1" applyBorder="1" applyAlignment="1">
      <alignment horizontal="right"/>
    </xf>
    <xf numFmtId="0" fontId="5" fillId="0" borderId="0" xfId="0" applyFont="1" applyAlignment="1">
      <alignment horizontal="center"/>
    </xf>
    <xf numFmtId="10" fontId="16" fillId="0" borderId="0" xfId="0" applyNumberFormat="1" applyFont="1" applyBorder="1" applyAlignment="1">
      <alignment horizontal="right" vertical="center"/>
    </xf>
    <xf numFmtId="9" fontId="16" fillId="0" borderId="0" xfId="0" applyNumberFormat="1" applyFont="1" applyBorder="1" applyAlignment="1">
      <alignment horizontal="right" vertical="center"/>
    </xf>
    <xf numFmtId="10" fontId="18" fillId="0" borderId="0" xfId="0" applyNumberFormat="1" applyFont="1" applyBorder="1" applyAlignment="1">
      <alignment horizontal="right" vertical="center"/>
    </xf>
    <xf numFmtId="0" fontId="20" fillId="0" borderId="0" xfId="0" applyFont="1" applyBorder="1" applyAlignment="1">
      <alignment horizontal="left" vertical="center"/>
    </xf>
    <xf numFmtId="10" fontId="20" fillId="0" borderId="0" xfId="0" applyNumberFormat="1" applyFont="1" applyBorder="1" applyAlignment="1">
      <alignment horizontal="right" vertical="center" wrapText="1"/>
    </xf>
    <xf numFmtId="43" fontId="20" fillId="0" borderId="0" xfId="2" applyFont="1" applyAlignment="1">
      <alignment horizontal="right"/>
    </xf>
    <xf numFmtId="43" fontId="21" fillId="0" borderId="0" xfId="2" applyFont="1" applyAlignment="1">
      <alignment horizontal="right"/>
    </xf>
    <xf numFmtId="43" fontId="22" fillId="0" borderId="0" xfId="2" applyFont="1" applyAlignment="1">
      <alignment horizontal="right"/>
    </xf>
    <xf numFmtId="171" fontId="22" fillId="0" borderId="0" xfId="2" applyNumberFormat="1" applyFont="1" applyAlignment="1">
      <alignment horizontal="right"/>
    </xf>
    <xf numFmtId="0" fontId="23" fillId="0" borderId="0" xfId="0" applyFont="1" applyBorder="1" applyAlignment="1">
      <alignment horizontal="center" vertical="center"/>
    </xf>
    <xf numFmtId="0" fontId="23" fillId="0" borderId="0" xfId="0" applyFont="1" applyBorder="1" applyAlignment="1">
      <alignment horizontal="center" vertical="center" wrapText="1"/>
    </xf>
    <xf numFmtId="0" fontId="23" fillId="0" borderId="0" xfId="0" applyFont="1" applyAlignment="1">
      <alignment horizontal="center" vertical="center"/>
    </xf>
    <xf numFmtId="0" fontId="5" fillId="2" borderId="0" xfId="0" applyFont="1" applyFill="1" applyAlignment="1">
      <alignment horizontal="center"/>
    </xf>
    <xf numFmtId="0" fontId="0" fillId="0" borderId="0" xfId="0"/>
    <xf numFmtId="0" fontId="2" fillId="2" borderId="0" xfId="0" applyFont="1" applyFill="1" applyAlignment="1">
      <alignment horizontal="center" vertical="center"/>
    </xf>
    <xf numFmtId="0" fontId="2" fillId="2" borderId="6" xfId="0" applyFont="1" applyFill="1" applyBorder="1" applyAlignment="1">
      <alignment horizontal="center" vertical="center"/>
    </xf>
    <xf numFmtId="0" fontId="17" fillId="0" borderId="0" xfId="0" applyFont="1" applyAlignment="1">
      <alignment horizontal="center" vertical="center"/>
    </xf>
    <xf numFmtId="10" fontId="5" fillId="0" borderId="0" xfId="1" applyNumberFormat="1" applyFont="1"/>
    <xf numFmtId="10" fontId="0" fillId="0" borderId="0" xfId="1" applyNumberFormat="1" applyFont="1" applyBorder="1" applyAlignment="1">
      <alignment horizontal="right" vertical="center"/>
    </xf>
    <xf numFmtId="0" fontId="0" fillId="0" borderId="0" xfId="0" applyBorder="1" applyAlignment="1">
      <alignment horizontal="left" vertical="center" wrapText="1"/>
    </xf>
  </cellXfs>
  <cellStyles count="3">
    <cellStyle name="Comma" xfId="2" builtinId="3"/>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64%</a:t>
            </a:r>
            <a:r>
              <a:rPr lang="en-US" b="1" baseline="0"/>
              <a:t> of Stroke Cases are Patients 65 and Over</a:t>
            </a:r>
            <a:endParaRPr lang="en-US" b="1"/>
          </a:p>
        </c:rich>
      </c:tx>
      <c:layout>
        <c:manualLayout>
          <c:xMode val="edge"/>
          <c:yMode val="edge"/>
          <c:x val="3.8256126047544733E-2"/>
          <c:y val="3.24524802967083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under65_context!$D$17</c:f>
              <c:strCache>
                <c:ptCount val="1"/>
                <c:pt idx="0">
                  <c:v>Percentage</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under65_context!$B$18:$B$19</c:f>
              <c:strCache>
                <c:ptCount val="2"/>
                <c:pt idx="0">
                  <c:v>Under 65</c:v>
                </c:pt>
                <c:pt idx="1">
                  <c:v>65 and Over</c:v>
                </c:pt>
              </c:strCache>
            </c:strRef>
          </c:cat>
          <c:val>
            <c:numRef>
              <c:f>under65_context!$D$18:$D$19</c:f>
              <c:numCache>
                <c:formatCode>0%</c:formatCode>
                <c:ptCount val="2"/>
                <c:pt idx="0">
                  <c:v>0.36144578313253012</c:v>
                </c:pt>
                <c:pt idx="1">
                  <c:v>0.63855421686746983</c:v>
                </c:pt>
              </c:numCache>
            </c:numRef>
          </c:val>
          <c:extLst>
            <c:ext xmlns:c16="http://schemas.microsoft.com/office/drawing/2014/chart" uri="{C3380CC4-5D6E-409C-BE32-E72D297353CC}">
              <c16:uniqueId val="{00000000-C1B9-4B68-8962-543194CE65F4}"/>
            </c:ext>
          </c:extLst>
        </c:ser>
        <c:dLbls>
          <c:dLblPos val="outEnd"/>
          <c:showLegendKey val="0"/>
          <c:showVal val="1"/>
          <c:showCatName val="0"/>
          <c:showSerName val="0"/>
          <c:showPercent val="0"/>
          <c:showBubbleSize val="0"/>
        </c:dLbls>
        <c:gapWidth val="35"/>
        <c:overlap val="-27"/>
        <c:axId val="298952735"/>
        <c:axId val="298970015"/>
      </c:barChart>
      <c:catAx>
        <c:axId val="29895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70015"/>
        <c:crosses val="autoZero"/>
        <c:auto val="1"/>
        <c:lblAlgn val="ctr"/>
        <c:lblOffset val="100"/>
        <c:noMultiLvlLbl val="0"/>
      </c:catAx>
      <c:valAx>
        <c:axId val="298970015"/>
        <c:scaling>
          <c:orientation val="minMax"/>
        </c:scaling>
        <c:delete val="0"/>
        <c:axPos val="l"/>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Stroke Percentage</a:t>
                </a:r>
              </a:p>
            </c:rich>
          </c:tx>
          <c:layout>
            <c:manualLayout>
              <c:xMode val="edge"/>
              <c:yMode val="edge"/>
              <c:x val="3.0568292344032237E-2"/>
              <c:y val="0.14794096495935227"/>
            </c:manualLayout>
          </c:layout>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95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Patients with Diabetes Stroke Rate is Nearly 3x More</a:t>
            </a:r>
          </a:p>
        </c:rich>
      </c:tx>
      <c:layout>
        <c:manualLayout>
          <c:xMode val="edge"/>
          <c:yMode val="edge"/>
          <c:x val="7.6367891513560798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health_distribution!$V$27</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health_distribution!$U$28:$U$29</c:f>
              <c:strCache>
                <c:ptCount val="2"/>
                <c:pt idx="0">
                  <c:v>non-diabetic</c:v>
                </c:pt>
                <c:pt idx="1">
                  <c:v>diabetic</c:v>
                </c:pt>
              </c:strCache>
            </c:strRef>
          </c:cat>
          <c:val>
            <c:numRef>
              <c:f>health_distribution!$V$28:$V$29</c:f>
              <c:numCache>
                <c:formatCode>0.00%</c:formatCode>
                <c:ptCount val="2"/>
                <c:pt idx="0">
                  <c:v>1.718112987769365E-2</c:v>
                </c:pt>
                <c:pt idx="1">
                  <c:v>4.7839506172839504E-2</c:v>
                </c:pt>
              </c:numCache>
            </c:numRef>
          </c:val>
          <c:extLst>
            <c:ext xmlns:c16="http://schemas.microsoft.com/office/drawing/2014/chart" uri="{C3380CC4-5D6E-409C-BE32-E72D297353CC}">
              <c16:uniqueId val="{00000000-6885-440A-951B-E85B15D610FA}"/>
            </c:ext>
          </c:extLst>
        </c:ser>
        <c:dLbls>
          <c:dLblPos val="inEnd"/>
          <c:showLegendKey val="0"/>
          <c:showVal val="1"/>
          <c:showCatName val="0"/>
          <c:showSerName val="0"/>
          <c:showPercent val="0"/>
          <c:showBubbleSize val="0"/>
        </c:dLbls>
        <c:gapWidth val="35"/>
        <c:overlap val="-27"/>
        <c:axId val="1522336367"/>
        <c:axId val="1522339247"/>
      </c:barChart>
      <c:catAx>
        <c:axId val="15223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9247"/>
        <c:crosses val="autoZero"/>
        <c:auto val="1"/>
        <c:lblAlgn val="ctr"/>
        <c:lblOffset val="100"/>
        <c:noMultiLvlLbl val="0"/>
      </c:catAx>
      <c:valAx>
        <c:axId val="1522339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a:t>
                </a:r>
              </a:p>
            </c:rich>
          </c:tx>
          <c:layout>
            <c:manualLayout>
              <c:xMode val="edge"/>
              <c:yMode val="edge"/>
              <c:x val="2.5000000000000001E-2"/>
              <c:y val="0.145328083989501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3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Patient Average Risk</a:t>
            </a:r>
            <a:r>
              <a:rPr lang="en-US" b="1" baseline="0"/>
              <a:t> Factor By Age Group</a:t>
            </a:r>
            <a:endParaRPr lang="en-US" b="1"/>
          </a:p>
        </c:rich>
      </c:tx>
      <c:layout>
        <c:manualLayout>
          <c:xMode val="edge"/>
          <c:yMode val="edge"/>
          <c:x val="4.5522125754305746E-2"/>
          <c:y val="9.278589654372535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under65_context!$D$34</c:f>
              <c:strCache>
                <c:ptCount val="1"/>
                <c:pt idx="0">
                  <c:v>Average Risk Factor Count</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2-64A9-4A31-859E-4E2713800C72}"/>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1-64A9-4A31-859E-4E2713800C7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under65_context!$B$35:$B$36</c:f>
              <c:strCache>
                <c:ptCount val="2"/>
                <c:pt idx="0">
                  <c:v>Under 65</c:v>
                </c:pt>
                <c:pt idx="1">
                  <c:v>65 and Above</c:v>
                </c:pt>
              </c:strCache>
            </c:strRef>
          </c:cat>
          <c:val>
            <c:numRef>
              <c:f>under65_context!$D$35:$D$36</c:f>
              <c:numCache>
                <c:formatCode>General</c:formatCode>
                <c:ptCount val="2"/>
                <c:pt idx="0">
                  <c:v>0.74</c:v>
                </c:pt>
                <c:pt idx="1">
                  <c:v>1.27</c:v>
                </c:pt>
              </c:numCache>
            </c:numRef>
          </c:val>
          <c:extLst>
            <c:ext xmlns:c16="http://schemas.microsoft.com/office/drawing/2014/chart" uri="{C3380CC4-5D6E-409C-BE32-E72D297353CC}">
              <c16:uniqueId val="{00000000-64A9-4A31-859E-4E2713800C72}"/>
            </c:ext>
          </c:extLst>
        </c:ser>
        <c:dLbls>
          <c:showLegendKey val="0"/>
          <c:showVal val="0"/>
          <c:showCatName val="0"/>
          <c:showSerName val="0"/>
          <c:showPercent val="0"/>
          <c:showBubbleSize val="0"/>
        </c:dLbls>
        <c:gapWidth val="35"/>
        <c:overlap val="-27"/>
        <c:axId val="402414831"/>
        <c:axId val="402413391"/>
      </c:barChart>
      <c:catAx>
        <c:axId val="40241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3391"/>
        <c:crosses val="autoZero"/>
        <c:auto val="1"/>
        <c:lblAlgn val="ctr"/>
        <c:lblOffset val="100"/>
        <c:noMultiLvlLbl val="0"/>
      </c:catAx>
      <c:valAx>
        <c:axId val="402413391"/>
        <c:scaling>
          <c:orientation val="minMax"/>
          <c:max val="1.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Risk Factor</a:t>
                </a:r>
                <a:endParaRPr lang="en-US"/>
              </a:p>
            </c:rich>
          </c:tx>
          <c:layout>
            <c:manualLayout>
              <c:xMode val="edge"/>
              <c:yMode val="edge"/>
              <c:x val="3.0593797802809068E-2"/>
              <c:y val="0.122133271963134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4831"/>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in Stroke Rate Slows Dramatically Starting at "Smokes"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feature_stroke_analysis!$F$2</c:f>
              <c:strCache>
                <c:ptCount val="1"/>
                <c:pt idx="0">
                  <c:v>In Group Stroke %</c:v>
                </c:pt>
              </c:strCache>
            </c:strRef>
          </c:tx>
          <c:spPr>
            <a:ln w="28575" cap="rnd">
              <a:solidFill>
                <a:schemeClr val="accent1"/>
              </a:solidFill>
              <a:round/>
            </a:ln>
            <a:effectLst/>
          </c:spPr>
          <c:marker>
            <c:symbol val="none"/>
          </c:marker>
          <c:dLbls>
            <c:dLbl>
              <c:idx val="0"/>
              <c:layout>
                <c:manualLayout>
                  <c:x val="2.7777777777777779E-3"/>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0-045A-4397-813C-63A6E0DD76AC}"/>
                </c:ext>
              </c:extLst>
            </c:dLbl>
            <c:dLbl>
              <c:idx val="1"/>
              <c:layout>
                <c:manualLayout>
                  <c:x val="3.6111111111111087E-2"/>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5A-4397-813C-63A6E0DD76AC}"/>
                </c:ext>
              </c:extLst>
            </c:dLbl>
            <c:dLbl>
              <c:idx val="2"/>
              <c:delete val="1"/>
              <c:extLst>
                <c:ext xmlns:c15="http://schemas.microsoft.com/office/drawing/2012/chart" uri="{CE6537A1-D6FC-4f65-9D91-7224C49458BB}"/>
                <c:ext xmlns:c16="http://schemas.microsoft.com/office/drawing/2014/chart" uri="{C3380CC4-5D6E-409C-BE32-E72D297353CC}">
                  <c16:uniqueId val="{0000001D-045A-4397-813C-63A6E0DD76AC}"/>
                </c:ext>
              </c:extLst>
            </c:dLbl>
            <c:dLbl>
              <c:idx val="3"/>
              <c:layout>
                <c:manualLayout>
                  <c:x val="3.4578146611341599E-2"/>
                  <c:y val="-1.879084604674638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5A-4397-813C-63A6E0DD76AC}"/>
                </c:ext>
              </c:extLst>
            </c:dLbl>
            <c:dLbl>
              <c:idx val="4"/>
              <c:layout>
                <c:manualLayout>
                  <c:x val="-1.6666666666666666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E-045A-4397-813C-63A6E0DD76AC}"/>
                </c:ext>
              </c:extLst>
            </c:dLbl>
            <c:dLbl>
              <c:idx val="5"/>
              <c:delete val="1"/>
              <c:extLst>
                <c:ext xmlns:c15="http://schemas.microsoft.com/office/drawing/2012/chart" uri="{CE6537A1-D6FC-4f65-9D91-7224C49458BB}"/>
                <c:ext xmlns:c16="http://schemas.microsoft.com/office/drawing/2014/chart" uri="{C3380CC4-5D6E-409C-BE32-E72D297353CC}">
                  <c16:uniqueId val="{0000001B-045A-4397-813C-63A6E0DD76AC}"/>
                </c:ext>
              </c:extLst>
            </c:dLbl>
            <c:dLbl>
              <c:idx val="6"/>
              <c:delete val="1"/>
              <c:extLst>
                <c:ext xmlns:c15="http://schemas.microsoft.com/office/drawing/2012/chart" uri="{CE6537A1-D6FC-4f65-9D91-7224C49458BB}"/>
                <c:ext xmlns:c16="http://schemas.microsoft.com/office/drawing/2014/chart" uri="{C3380CC4-5D6E-409C-BE32-E72D297353CC}">
                  <c16:uniqueId val="{0000001A-045A-4397-813C-63A6E0DD76AC}"/>
                </c:ext>
              </c:extLst>
            </c:dLbl>
            <c:dLbl>
              <c:idx val="7"/>
              <c:delete val="1"/>
              <c:extLst>
                <c:ext xmlns:c15="http://schemas.microsoft.com/office/drawing/2012/chart" uri="{CE6537A1-D6FC-4f65-9D91-7224C49458BB}"/>
                <c:ext xmlns:c16="http://schemas.microsoft.com/office/drawing/2014/chart" uri="{C3380CC4-5D6E-409C-BE32-E72D297353CC}">
                  <c16:uniqueId val="{00000019-045A-4397-813C-63A6E0DD76AC}"/>
                </c:ext>
              </c:extLst>
            </c:dLbl>
            <c:dLbl>
              <c:idx val="8"/>
              <c:delete val="1"/>
              <c:extLst>
                <c:ext xmlns:c15="http://schemas.microsoft.com/office/drawing/2012/chart" uri="{CE6537A1-D6FC-4f65-9D91-7224C49458BB}"/>
                <c:ext xmlns:c16="http://schemas.microsoft.com/office/drawing/2014/chart" uri="{C3380CC4-5D6E-409C-BE32-E72D297353CC}">
                  <c16:uniqueId val="{00000018-045A-4397-813C-63A6E0DD76AC}"/>
                </c:ext>
              </c:extLst>
            </c:dLbl>
            <c:dLbl>
              <c:idx val="9"/>
              <c:delete val="1"/>
              <c:extLst>
                <c:ext xmlns:c15="http://schemas.microsoft.com/office/drawing/2012/chart" uri="{CE6537A1-D6FC-4f65-9D91-7224C49458BB}"/>
                <c:ext xmlns:c16="http://schemas.microsoft.com/office/drawing/2014/chart" uri="{C3380CC4-5D6E-409C-BE32-E72D297353CC}">
                  <c16:uniqueId val="{00000017-045A-4397-813C-63A6E0DD76AC}"/>
                </c:ext>
              </c:extLst>
            </c:dLbl>
            <c:dLbl>
              <c:idx val="10"/>
              <c:delete val="1"/>
              <c:extLst>
                <c:ext xmlns:c15="http://schemas.microsoft.com/office/drawing/2012/chart" uri="{CE6537A1-D6FC-4f65-9D91-7224C49458BB}"/>
                <c:ext xmlns:c16="http://schemas.microsoft.com/office/drawing/2014/chart" uri="{C3380CC4-5D6E-409C-BE32-E72D297353CC}">
                  <c16:uniqueId val="{00000016-045A-4397-813C-63A6E0DD76AC}"/>
                </c:ext>
              </c:extLst>
            </c:dLbl>
            <c:dLbl>
              <c:idx val="11"/>
              <c:delete val="1"/>
              <c:extLst>
                <c:ext xmlns:c15="http://schemas.microsoft.com/office/drawing/2012/chart" uri="{CE6537A1-D6FC-4f65-9D91-7224C49458BB}"/>
                <c:ext xmlns:c16="http://schemas.microsoft.com/office/drawing/2014/chart" uri="{C3380CC4-5D6E-409C-BE32-E72D297353CC}">
                  <c16:uniqueId val="{00000015-045A-4397-813C-63A6E0DD76AC}"/>
                </c:ext>
              </c:extLst>
            </c:dLbl>
            <c:dLbl>
              <c:idx val="12"/>
              <c:delete val="1"/>
              <c:extLst>
                <c:ext xmlns:c15="http://schemas.microsoft.com/office/drawing/2012/chart" uri="{CE6537A1-D6FC-4f65-9D91-7224C49458BB}"/>
                <c:ext xmlns:c16="http://schemas.microsoft.com/office/drawing/2014/chart" uri="{C3380CC4-5D6E-409C-BE32-E72D297353CC}">
                  <c16:uniqueId val="{00000014-045A-4397-813C-63A6E0DD76AC}"/>
                </c:ext>
              </c:extLst>
            </c:dLbl>
            <c:dLbl>
              <c:idx val="13"/>
              <c:delete val="1"/>
              <c:extLst>
                <c:ext xmlns:c15="http://schemas.microsoft.com/office/drawing/2012/chart" uri="{CE6537A1-D6FC-4f65-9D91-7224C49458BB}"/>
                <c:ext xmlns:c16="http://schemas.microsoft.com/office/drawing/2014/chart" uri="{C3380CC4-5D6E-409C-BE32-E72D297353CC}">
                  <c16:uniqueId val="{00000013-045A-4397-813C-63A6E0DD76AC}"/>
                </c:ext>
              </c:extLst>
            </c:dLbl>
            <c:dLbl>
              <c:idx val="14"/>
              <c:delete val="1"/>
              <c:extLst>
                <c:ext xmlns:c15="http://schemas.microsoft.com/office/drawing/2012/chart" uri="{CE6537A1-D6FC-4f65-9D91-7224C49458BB}"/>
                <c:ext xmlns:c16="http://schemas.microsoft.com/office/drawing/2014/chart" uri="{C3380CC4-5D6E-409C-BE32-E72D297353CC}">
                  <c16:uniqueId val="{00000012-045A-4397-813C-63A6E0DD76AC}"/>
                </c:ext>
              </c:extLst>
            </c:dLbl>
            <c:dLbl>
              <c:idx val="15"/>
              <c:delete val="1"/>
              <c:extLst>
                <c:ext xmlns:c15="http://schemas.microsoft.com/office/drawing/2012/chart" uri="{CE6537A1-D6FC-4f65-9D91-7224C49458BB}"/>
                <c:ext xmlns:c16="http://schemas.microsoft.com/office/drawing/2014/chart" uri="{C3380CC4-5D6E-409C-BE32-E72D297353CC}">
                  <c16:uniqueId val="{00000011-045A-4397-813C-63A6E0DD76AC}"/>
                </c:ext>
              </c:extLst>
            </c:dLbl>
            <c:dLbl>
              <c:idx val="16"/>
              <c:delete val="1"/>
              <c:extLst>
                <c:ext xmlns:c15="http://schemas.microsoft.com/office/drawing/2012/chart" uri="{CE6537A1-D6FC-4f65-9D91-7224C49458BB}"/>
                <c:ext xmlns:c16="http://schemas.microsoft.com/office/drawing/2014/chart" uri="{C3380CC4-5D6E-409C-BE32-E72D297353CC}">
                  <c16:uniqueId val="{00000010-045A-4397-813C-63A6E0DD76AC}"/>
                </c:ext>
              </c:extLst>
            </c:dLbl>
            <c:dLbl>
              <c:idx val="17"/>
              <c:delete val="1"/>
              <c:extLst>
                <c:ext xmlns:c15="http://schemas.microsoft.com/office/drawing/2012/chart" uri="{CE6537A1-D6FC-4f65-9D91-7224C49458BB}"/>
                <c:ext xmlns:c16="http://schemas.microsoft.com/office/drawing/2014/chart" uri="{C3380CC4-5D6E-409C-BE32-E72D297353CC}">
                  <c16:uniqueId val="{0000000F-045A-4397-813C-63A6E0DD76AC}"/>
                </c:ext>
              </c:extLst>
            </c:dLbl>
            <c:dLbl>
              <c:idx val="18"/>
              <c:delete val="1"/>
              <c:extLst>
                <c:ext xmlns:c15="http://schemas.microsoft.com/office/drawing/2012/chart" uri="{CE6537A1-D6FC-4f65-9D91-7224C49458BB}"/>
                <c:ext xmlns:c16="http://schemas.microsoft.com/office/drawing/2014/chart" uri="{C3380CC4-5D6E-409C-BE32-E72D297353CC}">
                  <c16:uniqueId val="{0000000E-045A-4397-813C-63A6E0DD76AC}"/>
                </c:ext>
              </c:extLst>
            </c:dLbl>
            <c:dLbl>
              <c:idx val="19"/>
              <c:delete val="1"/>
              <c:extLst>
                <c:ext xmlns:c15="http://schemas.microsoft.com/office/drawing/2012/chart" uri="{CE6537A1-D6FC-4f65-9D91-7224C49458BB}"/>
                <c:ext xmlns:c16="http://schemas.microsoft.com/office/drawing/2014/chart" uri="{C3380CC4-5D6E-409C-BE32-E72D297353CC}">
                  <c16:uniqueId val="{0000000D-045A-4397-813C-63A6E0DD76AC}"/>
                </c:ext>
              </c:extLst>
            </c:dLbl>
            <c:dLbl>
              <c:idx val="20"/>
              <c:delete val="1"/>
              <c:extLst>
                <c:ext xmlns:c15="http://schemas.microsoft.com/office/drawing/2012/chart" uri="{CE6537A1-D6FC-4f65-9D91-7224C49458BB}"/>
                <c:ext xmlns:c16="http://schemas.microsoft.com/office/drawing/2014/chart" uri="{C3380CC4-5D6E-409C-BE32-E72D297353CC}">
                  <c16:uniqueId val="{0000000A-045A-4397-813C-63A6E0DD76AC}"/>
                </c:ext>
              </c:extLst>
            </c:dLbl>
            <c:dLbl>
              <c:idx val="21"/>
              <c:delete val="1"/>
              <c:extLst>
                <c:ext xmlns:c15="http://schemas.microsoft.com/office/drawing/2012/chart" uri="{CE6537A1-D6FC-4f65-9D91-7224C49458BB}"/>
                <c:ext xmlns:c16="http://schemas.microsoft.com/office/drawing/2014/chart" uri="{C3380CC4-5D6E-409C-BE32-E72D297353CC}">
                  <c16:uniqueId val="{0000000C-045A-4397-813C-63A6E0DD76AC}"/>
                </c:ext>
              </c:extLst>
            </c:dLbl>
            <c:dLbl>
              <c:idx val="22"/>
              <c:delete val="1"/>
              <c:extLst>
                <c:ext xmlns:c15="http://schemas.microsoft.com/office/drawing/2012/chart" uri="{CE6537A1-D6FC-4f65-9D91-7224C49458BB}"/>
                <c:ext xmlns:c16="http://schemas.microsoft.com/office/drawing/2014/chart" uri="{C3380CC4-5D6E-409C-BE32-E72D297353CC}">
                  <c16:uniqueId val="{0000000B-045A-4397-813C-63A6E0DD76AC}"/>
                </c:ext>
              </c:extLst>
            </c:dLbl>
            <c:dLbl>
              <c:idx val="23"/>
              <c:delete val="1"/>
              <c:extLst>
                <c:ext xmlns:c15="http://schemas.microsoft.com/office/drawing/2012/chart" uri="{CE6537A1-D6FC-4f65-9D91-7224C49458BB}"/>
                <c:ext xmlns:c16="http://schemas.microsoft.com/office/drawing/2014/chart" uri="{C3380CC4-5D6E-409C-BE32-E72D297353CC}">
                  <c16:uniqueId val="{00000008-045A-4397-813C-63A6E0DD76AC}"/>
                </c:ext>
              </c:extLst>
            </c:dLbl>
            <c:dLbl>
              <c:idx val="24"/>
              <c:delete val="1"/>
              <c:extLst>
                <c:ext xmlns:c15="http://schemas.microsoft.com/office/drawing/2012/chart" uri="{CE6537A1-D6FC-4f65-9D91-7224C49458BB}"/>
                <c:ext xmlns:c16="http://schemas.microsoft.com/office/drawing/2014/chart" uri="{C3380CC4-5D6E-409C-BE32-E72D297353CC}">
                  <c16:uniqueId val="{00000009-045A-4397-813C-63A6E0DD76AC}"/>
                </c:ext>
              </c:extLst>
            </c:dLbl>
            <c:dLbl>
              <c:idx val="25"/>
              <c:delete val="1"/>
              <c:extLst>
                <c:ext xmlns:c15="http://schemas.microsoft.com/office/drawing/2012/chart" uri="{CE6537A1-D6FC-4f65-9D91-7224C49458BB}"/>
                <c:ext xmlns:c16="http://schemas.microsoft.com/office/drawing/2014/chart" uri="{C3380CC4-5D6E-409C-BE32-E72D297353CC}">
                  <c16:uniqueId val="{00000007-045A-4397-813C-63A6E0DD76AC}"/>
                </c:ext>
              </c:extLst>
            </c:dLbl>
            <c:dLbl>
              <c:idx val="26"/>
              <c:delete val="1"/>
              <c:extLst>
                <c:ext xmlns:c15="http://schemas.microsoft.com/office/drawing/2012/chart" uri="{CE6537A1-D6FC-4f65-9D91-7224C49458BB}"/>
                <c:ext xmlns:c16="http://schemas.microsoft.com/office/drawing/2014/chart" uri="{C3380CC4-5D6E-409C-BE32-E72D297353CC}">
                  <c16:uniqueId val="{00000006-045A-4397-813C-63A6E0DD76AC}"/>
                </c:ext>
              </c:extLst>
            </c:dLbl>
            <c:dLbl>
              <c:idx val="27"/>
              <c:delete val="1"/>
              <c:extLst>
                <c:ext xmlns:c15="http://schemas.microsoft.com/office/drawing/2012/chart" uri="{CE6537A1-D6FC-4f65-9D91-7224C49458BB}"/>
                <c:ext xmlns:c16="http://schemas.microsoft.com/office/drawing/2014/chart" uri="{C3380CC4-5D6E-409C-BE32-E72D297353CC}">
                  <c16:uniqueId val="{00000004-045A-4397-813C-63A6E0DD76AC}"/>
                </c:ext>
              </c:extLst>
            </c:dLbl>
            <c:dLbl>
              <c:idx val="28"/>
              <c:delete val="1"/>
              <c:extLst>
                <c:ext xmlns:c15="http://schemas.microsoft.com/office/drawing/2012/chart" uri="{CE6537A1-D6FC-4f65-9D91-7224C49458BB}"/>
                <c:ext xmlns:c16="http://schemas.microsoft.com/office/drawing/2014/chart" uri="{C3380CC4-5D6E-409C-BE32-E72D297353CC}">
                  <c16:uniqueId val="{00000005-045A-4397-813C-63A6E0DD76AC}"/>
                </c:ext>
              </c:extLst>
            </c:dLbl>
            <c:dLbl>
              <c:idx val="29"/>
              <c:delete val="1"/>
              <c:extLst>
                <c:ext xmlns:c15="http://schemas.microsoft.com/office/drawing/2012/chart" uri="{CE6537A1-D6FC-4f65-9D91-7224C49458BB}"/>
                <c:ext xmlns:c16="http://schemas.microsoft.com/office/drawing/2014/chart" uri="{C3380CC4-5D6E-409C-BE32-E72D297353CC}">
                  <c16:uniqueId val="{00000003-045A-4397-813C-63A6E0DD76AC}"/>
                </c:ext>
              </c:extLst>
            </c:dLbl>
            <c:dLbl>
              <c:idx val="30"/>
              <c:delete val="1"/>
              <c:extLst>
                <c:ext xmlns:c15="http://schemas.microsoft.com/office/drawing/2012/chart" uri="{CE6537A1-D6FC-4f65-9D91-7224C49458BB}"/>
                <c:ext xmlns:c16="http://schemas.microsoft.com/office/drawing/2014/chart" uri="{C3380CC4-5D6E-409C-BE32-E72D297353CC}">
                  <c16:uniqueId val="{00000002-045A-4397-813C-63A6E0DD76AC}"/>
                </c:ext>
              </c:extLst>
            </c:dLbl>
            <c:dLbl>
              <c:idx val="31"/>
              <c:delete val="1"/>
              <c:extLst>
                <c:ext xmlns:c15="http://schemas.microsoft.com/office/drawing/2012/chart" uri="{CE6537A1-D6FC-4f65-9D91-7224C49458BB}"/>
                <c:ext xmlns:c16="http://schemas.microsoft.com/office/drawing/2014/chart" uri="{C3380CC4-5D6E-409C-BE32-E72D297353CC}">
                  <c16:uniqueId val="{00000001-045A-4397-813C-63A6E0DD76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smooth val="0"/>
          <c:extLst>
            <c:ext xmlns:c16="http://schemas.microsoft.com/office/drawing/2014/chart" uri="{C3380CC4-5D6E-409C-BE32-E72D297353CC}">
              <c16:uniqueId val="{00000000-045A-4397-813C-63A6E0DD76AC}"/>
            </c:ext>
          </c:extLst>
        </c:ser>
        <c:dLbls>
          <c:showLegendKey val="0"/>
          <c:showVal val="0"/>
          <c:showCatName val="0"/>
          <c:showSerName val="0"/>
          <c:showPercent val="0"/>
          <c:showBubbleSize val="0"/>
        </c:dLbls>
        <c:smooth val="0"/>
        <c:axId val="717660735"/>
        <c:axId val="717677535"/>
      </c:lineChart>
      <c:catAx>
        <c:axId val="717660735"/>
        <c:scaling>
          <c:orientation val="minMax"/>
        </c:scaling>
        <c:delete val="1"/>
        <c:axPos val="b"/>
        <c:numFmt formatCode="General" sourceLinked="1"/>
        <c:majorTickMark val="none"/>
        <c:minorTickMark val="none"/>
        <c:tickLblPos val="nextTo"/>
        <c:crossAx val="717677535"/>
        <c:crosses val="autoZero"/>
        <c:auto val="1"/>
        <c:lblAlgn val="ctr"/>
        <c:lblOffset val="100"/>
        <c:noMultiLvlLbl val="0"/>
      </c:catAx>
      <c:valAx>
        <c:axId val="717677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Disproportionate Stroke Burden by Risk Group</a:t>
            </a:r>
          </a:p>
        </c:rich>
      </c:tx>
      <c:layout>
        <c:manualLayout>
          <c:xMode val="edge"/>
          <c:yMode val="edge"/>
          <c:x val="2.2465931317123933E-2"/>
          <c:y val="2.8586698085237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feature_stroke_analysis!$D$2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feature_stroke_analysis!$D$3:$D$7</c15:sqref>
                  </c15:fullRef>
                </c:ext>
              </c:extLst>
              <c:f>(feature_stroke_analysis!$D$3:$D$4,feature_stroke_analysis!$D$6:$D$7)</c:f>
              <c:numCache>
                <c:formatCode>0.00%</c:formatCode>
                <c:ptCount val="4"/>
                <c:pt idx="0">
                  <c:v>2.35E-2</c:v>
                </c:pt>
                <c:pt idx="1">
                  <c:v>5.5899999999999998E-2</c:v>
                </c:pt>
                <c:pt idx="2">
                  <c:v>6.5699999999999995E-2</c:v>
                </c:pt>
                <c:pt idx="3">
                  <c:v>0.16139999999999999</c:v>
                </c:pt>
              </c:numCache>
            </c:numRef>
          </c:val>
          <c:extLst>
            <c:ext xmlns:c16="http://schemas.microsoft.com/office/drawing/2014/chart" uri="{C3380CC4-5D6E-409C-BE32-E72D297353CC}">
              <c16:uniqueId val="{00000000-A29B-41BD-B92C-B760A6A833F0}"/>
            </c:ext>
          </c:extLst>
        </c:ser>
        <c:ser>
          <c:idx val="1"/>
          <c:order val="1"/>
          <c:tx>
            <c:strRef>
              <c:f>feature_stroke_analysis!$E$2</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feature_stroke_analysis!$C$3:$C$7</c15:sqref>
                  </c15:fullRef>
                </c:ext>
              </c:extLst>
              <c:f>(feature_stroke_analysis!$C$3:$C$4,feature_stroke_analysis!$C$6:$C$7)</c:f>
              <c:strCache>
                <c:ptCount val="4"/>
                <c:pt idx="0">
                  <c:v>heart disease</c:v>
                </c:pt>
                <c:pt idx="1">
                  <c:v>high diabetes (200+)</c:v>
                </c:pt>
                <c:pt idx="2">
                  <c:v>hypertension</c:v>
                </c:pt>
                <c:pt idx="3">
                  <c:v>smokes</c:v>
                </c:pt>
              </c:strCache>
            </c:strRef>
          </c:cat>
          <c:val>
            <c:numRef>
              <c:extLst>
                <c:ext xmlns:c15="http://schemas.microsoft.com/office/drawing/2012/chart" uri="{02D57815-91ED-43cb-92C2-25804820EDAC}">
                  <c15:fullRef>
                    <c15:sqref>feature_stroke_analysis!$E$3:$E$7</c15:sqref>
                  </c15:fullRef>
                </c:ext>
              </c:extLst>
              <c:f>(feature_stroke_analysis!$E$3:$E$4,feature_stroke_analysis!$E$6:$E$7)</c:f>
              <c:numCache>
                <c:formatCode>0.00%</c:formatCode>
                <c:ptCount val="4"/>
                <c:pt idx="0">
                  <c:v>0.1444</c:v>
                </c:pt>
                <c:pt idx="1">
                  <c:v>0.18890000000000001</c:v>
                </c:pt>
                <c:pt idx="2">
                  <c:v>0.17780000000000001</c:v>
                </c:pt>
                <c:pt idx="3">
                  <c:v>0.27779999999999999</c:v>
                </c:pt>
              </c:numCache>
            </c:numRef>
          </c:val>
          <c:extLst>
            <c:ext xmlns:c16="http://schemas.microsoft.com/office/drawing/2014/chart" uri="{C3380CC4-5D6E-409C-BE32-E72D297353CC}">
              <c16:uniqueId val="{00000001-A29B-41BD-B92C-B760A6A833F0}"/>
            </c:ext>
          </c:extLst>
        </c:ser>
        <c:dLbls>
          <c:showLegendKey val="0"/>
          <c:showVal val="0"/>
          <c:showCatName val="0"/>
          <c:showSerName val="0"/>
          <c:showPercent val="0"/>
          <c:showBubbleSize val="0"/>
        </c:dLbls>
        <c:gapWidth val="50"/>
        <c:axId val="846459775"/>
        <c:axId val="846458815"/>
      </c:barChart>
      <c:catAx>
        <c:axId val="8464597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8815"/>
        <c:crosses val="autoZero"/>
        <c:auto val="1"/>
        <c:lblAlgn val="ctr"/>
        <c:lblOffset val="100"/>
        <c:noMultiLvlLbl val="0"/>
      </c:catAx>
      <c:valAx>
        <c:axId val="846458815"/>
        <c:scaling>
          <c:orientation val="minMax"/>
        </c:scaling>
        <c:delete val="0"/>
        <c:axPos val="t"/>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is</a:t>
            </a:r>
            <a:r>
              <a:rPr lang="en-US" baseline="0"/>
              <a:t> the Highest Risk Factor at 13.54% Stroke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feature_stroke_analysis!$F$3:$F$7</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6DC2-4090-A4CC-F0D3FE22BA75}"/>
            </c:ext>
          </c:extLst>
        </c:ser>
        <c:dLbls>
          <c:dLblPos val="outEnd"/>
          <c:showLegendKey val="0"/>
          <c:showVal val="1"/>
          <c:showCatName val="0"/>
          <c:showSerName val="0"/>
          <c:showPercent val="0"/>
          <c:showBubbleSize val="0"/>
        </c:dLbls>
        <c:gapWidth val="35"/>
        <c:axId val="1042726911"/>
        <c:axId val="1042724511"/>
      </c:barChart>
      <c:catAx>
        <c:axId val="1042726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4511"/>
        <c:crosses val="autoZero"/>
        <c:auto val="1"/>
        <c:lblAlgn val="ctr"/>
        <c:lblOffset val="100"/>
        <c:noMultiLvlLbl val="0"/>
      </c:catAx>
      <c:valAx>
        <c:axId val="1042724511"/>
        <c:scaling>
          <c:orientation val="minMax"/>
        </c:scaling>
        <c:delete val="1"/>
        <c:axPos val="t"/>
        <c:numFmt formatCode="0.00%" sourceLinked="1"/>
        <c:majorTickMark val="none"/>
        <c:minorTickMark val="none"/>
        <c:tickLblPos val="nextTo"/>
        <c:crossAx val="10427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Percentage of People Within</a:t>
            </a:r>
            <a:r>
              <a:rPr lang="en-US" sz="1600" b="1" baseline="0"/>
              <a:t> the Group that had a Stroke</a:t>
            </a:r>
            <a:endParaRPr lang="en-US" sz="1600" b="1"/>
          </a:p>
        </c:rich>
      </c:tx>
      <c:layout>
        <c:manualLayout>
          <c:xMode val="edge"/>
          <c:yMode val="edge"/>
          <c:x val="3.5063344693853568E-2"/>
          <c:y val="1.579424627511622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33FF-4270-9DEE-4DCEE23777B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33FF-4270-9DEE-4DCEE23777B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33FF-4270-9DEE-4DCEE23777BB}"/>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33FF-4270-9DEE-4DCEE23777BB}"/>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33FF-4270-9DEE-4DCEE23777BB}"/>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6-33FF-4270-9DEE-4DCEE23777BB}"/>
              </c:ext>
            </c:extLst>
          </c:dPt>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7-33FF-4270-9DEE-4DCEE23777BB}"/>
              </c:ext>
            </c:extLst>
          </c:dPt>
          <c:dPt>
            <c:idx val="7"/>
            <c:invertIfNegative val="0"/>
            <c:bubble3D val="0"/>
            <c:spPr>
              <a:solidFill>
                <a:schemeClr val="bg2">
                  <a:lumMod val="90000"/>
                </a:schemeClr>
              </a:solidFill>
              <a:ln>
                <a:noFill/>
              </a:ln>
              <a:effectLst/>
            </c:spPr>
            <c:extLst>
              <c:ext xmlns:c16="http://schemas.microsoft.com/office/drawing/2014/chart" uri="{C3380CC4-5D6E-409C-BE32-E72D297353CC}">
                <c16:uniqueId val="{00000008-33FF-4270-9DEE-4DCEE23777BB}"/>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9-33FF-4270-9DEE-4DCEE23777BB}"/>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0A-33FF-4270-9DEE-4DCEE23777BB}"/>
              </c:ext>
            </c:extLst>
          </c:dPt>
          <c:dPt>
            <c:idx val="10"/>
            <c:invertIfNegative val="0"/>
            <c:bubble3D val="0"/>
            <c:spPr>
              <a:solidFill>
                <a:schemeClr val="bg2">
                  <a:lumMod val="90000"/>
                </a:schemeClr>
              </a:solidFill>
              <a:ln>
                <a:noFill/>
              </a:ln>
              <a:effectLst/>
            </c:spPr>
            <c:extLst>
              <c:ext xmlns:c16="http://schemas.microsoft.com/office/drawing/2014/chart" uri="{C3380CC4-5D6E-409C-BE32-E72D297353CC}">
                <c16:uniqueId val="{0000000B-33FF-4270-9DEE-4DCEE23777BB}"/>
              </c:ext>
            </c:extLst>
          </c:dPt>
          <c:dPt>
            <c:idx val="11"/>
            <c:invertIfNegative val="0"/>
            <c:bubble3D val="0"/>
            <c:spPr>
              <a:solidFill>
                <a:schemeClr val="bg2">
                  <a:lumMod val="90000"/>
                </a:schemeClr>
              </a:solidFill>
              <a:ln>
                <a:noFill/>
              </a:ln>
              <a:effectLst/>
            </c:spPr>
            <c:extLst>
              <c:ext xmlns:c16="http://schemas.microsoft.com/office/drawing/2014/chart" uri="{C3380CC4-5D6E-409C-BE32-E72D297353CC}">
                <c16:uniqueId val="{0000000C-33FF-4270-9DEE-4DCEE23777BB}"/>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D-33FF-4270-9DEE-4DCEE23777BB}"/>
              </c:ext>
            </c:extLst>
          </c:dPt>
          <c:dPt>
            <c:idx val="13"/>
            <c:invertIfNegative val="0"/>
            <c:bubble3D val="0"/>
            <c:spPr>
              <a:solidFill>
                <a:schemeClr val="bg2">
                  <a:lumMod val="90000"/>
                </a:schemeClr>
              </a:solidFill>
              <a:ln>
                <a:noFill/>
              </a:ln>
              <a:effectLst/>
            </c:spPr>
            <c:extLst>
              <c:ext xmlns:c16="http://schemas.microsoft.com/office/drawing/2014/chart" uri="{C3380CC4-5D6E-409C-BE32-E72D297353CC}">
                <c16:uniqueId val="{0000000E-33FF-4270-9DEE-4DCEE23777BB}"/>
              </c:ext>
            </c:extLst>
          </c:dPt>
          <c:dPt>
            <c:idx val="14"/>
            <c:invertIfNegative val="0"/>
            <c:bubble3D val="0"/>
            <c:spPr>
              <a:solidFill>
                <a:schemeClr val="bg2">
                  <a:lumMod val="90000"/>
                </a:schemeClr>
              </a:solidFill>
              <a:ln>
                <a:noFill/>
              </a:ln>
              <a:effectLst/>
            </c:spPr>
            <c:extLst>
              <c:ext xmlns:c16="http://schemas.microsoft.com/office/drawing/2014/chart" uri="{C3380CC4-5D6E-409C-BE32-E72D297353CC}">
                <c16:uniqueId val="{0000000F-33FF-4270-9DEE-4DCEE23777BB}"/>
              </c:ext>
            </c:extLst>
          </c:dPt>
          <c:dPt>
            <c:idx val="15"/>
            <c:invertIfNegative val="0"/>
            <c:bubble3D val="0"/>
            <c:spPr>
              <a:solidFill>
                <a:schemeClr val="bg2">
                  <a:lumMod val="90000"/>
                </a:schemeClr>
              </a:solidFill>
              <a:ln>
                <a:noFill/>
              </a:ln>
              <a:effectLst/>
            </c:spPr>
            <c:extLst>
              <c:ext xmlns:c16="http://schemas.microsoft.com/office/drawing/2014/chart" uri="{C3380CC4-5D6E-409C-BE32-E72D297353CC}">
                <c16:uniqueId val="{00000010-33FF-4270-9DEE-4DCEE23777BB}"/>
              </c:ext>
            </c:extLst>
          </c:dPt>
          <c:dPt>
            <c:idx val="16"/>
            <c:invertIfNegative val="0"/>
            <c:bubble3D val="0"/>
            <c:spPr>
              <a:solidFill>
                <a:schemeClr val="bg2">
                  <a:lumMod val="90000"/>
                </a:schemeClr>
              </a:solidFill>
              <a:ln>
                <a:noFill/>
              </a:ln>
              <a:effectLst/>
            </c:spPr>
            <c:extLst>
              <c:ext xmlns:c16="http://schemas.microsoft.com/office/drawing/2014/chart" uri="{C3380CC4-5D6E-409C-BE32-E72D297353CC}">
                <c16:uniqueId val="{00000011-33FF-4270-9DEE-4DCEE23777BB}"/>
              </c:ext>
            </c:extLst>
          </c:dPt>
          <c:dPt>
            <c:idx val="17"/>
            <c:invertIfNegative val="0"/>
            <c:bubble3D val="0"/>
            <c:spPr>
              <a:solidFill>
                <a:schemeClr val="bg2">
                  <a:lumMod val="90000"/>
                </a:schemeClr>
              </a:solidFill>
              <a:ln>
                <a:noFill/>
              </a:ln>
              <a:effectLst/>
            </c:spPr>
            <c:extLst>
              <c:ext xmlns:c16="http://schemas.microsoft.com/office/drawing/2014/chart" uri="{C3380CC4-5D6E-409C-BE32-E72D297353CC}">
                <c16:uniqueId val="{00000012-33FF-4270-9DEE-4DCEE23777BB}"/>
              </c:ext>
            </c:extLst>
          </c:dPt>
          <c:dPt>
            <c:idx val="18"/>
            <c:invertIfNegative val="0"/>
            <c:bubble3D val="0"/>
            <c:spPr>
              <a:solidFill>
                <a:schemeClr val="bg2">
                  <a:lumMod val="90000"/>
                </a:schemeClr>
              </a:solidFill>
              <a:ln>
                <a:noFill/>
              </a:ln>
              <a:effectLst/>
            </c:spPr>
            <c:extLst>
              <c:ext xmlns:c16="http://schemas.microsoft.com/office/drawing/2014/chart" uri="{C3380CC4-5D6E-409C-BE32-E72D297353CC}">
                <c16:uniqueId val="{00000013-33FF-4270-9DEE-4DCEE23777BB}"/>
              </c:ext>
            </c:extLst>
          </c:dPt>
          <c:dPt>
            <c:idx val="19"/>
            <c:invertIfNegative val="0"/>
            <c:bubble3D val="0"/>
            <c:spPr>
              <a:solidFill>
                <a:schemeClr val="bg2">
                  <a:lumMod val="90000"/>
                </a:schemeClr>
              </a:solidFill>
              <a:ln>
                <a:noFill/>
              </a:ln>
              <a:effectLst/>
            </c:spPr>
            <c:extLst>
              <c:ext xmlns:c16="http://schemas.microsoft.com/office/drawing/2014/chart" uri="{C3380CC4-5D6E-409C-BE32-E72D297353CC}">
                <c16:uniqueId val="{00000014-33FF-4270-9DEE-4DCEE23777BB}"/>
              </c:ext>
            </c:extLst>
          </c:dPt>
          <c:dPt>
            <c:idx val="20"/>
            <c:invertIfNegative val="0"/>
            <c:bubble3D val="0"/>
            <c:spPr>
              <a:solidFill>
                <a:schemeClr val="bg2">
                  <a:lumMod val="90000"/>
                </a:schemeClr>
              </a:solidFill>
              <a:ln>
                <a:noFill/>
              </a:ln>
              <a:effectLst/>
            </c:spPr>
            <c:extLst>
              <c:ext xmlns:c16="http://schemas.microsoft.com/office/drawing/2014/chart" uri="{C3380CC4-5D6E-409C-BE32-E72D297353CC}">
                <c16:uniqueId val="{00000015-33FF-4270-9DEE-4DCEE23777BB}"/>
              </c:ext>
            </c:extLst>
          </c:dPt>
          <c:dPt>
            <c:idx val="21"/>
            <c:invertIfNegative val="0"/>
            <c:bubble3D val="0"/>
            <c:spPr>
              <a:solidFill>
                <a:schemeClr val="bg2">
                  <a:lumMod val="90000"/>
                </a:schemeClr>
              </a:solidFill>
              <a:ln>
                <a:noFill/>
              </a:ln>
              <a:effectLst/>
            </c:spPr>
            <c:extLst>
              <c:ext xmlns:c16="http://schemas.microsoft.com/office/drawing/2014/chart" uri="{C3380CC4-5D6E-409C-BE32-E72D297353CC}">
                <c16:uniqueId val="{00000016-33FF-4270-9DEE-4DCEE23777BB}"/>
              </c:ext>
            </c:extLst>
          </c:dPt>
          <c:dPt>
            <c:idx val="22"/>
            <c:invertIfNegative val="0"/>
            <c:bubble3D val="0"/>
            <c:spPr>
              <a:solidFill>
                <a:schemeClr val="bg2">
                  <a:lumMod val="90000"/>
                </a:schemeClr>
              </a:solidFill>
              <a:ln>
                <a:noFill/>
              </a:ln>
              <a:effectLst/>
            </c:spPr>
            <c:extLst>
              <c:ext xmlns:c16="http://schemas.microsoft.com/office/drawing/2014/chart" uri="{C3380CC4-5D6E-409C-BE32-E72D297353CC}">
                <c16:uniqueId val="{00000017-33FF-4270-9DEE-4DCEE23777BB}"/>
              </c:ext>
            </c:extLst>
          </c:dPt>
          <c:dPt>
            <c:idx val="23"/>
            <c:invertIfNegative val="0"/>
            <c:bubble3D val="0"/>
            <c:spPr>
              <a:solidFill>
                <a:schemeClr val="bg2">
                  <a:lumMod val="90000"/>
                </a:schemeClr>
              </a:solidFill>
              <a:ln>
                <a:noFill/>
              </a:ln>
              <a:effectLst/>
            </c:spPr>
            <c:extLst>
              <c:ext xmlns:c16="http://schemas.microsoft.com/office/drawing/2014/chart" uri="{C3380CC4-5D6E-409C-BE32-E72D297353CC}">
                <c16:uniqueId val="{00000018-33FF-4270-9DEE-4DCEE23777BB}"/>
              </c:ext>
            </c:extLst>
          </c:dPt>
          <c:dPt>
            <c:idx val="24"/>
            <c:invertIfNegative val="0"/>
            <c:bubble3D val="0"/>
            <c:spPr>
              <a:solidFill>
                <a:schemeClr val="bg2">
                  <a:lumMod val="90000"/>
                </a:schemeClr>
              </a:solidFill>
              <a:ln>
                <a:noFill/>
              </a:ln>
              <a:effectLst/>
            </c:spPr>
            <c:extLst>
              <c:ext xmlns:c16="http://schemas.microsoft.com/office/drawing/2014/chart" uri="{C3380CC4-5D6E-409C-BE32-E72D297353CC}">
                <c16:uniqueId val="{00000019-33FF-4270-9DEE-4DCEE23777BB}"/>
              </c:ext>
            </c:extLst>
          </c:dPt>
          <c:dPt>
            <c:idx val="25"/>
            <c:invertIfNegative val="0"/>
            <c:bubble3D val="0"/>
            <c:spPr>
              <a:solidFill>
                <a:schemeClr val="bg2">
                  <a:lumMod val="90000"/>
                </a:schemeClr>
              </a:solidFill>
              <a:ln>
                <a:noFill/>
              </a:ln>
              <a:effectLst/>
            </c:spPr>
            <c:extLst>
              <c:ext xmlns:c16="http://schemas.microsoft.com/office/drawing/2014/chart" uri="{C3380CC4-5D6E-409C-BE32-E72D297353CC}">
                <c16:uniqueId val="{0000001A-33FF-4270-9DEE-4DCEE23777BB}"/>
              </c:ext>
            </c:extLst>
          </c:dPt>
          <c:dPt>
            <c:idx val="26"/>
            <c:invertIfNegative val="0"/>
            <c:bubble3D val="0"/>
            <c:spPr>
              <a:solidFill>
                <a:schemeClr val="bg2">
                  <a:lumMod val="90000"/>
                </a:schemeClr>
              </a:solidFill>
              <a:ln>
                <a:noFill/>
              </a:ln>
              <a:effectLst/>
            </c:spPr>
            <c:extLst>
              <c:ext xmlns:c16="http://schemas.microsoft.com/office/drawing/2014/chart" uri="{C3380CC4-5D6E-409C-BE32-E72D297353CC}">
                <c16:uniqueId val="{0000001B-33FF-4270-9DEE-4DCEE23777BB}"/>
              </c:ext>
            </c:extLst>
          </c:dPt>
          <c:dPt>
            <c:idx val="27"/>
            <c:invertIfNegative val="0"/>
            <c:bubble3D val="0"/>
            <c:spPr>
              <a:solidFill>
                <a:schemeClr val="bg2">
                  <a:lumMod val="90000"/>
                </a:schemeClr>
              </a:solidFill>
              <a:ln>
                <a:noFill/>
              </a:ln>
              <a:effectLst/>
            </c:spPr>
            <c:extLst>
              <c:ext xmlns:c16="http://schemas.microsoft.com/office/drawing/2014/chart" uri="{C3380CC4-5D6E-409C-BE32-E72D297353CC}">
                <c16:uniqueId val="{0000001C-33FF-4270-9DEE-4DCEE23777BB}"/>
              </c:ext>
            </c:extLst>
          </c:dPt>
          <c:dPt>
            <c:idx val="28"/>
            <c:invertIfNegative val="0"/>
            <c:bubble3D val="0"/>
            <c:spPr>
              <a:solidFill>
                <a:schemeClr val="bg2">
                  <a:lumMod val="90000"/>
                </a:schemeClr>
              </a:solidFill>
              <a:ln>
                <a:noFill/>
              </a:ln>
              <a:effectLst/>
            </c:spPr>
            <c:extLst>
              <c:ext xmlns:c16="http://schemas.microsoft.com/office/drawing/2014/chart" uri="{C3380CC4-5D6E-409C-BE32-E72D297353CC}">
                <c16:uniqueId val="{0000001D-33FF-4270-9DEE-4DCEE23777BB}"/>
              </c:ext>
            </c:extLst>
          </c:dPt>
          <c:dLbls>
            <c:dLbl>
              <c:idx val="0"/>
              <c:layout>
                <c:manualLayout>
                  <c:x val="8.9552238805970154E-3"/>
                  <c:y val="2.068270262240182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3FF-4270-9DEE-4DCEE23777BB}"/>
                </c:ext>
              </c:extLst>
            </c:dLbl>
            <c:dLbl>
              <c:idx val="1"/>
              <c:layout>
                <c:manualLayout>
                  <c:x val="8.9552238805970154E-3"/>
                  <c:y val="-4.51264179289035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3FF-4270-9DEE-4DCEE23777BB}"/>
                </c:ext>
              </c:extLst>
            </c:dLbl>
            <c:dLbl>
              <c:idx val="2"/>
              <c:layout>
                <c:manualLayout>
                  <c:x val="1.4925373134327263E-3"/>
                  <c:y val="-2.70758507573421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3FF-4270-9DEE-4DCEE23777BB}"/>
                </c:ext>
              </c:extLst>
            </c:dLbl>
            <c:dLbl>
              <c:idx val="3"/>
              <c:layout>
                <c:manualLayout>
                  <c:x val="5.4725735962832211E-17"/>
                  <c:y val="-4.51264179289034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3FF-4270-9DEE-4DCEE23777BB}"/>
                </c:ext>
              </c:extLst>
            </c:dLbl>
            <c:dLbl>
              <c:idx val="4"/>
              <c:layout>
                <c:manualLayout>
                  <c:x val="7.462686567164179E-3"/>
                  <c:y val="-5.41517015146842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3FF-4270-9DEE-4DCEE23777BB}"/>
                </c:ext>
              </c:extLst>
            </c:dLbl>
            <c:dLbl>
              <c:idx val="5"/>
              <c:delete val="1"/>
              <c:extLst>
                <c:ext xmlns:c15="http://schemas.microsoft.com/office/drawing/2012/chart" uri="{CE6537A1-D6FC-4f65-9D91-7224C49458BB}"/>
                <c:ext xmlns:c16="http://schemas.microsoft.com/office/drawing/2014/chart" uri="{C3380CC4-5D6E-409C-BE32-E72D297353CC}">
                  <c16:uniqueId val="{00000006-33FF-4270-9DEE-4DCEE23777BB}"/>
                </c:ext>
              </c:extLst>
            </c:dLbl>
            <c:dLbl>
              <c:idx val="6"/>
              <c:delete val="1"/>
              <c:extLst>
                <c:ext xmlns:c15="http://schemas.microsoft.com/office/drawing/2012/chart" uri="{CE6537A1-D6FC-4f65-9D91-7224C49458BB}"/>
                <c:ext xmlns:c16="http://schemas.microsoft.com/office/drawing/2014/chart" uri="{C3380CC4-5D6E-409C-BE32-E72D297353CC}">
                  <c16:uniqueId val="{00000007-33FF-4270-9DEE-4DCEE23777BB}"/>
                </c:ext>
              </c:extLst>
            </c:dLbl>
            <c:dLbl>
              <c:idx val="7"/>
              <c:delete val="1"/>
              <c:extLst>
                <c:ext xmlns:c15="http://schemas.microsoft.com/office/drawing/2012/chart" uri="{CE6537A1-D6FC-4f65-9D91-7224C49458BB}"/>
                <c:ext xmlns:c16="http://schemas.microsoft.com/office/drawing/2014/chart" uri="{C3380CC4-5D6E-409C-BE32-E72D297353CC}">
                  <c16:uniqueId val="{00000008-33FF-4270-9DEE-4DCEE23777BB}"/>
                </c:ext>
              </c:extLst>
            </c:dLbl>
            <c:dLbl>
              <c:idx val="8"/>
              <c:delete val="1"/>
              <c:extLst>
                <c:ext xmlns:c15="http://schemas.microsoft.com/office/drawing/2012/chart" uri="{CE6537A1-D6FC-4f65-9D91-7224C49458BB}"/>
                <c:ext xmlns:c16="http://schemas.microsoft.com/office/drawing/2014/chart" uri="{C3380CC4-5D6E-409C-BE32-E72D297353CC}">
                  <c16:uniqueId val="{00000009-33FF-4270-9DEE-4DCEE23777BB}"/>
                </c:ext>
              </c:extLst>
            </c:dLbl>
            <c:dLbl>
              <c:idx val="9"/>
              <c:delete val="1"/>
              <c:extLst>
                <c:ext xmlns:c15="http://schemas.microsoft.com/office/drawing/2012/chart" uri="{CE6537A1-D6FC-4f65-9D91-7224C49458BB}"/>
                <c:ext xmlns:c16="http://schemas.microsoft.com/office/drawing/2014/chart" uri="{C3380CC4-5D6E-409C-BE32-E72D297353CC}">
                  <c16:uniqueId val="{0000000A-33FF-4270-9DEE-4DCEE23777BB}"/>
                </c:ext>
              </c:extLst>
            </c:dLbl>
            <c:dLbl>
              <c:idx val="10"/>
              <c:delete val="1"/>
              <c:extLst>
                <c:ext xmlns:c15="http://schemas.microsoft.com/office/drawing/2012/chart" uri="{CE6537A1-D6FC-4f65-9D91-7224C49458BB}"/>
                <c:ext xmlns:c16="http://schemas.microsoft.com/office/drawing/2014/chart" uri="{C3380CC4-5D6E-409C-BE32-E72D297353CC}">
                  <c16:uniqueId val="{0000000B-33FF-4270-9DEE-4DCEE23777BB}"/>
                </c:ext>
              </c:extLst>
            </c:dLbl>
            <c:dLbl>
              <c:idx val="11"/>
              <c:delete val="1"/>
              <c:extLst>
                <c:ext xmlns:c15="http://schemas.microsoft.com/office/drawing/2012/chart" uri="{CE6537A1-D6FC-4f65-9D91-7224C49458BB}"/>
                <c:ext xmlns:c16="http://schemas.microsoft.com/office/drawing/2014/chart" uri="{C3380CC4-5D6E-409C-BE32-E72D297353CC}">
                  <c16:uniqueId val="{0000000C-33FF-4270-9DEE-4DCEE23777BB}"/>
                </c:ext>
              </c:extLst>
            </c:dLbl>
            <c:dLbl>
              <c:idx val="12"/>
              <c:delete val="1"/>
              <c:extLst>
                <c:ext xmlns:c15="http://schemas.microsoft.com/office/drawing/2012/chart" uri="{CE6537A1-D6FC-4f65-9D91-7224C49458BB}"/>
                <c:ext xmlns:c16="http://schemas.microsoft.com/office/drawing/2014/chart" uri="{C3380CC4-5D6E-409C-BE32-E72D297353CC}">
                  <c16:uniqueId val="{0000000D-33FF-4270-9DEE-4DCEE23777BB}"/>
                </c:ext>
              </c:extLst>
            </c:dLbl>
            <c:dLbl>
              <c:idx val="13"/>
              <c:delete val="1"/>
              <c:extLst>
                <c:ext xmlns:c15="http://schemas.microsoft.com/office/drawing/2012/chart" uri="{CE6537A1-D6FC-4f65-9D91-7224C49458BB}"/>
                <c:ext xmlns:c16="http://schemas.microsoft.com/office/drawing/2014/chart" uri="{C3380CC4-5D6E-409C-BE32-E72D297353CC}">
                  <c16:uniqueId val="{0000000E-33FF-4270-9DEE-4DCEE23777BB}"/>
                </c:ext>
              </c:extLst>
            </c:dLbl>
            <c:dLbl>
              <c:idx val="14"/>
              <c:delete val="1"/>
              <c:extLst>
                <c:ext xmlns:c15="http://schemas.microsoft.com/office/drawing/2012/chart" uri="{CE6537A1-D6FC-4f65-9D91-7224C49458BB}"/>
                <c:ext xmlns:c16="http://schemas.microsoft.com/office/drawing/2014/chart" uri="{C3380CC4-5D6E-409C-BE32-E72D297353CC}">
                  <c16:uniqueId val="{0000000F-33FF-4270-9DEE-4DCEE23777BB}"/>
                </c:ext>
              </c:extLst>
            </c:dLbl>
            <c:dLbl>
              <c:idx val="15"/>
              <c:delete val="1"/>
              <c:extLst>
                <c:ext xmlns:c15="http://schemas.microsoft.com/office/drawing/2012/chart" uri="{CE6537A1-D6FC-4f65-9D91-7224C49458BB}"/>
                <c:ext xmlns:c16="http://schemas.microsoft.com/office/drawing/2014/chart" uri="{C3380CC4-5D6E-409C-BE32-E72D297353CC}">
                  <c16:uniqueId val="{00000010-33FF-4270-9DEE-4DCEE23777BB}"/>
                </c:ext>
              </c:extLst>
            </c:dLbl>
            <c:dLbl>
              <c:idx val="16"/>
              <c:delete val="1"/>
              <c:extLst>
                <c:ext xmlns:c15="http://schemas.microsoft.com/office/drawing/2012/chart" uri="{CE6537A1-D6FC-4f65-9D91-7224C49458BB}"/>
                <c:ext xmlns:c16="http://schemas.microsoft.com/office/drawing/2014/chart" uri="{C3380CC4-5D6E-409C-BE32-E72D297353CC}">
                  <c16:uniqueId val="{00000011-33FF-4270-9DEE-4DCEE23777BB}"/>
                </c:ext>
              </c:extLst>
            </c:dLbl>
            <c:dLbl>
              <c:idx val="17"/>
              <c:delete val="1"/>
              <c:extLst>
                <c:ext xmlns:c15="http://schemas.microsoft.com/office/drawing/2012/chart" uri="{CE6537A1-D6FC-4f65-9D91-7224C49458BB}"/>
                <c:ext xmlns:c16="http://schemas.microsoft.com/office/drawing/2014/chart" uri="{C3380CC4-5D6E-409C-BE32-E72D297353CC}">
                  <c16:uniqueId val="{00000012-33FF-4270-9DEE-4DCEE23777BB}"/>
                </c:ext>
              </c:extLst>
            </c:dLbl>
            <c:dLbl>
              <c:idx val="18"/>
              <c:delete val="1"/>
              <c:extLst>
                <c:ext xmlns:c15="http://schemas.microsoft.com/office/drawing/2012/chart" uri="{CE6537A1-D6FC-4f65-9D91-7224C49458BB}"/>
                <c:ext xmlns:c16="http://schemas.microsoft.com/office/drawing/2014/chart" uri="{C3380CC4-5D6E-409C-BE32-E72D297353CC}">
                  <c16:uniqueId val="{00000013-33FF-4270-9DEE-4DCEE23777BB}"/>
                </c:ext>
              </c:extLst>
            </c:dLbl>
            <c:dLbl>
              <c:idx val="19"/>
              <c:delete val="1"/>
              <c:extLst>
                <c:ext xmlns:c15="http://schemas.microsoft.com/office/drawing/2012/chart" uri="{CE6537A1-D6FC-4f65-9D91-7224C49458BB}"/>
                <c:ext xmlns:c16="http://schemas.microsoft.com/office/drawing/2014/chart" uri="{C3380CC4-5D6E-409C-BE32-E72D297353CC}">
                  <c16:uniqueId val="{00000014-33FF-4270-9DEE-4DCEE23777BB}"/>
                </c:ext>
              </c:extLst>
            </c:dLbl>
            <c:dLbl>
              <c:idx val="20"/>
              <c:delete val="1"/>
              <c:extLst>
                <c:ext xmlns:c15="http://schemas.microsoft.com/office/drawing/2012/chart" uri="{CE6537A1-D6FC-4f65-9D91-7224C49458BB}"/>
                <c:ext xmlns:c16="http://schemas.microsoft.com/office/drawing/2014/chart" uri="{C3380CC4-5D6E-409C-BE32-E72D297353CC}">
                  <c16:uniqueId val="{00000015-33FF-4270-9DEE-4DCEE23777BB}"/>
                </c:ext>
              </c:extLst>
            </c:dLbl>
            <c:dLbl>
              <c:idx val="21"/>
              <c:delete val="1"/>
              <c:extLst>
                <c:ext xmlns:c15="http://schemas.microsoft.com/office/drawing/2012/chart" uri="{CE6537A1-D6FC-4f65-9D91-7224C49458BB}"/>
                <c:ext xmlns:c16="http://schemas.microsoft.com/office/drawing/2014/chart" uri="{C3380CC4-5D6E-409C-BE32-E72D297353CC}">
                  <c16:uniqueId val="{00000016-33FF-4270-9DEE-4DCEE23777BB}"/>
                </c:ext>
              </c:extLst>
            </c:dLbl>
            <c:dLbl>
              <c:idx val="22"/>
              <c:delete val="1"/>
              <c:extLst>
                <c:ext xmlns:c15="http://schemas.microsoft.com/office/drawing/2012/chart" uri="{CE6537A1-D6FC-4f65-9D91-7224C49458BB}"/>
                <c:ext xmlns:c16="http://schemas.microsoft.com/office/drawing/2014/chart" uri="{C3380CC4-5D6E-409C-BE32-E72D297353CC}">
                  <c16:uniqueId val="{00000017-33FF-4270-9DEE-4DCEE23777BB}"/>
                </c:ext>
              </c:extLst>
            </c:dLbl>
            <c:dLbl>
              <c:idx val="23"/>
              <c:delete val="1"/>
              <c:extLst>
                <c:ext xmlns:c15="http://schemas.microsoft.com/office/drawing/2012/chart" uri="{CE6537A1-D6FC-4f65-9D91-7224C49458BB}"/>
                <c:ext xmlns:c16="http://schemas.microsoft.com/office/drawing/2014/chart" uri="{C3380CC4-5D6E-409C-BE32-E72D297353CC}">
                  <c16:uniqueId val="{00000018-33FF-4270-9DEE-4DCEE23777BB}"/>
                </c:ext>
              </c:extLst>
            </c:dLbl>
            <c:dLbl>
              <c:idx val="24"/>
              <c:delete val="1"/>
              <c:extLst>
                <c:ext xmlns:c15="http://schemas.microsoft.com/office/drawing/2012/chart" uri="{CE6537A1-D6FC-4f65-9D91-7224C49458BB}"/>
                <c:ext xmlns:c16="http://schemas.microsoft.com/office/drawing/2014/chart" uri="{C3380CC4-5D6E-409C-BE32-E72D297353CC}">
                  <c16:uniqueId val="{00000019-33FF-4270-9DEE-4DCEE23777BB}"/>
                </c:ext>
              </c:extLst>
            </c:dLbl>
            <c:dLbl>
              <c:idx val="25"/>
              <c:delete val="1"/>
              <c:extLst>
                <c:ext xmlns:c15="http://schemas.microsoft.com/office/drawing/2012/chart" uri="{CE6537A1-D6FC-4f65-9D91-7224C49458BB}"/>
                <c:ext xmlns:c16="http://schemas.microsoft.com/office/drawing/2014/chart" uri="{C3380CC4-5D6E-409C-BE32-E72D297353CC}">
                  <c16:uniqueId val="{0000001A-33FF-4270-9DEE-4DCEE23777BB}"/>
                </c:ext>
              </c:extLst>
            </c:dLbl>
            <c:dLbl>
              <c:idx val="26"/>
              <c:delete val="1"/>
              <c:extLst>
                <c:ext xmlns:c15="http://schemas.microsoft.com/office/drawing/2012/chart" uri="{CE6537A1-D6FC-4f65-9D91-7224C49458BB}"/>
                <c:ext xmlns:c16="http://schemas.microsoft.com/office/drawing/2014/chart" uri="{C3380CC4-5D6E-409C-BE32-E72D297353CC}">
                  <c16:uniqueId val="{0000001B-33FF-4270-9DEE-4DCEE23777BB}"/>
                </c:ext>
              </c:extLst>
            </c:dLbl>
            <c:dLbl>
              <c:idx val="27"/>
              <c:delete val="1"/>
              <c:extLst>
                <c:ext xmlns:c15="http://schemas.microsoft.com/office/drawing/2012/chart" uri="{CE6537A1-D6FC-4f65-9D91-7224C49458BB}"/>
                <c:ext xmlns:c16="http://schemas.microsoft.com/office/drawing/2014/chart" uri="{C3380CC4-5D6E-409C-BE32-E72D297353CC}">
                  <c16:uniqueId val="{0000001C-33FF-4270-9DEE-4DCEE23777BB}"/>
                </c:ext>
              </c:extLst>
            </c:dLbl>
            <c:dLbl>
              <c:idx val="28"/>
              <c:delete val="1"/>
              <c:extLst>
                <c:ext xmlns:c15="http://schemas.microsoft.com/office/drawing/2012/chart" uri="{CE6537A1-D6FC-4f65-9D91-7224C49458BB}"/>
                <c:ext xmlns:c16="http://schemas.microsoft.com/office/drawing/2014/chart" uri="{C3380CC4-5D6E-409C-BE32-E72D297353CC}">
                  <c16:uniqueId val="{0000001D-33FF-4270-9DEE-4DCEE23777BB}"/>
                </c:ext>
              </c:extLst>
            </c:dLbl>
            <c:dLbl>
              <c:idx val="29"/>
              <c:delete val="1"/>
              <c:extLst>
                <c:ext xmlns:c15="http://schemas.microsoft.com/office/drawing/2012/chart" uri="{CE6537A1-D6FC-4f65-9D91-7224C49458BB}"/>
                <c:ext xmlns:c16="http://schemas.microsoft.com/office/drawing/2014/chart" uri="{C3380CC4-5D6E-409C-BE32-E72D297353CC}">
                  <c16:uniqueId val="{0000003A-77A5-4D7C-9143-1FADD2F1D46D}"/>
                </c:ext>
              </c:extLst>
            </c:dLbl>
            <c:dLbl>
              <c:idx val="30"/>
              <c:delete val="1"/>
              <c:extLst>
                <c:ext xmlns:c15="http://schemas.microsoft.com/office/drawing/2012/chart" uri="{CE6537A1-D6FC-4f65-9D91-7224C49458BB}"/>
                <c:ext xmlns:c16="http://schemas.microsoft.com/office/drawing/2014/chart" uri="{C3380CC4-5D6E-409C-BE32-E72D297353CC}">
                  <c16:uniqueId val="{0000003B-77A5-4D7C-9143-1FADD2F1D46D}"/>
                </c:ext>
              </c:extLst>
            </c:dLbl>
            <c:dLbl>
              <c:idx val="31"/>
              <c:delete val="1"/>
              <c:extLst>
                <c:ext xmlns:c15="http://schemas.microsoft.com/office/drawing/2012/chart" uri="{CE6537A1-D6FC-4f65-9D91-7224C49458BB}"/>
                <c:ext xmlns:c16="http://schemas.microsoft.com/office/drawing/2014/chart" uri="{C3380CC4-5D6E-409C-BE32-E72D297353CC}">
                  <c16:uniqueId val="{0000003C-77A5-4D7C-9143-1FADD2F1D46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extLst>
            <c:ext xmlns:c16="http://schemas.microsoft.com/office/drawing/2014/chart" uri="{C3380CC4-5D6E-409C-BE32-E72D297353CC}">
              <c16:uniqueId val="{00000000-33FF-4270-9DEE-4DCEE23777BB}"/>
            </c:ext>
          </c:extLst>
        </c:ser>
        <c:dLbls>
          <c:showLegendKey val="0"/>
          <c:showVal val="0"/>
          <c:showCatName val="0"/>
          <c:showSerName val="0"/>
          <c:showPercent val="0"/>
          <c:showBubbleSize val="0"/>
        </c:dLbls>
        <c:gapWidth val="35"/>
        <c:axId val="534902511"/>
        <c:axId val="534908751"/>
      </c:barChart>
      <c:catAx>
        <c:axId val="534902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34908751"/>
        <c:crosses val="autoZero"/>
        <c:auto val="1"/>
        <c:lblAlgn val="ctr"/>
        <c:lblOffset val="100"/>
        <c:noMultiLvlLbl val="0"/>
      </c:catAx>
      <c:valAx>
        <c:axId val="534908751"/>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1106287460336114"/>
              <c:y val="7.691797935981603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Risk Factors</a:t>
            </a:r>
            <a:r>
              <a:rPr lang="en-US" b="1" baseline="0"/>
              <a:t>: Stroke Rate for Having the Condition</a:t>
            </a:r>
            <a:endParaRPr lang="en-US" b="1"/>
          </a:p>
        </c:rich>
      </c:tx>
      <c:layout>
        <c:manualLayout>
          <c:xMode val="edge"/>
          <c:yMode val="edge"/>
          <c:x val="1.5701183139247284E-2"/>
          <c:y val="2.9527559055118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feature_stroke_analysis!$C$38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feature_stroke_analysis!$B$39:$B$43</c:f>
              <c:strCache>
                <c:ptCount val="5"/>
                <c:pt idx="0">
                  <c:v>heart disease</c:v>
                </c:pt>
                <c:pt idx="1">
                  <c:v>high diabetes (200+)</c:v>
                </c:pt>
                <c:pt idx="2">
                  <c:v>pre-seniors (55-64)</c:v>
                </c:pt>
                <c:pt idx="3">
                  <c:v>hypertension</c:v>
                </c:pt>
                <c:pt idx="4">
                  <c:v>smokes</c:v>
                </c:pt>
              </c:strCache>
            </c:strRef>
          </c:cat>
          <c:val>
            <c:numRef>
              <c:f>feature_stroke_analysis!$C$39:$C$43</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9D58-42CB-AE22-993D4093EEFB}"/>
            </c:ext>
          </c:extLst>
        </c:ser>
        <c:dLbls>
          <c:showLegendKey val="0"/>
          <c:showVal val="0"/>
          <c:showCatName val="0"/>
          <c:showSerName val="0"/>
          <c:showPercent val="0"/>
          <c:showBubbleSize val="0"/>
        </c:dLbls>
        <c:gapWidth val="35"/>
        <c:axId val="471435263"/>
        <c:axId val="471430463"/>
      </c:barChart>
      <c:catAx>
        <c:axId val="4714352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71430463"/>
        <c:crosses val="autoZero"/>
        <c:auto val="1"/>
        <c:lblAlgn val="ctr"/>
        <c:lblOffset val="100"/>
        <c:noMultiLvlLbl val="0"/>
      </c:catAx>
      <c:valAx>
        <c:axId val="471430463"/>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3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Quitting Helps but Stroke Risk Persists</a:t>
            </a:r>
          </a:p>
        </c:rich>
      </c:tx>
      <c:layout>
        <c:manualLayout>
          <c:xMode val="edge"/>
          <c:yMode val="edge"/>
          <c:x val="0.14975917532367278"/>
          <c:y val="3.65854361156829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1"/>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4-C258-4260-8567-D4232C5E81F0}"/>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3-C258-4260-8567-D4232C5E81F0}"/>
              </c:ext>
            </c:extLst>
          </c:dPt>
          <c:dPt>
            <c:idx val="2"/>
            <c:invertIfNegative val="0"/>
            <c:bubble3D val="0"/>
            <c:spPr>
              <a:solidFill>
                <a:schemeClr val="bg2">
                  <a:lumMod val="90000"/>
                </a:schemeClr>
              </a:solidFill>
              <a:ln>
                <a:noFill/>
              </a:ln>
              <a:effectLst/>
            </c:spPr>
            <c:extLst>
              <c:ext xmlns:c16="http://schemas.microsoft.com/office/drawing/2014/chart" uri="{C3380CC4-5D6E-409C-BE32-E72D297353CC}">
                <c16:uniqueId val="{00000002-C258-4260-8567-D4232C5E81F0}"/>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1-C258-4260-8567-D4232C5E81F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C258-4260-8567-D4232C5E81F0}"/>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C258-4260-8567-D4232C5E81F0}"/>
              </c:ext>
            </c:extLst>
          </c:dPt>
          <c:dLbls>
            <c:dLbl>
              <c:idx val="4"/>
              <c:layout>
                <c:manualLayout>
                  <c:x val="3.1512605042016806E-2"/>
                  <c:y val="3.04878634297357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089972209356182"/>
                      <c:h val="0.10453136072855911"/>
                    </c:manualLayout>
                  </c15:layout>
                </c:ext>
                <c:ext xmlns:c16="http://schemas.microsoft.com/office/drawing/2014/chart" uri="{C3380CC4-5D6E-409C-BE32-E72D297353CC}">
                  <c16:uniqueId val="{00000006-C258-4260-8567-D4232C5E81F0}"/>
                </c:ext>
              </c:extLst>
            </c:dLbl>
            <c:dLbl>
              <c:idx val="5"/>
              <c:layout>
                <c:manualLayout>
                  <c:x val="2.976190476190476E-2"/>
                  <c:y val="3.0487863429735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848587860340987"/>
                      <c:h val="0.11446080172998221"/>
                    </c:manualLayout>
                  </c15:layout>
                </c:ext>
                <c:ext xmlns:c16="http://schemas.microsoft.com/office/drawing/2014/chart" uri="{C3380CC4-5D6E-409C-BE32-E72D297353CC}">
                  <c16:uniqueId val="{00000005-C258-4260-8567-D4232C5E81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feature_stroke_analysis!$C$3:$C$8</c:f>
              <c:strCache>
                <c:ptCount val="6"/>
                <c:pt idx="0">
                  <c:v>heart disease</c:v>
                </c:pt>
                <c:pt idx="1">
                  <c:v>high diabetes (200+)</c:v>
                </c:pt>
                <c:pt idx="2">
                  <c:v>pre-seniors (55-64)</c:v>
                </c:pt>
                <c:pt idx="3">
                  <c:v>hypertension</c:v>
                </c:pt>
                <c:pt idx="4">
                  <c:v>smokes</c:v>
                </c:pt>
                <c:pt idx="5">
                  <c:v>formerly smoked</c:v>
                </c:pt>
              </c:strCache>
            </c:strRef>
          </c:cat>
          <c:val>
            <c:numRef>
              <c:f>feature_stroke_analysis!$F$3:$F$8</c:f>
              <c:numCache>
                <c:formatCode>0.00%</c:formatCode>
                <c:ptCount val="6"/>
                <c:pt idx="0">
                  <c:v>0.13539999999999999</c:v>
                </c:pt>
                <c:pt idx="1">
                  <c:v>7.46E-2</c:v>
                </c:pt>
                <c:pt idx="2">
                  <c:v>7.0499999999999993E-2</c:v>
                </c:pt>
                <c:pt idx="3">
                  <c:v>5.9700000000000003E-2</c:v>
                </c:pt>
                <c:pt idx="4">
                  <c:v>3.7900000000000003E-2</c:v>
                </c:pt>
                <c:pt idx="5">
                  <c:v>3.7600000000000001E-2</c:v>
                </c:pt>
              </c:numCache>
            </c:numRef>
          </c:val>
          <c:extLst>
            <c:ext xmlns:c16="http://schemas.microsoft.com/office/drawing/2014/chart" uri="{C3380CC4-5D6E-409C-BE32-E72D297353CC}">
              <c16:uniqueId val="{00000000-C258-4260-8567-D4232C5E81F0}"/>
            </c:ext>
          </c:extLst>
        </c:ser>
        <c:dLbls>
          <c:showLegendKey val="0"/>
          <c:showVal val="0"/>
          <c:showCatName val="0"/>
          <c:showSerName val="0"/>
          <c:showPercent val="0"/>
          <c:showBubbleSize val="0"/>
        </c:dLbls>
        <c:gapWidth val="35"/>
        <c:axId val="160348463"/>
        <c:axId val="160347983"/>
      </c:barChart>
      <c:catAx>
        <c:axId val="160348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7983"/>
        <c:crosses val="autoZero"/>
        <c:auto val="1"/>
        <c:lblAlgn val="ctr"/>
        <c:lblOffset val="100"/>
        <c:noMultiLvlLbl val="0"/>
      </c:catAx>
      <c:valAx>
        <c:axId val="16034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 Group Stroke Rate</a:t>
                </a:r>
              </a:p>
            </c:rich>
          </c:tx>
          <c:layout>
            <c:manualLayout>
              <c:xMode val="edge"/>
              <c:yMode val="edge"/>
              <c:x val="0.1311467500385981"/>
              <c:y val="0.92315522019439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from midlife</a:t>
            </a:r>
            <a:r>
              <a:rPr lang="en-US" baseline="0"/>
              <a:t> to older adults</a:t>
            </a:r>
            <a:endParaRPr lang="en-US"/>
          </a:p>
        </c:rich>
      </c:tx>
      <c:layout>
        <c:manualLayout>
          <c:xMode val="edge"/>
          <c:yMode val="edge"/>
          <c:x val="2.5411141041580328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age_risk_factor_analysis!$D$3</c:f>
              <c:strCache>
                <c:ptCount val="1"/>
                <c:pt idx="0">
                  <c:v> Heart Disease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extLst>
            <c:ext xmlns:c16="http://schemas.microsoft.com/office/drawing/2014/chart" uri="{C3380CC4-5D6E-409C-BE32-E72D297353CC}">
              <c16:uniqueId val="{00000000-2B13-427F-8971-74F5A43CBE83}"/>
            </c:ext>
          </c:extLst>
        </c:ser>
        <c:dLbls>
          <c:showLegendKey val="0"/>
          <c:showVal val="0"/>
          <c:showCatName val="0"/>
          <c:showSerName val="0"/>
          <c:showPercent val="0"/>
          <c:showBubbleSize val="0"/>
        </c:dLbls>
        <c:gapWidth val="35"/>
        <c:axId val="721107440"/>
        <c:axId val="721108400"/>
      </c:barChart>
      <c:catAx>
        <c:axId val="72110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8400"/>
        <c:crosses val="autoZero"/>
        <c:auto val="1"/>
        <c:lblAlgn val="ctr"/>
        <c:lblOffset val="100"/>
        <c:noMultiLvlLbl val="0"/>
      </c:catAx>
      <c:valAx>
        <c:axId val="721108400"/>
        <c:scaling>
          <c:orientation val="minMax"/>
        </c:scaling>
        <c:delete val="1"/>
        <c:axPos val="b"/>
        <c:numFmt formatCode="0.00%" sourceLinked="1"/>
        <c:majorTickMark val="none"/>
        <c:minorTickMark val="none"/>
        <c:tickLblPos val="nextTo"/>
        <c:crossAx val="7211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r>
              <a:rPr lang="en-US" sz="1100" b="1">
                <a:solidFill>
                  <a:schemeClr val="accent1"/>
                </a:solidFill>
              </a:rPr>
              <a:t>Hypertension Rate Increases by 11 Times from Children to Young Adult Stage</a:t>
            </a:r>
          </a:p>
        </c:rich>
      </c:tx>
      <c:layout>
        <c:manualLayout>
          <c:xMode val="edge"/>
          <c:yMode val="edge"/>
          <c:x val="0.16792151307031863"/>
          <c:y val="6.4814814814814811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age_risk_factor_analysis!$D$28</c:f>
              <c:strCache>
                <c:ptCount val="1"/>
                <c:pt idx="0">
                  <c:v>Hypertension %</c:v>
                </c:pt>
              </c:strCache>
            </c:strRef>
          </c:tx>
          <c:spPr>
            <a:solidFill>
              <a:schemeClr val="accent5"/>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5044-4FB6-B91A-5CBC25E2BD31}"/>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5044-4FB6-B91A-5CBC25E2BD3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extLst>
            <c:ext xmlns:c16="http://schemas.microsoft.com/office/drawing/2014/chart" uri="{C3380CC4-5D6E-409C-BE32-E72D297353CC}">
              <c16:uniqueId val="{00000000-439F-41B6-866E-577B04F7779E}"/>
            </c:ext>
          </c:extLst>
        </c:ser>
        <c:dLbls>
          <c:showLegendKey val="0"/>
          <c:showVal val="0"/>
          <c:showCatName val="0"/>
          <c:showSerName val="0"/>
          <c:showPercent val="0"/>
          <c:showBubbleSize val="0"/>
        </c:dLbls>
        <c:gapWidth val="35"/>
        <c:axId val="735380608"/>
        <c:axId val="735381568"/>
      </c:barChart>
      <c:catAx>
        <c:axId val="735380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1568"/>
        <c:crosses val="autoZero"/>
        <c:auto val="1"/>
        <c:lblAlgn val="ctr"/>
        <c:lblOffset val="100"/>
        <c:noMultiLvlLbl val="0"/>
      </c:catAx>
      <c:valAx>
        <c:axId val="735381568"/>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a:t>
                </a:r>
                <a:r>
                  <a:rPr lang="en-US" baseline="0"/>
                  <a:t> Rate</a:t>
                </a:r>
                <a:endParaRPr lang="en-US"/>
              </a:p>
            </c:rich>
          </c:tx>
          <c:layout>
            <c:manualLayout>
              <c:xMode val="edge"/>
              <c:yMode val="edge"/>
              <c:x val="0.16393095093882495"/>
              <c:y val="0.15182852143482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age_risk_factor_analysis!$D$53</c:f>
              <c:strCache>
                <c:ptCount val="1"/>
                <c:pt idx="0">
                  <c:v>Diabetes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extLst>
            <c:ext xmlns:c16="http://schemas.microsoft.com/office/drawing/2014/chart" uri="{C3380CC4-5D6E-409C-BE32-E72D297353CC}">
              <c16:uniqueId val="{00000000-2807-4068-A660-BEC56AFB68E4}"/>
            </c:ext>
          </c:extLst>
        </c:ser>
        <c:dLbls>
          <c:showLegendKey val="0"/>
          <c:showVal val="0"/>
          <c:showCatName val="0"/>
          <c:showSerName val="0"/>
          <c:showPercent val="0"/>
          <c:showBubbleSize val="0"/>
        </c:dLbls>
        <c:gapWidth val="35"/>
        <c:axId val="1360398272"/>
        <c:axId val="1360396832"/>
      </c:barChart>
      <c:catAx>
        <c:axId val="13603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96832"/>
        <c:crosses val="autoZero"/>
        <c:auto val="1"/>
        <c:lblAlgn val="ctr"/>
        <c:lblOffset val="100"/>
        <c:noMultiLvlLbl val="0"/>
      </c:catAx>
      <c:valAx>
        <c:axId val="1360396832"/>
        <c:scaling>
          <c:orientation val="minMax"/>
        </c:scaling>
        <c:delete val="1"/>
        <c:axPos val="b"/>
        <c:numFmt formatCode="0.00%" sourceLinked="1"/>
        <c:majorTickMark val="none"/>
        <c:minorTickMark val="none"/>
        <c:tickLblPos val="nextTo"/>
        <c:crossAx val="13603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age_risk_factor_analysis!$H$79</c:f>
              <c:strCache>
                <c:ptCount val="1"/>
                <c:pt idx="0">
                  <c:v>History of Smoking %</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4-4814-9148-FFFCF29BA7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extLst>
            <c:ext xmlns:c16="http://schemas.microsoft.com/office/drawing/2014/chart" uri="{C3380CC4-5D6E-409C-BE32-E72D297353CC}">
              <c16:uniqueId val="{00000000-8894-4814-9148-FFFCF29BA7D9}"/>
            </c:ext>
          </c:extLst>
        </c:ser>
        <c:dLbls>
          <c:showLegendKey val="0"/>
          <c:showVal val="0"/>
          <c:showCatName val="0"/>
          <c:showSerName val="0"/>
          <c:showPercent val="0"/>
          <c:showBubbleSize val="0"/>
        </c:dLbls>
        <c:gapWidth val="35"/>
        <c:axId val="1241468320"/>
        <c:axId val="1241466400"/>
      </c:barChart>
      <c:catAx>
        <c:axId val="12414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66400"/>
        <c:crosses val="autoZero"/>
        <c:auto val="1"/>
        <c:lblAlgn val="ctr"/>
        <c:lblOffset val="100"/>
        <c:noMultiLvlLbl val="0"/>
      </c:catAx>
      <c:valAx>
        <c:axId val="1241466400"/>
        <c:scaling>
          <c:orientation val="minMax"/>
        </c:scaling>
        <c:delete val="1"/>
        <c:axPos val="b"/>
        <c:numFmt formatCode="0.00%" sourceLinked="1"/>
        <c:majorTickMark val="none"/>
        <c:minorTickMark val="none"/>
        <c:tickLblPos val="nextTo"/>
        <c:crossAx val="12414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Nearly 1 in 4 Patients Smokes</a:t>
            </a:r>
            <a:r>
              <a:rPr lang="en-US" sz="1200" b="1" baseline="0">
                <a:solidFill>
                  <a:schemeClr val="tx1"/>
                </a:solidFill>
              </a:rPr>
              <a:t> by Young Adult Stage</a:t>
            </a:r>
            <a:endParaRPr lang="en-US" sz="1200" b="1">
              <a:solidFill>
                <a:schemeClr val="tx1"/>
              </a:solidFill>
            </a:endParaRPr>
          </a:p>
        </c:rich>
      </c:tx>
      <c:layout>
        <c:manualLayout>
          <c:xMode val="edge"/>
          <c:yMode val="edge"/>
          <c:x val="7.0486001749781271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age_risk_factor_analysis!$H$79</c:f>
              <c:strCache>
                <c:ptCount val="1"/>
                <c:pt idx="0">
                  <c:v>History of Smoking %</c:v>
                </c:pt>
              </c:strCache>
            </c:strRef>
          </c:tx>
          <c:spPr>
            <a:ln w="28575" cap="rnd">
              <a:solidFill>
                <a:schemeClr val="accent1"/>
              </a:solidFill>
              <a:round/>
            </a:ln>
            <a:effectLst/>
          </c:spPr>
          <c:marker>
            <c:symbol val="none"/>
          </c:marker>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3B98-4288-9805-73DCE3C572D6}"/>
              </c:ext>
            </c:extLst>
          </c:dPt>
          <c:dPt>
            <c:idx val="3"/>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4-3B98-4288-9805-73DCE3C572D6}"/>
              </c:ext>
            </c:extLst>
          </c:dPt>
          <c:dPt>
            <c:idx val="4"/>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3B98-4288-9805-73DCE3C572D6}"/>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5-3B98-4288-9805-73DCE3C572D6}"/>
              </c:ext>
            </c:extLst>
          </c:dPt>
          <c:dLbls>
            <c:dLbl>
              <c:idx val="0"/>
              <c:layout>
                <c:manualLayout>
                  <c:x val="0.10833333333333334"/>
                  <c:y val="1.8518518518518517E-2"/>
                </c:manualLayout>
              </c:layout>
              <c:showLegendKey val="0"/>
              <c:showVal val="1"/>
              <c:showCatName val="1"/>
              <c:showSerName val="0"/>
              <c:showPercent val="0"/>
              <c:showBubbleSize val="0"/>
              <c:extLst>
                <c:ext xmlns:c15="http://schemas.microsoft.com/office/drawing/2012/chart" uri="{CE6537A1-D6FC-4f65-9D91-7224C49458BB}">
                  <c15:layout>
                    <c:manualLayout>
                      <c:w val="0.27846566054243221"/>
                      <c:h val="0.11673082531350248"/>
                    </c:manualLayout>
                  </c15:layout>
                </c:ext>
                <c:ext xmlns:c16="http://schemas.microsoft.com/office/drawing/2014/chart" uri="{C3380CC4-5D6E-409C-BE32-E72D297353CC}">
                  <c16:uniqueId val="{00000002-3B98-4288-9805-73DCE3C572D6}"/>
                </c:ext>
              </c:extLst>
            </c:dLbl>
            <c:dLbl>
              <c:idx val="1"/>
              <c:layout>
                <c:manualLayout>
                  <c:x val="4.3055446194225654E-2"/>
                  <c:y val="0.18518518518518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95166229221347"/>
                      <c:h val="0.11673082531350248"/>
                    </c:manualLayout>
                  </c15:layout>
                </c:ext>
                <c:ext xmlns:c16="http://schemas.microsoft.com/office/drawing/2014/chart" uri="{C3380CC4-5D6E-409C-BE32-E72D297353CC}">
                  <c16:uniqueId val="{00000001-3B98-4288-9805-73DCE3C572D6}"/>
                </c:ext>
              </c:extLst>
            </c:dLbl>
            <c:dLbl>
              <c:idx val="2"/>
              <c:layout>
                <c:manualLayout>
                  <c:x val="-0.33333333333333331"/>
                  <c:y val="-0.10648148148148148"/>
                </c:manualLayout>
              </c:layout>
              <c:showLegendKey val="0"/>
              <c:showVal val="1"/>
              <c:showCatName val="1"/>
              <c:showSerName val="0"/>
              <c:showPercent val="0"/>
              <c:showBubbleSize val="0"/>
              <c:extLst>
                <c:ext xmlns:c15="http://schemas.microsoft.com/office/drawing/2012/chart" uri="{CE6537A1-D6FC-4f65-9D91-7224C49458BB}">
                  <c15:layout>
                    <c:manualLayout>
                      <c:w val="0.28835848643919509"/>
                      <c:h val="0.11673082531350248"/>
                    </c:manualLayout>
                  </c15:layout>
                </c:ext>
                <c:ext xmlns:c16="http://schemas.microsoft.com/office/drawing/2014/chart" uri="{C3380CC4-5D6E-409C-BE32-E72D297353CC}">
                  <c16:uniqueId val="{00000003-3B98-4288-9805-73DCE3C572D6}"/>
                </c:ext>
              </c:extLst>
            </c:dLbl>
            <c:dLbl>
              <c:idx val="3"/>
              <c:delete val="1"/>
              <c:extLst>
                <c:ext xmlns:c15="http://schemas.microsoft.com/office/drawing/2012/chart" uri="{CE6537A1-D6FC-4f65-9D91-7224C49458BB}">
                  <c15:layout>
                    <c:manualLayout>
                      <c:w val="0.30052449693788269"/>
                      <c:h val="0.11673082531350248"/>
                    </c:manualLayout>
                  </c15:layout>
                </c:ext>
                <c:ext xmlns:c16="http://schemas.microsoft.com/office/drawing/2014/chart" uri="{C3380CC4-5D6E-409C-BE32-E72D297353CC}">
                  <c16:uniqueId val="{00000004-3B98-4288-9805-73DCE3C572D6}"/>
                </c:ext>
              </c:extLst>
            </c:dLbl>
            <c:dLbl>
              <c:idx val="4"/>
              <c:delete val="1"/>
              <c:extLst>
                <c:ext xmlns:c15="http://schemas.microsoft.com/office/drawing/2012/chart" uri="{CE6537A1-D6FC-4f65-9D91-7224C49458BB}"/>
                <c:ext xmlns:c16="http://schemas.microsoft.com/office/drawing/2014/chart" uri="{C3380CC4-5D6E-409C-BE32-E72D297353CC}">
                  <c16:uniqueId val="{00000006-3B98-4288-9805-73DCE3C572D6}"/>
                </c:ext>
              </c:extLst>
            </c:dLbl>
            <c:dLbl>
              <c:idx val="5"/>
              <c:delete val="1"/>
              <c:extLst>
                <c:ext xmlns:c15="http://schemas.microsoft.com/office/drawing/2012/chart" uri="{CE6537A1-D6FC-4f65-9D91-7224C49458BB}"/>
                <c:ext xmlns:c16="http://schemas.microsoft.com/office/drawing/2014/chart" uri="{C3380CC4-5D6E-409C-BE32-E72D297353CC}">
                  <c16:uniqueId val="{00000005-3B98-4288-9805-73DCE3C572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age_risk_factor_analysis!$B$80:$B$85</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age_risk_factor_analysis!$H$80:$H$85</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smooth val="0"/>
          <c:extLst>
            <c:ext xmlns:c16="http://schemas.microsoft.com/office/drawing/2014/chart" uri="{C3380CC4-5D6E-409C-BE32-E72D297353CC}">
              <c16:uniqueId val="{00000000-3B98-4288-9805-73DCE3C572D6}"/>
            </c:ext>
          </c:extLst>
        </c:ser>
        <c:dLbls>
          <c:showLegendKey val="0"/>
          <c:showVal val="0"/>
          <c:showCatName val="0"/>
          <c:showSerName val="0"/>
          <c:showPercent val="0"/>
          <c:showBubbleSize val="0"/>
        </c:dLbls>
        <c:smooth val="0"/>
        <c:axId val="1346132304"/>
        <c:axId val="1346136144"/>
      </c:lineChart>
      <c:catAx>
        <c:axId val="1346132304"/>
        <c:scaling>
          <c:orientation val="minMax"/>
        </c:scaling>
        <c:delete val="1"/>
        <c:axPos val="b"/>
        <c:numFmt formatCode="General" sourceLinked="1"/>
        <c:majorTickMark val="none"/>
        <c:minorTickMark val="none"/>
        <c:tickLblPos val="nextTo"/>
        <c:crossAx val="1346136144"/>
        <c:crosses val="autoZero"/>
        <c:auto val="1"/>
        <c:lblAlgn val="ctr"/>
        <c:lblOffset val="100"/>
        <c:noMultiLvlLbl val="0"/>
      </c:catAx>
      <c:valAx>
        <c:axId val="134613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Group</a:t>
                </a:r>
                <a:r>
                  <a:rPr lang="en-US" baseline="0"/>
                  <a:t> Smoking Rate</a:t>
                </a:r>
                <a:endParaRPr lang="en-US"/>
              </a:p>
            </c:rich>
          </c:tx>
          <c:layout>
            <c:manualLayout>
              <c:xMode val="edge"/>
              <c:yMode val="edge"/>
              <c:x val="2.7777777777777776E-2"/>
              <c:y val="0.13068277923592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r>
              <a:rPr lang="en-US" sz="1000" b="1">
                <a:solidFill>
                  <a:schemeClr val="tx1">
                    <a:lumMod val="50000"/>
                    <a:lumOff val="50000"/>
                  </a:schemeClr>
                </a:solidFill>
              </a:rPr>
              <a:t>Heart Disease Rate Nearly 7</a:t>
            </a:r>
            <a:r>
              <a:rPr lang="en-US" sz="1000" b="1" baseline="0">
                <a:solidFill>
                  <a:schemeClr val="tx1">
                    <a:lumMod val="50000"/>
                    <a:lumOff val="50000"/>
                  </a:schemeClr>
                </a:solidFill>
              </a:rPr>
              <a:t> Times Increase at Midlife Stage (34-44)</a:t>
            </a:r>
            <a:endParaRPr lang="en-US" sz="1000" b="1">
              <a:solidFill>
                <a:schemeClr val="tx1">
                  <a:lumMod val="50000"/>
                  <a:lumOff val="50000"/>
                </a:schemeClr>
              </a:solidFill>
            </a:endParaRPr>
          </a:p>
        </c:rich>
      </c:tx>
      <c:layout>
        <c:manualLayout>
          <c:xMode val="edge"/>
          <c:yMode val="edge"/>
          <c:x val="6.3144420411391886E-2"/>
          <c:y val="2.7529249827942189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age_risk_factor_analysis!$D$3</c:f>
              <c:strCache>
                <c:ptCount val="1"/>
                <c:pt idx="0">
                  <c:v> Heart Disease %</c:v>
                </c:pt>
              </c:strCache>
            </c:strRef>
          </c:tx>
          <c:spPr>
            <a:ln w="28575" cap="rnd">
              <a:solidFill>
                <a:schemeClr val="accent1"/>
              </a:solidFill>
              <a:round/>
            </a:ln>
            <a:effectLst/>
          </c:spPr>
          <c:marker>
            <c:symbol val="none"/>
          </c:marker>
          <c:dPt>
            <c:idx val="1"/>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2-8B9E-4EB9-A8EC-8D04F4FE7C98}"/>
              </c:ext>
            </c:extLst>
          </c:dPt>
          <c:dPt>
            <c:idx val="2"/>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3-8B9E-4EB9-A8EC-8D04F4FE7C98}"/>
              </c:ext>
            </c:extLst>
          </c:dPt>
          <c:dPt>
            <c:idx val="3"/>
            <c:marker>
              <c:symbol val="diamond"/>
              <c:size val="7"/>
              <c:spPr>
                <a:solidFill>
                  <a:sysClr val="window" lastClr="FFFFFF"/>
                </a:solidFill>
                <a:ln w="9525">
                  <a:solidFill>
                    <a:schemeClr val="accent1"/>
                  </a:solidFill>
                </a:ln>
                <a:effectLst/>
              </c:spPr>
            </c:marker>
            <c:bubble3D val="0"/>
            <c:spPr>
              <a:ln w="28575" cap="rnd">
                <a:solidFill>
                  <a:schemeClr val="bg2">
                    <a:lumMod val="90000"/>
                  </a:schemeClr>
                </a:solidFill>
                <a:round/>
              </a:ln>
              <a:effectLst/>
            </c:spPr>
            <c:extLst>
              <c:ext xmlns:c16="http://schemas.microsoft.com/office/drawing/2014/chart" uri="{C3380CC4-5D6E-409C-BE32-E72D297353CC}">
                <c16:uniqueId val="{00000004-8B9E-4EB9-A8EC-8D04F4FE7C98}"/>
              </c:ext>
            </c:extLst>
          </c:dPt>
          <c:dPt>
            <c:idx val="4"/>
            <c:marker>
              <c:symbol val="diamond"/>
              <c:size val="7"/>
              <c:spPr>
                <a:solidFill>
                  <a:sysClr val="window" lastClr="FFFFFF"/>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B9E-4EB9-A8EC-8D04F4FE7C98}"/>
              </c:ext>
            </c:extLst>
          </c:dPt>
          <c:dPt>
            <c:idx val="5"/>
            <c:marker>
              <c:symbol val="none"/>
            </c:marker>
            <c:bubble3D val="0"/>
            <c:spPr>
              <a:ln w="28575" cap="rnd">
                <a:solidFill>
                  <a:schemeClr val="bg2">
                    <a:lumMod val="90000"/>
                  </a:schemeClr>
                </a:solidFill>
                <a:round/>
              </a:ln>
              <a:effectLst/>
            </c:spPr>
            <c:extLst>
              <c:ext xmlns:c16="http://schemas.microsoft.com/office/drawing/2014/chart" uri="{C3380CC4-5D6E-409C-BE32-E72D297353CC}">
                <c16:uniqueId val="{00000006-8B9E-4EB9-A8EC-8D04F4FE7C98}"/>
              </c:ext>
            </c:extLst>
          </c:dPt>
          <c:dLbls>
            <c:dLbl>
              <c:idx val="0"/>
              <c:delete val="1"/>
              <c:extLst>
                <c:ext xmlns:c15="http://schemas.microsoft.com/office/drawing/2012/chart" uri="{CE6537A1-D6FC-4f65-9D91-7224C49458BB}"/>
                <c:ext xmlns:c16="http://schemas.microsoft.com/office/drawing/2014/chart" uri="{C3380CC4-5D6E-409C-BE32-E72D297353CC}">
                  <c16:uniqueId val="{00000001-8B9E-4EB9-A8EC-8D04F4FE7C98}"/>
                </c:ext>
              </c:extLst>
            </c:dLbl>
            <c:dLbl>
              <c:idx val="1"/>
              <c:delete val="1"/>
              <c:extLst>
                <c:ext xmlns:c15="http://schemas.microsoft.com/office/drawing/2012/chart" uri="{CE6537A1-D6FC-4f65-9D91-7224C49458BB}"/>
                <c:ext xmlns:c16="http://schemas.microsoft.com/office/drawing/2014/chart" uri="{C3380CC4-5D6E-409C-BE32-E72D297353CC}">
                  <c16:uniqueId val="{00000002-8B9E-4EB9-A8EC-8D04F4FE7C98}"/>
                </c:ext>
              </c:extLst>
            </c:dLbl>
            <c:dLbl>
              <c:idx val="2"/>
              <c:delete val="1"/>
              <c:extLst>
                <c:ext xmlns:c15="http://schemas.microsoft.com/office/drawing/2012/chart" uri="{CE6537A1-D6FC-4f65-9D91-7224C49458BB}"/>
                <c:ext xmlns:c16="http://schemas.microsoft.com/office/drawing/2014/chart" uri="{C3380CC4-5D6E-409C-BE32-E72D297353CC}">
                  <c16:uniqueId val="{00000003-8B9E-4EB9-A8EC-8D04F4FE7C98}"/>
                </c:ext>
              </c:extLst>
            </c:dLbl>
            <c:dLbl>
              <c:idx val="3"/>
              <c:layout>
                <c:manualLayout>
                  <c:x val="-0.3959983326385994"/>
                  <c:y val="-0.2032933942445082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8123890203595329"/>
                      <c:h val="9.7333600677754234E-2"/>
                    </c:manualLayout>
                  </c15:layout>
                </c:ext>
                <c:ext xmlns:c16="http://schemas.microsoft.com/office/drawing/2014/chart" uri="{C3380CC4-5D6E-409C-BE32-E72D297353CC}">
                  <c16:uniqueId val="{00000004-8B9E-4EB9-A8EC-8D04F4FE7C98}"/>
                </c:ext>
              </c:extLst>
            </c:dLbl>
            <c:dLbl>
              <c:idx val="4"/>
              <c:layout>
                <c:manualLayout>
                  <c:x val="-0.2223148534111436"/>
                  <c:y val="-0.1483020919700935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642367390612235"/>
                      <c:h val="0.10192180898241127"/>
                    </c:manualLayout>
                  </c15:layout>
                </c:ext>
                <c:ext xmlns:c16="http://schemas.microsoft.com/office/drawing/2014/chart" uri="{C3380CC4-5D6E-409C-BE32-E72D297353CC}">
                  <c16:uniqueId val="{00000005-8B9E-4EB9-A8EC-8D04F4FE7C98}"/>
                </c:ext>
              </c:extLst>
            </c:dLbl>
            <c:dLbl>
              <c:idx val="5"/>
              <c:layout>
                <c:manualLayout>
                  <c:x val="-0.17229401139363634"/>
                  <c:y val="-2.78551532033426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9E-4EB9-A8EC-8D04F4FE7C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age_risk_factor_analysis!$B$4:$B$9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age_risk_factor_analysis!$D$4:$D$9</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smooth val="0"/>
          <c:extLst>
            <c:ext xmlns:c16="http://schemas.microsoft.com/office/drawing/2014/chart" uri="{C3380CC4-5D6E-409C-BE32-E72D297353CC}">
              <c16:uniqueId val="{00000000-8B9E-4EB9-A8EC-8D04F4FE7C98}"/>
            </c:ext>
          </c:extLst>
        </c:ser>
        <c:dLbls>
          <c:showLegendKey val="0"/>
          <c:showVal val="0"/>
          <c:showCatName val="0"/>
          <c:showSerName val="0"/>
          <c:showPercent val="0"/>
          <c:showBubbleSize val="0"/>
        </c:dLbls>
        <c:smooth val="0"/>
        <c:axId val="1361287920"/>
        <c:axId val="1361283120"/>
      </c:lineChart>
      <c:catAx>
        <c:axId val="13612879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6.2448592425321574E-2"/>
              <c:y val="0.92105969548025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1283120"/>
        <c:crosses val="autoZero"/>
        <c:auto val="1"/>
        <c:lblAlgn val="ctr"/>
        <c:lblOffset val="100"/>
        <c:noMultiLvlLbl val="0"/>
      </c:catAx>
      <c:valAx>
        <c:axId val="136128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Heart Disease Rate</a:t>
                </a:r>
              </a:p>
            </c:rich>
          </c:tx>
          <c:layout>
            <c:manualLayout>
              <c:xMode val="edge"/>
              <c:yMode val="edge"/>
              <c:x val="2.7789356676392943E-2"/>
              <c:y val="0.12011929341592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2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Hypertension Rate Spikes Again at Midlife Stage</a:t>
            </a:r>
          </a:p>
        </c:rich>
      </c:tx>
      <c:layout>
        <c:manualLayout>
          <c:xMode val="edge"/>
          <c:yMode val="edge"/>
          <c:x val="6.7972766430457146E-2"/>
          <c:y val="2.29252636405318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age_risk_factor_analysis!$D$28</c:f>
              <c:strCache>
                <c:ptCount val="1"/>
                <c:pt idx="0">
                  <c:v>Hypertension %</c:v>
                </c:pt>
              </c:strCache>
            </c:strRef>
          </c:tx>
          <c:spPr>
            <a:ln w="28575" cap="rnd">
              <a:solidFill>
                <a:schemeClr val="accent1"/>
              </a:solidFill>
              <a:round/>
            </a:ln>
            <a:effectLst/>
          </c:spPr>
          <c:marker>
            <c:symbol val="none"/>
          </c:marker>
          <c:dLbls>
            <c:dLbl>
              <c:idx val="0"/>
              <c:layout>
                <c:manualLayout>
                  <c:x val="-0.1028206197026539"/>
                  <c:y val="-0.123796423658872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953-4F00-AB18-C2EDEE56384E}"/>
                </c:ext>
              </c:extLst>
            </c:dLbl>
            <c:dLbl>
              <c:idx val="1"/>
              <c:delete val="1"/>
              <c:extLst>
                <c:ext xmlns:c15="http://schemas.microsoft.com/office/drawing/2012/chart" uri="{CE6537A1-D6FC-4f65-9D91-7224C49458BB}"/>
                <c:ext xmlns:c16="http://schemas.microsoft.com/office/drawing/2014/chart" uri="{C3380CC4-5D6E-409C-BE32-E72D297353CC}">
                  <c16:uniqueId val="{00000002-7953-4F00-AB18-C2EDEE56384E}"/>
                </c:ext>
              </c:extLst>
            </c:dLbl>
            <c:dLbl>
              <c:idx val="2"/>
              <c:layout>
                <c:manualLayout>
                  <c:x val="-0.19009189086878944"/>
                  <c:y val="-0.195210612581633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953-4F00-AB18-C2EDEE56384E}"/>
                </c:ext>
              </c:extLst>
            </c:dLbl>
            <c:dLbl>
              <c:idx val="3"/>
              <c:layout>
                <c:manualLayout>
                  <c:x val="4.559008073136335E-2"/>
                  <c:y val="0.10057944957705596"/>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53-4F00-AB18-C2EDEE56384E}"/>
                </c:ext>
              </c:extLst>
            </c:dLbl>
            <c:dLbl>
              <c:idx val="4"/>
              <c:layout>
                <c:manualLayout>
                  <c:x val="1.8260889543871422E-2"/>
                  <c:y val="9.686171008874237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53-4F00-AB18-C2EDEE56384E}"/>
                </c:ext>
              </c:extLst>
            </c:dLbl>
            <c:dLbl>
              <c:idx val="5"/>
              <c:layout>
                <c:manualLayout>
                  <c:x val="-7.5896234104542687E-2"/>
                  <c:y val="-8.39449658500615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53-4F00-AB18-C2EDEE5638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age_risk_factor_analysis!$B$29:$B$34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age_risk_factor_analysis!$D$29:$D$34</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smooth val="0"/>
          <c:extLst>
            <c:ext xmlns:c16="http://schemas.microsoft.com/office/drawing/2014/chart" uri="{C3380CC4-5D6E-409C-BE32-E72D297353CC}">
              <c16:uniqueId val="{00000000-7953-4F00-AB18-C2EDEE56384E}"/>
            </c:ext>
          </c:extLst>
        </c:ser>
        <c:dLbls>
          <c:showLegendKey val="0"/>
          <c:showVal val="0"/>
          <c:showCatName val="0"/>
          <c:showSerName val="0"/>
          <c:showPercent val="0"/>
          <c:showBubbleSize val="0"/>
        </c:dLbls>
        <c:smooth val="0"/>
        <c:axId val="732393520"/>
        <c:axId val="732392080"/>
      </c:lineChart>
      <c:catAx>
        <c:axId val="732393520"/>
        <c:scaling>
          <c:orientation val="minMax"/>
        </c:scaling>
        <c:delete val="1"/>
        <c:axPos val="b"/>
        <c:numFmt formatCode="General" sourceLinked="1"/>
        <c:majorTickMark val="none"/>
        <c:minorTickMark val="none"/>
        <c:tickLblPos val="nextTo"/>
        <c:crossAx val="732392080"/>
        <c:crosses val="autoZero"/>
        <c:auto val="1"/>
        <c:lblAlgn val="ctr"/>
        <c:lblOffset val="100"/>
        <c:noMultiLvlLbl val="0"/>
      </c:catAx>
      <c:valAx>
        <c:axId val="73239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 Rate</a:t>
                </a:r>
              </a:p>
            </c:rich>
          </c:tx>
          <c:layout>
            <c:manualLayout>
              <c:xMode val="edge"/>
              <c:yMode val="edge"/>
              <c:x val="2.2231485341114354E-2"/>
              <c:y val="0.143764147775888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r>
              <a:rPr lang="en-US" sz="900" b="1">
                <a:solidFill>
                  <a:schemeClr val="accent1"/>
                </a:solidFill>
              </a:rPr>
              <a:t>Diabetes affects 1 in 5 patients by mid 40s and 1 in 4 pre-senior patients</a:t>
            </a:r>
          </a:p>
        </c:rich>
      </c:tx>
      <c:layout>
        <c:manualLayout>
          <c:xMode val="edge"/>
          <c:yMode val="edge"/>
          <c:x val="7.6405119643850869E-2"/>
          <c:y val="2.7510316368638238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age_risk_factor_analysis!$D$53</c:f>
              <c:strCache>
                <c:ptCount val="1"/>
                <c:pt idx="0">
                  <c:v>Diabetes %</c:v>
                </c:pt>
              </c:strCache>
            </c:strRef>
          </c:tx>
          <c:spPr>
            <a:ln w="28575" cap="rnd">
              <a:solidFill>
                <a:schemeClr val="accent1"/>
              </a:solidFill>
              <a:round/>
            </a:ln>
            <a:effectLst/>
          </c:spPr>
          <c:marker>
            <c:symbol val="none"/>
          </c:marker>
          <c:dLbls>
            <c:dLbl>
              <c:idx val="0"/>
              <c:layout>
                <c:manualLayout>
                  <c:x val="-3.0606566499721783E-2"/>
                  <c:y val="0.151306740027510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4B-4AC9-AE01-6083449F7975}"/>
                </c:ext>
              </c:extLst>
            </c:dLbl>
            <c:dLbl>
              <c:idx val="1"/>
              <c:delete val="1"/>
              <c:extLst>
                <c:ext xmlns:c15="http://schemas.microsoft.com/office/drawing/2012/chart" uri="{CE6537A1-D6FC-4f65-9D91-7224C49458BB}"/>
                <c:ext xmlns:c16="http://schemas.microsoft.com/office/drawing/2014/chart" uri="{C3380CC4-5D6E-409C-BE32-E72D297353CC}">
                  <c16:uniqueId val="{00000002-134B-4AC9-AE01-6083449F7975}"/>
                </c:ext>
              </c:extLst>
            </c:dLbl>
            <c:dLbl>
              <c:idx val="2"/>
              <c:layout>
                <c:manualLayout>
                  <c:x val="-0.1806830281440196"/>
                  <c:y val="-0.175864571261467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B-4AC9-AE01-6083449F7975}"/>
                </c:ext>
              </c:extLst>
            </c:dLbl>
            <c:dLbl>
              <c:idx val="3"/>
              <c:layout>
                <c:manualLayout>
                  <c:x val="-4.4481512371420631E-2"/>
                  <c:y val="0.171534538711173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4B-4AC9-AE01-6083449F7975}"/>
                </c:ext>
              </c:extLst>
            </c:dLbl>
            <c:dLbl>
              <c:idx val="4"/>
              <c:layout>
                <c:manualLayout>
                  <c:x val="2.7800945232137894E-3"/>
                  <c:y val="0.134445989800648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34B-4AC9-AE01-6083449F7975}"/>
                </c:ext>
              </c:extLst>
            </c:dLbl>
            <c:dLbl>
              <c:idx val="5"/>
              <c:layout>
                <c:manualLayout>
                  <c:x val="-0.15290519877675851"/>
                  <c:y val="-5.56328233657858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134B-4AC9-AE01-6083449F79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age_risk_factor_analysis!$B$54:$B$59</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age_risk_factor_analysis!$D$54:$D$59</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smooth val="0"/>
          <c:extLst>
            <c:ext xmlns:c16="http://schemas.microsoft.com/office/drawing/2014/chart" uri="{C3380CC4-5D6E-409C-BE32-E72D297353CC}">
              <c16:uniqueId val="{00000000-134B-4AC9-AE01-6083449F7975}"/>
            </c:ext>
          </c:extLst>
        </c:ser>
        <c:dLbls>
          <c:showLegendKey val="0"/>
          <c:showVal val="0"/>
          <c:showCatName val="0"/>
          <c:showSerName val="0"/>
          <c:showPercent val="0"/>
          <c:showBubbleSize val="0"/>
        </c:dLbls>
        <c:smooth val="0"/>
        <c:axId val="826098640"/>
        <c:axId val="826097680"/>
      </c:lineChart>
      <c:catAx>
        <c:axId val="826098640"/>
        <c:scaling>
          <c:orientation val="minMax"/>
        </c:scaling>
        <c:delete val="1"/>
        <c:axPos val="b"/>
        <c:numFmt formatCode="General" sourceLinked="1"/>
        <c:majorTickMark val="none"/>
        <c:minorTickMark val="none"/>
        <c:tickLblPos val="nextTo"/>
        <c:crossAx val="826097680"/>
        <c:crosses val="autoZero"/>
        <c:auto val="1"/>
        <c:lblAlgn val="ctr"/>
        <c:lblOffset val="100"/>
        <c:noMultiLvlLbl val="0"/>
      </c:catAx>
      <c:valAx>
        <c:axId val="826097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Diabetes Rate</a:t>
                </a:r>
              </a:p>
            </c:rich>
          </c:tx>
          <c:layout>
            <c:manualLayout>
              <c:xMode val="edge"/>
              <c:yMode val="edge"/>
              <c:x val="3.0606566499721759E-2"/>
              <c:y val="0.119807427785419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18" Type="http://schemas.openxmlformats.org/officeDocument/2006/relationships/chart" Target="../charts/chart33.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17" Type="http://schemas.openxmlformats.org/officeDocument/2006/relationships/chart" Target="../charts/chart32.xml"/><Relationship Id="rId2" Type="http://schemas.openxmlformats.org/officeDocument/2006/relationships/chart" Target="../charts/chart17.xml"/><Relationship Id="rId16" Type="http://schemas.openxmlformats.org/officeDocument/2006/relationships/chart" Target="../charts/chart31.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xdr:from>
      <xdr:col>4</xdr:col>
      <xdr:colOff>336232</xdr:colOff>
      <xdr:row>15</xdr:row>
      <xdr:rowOff>35242</xdr:rowOff>
    </xdr:from>
    <xdr:to>
      <xdr:col>7</xdr:col>
      <xdr:colOff>1220152</xdr:colOff>
      <xdr:row>30</xdr:row>
      <xdr:rowOff>60007</xdr:rowOff>
    </xdr:to>
    <xdr:graphicFrame macro="">
      <xdr:nvGraphicFramePr>
        <xdr:cNvPr id="6" name="Chart 5">
          <a:extLst>
            <a:ext uri="{FF2B5EF4-FFF2-40B4-BE49-F238E27FC236}">
              <a16:creationId xmlns:a16="http://schemas.microsoft.com/office/drawing/2014/main" id="{7893A906-89EA-CD68-5391-A8B7AF10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32</xdr:row>
      <xdr:rowOff>12382</xdr:rowOff>
    </xdr:from>
    <xdr:to>
      <xdr:col>7</xdr:col>
      <xdr:colOff>712470</xdr:colOff>
      <xdr:row>46</xdr:row>
      <xdr:rowOff>39052</xdr:rowOff>
    </xdr:to>
    <xdr:graphicFrame macro="">
      <xdr:nvGraphicFramePr>
        <xdr:cNvPr id="7" name="Chart 6">
          <a:extLst>
            <a:ext uri="{FF2B5EF4-FFF2-40B4-BE49-F238E27FC236}">
              <a16:creationId xmlns:a16="http://schemas.microsoft.com/office/drawing/2014/main" id="{C4D03C24-EF53-62FB-2032-1B43F14B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0.02806</cdr:x>
      <cdr:y>0.93384</cdr:y>
    </cdr:from>
    <cdr:to>
      <cdr:x>0.91318</cdr:x>
      <cdr:y>1</cdr:y>
    </cdr:to>
    <cdr:sp macro="" textlink="">
      <cdr:nvSpPr>
        <cdr:cNvPr id="2" name="TextBox 1">
          <a:extLst xmlns:a="http://schemas.openxmlformats.org/drawingml/2006/main">
            <a:ext uri="{FF2B5EF4-FFF2-40B4-BE49-F238E27FC236}">
              <a16:creationId xmlns:a16="http://schemas.microsoft.com/office/drawing/2014/main" id="{DC4BA640-CE86-795B-D25B-7B0CD0B74992}"/>
            </a:ext>
          </a:extLst>
        </cdr:cNvPr>
        <cdr:cNvSpPr txBox="1"/>
      </cdr:nvSpPr>
      <cdr:spPr>
        <a:xfrm xmlns:a="http://schemas.openxmlformats.org/drawingml/2006/main">
          <a:off x="141923" y="2554605"/>
          <a:ext cx="4476750"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kern="1200">
              <a:solidFill>
                <a:schemeClr val="bg2">
                  <a:lumMod val="75000"/>
                </a:schemeClr>
              </a:solidFill>
            </a:rPr>
            <a:t>Data:</a:t>
          </a:r>
          <a:r>
            <a:rPr lang="en-US" sz="800" kern="1200" baseline="0">
              <a:solidFill>
                <a:schemeClr val="bg2">
                  <a:lumMod val="75000"/>
                </a:schemeClr>
              </a:solidFill>
            </a:rPr>
            <a:t> 65 and over stroke cases represent 159 of the 249 total stroke cases</a:t>
          </a:r>
          <a:endParaRPr lang="en-US" sz="800" kern="1200">
            <a:solidFill>
              <a:schemeClr val="bg2">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10</xdr:row>
      <xdr:rowOff>3810</xdr:rowOff>
    </xdr:from>
    <xdr:to>
      <xdr:col>5</xdr:col>
      <xdr:colOff>538480</xdr:colOff>
      <xdr:row>24</xdr:row>
      <xdr:rowOff>172720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782320</xdr:colOff>
      <xdr:row>10</xdr:row>
      <xdr:rowOff>3810</xdr:rowOff>
    </xdr:from>
    <xdr:to>
      <xdr:col>11</xdr:col>
      <xdr:colOff>497840</xdr:colOff>
      <xdr:row>25</xdr:row>
      <xdr:rowOff>10160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132080</xdr:colOff>
      <xdr:row>9</xdr:row>
      <xdr:rowOff>173990</xdr:rowOff>
    </xdr:from>
    <xdr:to>
      <xdr:col>19</xdr:col>
      <xdr:colOff>436880</xdr:colOff>
      <xdr:row>24</xdr:row>
      <xdr:rowOff>173990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0</xdr:colOff>
      <xdr:row>34</xdr:row>
      <xdr:rowOff>0</xdr:rowOff>
    </xdr:from>
    <xdr:to>
      <xdr:col>23</xdr:col>
      <xdr:colOff>883920</xdr:colOff>
      <xdr:row>49</xdr:row>
      <xdr:rowOff>0</xdr:rowOff>
    </xdr:to>
    <xdr:graphicFrame macro="">
      <xdr:nvGraphicFramePr>
        <xdr:cNvPr id="16" name="Chart 15">
          <a:extLst>
            <a:ext uri="{FF2B5EF4-FFF2-40B4-BE49-F238E27FC236}">
              <a16:creationId xmlns:a16="http://schemas.microsoft.com/office/drawing/2014/main" id="{BDD94B3D-9D5B-F638-0BA4-C52AE1408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6626</xdr:colOff>
      <xdr:row>2</xdr:row>
      <xdr:rowOff>172283</xdr:rowOff>
    </xdr:from>
    <xdr:to>
      <xdr:col>14</xdr:col>
      <xdr:colOff>311426</xdr:colOff>
      <xdr:row>17</xdr:row>
      <xdr:rowOff>132527</xdr:rowOff>
    </xdr:to>
    <xdr:graphicFrame macro="">
      <xdr:nvGraphicFramePr>
        <xdr:cNvPr id="2" name="Chart 1">
          <a:extLst>
            <a:ext uri="{FF2B5EF4-FFF2-40B4-BE49-F238E27FC236}">
              <a16:creationId xmlns:a16="http://schemas.microsoft.com/office/drawing/2014/main" id="{23C84694-BFFA-676D-D587-992AF2D1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7068</xdr:colOff>
      <xdr:row>18</xdr:row>
      <xdr:rowOff>182002</xdr:rowOff>
    </xdr:from>
    <xdr:to>
      <xdr:col>14</xdr:col>
      <xdr:colOff>355599</xdr:colOff>
      <xdr:row>36</xdr:row>
      <xdr:rowOff>0</xdr:rowOff>
    </xdr:to>
    <xdr:graphicFrame macro="">
      <xdr:nvGraphicFramePr>
        <xdr:cNvPr id="5" name="Chart 4">
          <a:extLst>
            <a:ext uri="{FF2B5EF4-FFF2-40B4-BE49-F238E27FC236}">
              <a16:creationId xmlns:a16="http://schemas.microsoft.com/office/drawing/2014/main" id="{00DA4635-49F2-E6F4-5C3D-AED4CE56F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599440</xdr:colOff>
      <xdr:row>2</xdr:row>
      <xdr:rowOff>172728</xdr:rowOff>
    </xdr:from>
    <xdr:to>
      <xdr:col>22</xdr:col>
      <xdr:colOff>294640</xdr:colOff>
      <xdr:row>17</xdr:row>
      <xdr:rowOff>172728</xdr:rowOff>
    </xdr:to>
    <xdr:graphicFrame macro="">
      <xdr:nvGraphicFramePr>
        <xdr:cNvPr id="7" name="Chart 6">
          <a:extLst>
            <a:ext uri="{FF2B5EF4-FFF2-40B4-BE49-F238E27FC236}">
              <a16:creationId xmlns:a16="http://schemas.microsoft.com/office/drawing/2014/main" id="{12C55BA7-A24D-65F3-82EB-E81350EB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61</xdr:row>
      <xdr:rowOff>10168</xdr:rowOff>
    </xdr:from>
    <xdr:to>
      <xdr:col>7</xdr:col>
      <xdr:colOff>274320</xdr:colOff>
      <xdr:row>91</xdr:row>
      <xdr:rowOff>152400</xdr:rowOff>
    </xdr:to>
    <xdr:graphicFrame macro="">
      <xdr:nvGraphicFramePr>
        <xdr:cNvPr id="22" name="Chart 21">
          <a:extLst>
            <a:ext uri="{FF2B5EF4-FFF2-40B4-BE49-F238E27FC236}">
              <a16:creationId xmlns:a16="http://schemas.microsoft.com/office/drawing/2014/main" id="{67677354-A55F-D5A4-B8C3-D01324DC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177800</xdr:colOff>
      <xdr:row>37</xdr:row>
      <xdr:rowOff>10160</xdr:rowOff>
    </xdr:from>
    <xdr:to>
      <xdr:col>10</xdr:col>
      <xdr:colOff>467360</xdr:colOff>
      <xdr:row>58</xdr:row>
      <xdr:rowOff>40640</xdr:rowOff>
    </xdr:to>
    <xdr:graphicFrame macro="">
      <xdr:nvGraphicFramePr>
        <xdr:cNvPr id="24" name="Chart 23">
          <a:extLst>
            <a:ext uri="{FF2B5EF4-FFF2-40B4-BE49-F238E27FC236}">
              <a16:creationId xmlns:a16="http://schemas.microsoft.com/office/drawing/2014/main" id="{E853FBC9-0A71-57FB-1576-A06013CF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314960</xdr:colOff>
      <xdr:row>57</xdr:row>
      <xdr:rowOff>111768</xdr:rowOff>
    </xdr:from>
    <xdr:to>
      <xdr:col>16</xdr:col>
      <xdr:colOff>142240</xdr:colOff>
      <xdr:row>80</xdr:row>
      <xdr:rowOff>71120</xdr:rowOff>
    </xdr:to>
    <xdr:graphicFrame macro="">
      <xdr:nvGraphicFramePr>
        <xdr:cNvPr id="6" name="Chart 5">
          <a:extLst>
            <a:ext uri="{FF2B5EF4-FFF2-40B4-BE49-F238E27FC236}">
              <a16:creationId xmlns:a16="http://schemas.microsoft.com/office/drawing/2014/main" id="{791BAA9D-DBCF-ED87-2DD0-BE3AA9167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0.72506</cdr:x>
      <cdr:y>0.31496</cdr:y>
    </cdr:from>
    <cdr:to>
      <cdr:x>0.98226</cdr:x>
      <cdr:y>0.63517</cdr:y>
    </cdr:to>
    <cdr:sp macro="" textlink="">
      <cdr:nvSpPr>
        <cdr:cNvPr id="2" name="TextBox 1">
          <a:extLst xmlns:a="http://schemas.openxmlformats.org/drawingml/2006/main">
            <a:ext uri="{FF2B5EF4-FFF2-40B4-BE49-F238E27FC236}">
              <a16:creationId xmlns:a16="http://schemas.microsoft.com/office/drawing/2014/main" id="{7AF23465-14EC-D76C-0255-54FE118BBE1D}"/>
            </a:ext>
          </a:extLst>
        </cdr:cNvPr>
        <cdr:cNvSpPr txBox="1"/>
      </cdr:nvSpPr>
      <cdr:spPr>
        <a:xfrm xmlns:a="http://schemas.openxmlformats.org/drawingml/2006/main">
          <a:off x="4983480" y="1219200"/>
          <a:ext cx="1767840" cy="12395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kern="1200">
              <a:solidFill>
                <a:schemeClr val="accent1"/>
              </a:solidFill>
            </a:rPr>
            <a:t>Having Heart Disease </a:t>
          </a:r>
          <a:r>
            <a:rPr lang="en-US" sz="1100" kern="1200"/>
            <a:t>makes you 2 to 4 times more at risk of experiencing stroke</a:t>
          </a:r>
          <a:r>
            <a:rPr lang="en-US" sz="1100" kern="1200" baseline="0"/>
            <a:t>.</a:t>
          </a:r>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7620</xdr:colOff>
      <xdr:row>10</xdr:row>
      <xdr:rowOff>3810</xdr:rowOff>
    </xdr:from>
    <xdr:to>
      <xdr:col>6</xdr:col>
      <xdr:colOff>45720</xdr:colOff>
      <xdr:row>25</xdr:row>
      <xdr:rowOff>3810</xdr:rowOff>
    </xdr:to>
    <xdr:graphicFrame macro="">
      <xdr:nvGraphicFramePr>
        <xdr:cNvPr id="2" name="Chart 1">
          <a:extLst>
            <a:ext uri="{FF2B5EF4-FFF2-40B4-BE49-F238E27FC236}">
              <a16:creationId xmlns:a16="http://schemas.microsoft.com/office/drawing/2014/main" id="{745AEA12-FAF9-B115-14D3-7167AA114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179070</xdr:rowOff>
    </xdr:from>
    <xdr:to>
      <xdr:col>6</xdr:col>
      <xdr:colOff>91440</xdr:colOff>
      <xdr:row>49</xdr:row>
      <xdr:rowOff>179070</xdr:rowOff>
    </xdr:to>
    <xdr:graphicFrame macro="">
      <xdr:nvGraphicFramePr>
        <xdr:cNvPr id="3" name="Chart 2">
          <a:extLst>
            <a:ext uri="{FF2B5EF4-FFF2-40B4-BE49-F238E27FC236}">
              <a16:creationId xmlns:a16="http://schemas.microsoft.com/office/drawing/2014/main" id="{9806117D-35F1-9FF6-AFF8-CEF58286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59</xdr:row>
      <xdr:rowOff>171450</xdr:rowOff>
    </xdr:from>
    <xdr:to>
      <xdr:col>5</xdr:col>
      <xdr:colOff>510540</xdr:colOff>
      <xdr:row>74</xdr:row>
      <xdr:rowOff>171450</xdr:rowOff>
    </xdr:to>
    <xdr:graphicFrame macro="">
      <xdr:nvGraphicFramePr>
        <xdr:cNvPr id="7" name="Chart 6">
          <a:extLst>
            <a:ext uri="{FF2B5EF4-FFF2-40B4-BE49-F238E27FC236}">
              <a16:creationId xmlns:a16="http://schemas.microsoft.com/office/drawing/2014/main" id="{E0ACA42C-2097-41F2-2F48-88615EB3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85</xdr:row>
      <xdr:rowOff>171450</xdr:rowOff>
    </xdr:from>
    <xdr:to>
      <xdr:col>5</xdr:col>
      <xdr:colOff>243840</xdr:colOff>
      <xdr:row>100</xdr:row>
      <xdr:rowOff>171450</xdr:rowOff>
    </xdr:to>
    <xdr:graphicFrame macro="">
      <xdr:nvGraphicFramePr>
        <xdr:cNvPr id="8" name="Chart 7">
          <a:extLst>
            <a:ext uri="{FF2B5EF4-FFF2-40B4-BE49-F238E27FC236}">
              <a16:creationId xmlns:a16="http://schemas.microsoft.com/office/drawing/2014/main" id="{F3C8B911-D0AF-D4E9-35D2-00313DE0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655320</xdr:colOff>
      <xdr:row>86</xdr:row>
      <xdr:rowOff>3810</xdr:rowOff>
    </xdr:from>
    <xdr:to>
      <xdr:col>10</xdr:col>
      <xdr:colOff>525780</xdr:colOff>
      <xdr:row>101</xdr:row>
      <xdr:rowOff>3810</xdr:rowOff>
    </xdr:to>
    <xdr:graphicFrame macro="">
      <xdr:nvGraphicFramePr>
        <xdr:cNvPr id="9" name="Chart 8">
          <a:extLst>
            <a:ext uri="{FF2B5EF4-FFF2-40B4-BE49-F238E27FC236}">
              <a16:creationId xmlns:a16="http://schemas.microsoft.com/office/drawing/2014/main" id="{23650C19-DC03-7A61-9E98-01ACEF4F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116205</xdr:colOff>
      <xdr:row>10</xdr:row>
      <xdr:rowOff>6667</xdr:rowOff>
    </xdr:from>
    <xdr:to>
      <xdr:col>11</xdr:col>
      <xdr:colOff>563880</xdr:colOff>
      <xdr:row>25</xdr:row>
      <xdr:rowOff>31432</xdr:rowOff>
    </xdr:to>
    <xdr:graphicFrame macro="">
      <xdr:nvGraphicFramePr>
        <xdr:cNvPr id="10" name="Chart 9">
          <a:extLst>
            <a:ext uri="{FF2B5EF4-FFF2-40B4-BE49-F238E27FC236}">
              <a16:creationId xmlns:a16="http://schemas.microsoft.com/office/drawing/2014/main" id="{4BEEF25A-AFDA-DFFD-83A6-DF0298476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259080</xdr:colOff>
      <xdr:row>34</xdr:row>
      <xdr:rowOff>178117</xdr:rowOff>
    </xdr:from>
    <xdr:to>
      <xdr:col>12</xdr:col>
      <xdr:colOff>97155</xdr:colOff>
      <xdr:row>50</xdr:row>
      <xdr:rowOff>21907</xdr:rowOff>
    </xdr:to>
    <xdr:graphicFrame macro="">
      <xdr:nvGraphicFramePr>
        <xdr:cNvPr id="11" name="Chart 10">
          <a:extLst>
            <a:ext uri="{FF2B5EF4-FFF2-40B4-BE49-F238E27FC236}">
              <a16:creationId xmlns:a16="http://schemas.microsoft.com/office/drawing/2014/main" id="{74A418C1-958B-0FC6-A306-B0EC16B9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782955</xdr:colOff>
      <xdr:row>59</xdr:row>
      <xdr:rowOff>178117</xdr:rowOff>
    </xdr:from>
    <xdr:to>
      <xdr:col>11</xdr:col>
      <xdr:colOff>36195</xdr:colOff>
      <xdr:row>75</xdr:row>
      <xdr:rowOff>21907</xdr:rowOff>
    </xdr:to>
    <xdr:graphicFrame macro="">
      <xdr:nvGraphicFramePr>
        <xdr:cNvPr id="12" name="Chart 11">
          <a:extLst>
            <a:ext uri="{FF2B5EF4-FFF2-40B4-BE49-F238E27FC236}">
              <a16:creationId xmlns:a16="http://schemas.microsoft.com/office/drawing/2014/main" id="{82D50056-56F1-F762-8B4C-213BE52D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zoomScale="75" zoomScaleNormal="75" workbookViewId="0">
      <selection activeCell="N18" sqref="N18"/>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54" t="s">
        <v>243</v>
      </c>
      <c r="B1" s="55"/>
      <c r="C1" s="55"/>
      <c r="D1" s="55"/>
      <c r="E1" s="55"/>
      <c r="F1" s="55"/>
      <c r="G1" s="55"/>
      <c r="H1" s="55"/>
      <c r="I1" s="55"/>
      <c r="J1" s="55"/>
      <c r="K1" s="55"/>
    </row>
    <row r="2" spans="1:15" ht="15.6" x14ac:dyDescent="0.3">
      <c r="A2" s="55"/>
      <c r="B2" s="55"/>
      <c r="C2" s="55"/>
      <c r="D2" s="55"/>
      <c r="E2" s="55"/>
      <c r="F2" s="55"/>
      <c r="G2" s="55"/>
      <c r="H2" s="55"/>
      <c r="I2" s="55"/>
      <c r="J2" s="55"/>
      <c r="K2" s="55"/>
      <c r="M2" s="7" t="s">
        <v>7</v>
      </c>
      <c r="N2" s="7" t="s">
        <v>8</v>
      </c>
      <c r="O2" s="8" t="s">
        <v>9</v>
      </c>
    </row>
    <row r="3" spans="1:15" ht="28.8" x14ac:dyDescent="0.3">
      <c r="A3" s="55"/>
      <c r="B3" s="55"/>
      <c r="C3" s="55"/>
      <c r="D3" s="55"/>
      <c r="E3" s="55"/>
      <c r="F3" s="55"/>
      <c r="G3" s="55"/>
      <c r="H3" s="55"/>
      <c r="I3" s="55"/>
      <c r="J3" s="55"/>
      <c r="K3" s="55"/>
      <c r="M3" s="3" t="s">
        <v>0</v>
      </c>
      <c r="N3" s="5" t="s">
        <v>1</v>
      </c>
      <c r="O3" s="4" t="s">
        <v>2</v>
      </c>
    </row>
    <row r="4" spans="1:15" ht="28.8" x14ac:dyDescent="0.3">
      <c r="A4" s="55"/>
      <c r="B4" s="55"/>
      <c r="C4" s="55"/>
      <c r="D4" s="55"/>
      <c r="E4" s="55"/>
      <c r="F4" s="55"/>
      <c r="G4" s="55"/>
      <c r="H4" s="55"/>
      <c r="I4" s="55"/>
      <c r="J4" s="55"/>
      <c r="K4" s="55"/>
      <c r="M4" s="3" t="s">
        <v>3</v>
      </c>
      <c r="N4" s="5" t="s">
        <v>4</v>
      </c>
      <c r="O4" s="4" t="s">
        <v>23</v>
      </c>
    </row>
    <row r="5" spans="1:15" ht="43.2" x14ac:dyDescent="0.3">
      <c r="A5" s="55"/>
      <c r="B5" s="55"/>
      <c r="C5" s="55"/>
      <c r="D5" s="55"/>
      <c r="E5" s="55"/>
      <c r="F5" s="55"/>
      <c r="G5" s="55"/>
      <c r="H5" s="55"/>
      <c r="I5" s="55"/>
      <c r="J5" s="55"/>
      <c r="K5" s="55"/>
      <c r="M5" s="3" t="s">
        <v>5</v>
      </c>
      <c r="N5" s="5" t="s">
        <v>6</v>
      </c>
      <c r="O5" s="4" t="s">
        <v>22</v>
      </c>
    </row>
    <row r="6" spans="1:15" ht="28.8" x14ac:dyDescent="0.3">
      <c r="A6" s="55"/>
      <c r="B6" s="55"/>
      <c r="C6" s="55"/>
      <c r="D6" s="55"/>
      <c r="E6" s="55"/>
      <c r="F6" s="55"/>
      <c r="G6" s="55"/>
      <c r="H6" s="55"/>
      <c r="I6" s="55"/>
      <c r="J6" s="55"/>
      <c r="K6" s="55"/>
      <c r="M6" s="3" t="s">
        <v>15</v>
      </c>
      <c r="N6" s="5" t="s">
        <v>18</v>
      </c>
      <c r="O6" s="4" t="s">
        <v>19</v>
      </c>
    </row>
    <row r="7" spans="1:15" ht="28.8" x14ac:dyDescent="0.3">
      <c r="A7" s="55"/>
      <c r="B7" s="55"/>
      <c r="C7" s="55"/>
      <c r="D7" s="55"/>
      <c r="E7" s="55"/>
      <c r="F7" s="55"/>
      <c r="G7" s="55"/>
      <c r="H7" s="55"/>
      <c r="I7" s="55"/>
      <c r="J7" s="55"/>
      <c r="K7" s="55"/>
      <c r="M7" s="3" t="s">
        <v>16</v>
      </c>
      <c r="N7" s="5" t="s">
        <v>17</v>
      </c>
      <c r="O7" s="4" t="s">
        <v>20</v>
      </c>
    </row>
    <row r="8" spans="1:15" ht="43.2" x14ac:dyDescent="0.3">
      <c r="A8" s="55"/>
      <c r="B8" s="55"/>
      <c r="C8" s="55"/>
      <c r="D8" s="55"/>
      <c r="E8" s="55"/>
      <c r="F8" s="55"/>
      <c r="G8" s="55"/>
      <c r="H8" s="55"/>
      <c r="I8" s="55"/>
      <c r="J8" s="55"/>
      <c r="K8" s="55"/>
      <c r="M8" s="3" t="s">
        <v>10</v>
      </c>
      <c r="N8" s="5" t="s">
        <v>11</v>
      </c>
      <c r="O8" s="4" t="s">
        <v>21</v>
      </c>
    </row>
    <row r="9" spans="1:15" ht="28.8" x14ac:dyDescent="0.3">
      <c r="A9" s="55"/>
      <c r="B9" s="55"/>
      <c r="C9" s="55"/>
      <c r="D9" s="55"/>
      <c r="E9" s="55"/>
      <c r="F9" s="55"/>
      <c r="G9" s="55"/>
      <c r="H9" s="55"/>
      <c r="I9" s="55"/>
      <c r="J9" s="55"/>
      <c r="K9" s="55"/>
      <c r="M9" s="3" t="s">
        <v>13</v>
      </c>
      <c r="N9" s="5" t="s">
        <v>14</v>
      </c>
      <c r="O9" s="4" t="s">
        <v>12</v>
      </c>
    </row>
    <row r="10" spans="1:15" x14ac:dyDescent="0.3">
      <c r="A10" s="55"/>
      <c r="B10" s="55"/>
      <c r="C10" s="55"/>
      <c r="D10" s="55"/>
      <c r="E10" s="55"/>
      <c r="F10" s="55"/>
      <c r="G10" s="55"/>
      <c r="H10" s="55"/>
      <c r="I10" s="55"/>
      <c r="J10" s="55"/>
      <c r="K10" s="55"/>
    </row>
    <row r="11" spans="1:15" x14ac:dyDescent="0.3">
      <c r="A11" s="55"/>
      <c r="B11" s="55"/>
      <c r="C11" s="55"/>
      <c r="D11" s="55"/>
      <c r="E11" s="55"/>
      <c r="F11" s="55"/>
      <c r="G11" s="55"/>
      <c r="H11" s="55"/>
      <c r="I11" s="55"/>
      <c r="J11" s="55"/>
      <c r="K11" s="55"/>
    </row>
    <row r="12" spans="1:15" x14ac:dyDescent="0.3">
      <c r="A12" s="55"/>
      <c r="B12" s="55"/>
      <c r="C12" s="55"/>
      <c r="D12" s="55"/>
      <c r="E12" s="55"/>
      <c r="F12" s="55"/>
      <c r="G12" s="55"/>
      <c r="H12" s="55"/>
      <c r="I12" s="55"/>
      <c r="J12" s="55"/>
      <c r="K12" s="55"/>
      <c r="M12"/>
      <c r="N12"/>
      <c r="O12"/>
    </row>
    <row r="13" spans="1:15" x14ac:dyDescent="0.3">
      <c r="A13" s="55"/>
      <c r="B13" s="55"/>
      <c r="C13" s="55"/>
      <c r="D13" s="55"/>
      <c r="E13" s="55"/>
      <c r="F13" s="55"/>
      <c r="G13" s="55"/>
      <c r="H13" s="55"/>
      <c r="I13" s="55"/>
      <c r="J13" s="55"/>
      <c r="K13" s="55"/>
      <c r="M13"/>
      <c r="N13"/>
      <c r="O13"/>
    </row>
    <row r="14" spans="1:15" x14ac:dyDescent="0.3">
      <c r="A14" s="55"/>
      <c r="B14" s="55"/>
      <c r="C14" s="55"/>
      <c r="D14" s="55"/>
      <c r="E14" s="55"/>
      <c r="F14" s="55"/>
      <c r="G14" s="55"/>
      <c r="H14" s="55"/>
      <c r="I14" s="55"/>
      <c r="J14" s="55"/>
      <c r="K14" s="55"/>
    </row>
    <row r="15" spans="1:15" x14ac:dyDescent="0.3">
      <c r="A15" s="55"/>
      <c r="B15" s="55"/>
      <c r="C15" s="55"/>
      <c r="D15" s="55"/>
      <c r="E15" s="55"/>
      <c r="F15" s="55"/>
      <c r="G15" s="55"/>
      <c r="H15" s="55"/>
      <c r="I15" s="55"/>
      <c r="J15" s="55"/>
      <c r="K15" s="55"/>
    </row>
    <row r="16" spans="1:15" x14ac:dyDescent="0.3">
      <c r="A16" s="55"/>
      <c r="B16" s="55"/>
      <c r="C16" s="55"/>
      <c r="D16" s="55"/>
      <c r="E16" s="55"/>
      <c r="F16" s="55"/>
      <c r="G16" s="55"/>
      <c r="H16" s="55"/>
      <c r="I16" s="55"/>
      <c r="J16" s="55"/>
      <c r="K16" s="55"/>
    </row>
    <row r="17" spans="1:11" x14ac:dyDescent="0.3">
      <c r="A17" s="55"/>
      <c r="B17" s="55"/>
      <c r="C17" s="55"/>
      <c r="D17" s="55"/>
      <c r="E17" s="55"/>
      <c r="F17" s="55"/>
      <c r="G17" s="55"/>
      <c r="H17" s="55"/>
      <c r="I17" s="55"/>
      <c r="J17" s="55"/>
      <c r="K17" s="55"/>
    </row>
    <row r="18" spans="1:11" x14ac:dyDescent="0.3">
      <c r="A18" s="55"/>
      <c r="B18" s="55"/>
      <c r="C18" s="55"/>
      <c r="D18" s="55"/>
      <c r="E18" s="55"/>
      <c r="F18" s="55"/>
      <c r="G18" s="55"/>
      <c r="H18" s="55"/>
      <c r="I18" s="55"/>
      <c r="J18" s="55"/>
      <c r="K18" s="55"/>
    </row>
    <row r="19" spans="1:11" x14ac:dyDescent="0.3">
      <c r="A19" s="55"/>
      <c r="B19" s="55"/>
      <c r="C19" s="55"/>
      <c r="D19" s="55"/>
      <c r="E19" s="55"/>
      <c r="F19" s="55"/>
      <c r="G19" s="55"/>
      <c r="H19" s="55"/>
      <c r="I19" s="55"/>
      <c r="J19" s="55"/>
      <c r="K19" s="55"/>
    </row>
    <row r="20" spans="1:11" x14ac:dyDescent="0.3">
      <c r="A20" s="55"/>
      <c r="B20" s="55"/>
      <c r="C20" s="55"/>
      <c r="D20" s="55"/>
      <c r="E20" s="55"/>
      <c r="F20" s="55"/>
      <c r="G20" s="55"/>
      <c r="H20" s="55"/>
      <c r="I20" s="55"/>
      <c r="J20" s="55"/>
      <c r="K20" s="55"/>
    </row>
    <row r="21" spans="1:11" x14ac:dyDescent="0.3">
      <c r="A21" s="55"/>
      <c r="B21" s="55"/>
      <c r="C21" s="55"/>
      <c r="D21" s="55"/>
      <c r="E21" s="55"/>
      <c r="F21" s="55"/>
      <c r="G21" s="55"/>
      <c r="H21" s="55"/>
      <c r="I21" s="55"/>
      <c r="J21" s="55"/>
      <c r="K21" s="55"/>
    </row>
    <row r="22" spans="1:11" x14ac:dyDescent="0.3">
      <c r="A22" s="55"/>
      <c r="B22" s="55"/>
      <c r="C22" s="55"/>
      <c r="D22" s="55"/>
      <c r="E22" s="55"/>
      <c r="F22" s="55"/>
      <c r="G22" s="55"/>
      <c r="H22" s="55"/>
      <c r="I22" s="55"/>
      <c r="J22" s="55"/>
      <c r="K22" s="55"/>
    </row>
    <row r="23" spans="1:11" x14ac:dyDescent="0.3">
      <c r="A23" s="55"/>
      <c r="B23" s="55"/>
      <c r="C23" s="55"/>
      <c r="D23" s="55"/>
      <c r="E23" s="55"/>
      <c r="F23" s="55"/>
      <c r="G23" s="55"/>
      <c r="H23" s="55"/>
      <c r="I23" s="55"/>
      <c r="J23" s="55"/>
      <c r="K23" s="55"/>
    </row>
    <row r="24" spans="1:11" x14ac:dyDescent="0.3">
      <c r="A24" s="55"/>
      <c r="B24" s="55"/>
      <c r="C24" s="55"/>
      <c r="D24" s="55"/>
      <c r="E24" s="55"/>
      <c r="F24" s="55"/>
      <c r="G24" s="55"/>
      <c r="H24" s="55"/>
      <c r="I24" s="55"/>
      <c r="J24" s="55"/>
      <c r="K24" s="55"/>
    </row>
    <row r="25" spans="1:11" x14ac:dyDescent="0.3">
      <c r="A25" s="55"/>
      <c r="B25" s="55"/>
      <c r="C25" s="55"/>
      <c r="D25" s="55"/>
      <c r="E25" s="55"/>
      <c r="F25" s="55"/>
      <c r="G25" s="55"/>
      <c r="H25" s="55"/>
      <c r="I25" s="55"/>
      <c r="J25" s="55"/>
      <c r="K25" s="55"/>
    </row>
  </sheetData>
  <mergeCells count="1">
    <mergeCell ref="A1:K25"/>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C36F-F768-4888-8727-5FE45433CBEE}">
  <dimension ref="B2:M142"/>
  <sheetViews>
    <sheetView showGridLines="0" tabSelected="1" topLeftCell="A102" zoomScale="75" zoomScaleNormal="75" workbookViewId="0">
      <selection activeCell="I115" sqref="I115"/>
    </sheetView>
  </sheetViews>
  <sheetFormatPr defaultRowHeight="14.4" x14ac:dyDescent="0.3"/>
  <cols>
    <col min="2" max="2" width="26.5546875" customWidth="1"/>
    <col min="3" max="3" width="24.77734375" customWidth="1"/>
    <col min="4" max="4" width="24.88671875" customWidth="1"/>
    <col min="5" max="6" width="17.6640625" customWidth="1"/>
    <col min="9" max="9" width="19.6640625" bestFit="1" customWidth="1"/>
    <col min="10" max="10" width="23.21875" bestFit="1" customWidth="1"/>
    <col min="11" max="11" width="17.33203125" bestFit="1" customWidth="1"/>
    <col min="12" max="12" width="18.88671875" bestFit="1" customWidth="1"/>
    <col min="13" max="16" width="7.21875" bestFit="1" customWidth="1"/>
    <col min="17" max="17" width="6.21875" bestFit="1" customWidth="1"/>
    <col min="18" max="39" width="7.21875" bestFit="1" customWidth="1"/>
    <col min="40" max="41" width="10.77734375" bestFit="1" customWidth="1"/>
  </cols>
  <sheetData>
    <row r="2" spans="2:13" x14ac:dyDescent="0.3">
      <c r="B2" s="5" t="s">
        <v>221</v>
      </c>
      <c r="C2" s="5" t="s">
        <v>222</v>
      </c>
      <c r="D2" s="5" t="s">
        <v>134</v>
      </c>
      <c r="E2" s="5" t="s">
        <v>138</v>
      </c>
      <c r="F2" s="5" t="s">
        <v>137</v>
      </c>
      <c r="H2" s="42"/>
      <c r="I2" s="42"/>
      <c r="J2" s="42"/>
      <c r="K2" s="42"/>
      <c r="L2" s="42"/>
      <c r="M2" s="42"/>
    </row>
    <row r="3" spans="2:13" x14ac:dyDescent="0.3">
      <c r="B3" s="5" t="s">
        <v>33</v>
      </c>
      <c r="C3" s="5" t="s">
        <v>195</v>
      </c>
      <c r="D3" s="41">
        <v>2.35E-2</v>
      </c>
      <c r="E3" s="41">
        <v>0.1444</v>
      </c>
      <c r="F3" s="41">
        <v>0.13539999999999999</v>
      </c>
      <c r="H3" s="18"/>
      <c r="I3" s="18"/>
      <c r="J3" s="18"/>
      <c r="K3" s="18"/>
      <c r="L3" s="18"/>
      <c r="M3" s="43"/>
    </row>
    <row r="4" spans="2:13" x14ac:dyDescent="0.3">
      <c r="B4" s="5" t="s">
        <v>37</v>
      </c>
      <c r="C4" s="5" t="s">
        <v>191</v>
      </c>
      <c r="D4" s="41">
        <v>5.5899999999999998E-2</v>
      </c>
      <c r="E4" s="41">
        <v>0.18890000000000001</v>
      </c>
      <c r="F4" s="41">
        <v>7.46E-2</v>
      </c>
    </row>
    <row r="5" spans="2:13" x14ac:dyDescent="0.3">
      <c r="B5" s="5" t="s">
        <v>30</v>
      </c>
      <c r="C5" s="6" t="s">
        <v>147</v>
      </c>
      <c r="D5" s="41">
        <v>0.1842</v>
      </c>
      <c r="E5" s="41">
        <v>0.58889999999999998</v>
      </c>
      <c r="F5" s="41">
        <v>7.0499999999999993E-2</v>
      </c>
    </row>
    <row r="6" spans="2:13" x14ac:dyDescent="0.3">
      <c r="B6" s="5" t="s">
        <v>32</v>
      </c>
      <c r="C6" s="5" t="s">
        <v>32</v>
      </c>
      <c r="D6" s="41">
        <v>6.5699999999999995E-2</v>
      </c>
      <c r="E6" s="41">
        <v>0.17780000000000001</v>
      </c>
      <c r="F6" s="41">
        <v>5.9700000000000003E-2</v>
      </c>
    </row>
    <row r="7" spans="2:13" x14ac:dyDescent="0.3">
      <c r="B7" s="5" t="s">
        <v>39</v>
      </c>
      <c r="C7" s="5" t="s">
        <v>171</v>
      </c>
      <c r="D7" s="41">
        <v>0.16139999999999999</v>
      </c>
      <c r="E7" s="41">
        <v>0.27779999999999999</v>
      </c>
      <c r="F7" s="41">
        <v>3.7900000000000003E-2</v>
      </c>
    </row>
    <row r="8" spans="2:13" x14ac:dyDescent="0.3">
      <c r="B8" s="5" t="s">
        <v>39</v>
      </c>
      <c r="C8" s="5" t="s">
        <v>168</v>
      </c>
      <c r="D8" s="41">
        <v>0.14330000000000001</v>
      </c>
      <c r="E8" s="41">
        <v>0.24440000000000001</v>
      </c>
      <c r="F8" s="41">
        <v>3.7600000000000001E-2</v>
      </c>
    </row>
    <row r="9" spans="2:13" x14ac:dyDescent="0.3">
      <c r="B9" s="5" t="s">
        <v>30</v>
      </c>
      <c r="C9" s="6" t="s">
        <v>146</v>
      </c>
      <c r="D9" s="41">
        <v>0.19550000000000001</v>
      </c>
      <c r="E9" s="41">
        <v>0.3</v>
      </c>
      <c r="F9" s="41">
        <v>3.3799999999999997E-2</v>
      </c>
    </row>
    <row r="10" spans="2:13" x14ac:dyDescent="0.3">
      <c r="B10" s="5" t="s">
        <v>38</v>
      </c>
      <c r="C10" s="5" t="s">
        <v>182</v>
      </c>
      <c r="D10" s="41">
        <v>0.1019</v>
      </c>
      <c r="E10" s="41">
        <v>0.15559999999999999</v>
      </c>
      <c r="F10" s="41">
        <v>3.3700000000000001E-2</v>
      </c>
    </row>
    <row r="11" spans="2:13" x14ac:dyDescent="0.3">
      <c r="B11" s="5" t="s">
        <v>34</v>
      </c>
      <c r="C11" s="5" t="s">
        <v>162</v>
      </c>
      <c r="D11" s="41">
        <v>0.59140000000000004</v>
      </c>
      <c r="E11" s="41">
        <v>0.9</v>
      </c>
      <c r="F11" s="41">
        <v>3.3599999999999998E-2</v>
      </c>
    </row>
    <row r="12" spans="2:13" x14ac:dyDescent="0.3">
      <c r="B12" s="5" t="s">
        <v>37</v>
      </c>
      <c r="C12" s="5" t="s">
        <v>190</v>
      </c>
      <c r="D12" s="41">
        <v>0.10290000000000001</v>
      </c>
      <c r="E12" s="41">
        <v>0.15559999999999999</v>
      </c>
      <c r="F12" s="41">
        <v>3.3300000000000003E-2</v>
      </c>
    </row>
    <row r="13" spans="2:13" x14ac:dyDescent="0.3">
      <c r="B13" s="5" t="s">
        <v>38</v>
      </c>
      <c r="C13" s="5" t="s">
        <v>183</v>
      </c>
      <c r="D13" s="41">
        <v>8.9399999999999993E-2</v>
      </c>
      <c r="E13" s="41">
        <v>0.1333</v>
      </c>
      <c r="F13" s="41">
        <v>3.2899999999999999E-2</v>
      </c>
    </row>
    <row r="14" spans="2:13" x14ac:dyDescent="0.3">
      <c r="B14" s="5" t="s">
        <v>38</v>
      </c>
      <c r="C14" s="5" t="s">
        <v>180</v>
      </c>
      <c r="D14" s="41">
        <v>0.28470000000000001</v>
      </c>
      <c r="E14" s="41">
        <v>0.42220000000000002</v>
      </c>
      <c r="F14" s="41">
        <v>3.27E-2</v>
      </c>
    </row>
    <row r="15" spans="2:13" x14ac:dyDescent="0.3">
      <c r="B15" s="5" t="s">
        <v>223</v>
      </c>
      <c r="C15" s="5" t="s">
        <v>152</v>
      </c>
      <c r="D15" s="41">
        <v>0.12889999999999999</v>
      </c>
      <c r="E15" s="41">
        <v>0.17780000000000001</v>
      </c>
      <c r="F15" s="41">
        <v>3.04E-2</v>
      </c>
    </row>
    <row r="16" spans="2:13" x14ac:dyDescent="0.3">
      <c r="B16" s="5" t="s">
        <v>223</v>
      </c>
      <c r="C16" s="5" t="s">
        <v>153</v>
      </c>
      <c r="D16" s="41">
        <v>0.1071</v>
      </c>
      <c r="E16" s="41">
        <v>0.1444</v>
      </c>
      <c r="F16" s="41">
        <v>2.9700000000000001E-2</v>
      </c>
    </row>
    <row r="17" spans="2:6" x14ac:dyDescent="0.3">
      <c r="B17" s="5" t="s">
        <v>38</v>
      </c>
      <c r="C17" s="5" t="s">
        <v>181</v>
      </c>
      <c r="D17" s="41">
        <v>0.18129999999999999</v>
      </c>
      <c r="E17" s="41">
        <v>0.23330000000000001</v>
      </c>
      <c r="F17" s="41">
        <v>2.8400000000000002E-2</v>
      </c>
    </row>
    <row r="18" spans="2:6" x14ac:dyDescent="0.3">
      <c r="B18" s="5" t="s">
        <v>223</v>
      </c>
      <c r="C18" s="5" t="s">
        <v>151</v>
      </c>
      <c r="D18" s="41">
        <v>0.59040000000000004</v>
      </c>
      <c r="E18" s="41">
        <v>0.65559999999999996</v>
      </c>
      <c r="F18" s="41">
        <v>2.4500000000000001E-2</v>
      </c>
    </row>
    <row r="19" spans="2:6" x14ac:dyDescent="0.3">
      <c r="B19" s="5" t="s">
        <v>37</v>
      </c>
      <c r="C19" s="5" t="s">
        <v>189</v>
      </c>
      <c r="D19" s="41">
        <v>0.20680000000000001</v>
      </c>
      <c r="E19" s="41">
        <v>0.18890000000000001</v>
      </c>
      <c r="F19" s="41">
        <v>2.01E-2</v>
      </c>
    </row>
    <row r="20" spans="2:6" x14ac:dyDescent="0.3">
      <c r="B20" s="5" t="s">
        <v>32</v>
      </c>
      <c r="C20" s="5" t="s">
        <v>200</v>
      </c>
      <c r="D20" s="41">
        <v>0.93430000000000002</v>
      </c>
      <c r="E20" s="41">
        <v>0.82220000000000004</v>
      </c>
      <c r="F20" s="41">
        <v>1.9400000000000001E-2</v>
      </c>
    </row>
    <row r="21" spans="2:6" x14ac:dyDescent="0.3">
      <c r="B21" s="5" t="s">
        <v>33</v>
      </c>
      <c r="C21" s="5" t="s">
        <v>194</v>
      </c>
      <c r="D21" s="41">
        <v>0.97650000000000003</v>
      </c>
      <c r="E21" s="41">
        <v>0.85560000000000003</v>
      </c>
      <c r="F21" s="41">
        <v>1.9300000000000001E-2</v>
      </c>
    </row>
    <row r="22" spans="2:6" x14ac:dyDescent="0.3">
      <c r="B22" s="5" t="s">
        <v>37</v>
      </c>
      <c r="C22" s="5" t="s">
        <v>188</v>
      </c>
      <c r="D22" s="41">
        <v>0.4819</v>
      </c>
      <c r="E22" s="41">
        <v>0.36670000000000003</v>
      </c>
      <c r="F22" s="41">
        <v>1.6799999999999999E-2</v>
      </c>
    </row>
    <row r="23" spans="2:6" x14ac:dyDescent="0.3">
      <c r="B23" s="5" t="s">
        <v>39</v>
      </c>
      <c r="C23" s="5" t="s">
        <v>169</v>
      </c>
      <c r="D23" s="41">
        <v>0.36380000000000001</v>
      </c>
      <c r="E23" s="41">
        <v>0.26669999999999999</v>
      </c>
      <c r="F23" s="41">
        <v>1.6199999999999999E-2</v>
      </c>
    </row>
    <row r="24" spans="2:6" x14ac:dyDescent="0.3">
      <c r="B24" s="5" t="s">
        <v>37</v>
      </c>
      <c r="C24" s="5" t="s">
        <v>187</v>
      </c>
      <c r="D24" s="41">
        <v>0.15260000000000001</v>
      </c>
      <c r="E24" s="41">
        <v>0.1</v>
      </c>
      <c r="F24" s="41">
        <v>1.44E-2</v>
      </c>
    </row>
    <row r="25" spans="2:6" x14ac:dyDescent="0.3">
      <c r="B25" s="5" t="s">
        <v>39</v>
      </c>
      <c r="C25" s="5" t="s">
        <v>170</v>
      </c>
      <c r="D25" s="41">
        <v>0.33150000000000002</v>
      </c>
      <c r="E25" s="41">
        <v>0.21110000000000001</v>
      </c>
      <c r="F25" s="41">
        <v>1.4E-2</v>
      </c>
    </row>
    <row r="26" spans="2:6" x14ac:dyDescent="0.3">
      <c r="B26" s="5" t="s">
        <v>30</v>
      </c>
      <c r="C26" s="6" t="s">
        <v>145</v>
      </c>
      <c r="D26" s="41">
        <v>0.16850000000000001</v>
      </c>
      <c r="E26" s="41">
        <v>7.7799999999999994E-2</v>
      </c>
      <c r="F26" s="41">
        <v>1.0200000000000001E-2</v>
      </c>
    </row>
    <row r="27" spans="2:6" x14ac:dyDescent="0.3">
      <c r="B27" s="5" t="s">
        <v>34</v>
      </c>
      <c r="C27" s="5" t="s">
        <v>163</v>
      </c>
      <c r="D27" s="41">
        <v>0.40860000000000002</v>
      </c>
      <c r="E27" s="41">
        <v>0.1</v>
      </c>
      <c r="F27" s="41">
        <v>5.4000000000000003E-3</v>
      </c>
    </row>
    <row r="28" spans="2:6" x14ac:dyDescent="0.3">
      <c r="B28" s="5" t="s">
        <v>38</v>
      </c>
      <c r="C28" s="5" t="s">
        <v>179</v>
      </c>
      <c r="D28" s="41">
        <v>0.26340000000000002</v>
      </c>
      <c r="E28" s="41">
        <v>5.5599999999999997E-2</v>
      </c>
      <c r="F28" s="41">
        <v>4.7000000000000002E-3</v>
      </c>
    </row>
    <row r="29" spans="2:6" x14ac:dyDescent="0.3">
      <c r="B29" s="5" t="s">
        <v>223</v>
      </c>
      <c r="C29" s="5" t="s">
        <v>154</v>
      </c>
      <c r="D29" s="41">
        <v>0.16830000000000001</v>
      </c>
      <c r="E29" s="41">
        <v>2.2200000000000001E-2</v>
      </c>
      <c r="F29" s="41">
        <v>2.8999999999999998E-3</v>
      </c>
    </row>
    <row r="30" spans="2:6" x14ac:dyDescent="0.3">
      <c r="B30" s="5" t="s">
        <v>30</v>
      </c>
      <c r="C30" s="6" t="s">
        <v>142</v>
      </c>
      <c r="D30" s="41">
        <v>0.2097</v>
      </c>
      <c r="E30" s="41">
        <v>2.2200000000000001E-2</v>
      </c>
      <c r="F30" s="41">
        <v>2.3E-3</v>
      </c>
    </row>
    <row r="31" spans="2:6" x14ac:dyDescent="0.3">
      <c r="B31" s="5" t="s">
        <v>30</v>
      </c>
      <c r="C31" s="6" t="s">
        <v>144</v>
      </c>
      <c r="D31" s="41">
        <v>0.1489</v>
      </c>
      <c r="E31" s="41">
        <v>1.11E-2</v>
      </c>
      <c r="F31" s="41">
        <v>1.6000000000000001E-3</v>
      </c>
    </row>
    <row r="32" spans="2:6" x14ac:dyDescent="0.3">
      <c r="B32" s="5" t="s">
        <v>30</v>
      </c>
      <c r="C32" s="6" t="s">
        <v>143</v>
      </c>
      <c r="D32" s="41">
        <v>9.3100000000000002E-2</v>
      </c>
      <c r="E32" s="41">
        <v>0</v>
      </c>
      <c r="F32" s="41">
        <v>0</v>
      </c>
    </row>
    <row r="33" spans="2:6" x14ac:dyDescent="0.3">
      <c r="B33" s="5" t="s">
        <v>223</v>
      </c>
      <c r="C33" s="5" t="s">
        <v>155</v>
      </c>
      <c r="D33" s="41">
        <v>5.4000000000000003E-3</v>
      </c>
      <c r="E33" s="41">
        <v>0</v>
      </c>
      <c r="F33" s="41">
        <v>0</v>
      </c>
    </row>
    <row r="34" spans="2:6" x14ac:dyDescent="0.3">
      <c r="B34" s="5" t="s">
        <v>38</v>
      </c>
      <c r="C34" s="5" t="s">
        <v>178</v>
      </c>
      <c r="D34" s="41">
        <v>7.9399999999999998E-2</v>
      </c>
      <c r="E34" s="41">
        <v>0</v>
      </c>
      <c r="F34" s="41">
        <v>0</v>
      </c>
    </row>
    <row r="38" spans="2:6" x14ac:dyDescent="0.3">
      <c r="B38" s="5" t="s">
        <v>222</v>
      </c>
      <c r="C38" s="5" t="s">
        <v>137</v>
      </c>
      <c r="D38" s="5" t="s">
        <v>134</v>
      </c>
    </row>
    <row r="39" spans="2:6" x14ac:dyDescent="0.3">
      <c r="B39" s="5" t="s">
        <v>195</v>
      </c>
      <c r="C39" s="41">
        <v>0.13539999999999999</v>
      </c>
      <c r="D39" s="41">
        <v>2.35E-2</v>
      </c>
    </row>
    <row r="40" spans="2:6" x14ac:dyDescent="0.3">
      <c r="B40" s="5" t="s">
        <v>191</v>
      </c>
      <c r="C40" s="41">
        <v>7.46E-2</v>
      </c>
      <c r="D40" s="41">
        <v>5.5899999999999998E-2</v>
      </c>
    </row>
    <row r="41" spans="2:6" x14ac:dyDescent="0.3">
      <c r="B41" s="6" t="s">
        <v>147</v>
      </c>
      <c r="C41" s="41">
        <v>7.0499999999999993E-2</v>
      </c>
      <c r="D41" s="41">
        <v>0.1842</v>
      </c>
    </row>
    <row r="42" spans="2:6" x14ac:dyDescent="0.3">
      <c r="B42" s="5" t="s">
        <v>32</v>
      </c>
      <c r="C42" s="41">
        <v>5.9700000000000003E-2</v>
      </c>
      <c r="D42" s="41">
        <v>6.5699999999999995E-2</v>
      </c>
    </row>
    <row r="43" spans="2:6" x14ac:dyDescent="0.3">
      <c r="B43" s="5" t="s">
        <v>171</v>
      </c>
      <c r="C43" s="41">
        <v>3.7900000000000003E-2</v>
      </c>
      <c r="D43" s="41">
        <v>0.16139999999999999</v>
      </c>
    </row>
    <row r="44" spans="2:6" x14ac:dyDescent="0.3">
      <c r="B44" s="5" t="s">
        <v>168</v>
      </c>
      <c r="C44" s="41">
        <v>3.7600000000000001E-2</v>
      </c>
      <c r="D44" s="41">
        <v>0.14330000000000001</v>
      </c>
    </row>
    <row r="45" spans="2:6" x14ac:dyDescent="0.3">
      <c r="B45" s="6" t="s">
        <v>146</v>
      </c>
      <c r="C45" s="41">
        <v>3.3799999999999997E-2</v>
      </c>
      <c r="D45" s="41">
        <v>0.19550000000000001</v>
      </c>
    </row>
    <row r="46" spans="2:6" x14ac:dyDescent="0.3">
      <c r="B46" s="5" t="s">
        <v>182</v>
      </c>
      <c r="C46" s="41">
        <v>3.3700000000000001E-2</v>
      </c>
      <c r="D46" s="41">
        <v>0.1019</v>
      </c>
    </row>
    <row r="47" spans="2:6" x14ac:dyDescent="0.3">
      <c r="B47" s="5" t="s">
        <v>162</v>
      </c>
      <c r="C47" s="41">
        <v>3.3599999999999998E-2</v>
      </c>
      <c r="D47" s="41">
        <v>0.59140000000000004</v>
      </c>
    </row>
    <row r="48" spans="2:6" x14ac:dyDescent="0.3">
      <c r="B48" s="5" t="s">
        <v>190</v>
      </c>
      <c r="C48" s="41">
        <v>3.3300000000000003E-2</v>
      </c>
      <c r="D48" s="41">
        <v>0.10290000000000001</v>
      </c>
    </row>
    <row r="49" spans="2:6" x14ac:dyDescent="0.3">
      <c r="B49" s="5" t="s">
        <v>183</v>
      </c>
      <c r="C49" s="41">
        <v>3.2899999999999999E-2</v>
      </c>
      <c r="D49" s="41">
        <v>8.9399999999999993E-2</v>
      </c>
    </row>
    <row r="50" spans="2:6" x14ac:dyDescent="0.3">
      <c r="B50" s="5" t="s">
        <v>180</v>
      </c>
      <c r="C50" s="41">
        <v>3.27E-2</v>
      </c>
      <c r="D50" s="41">
        <v>0.28470000000000001</v>
      </c>
    </row>
    <row r="51" spans="2:6" x14ac:dyDescent="0.3">
      <c r="B51" s="5" t="s">
        <v>152</v>
      </c>
      <c r="C51" s="41">
        <v>3.04E-2</v>
      </c>
      <c r="D51" s="41">
        <v>0.12889999999999999</v>
      </c>
    </row>
    <row r="52" spans="2:6" x14ac:dyDescent="0.3">
      <c r="B52" s="5" t="s">
        <v>153</v>
      </c>
      <c r="C52" s="41">
        <v>2.9700000000000001E-2</v>
      </c>
      <c r="D52" s="41">
        <v>0.1071</v>
      </c>
    </row>
    <row r="53" spans="2:6" x14ac:dyDescent="0.3">
      <c r="B53" s="5" t="s">
        <v>181</v>
      </c>
      <c r="C53" s="41">
        <v>2.8400000000000002E-2</v>
      </c>
      <c r="D53" s="41">
        <v>0.18129999999999999</v>
      </c>
    </row>
    <row r="54" spans="2:6" x14ac:dyDescent="0.3">
      <c r="B54" s="5" t="s">
        <v>151</v>
      </c>
      <c r="C54" s="41">
        <v>2.4500000000000001E-2</v>
      </c>
      <c r="D54" s="41">
        <v>0.59040000000000004</v>
      </c>
    </row>
    <row r="55" spans="2:6" x14ac:dyDescent="0.3">
      <c r="B55" s="5" t="s">
        <v>189</v>
      </c>
      <c r="C55" s="41">
        <v>2.01E-2</v>
      </c>
      <c r="D55" s="41">
        <v>0.20680000000000001</v>
      </c>
    </row>
    <row r="56" spans="2:6" x14ac:dyDescent="0.3">
      <c r="B56" s="5" t="s">
        <v>188</v>
      </c>
      <c r="C56" s="41">
        <v>1.6799999999999999E-2</v>
      </c>
      <c r="D56" s="41">
        <v>0.4819</v>
      </c>
    </row>
    <row r="57" spans="2:6" x14ac:dyDescent="0.3">
      <c r="B57" s="5" t="s">
        <v>187</v>
      </c>
      <c r="C57" s="41">
        <v>1.44E-2</v>
      </c>
      <c r="D57" s="41">
        <v>0.15260000000000001</v>
      </c>
    </row>
    <row r="58" spans="2:6" x14ac:dyDescent="0.3">
      <c r="B58" s="6" t="s">
        <v>145</v>
      </c>
      <c r="C58" s="41">
        <v>1.0200000000000001E-2</v>
      </c>
      <c r="D58" s="41">
        <v>0.16850000000000001</v>
      </c>
    </row>
    <row r="59" spans="2:6" x14ac:dyDescent="0.3">
      <c r="D59" s="18"/>
      <c r="E59" s="18"/>
      <c r="F59" s="18"/>
    </row>
    <row r="60" spans="2:6" x14ac:dyDescent="0.3">
      <c r="D60" s="18"/>
      <c r="E60" s="18"/>
      <c r="F60" s="18"/>
    </row>
    <row r="61" spans="2:6" x14ac:dyDescent="0.3">
      <c r="D61" s="18"/>
      <c r="E61" s="18"/>
      <c r="F61" s="18"/>
    </row>
    <row r="77" spans="9:9" x14ac:dyDescent="0.3">
      <c r="I77" s="53"/>
    </row>
    <row r="96" spans="2:5" ht="18" x14ac:dyDescent="0.35">
      <c r="B96" s="66" t="s">
        <v>290</v>
      </c>
      <c r="C96" s="66"/>
      <c r="D96" s="66"/>
      <c r="E96" s="66"/>
    </row>
    <row r="97" spans="2:10" x14ac:dyDescent="0.3">
      <c r="B97" s="103" t="s">
        <v>222</v>
      </c>
      <c r="C97" s="103" t="s">
        <v>134</v>
      </c>
      <c r="D97" s="103" t="s">
        <v>138</v>
      </c>
      <c r="E97" s="103" t="s">
        <v>137</v>
      </c>
    </row>
    <row r="98" spans="2:10" ht="15.6" x14ac:dyDescent="0.3">
      <c r="B98" t="s">
        <v>195</v>
      </c>
      <c r="C98" s="18">
        <v>2.35E-2</v>
      </c>
      <c r="D98" s="18">
        <v>0.1444</v>
      </c>
      <c r="E98" s="104">
        <v>0.13539999999999999</v>
      </c>
    </row>
    <row r="99" spans="2:10" x14ac:dyDescent="0.3">
      <c r="B99" t="s">
        <v>191</v>
      </c>
      <c r="C99" s="18">
        <v>5.5899999999999998E-2</v>
      </c>
      <c r="D99" s="18">
        <v>0.18890000000000001</v>
      </c>
      <c r="E99" s="18">
        <v>7.46E-2</v>
      </c>
    </row>
    <row r="100" spans="2:10" ht="15.6" x14ac:dyDescent="0.3">
      <c r="B100" t="s">
        <v>147</v>
      </c>
      <c r="C100" s="18">
        <v>0.1842</v>
      </c>
      <c r="D100" s="104">
        <v>0.58889999999999998</v>
      </c>
      <c r="E100" s="18">
        <v>7.0499999999999993E-2</v>
      </c>
      <c r="H100" s="18"/>
      <c r="I100" s="18"/>
      <c r="J100" s="18"/>
    </row>
    <row r="101" spans="2:10" x14ac:dyDescent="0.3">
      <c r="B101" t="s">
        <v>32</v>
      </c>
      <c r="C101" s="18">
        <v>6.5699999999999995E-2</v>
      </c>
      <c r="D101" s="18">
        <v>0.17780000000000001</v>
      </c>
      <c r="E101" s="18">
        <v>5.9700000000000003E-2</v>
      </c>
      <c r="H101" s="18"/>
      <c r="I101" s="18"/>
      <c r="J101" s="18"/>
    </row>
    <row r="102" spans="2:10" x14ac:dyDescent="0.3">
      <c r="B102" t="s">
        <v>171</v>
      </c>
      <c r="C102" s="18">
        <v>0.16139999999999999</v>
      </c>
      <c r="D102" s="18">
        <v>0.27779999999999999</v>
      </c>
      <c r="E102" s="18">
        <v>3.7900000000000003E-2</v>
      </c>
    </row>
    <row r="103" spans="2:10" x14ac:dyDescent="0.3">
      <c r="B103" t="s">
        <v>287</v>
      </c>
      <c r="C103" s="18">
        <v>0.15874571288584027</v>
      </c>
      <c r="D103" s="18">
        <v>0.34444444444444444</v>
      </c>
      <c r="E103" s="18">
        <v>4.7839506172839504E-2</v>
      </c>
    </row>
    <row r="104" spans="2:10" ht="15.6" x14ac:dyDescent="0.3">
      <c r="B104" t="s">
        <v>289</v>
      </c>
      <c r="C104" s="104">
        <v>0.30475257226849584</v>
      </c>
      <c r="D104" s="18">
        <v>0.52222222222222225</v>
      </c>
      <c r="E104" s="18">
        <v>3.778135048231511E-2</v>
      </c>
    </row>
    <row r="105" spans="2:10" x14ac:dyDescent="0.3">
      <c r="C105" s="18"/>
      <c r="D105" s="18"/>
      <c r="E105" s="18"/>
      <c r="H105" s="18"/>
      <c r="I105" s="18"/>
      <c r="J105" s="18"/>
    </row>
    <row r="106" spans="2:10" x14ac:dyDescent="0.3">
      <c r="C106" s="18"/>
      <c r="D106" s="18"/>
      <c r="E106" s="18"/>
    </row>
    <row r="107" spans="2:10" x14ac:dyDescent="0.3">
      <c r="C107" s="18"/>
      <c r="D107" s="18"/>
      <c r="E107" s="18"/>
    </row>
    <row r="108" spans="2:10" x14ac:dyDescent="0.3">
      <c r="C108" s="18"/>
      <c r="D108" s="18"/>
      <c r="E108" s="18"/>
    </row>
    <row r="109" spans="2:10" x14ac:dyDescent="0.3">
      <c r="C109" s="18"/>
      <c r="D109" s="18"/>
      <c r="E109" s="18"/>
    </row>
    <row r="110" spans="2:10" x14ac:dyDescent="0.3">
      <c r="C110" s="75" t="s">
        <v>222</v>
      </c>
      <c r="D110" s="75" t="s">
        <v>134</v>
      </c>
      <c r="E110" s="75" t="s">
        <v>138</v>
      </c>
      <c r="F110" s="75" t="s">
        <v>137</v>
      </c>
    </row>
    <row r="111" spans="2:10" x14ac:dyDescent="0.3">
      <c r="C111" s="72" t="s">
        <v>195</v>
      </c>
      <c r="D111" s="105">
        <v>2.35E-2</v>
      </c>
      <c r="E111" s="105">
        <v>0.1444</v>
      </c>
      <c r="F111" s="105">
        <v>0.13539999999999999</v>
      </c>
    </row>
    <row r="112" spans="2:10" x14ac:dyDescent="0.3">
      <c r="C112" s="72" t="s">
        <v>191</v>
      </c>
      <c r="D112" s="105">
        <v>5.5899999999999998E-2</v>
      </c>
      <c r="E112" s="105">
        <v>0.18890000000000001</v>
      </c>
      <c r="F112" s="105">
        <v>7.46E-2</v>
      </c>
    </row>
    <row r="113" spans="3:6" x14ac:dyDescent="0.3">
      <c r="C113" s="106" t="s">
        <v>147</v>
      </c>
      <c r="D113" s="105">
        <v>0.1842</v>
      </c>
      <c r="E113" s="105">
        <v>0.58889999999999998</v>
      </c>
      <c r="F113" s="105">
        <v>7.0499999999999993E-2</v>
      </c>
    </row>
    <row r="114" spans="3:6" x14ac:dyDescent="0.3">
      <c r="C114" s="72" t="s">
        <v>32</v>
      </c>
      <c r="D114" s="105">
        <v>6.5699999999999995E-2</v>
      </c>
      <c r="E114" s="105">
        <v>0.17780000000000001</v>
      </c>
      <c r="F114" s="105">
        <v>5.9700000000000003E-2</v>
      </c>
    </row>
    <row r="115" spans="3:6" x14ac:dyDescent="0.3">
      <c r="C115" s="72" t="s">
        <v>171</v>
      </c>
      <c r="D115" s="105">
        <v>0.16139999999999999</v>
      </c>
      <c r="E115" s="105">
        <v>0.27779999999999999</v>
      </c>
      <c r="F115" s="105">
        <v>3.7900000000000003E-2</v>
      </c>
    </row>
    <row r="116" spans="3:6" x14ac:dyDescent="0.3">
      <c r="C116" s="72" t="s">
        <v>168</v>
      </c>
      <c r="D116" s="105">
        <v>0.14330000000000001</v>
      </c>
      <c r="E116" s="105">
        <v>0.24440000000000001</v>
      </c>
      <c r="F116" s="105">
        <v>3.7600000000000001E-2</v>
      </c>
    </row>
    <row r="117" spans="3:6" x14ac:dyDescent="0.3">
      <c r="C117" s="106" t="s">
        <v>146</v>
      </c>
      <c r="D117" s="105">
        <v>0.19550000000000001</v>
      </c>
      <c r="E117" s="105">
        <v>0.3</v>
      </c>
      <c r="F117" s="105">
        <v>3.3799999999999997E-2</v>
      </c>
    </row>
    <row r="118" spans="3:6" x14ac:dyDescent="0.3">
      <c r="C118" s="72" t="s">
        <v>182</v>
      </c>
      <c r="D118" s="105">
        <v>0.1019</v>
      </c>
      <c r="E118" s="105">
        <v>0.15559999999999999</v>
      </c>
      <c r="F118" s="105">
        <v>3.3700000000000001E-2</v>
      </c>
    </row>
    <row r="119" spans="3:6" x14ac:dyDescent="0.3">
      <c r="C119" s="72" t="s">
        <v>162</v>
      </c>
      <c r="D119" s="105">
        <v>0.59140000000000004</v>
      </c>
      <c r="E119" s="105">
        <v>0.9</v>
      </c>
      <c r="F119" s="105">
        <v>3.3599999999999998E-2</v>
      </c>
    </row>
    <row r="120" spans="3:6" x14ac:dyDescent="0.3">
      <c r="C120" s="72" t="s">
        <v>190</v>
      </c>
      <c r="D120" s="105">
        <v>0.10290000000000001</v>
      </c>
      <c r="E120" s="105">
        <v>0.15559999999999999</v>
      </c>
      <c r="F120" s="105">
        <v>3.3300000000000003E-2</v>
      </c>
    </row>
    <row r="121" spans="3:6" x14ac:dyDescent="0.3">
      <c r="C121" s="72" t="s">
        <v>183</v>
      </c>
      <c r="D121" s="105">
        <v>8.9399999999999993E-2</v>
      </c>
      <c r="E121" s="105">
        <v>0.1333</v>
      </c>
      <c r="F121" s="105">
        <v>3.2899999999999999E-2</v>
      </c>
    </row>
    <row r="122" spans="3:6" x14ac:dyDescent="0.3">
      <c r="C122" s="72" t="s">
        <v>180</v>
      </c>
      <c r="D122" s="105">
        <v>0.28470000000000001</v>
      </c>
      <c r="E122" s="105">
        <v>0.42220000000000002</v>
      </c>
      <c r="F122" s="105">
        <v>3.27E-2</v>
      </c>
    </row>
    <row r="123" spans="3:6" x14ac:dyDescent="0.3">
      <c r="C123" s="72" t="s">
        <v>152</v>
      </c>
      <c r="D123" s="105">
        <v>0.12889999999999999</v>
      </c>
      <c r="E123" s="105">
        <v>0.17780000000000001</v>
      </c>
      <c r="F123" s="105">
        <v>3.04E-2</v>
      </c>
    </row>
    <row r="124" spans="3:6" x14ac:dyDescent="0.3">
      <c r="C124" s="72" t="s">
        <v>153</v>
      </c>
      <c r="D124" s="105">
        <v>0.1071</v>
      </c>
      <c r="E124" s="105">
        <v>0.1444</v>
      </c>
      <c r="F124" s="105">
        <v>2.9700000000000001E-2</v>
      </c>
    </row>
    <row r="125" spans="3:6" x14ac:dyDescent="0.3">
      <c r="C125" s="72" t="s">
        <v>181</v>
      </c>
      <c r="D125" s="105">
        <v>0.18129999999999999</v>
      </c>
      <c r="E125" s="105">
        <v>0.23330000000000001</v>
      </c>
      <c r="F125" s="105">
        <v>2.8400000000000002E-2</v>
      </c>
    </row>
    <row r="126" spans="3:6" x14ac:dyDescent="0.3">
      <c r="C126" s="72" t="s">
        <v>151</v>
      </c>
      <c r="D126" s="105">
        <v>0.59040000000000004</v>
      </c>
      <c r="E126" s="105">
        <v>0.65559999999999996</v>
      </c>
      <c r="F126" s="105">
        <v>2.4500000000000001E-2</v>
      </c>
    </row>
    <row r="127" spans="3:6" x14ac:dyDescent="0.3">
      <c r="C127" s="72" t="s">
        <v>189</v>
      </c>
      <c r="D127" s="105">
        <v>0.20680000000000001</v>
      </c>
      <c r="E127" s="105">
        <v>0.18890000000000001</v>
      </c>
      <c r="F127" s="105">
        <v>2.01E-2</v>
      </c>
    </row>
    <row r="128" spans="3:6" x14ac:dyDescent="0.3">
      <c r="C128" s="72" t="s">
        <v>200</v>
      </c>
      <c r="D128" s="105">
        <v>0.93430000000000002</v>
      </c>
      <c r="E128" s="105">
        <v>0.82220000000000004</v>
      </c>
      <c r="F128" s="105">
        <v>1.9400000000000001E-2</v>
      </c>
    </row>
    <row r="129" spans="3:6" x14ac:dyDescent="0.3">
      <c r="C129" s="72" t="s">
        <v>194</v>
      </c>
      <c r="D129" s="105">
        <v>0.97650000000000003</v>
      </c>
      <c r="E129" s="105">
        <v>0.85560000000000003</v>
      </c>
      <c r="F129" s="105">
        <v>1.9300000000000001E-2</v>
      </c>
    </row>
    <row r="130" spans="3:6" x14ac:dyDescent="0.3">
      <c r="C130" s="72" t="s">
        <v>188</v>
      </c>
      <c r="D130" s="105">
        <v>0.4819</v>
      </c>
      <c r="E130" s="105">
        <v>0.36670000000000003</v>
      </c>
      <c r="F130" s="105">
        <v>1.6799999999999999E-2</v>
      </c>
    </row>
    <row r="131" spans="3:6" x14ac:dyDescent="0.3">
      <c r="C131" s="72" t="s">
        <v>169</v>
      </c>
      <c r="D131" s="105">
        <v>0.36380000000000001</v>
      </c>
      <c r="E131" s="105">
        <v>0.26669999999999999</v>
      </c>
      <c r="F131" s="105">
        <v>1.6199999999999999E-2</v>
      </c>
    </row>
    <row r="132" spans="3:6" x14ac:dyDescent="0.3">
      <c r="C132" s="72" t="s">
        <v>187</v>
      </c>
      <c r="D132" s="105">
        <v>0.15260000000000001</v>
      </c>
      <c r="E132" s="105">
        <v>0.1</v>
      </c>
      <c r="F132" s="105">
        <v>1.44E-2</v>
      </c>
    </row>
    <row r="133" spans="3:6" x14ac:dyDescent="0.3">
      <c r="C133" s="72" t="s">
        <v>170</v>
      </c>
      <c r="D133" s="105">
        <v>0.33150000000000002</v>
      </c>
      <c r="E133" s="105">
        <v>0.21110000000000001</v>
      </c>
      <c r="F133" s="105">
        <v>1.4E-2</v>
      </c>
    </row>
    <row r="134" spans="3:6" x14ac:dyDescent="0.3">
      <c r="C134" s="106" t="s">
        <v>145</v>
      </c>
      <c r="D134" s="105">
        <v>0.16850000000000001</v>
      </c>
      <c r="E134" s="105">
        <v>7.7799999999999994E-2</v>
      </c>
      <c r="F134" s="105">
        <v>1.0200000000000001E-2</v>
      </c>
    </row>
    <row r="135" spans="3:6" x14ac:dyDescent="0.3">
      <c r="C135" s="72" t="s">
        <v>163</v>
      </c>
      <c r="D135" s="105">
        <v>0.40860000000000002</v>
      </c>
      <c r="E135" s="105">
        <v>0.1</v>
      </c>
      <c r="F135" s="105">
        <v>5.4000000000000003E-3</v>
      </c>
    </row>
    <row r="136" spans="3:6" x14ac:dyDescent="0.3">
      <c r="C136" s="72" t="s">
        <v>179</v>
      </c>
      <c r="D136" s="105">
        <v>0.26340000000000002</v>
      </c>
      <c r="E136" s="105">
        <v>5.5599999999999997E-2</v>
      </c>
      <c r="F136" s="105">
        <v>4.7000000000000002E-3</v>
      </c>
    </row>
    <row r="137" spans="3:6" x14ac:dyDescent="0.3">
      <c r="C137" s="72" t="s">
        <v>154</v>
      </c>
      <c r="D137" s="105">
        <v>0.16830000000000001</v>
      </c>
      <c r="E137" s="105">
        <v>2.2200000000000001E-2</v>
      </c>
      <c r="F137" s="105">
        <v>2.8999999999999998E-3</v>
      </c>
    </row>
    <row r="138" spans="3:6" x14ac:dyDescent="0.3">
      <c r="C138" s="106" t="s">
        <v>142</v>
      </c>
      <c r="D138" s="105">
        <v>0.2097</v>
      </c>
      <c r="E138" s="105">
        <v>2.2200000000000001E-2</v>
      </c>
      <c r="F138" s="105">
        <v>2.3E-3</v>
      </c>
    </row>
    <row r="139" spans="3:6" x14ac:dyDescent="0.3">
      <c r="C139" s="106" t="s">
        <v>144</v>
      </c>
      <c r="D139" s="105">
        <v>0.1489</v>
      </c>
      <c r="E139" s="105">
        <v>1.11E-2</v>
      </c>
      <c r="F139" s="105">
        <v>1.6000000000000001E-3</v>
      </c>
    </row>
    <row r="140" spans="3:6" x14ac:dyDescent="0.3">
      <c r="C140" s="106" t="s">
        <v>143</v>
      </c>
      <c r="D140" s="105">
        <v>9.3100000000000002E-2</v>
      </c>
      <c r="E140" s="105">
        <v>0</v>
      </c>
      <c r="F140" s="105">
        <v>0</v>
      </c>
    </row>
    <row r="141" spans="3:6" x14ac:dyDescent="0.3">
      <c r="C141" s="72" t="s">
        <v>155</v>
      </c>
      <c r="D141" s="105">
        <v>5.4000000000000003E-3</v>
      </c>
      <c r="E141" s="105">
        <v>0</v>
      </c>
      <c r="F141" s="105">
        <v>0</v>
      </c>
    </row>
    <row r="142" spans="3:6" x14ac:dyDescent="0.3">
      <c r="C142" s="72" t="s">
        <v>178</v>
      </c>
      <c r="D142" s="105">
        <v>7.9399999999999998E-2</v>
      </c>
      <c r="E142" s="105">
        <v>0</v>
      </c>
      <c r="F142" s="105">
        <v>0</v>
      </c>
    </row>
  </sheetData>
  <mergeCells count="1">
    <mergeCell ref="B96:E96"/>
  </mergeCells>
  <conditionalFormatting sqref="D111:D142">
    <cfRule type="dataBar" priority="3">
      <dataBar>
        <cfvo type="min"/>
        <cfvo type="max"/>
        <color rgb="FF638EC6"/>
      </dataBar>
      <extLst>
        <ext xmlns:x14="http://schemas.microsoft.com/office/spreadsheetml/2009/9/main" uri="{B025F937-C7B1-47D3-B67F-A62EFF666E3E}">
          <x14:id>{D458CFC7-80D2-4AE2-8D47-98FE8A5F2FE5}</x14:id>
        </ext>
      </extLst>
    </cfRule>
  </conditionalFormatting>
  <conditionalFormatting sqref="E111:E142">
    <cfRule type="dataBar" priority="2">
      <dataBar>
        <cfvo type="min"/>
        <cfvo type="max"/>
        <color rgb="FFFFB628"/>
      </dataBar>
      <extLst>
        <ext xmlns:x14="http://schemas.microsoft.com/office/spreadsheetml/2009/9/main" uri="{B025F937-C7B1-47D3-B67F-A62EFF666E3E}">
          <x14:id>{61055F02-BBB4-42E4-83FD-917B90E5354A}</x14:id>
        </ext>
      </extLst>
    </cfRule>
  </conditionalFormatting>
  <conditionalFormatting sqref="F111:F142">
    <cfRule type="dataBar" priority="1">
      <dataBar>
        <cfvo type="min"/>
        <cfvo type="max"/>
        <color theme="5"/>
      </dataBar>
      <extLst>
        <ext xmlns:x14="http://schemas.microsoft.com/office/spreadsheetml/2009/9/main" uri="{B025F937-C7B1-47D3-B67F-A62EFF666E3E}">
          <x14:id>{5640D7CE-8E69-4313-BE8A-3F8BB56523F9}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458CFC7-80D2-4AE2-8D47-98FE8A5F2FE5}">
            <x14:dataBar minLength="0" maxLength="100" gradient="0">
              <x14:cfvo type="autoMin"/>
              <x14:cfvo type="autoMax"/>
              <x14:negativeFillColor rgb="FFFF0000"/>
              <x14:axisColor rgb="FF000000"/>
            </x14:dataBar>
          </x14:cfRule>
          <xm:sqref>D111:D142</xm:sqref>
        </x14:conditionalFormatting>
        <x14:conditionalFormatting xmlns:xm="http://schemas.microsoft.com/office/excel/2006/main">
          <x14:cfRule type="dataBar" id="{61055F02-BBB4-42E4-83FD-917B90E5354A}">
            <x14:dataBar minLength="0" maxLength="100" gradient="0">
              <x14:cfvo type="autoMin"/>
              <x14:cfvo type="autoMax"/>
              <x14:negativeFillColor rgb="FFFF0000"/>
              <x14:axisColor rgb="FF000000"/>
            </x14:dataBar>
          </x14:cfRule>
          <xm:sqref>E111:E142</xm:sqref>
        </x14:conditionalFormatting>
        <x14:conditionalFormatting xmlns:xm="http://schemas.microsoft.com/office/excel/2006/main">
          <x14:cfRule type="dataBar" id="{5640D7CE-8E69-4313-BE8A-3F8BB56523F9}">
            <x14:dataBar minLength="0" maxLength="100" gradient="0">
              <x14:cfvo type="autoMin"/>
              <x14:cfvo type="autoMax"/>
              <x14:negativeFillColor rgb="FFFF0000"/>
              <x14:axisColor rgb="FF000000"/>
            </x14:dataBar>
          </x14:cfRule>
          <xm:sqref>F111:F142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7D9B-F0FC-4905-9707-F0279BB012BD}">
  <dimension ref="B2:H110"/>
  <sheetViews>
    <sheetView showGridLines="0" topLeftCell="A91" zoomScaleNormal="100" workbookViewId="0">
      <selection activeCell="G55" sqref="G55"/>
    </sheetView>
  </sheetViews>
  <sheetFormatPr defaultRowHeight="14.4" x14ac:dyDescent="0.3"/>
  <cols>
    <col min="2" max="2" width="18.109375" customWidth="1"/>
    <col min="3" max="3" width="13.5546875" bestFit="1" customWidth="1"/>
    <col min="4" max="4" width="14.5546875" customWidth="1"/>
    <col min="5" max="5" width="20.33203125" bestFit="1" customWidth="1"/>
    <col min="6" max="6" width="17.33203125" bestFit="1" customWidth="1"/>
    <col min="7" max="7" width="12.6640625" bestFit="1" customWidth="1"/>
    <col min="8" max="8" width="20.77734375" bestFit="1" customWidth="1"/>
  </cols>
  <sheetData>
    <row r="2" spans="2:5" ht="18" x14ac:dyDescent="0.35">
      <c r="B2" s="78" t="s">
        <v>237</v>
      </c>
      <c r="C2" s="78"/>
      <c r="D2" s="78"/>
      <c r="E2" s="78"/>
    </row>
    <row r="3" spans="2:5" x14ac:dyDescent="0.3">
      <c r="B3" s="76" t="s">
        <v>222</v>
      </c>
      <c r="C3" s="76" t="s">
        <v>227</v>
      </c>
      <c r="D3" s="76" t="s">
        <v>228</v>
      </c>
      <c r="E3" s="77" t="s">
        <v>279</v>
      </c>
    </row>
    <row r="4" spans="2:5" x14ac:dyDescent="0.3">
      <c r="B4" s="72" t="s">
        <v>142</v>
      </c>
      <c r="C4" s="71">
        <v>856</v>
      </c>
      <c r="D4" s="73">
        <v>1.1999999999999999E-3</v>
      </c>
      <c r="E4" s="83">
        <v>0</v>
      </c>
    </row>
    <row r="5" spans="2:5" x14ac:dyDescent="0.3">
      <c r="B5" s="72" t="s">
        <v>143</v>
      </c>
      <c r="C5" s="71">
        <v>380</v>
      </c>
      <c r="D5" s="74">
        <v>0</v>
      </c>
      <c r="E5" s="83">
        <f>D5/D4</f>
        <v>0</v>
      </c>
    </row>
    <row r="6" spans="2:5" x14ac:dyDescent="0.3">
      <c r="B6" s="72" t="s">
        <v>144</v>
      </c>
      <c r="C6" s="71">
        <v>608</v>
      </c>
      <c r="D6" s="73">
        <v>3.3E-3</v>
      </c>
      <c r="E6" s="83">
        <v>0</v>
      </c>
    </row>
    <row r="7" spans="2:5" x14ac:dyDescent="0.3">
      <c r="B7" s="72" t="s">
        <v>145</v>
      </c>
      <c r="C7" s="71">
        <v>688</v>
      </c>
      <c r="D7" s="73">
        <v>5.7999999999999996E-3</v>
      </c>
      <c r="E7" s="83">
        <f>D7/D6</f>
        <v>1.7575757575757576</v>
      </c>
    </row>
    <row r="8" spans="2:5" ht="18" x14ac:dyDescent="0.35">
      <c r="B8" s="72" t="s">
        <v>146</v>
      </c>
      <c r="C8" s="71">
        <v>798</v>
      </c>
      <c r="D8" s="73">
        <v>3.8800000000000001E-2</v>
      </c>
      <c r="E8" s="85">
        <f>D8/D7</f>
        <v>6.6896551724137936</v>
      </c>
    </row>
    <row r="9" spans="2:5" x14ac:dyDescent="0.3">
      <c r="B9" s="72" t="s">
        <v>147</v>
      </c>
      <c r="C9" s="71">
        <v>752</v>
      </c>
      <c r="D9" s="73">
        <v>7.7100000000000002E-2</v>
      </c>
      <c r="E9" s="83">
        <f>D9/D8</f>
        <v>1.9871134020618557</v>
      </c>
    </row>
    <row r="27" spans="2:5" ht="18" x14ac:dyDescent="0.35">
      <c r="B27" s="78" t="s">
        <v>239</v>
      </c>
      <c r="C27" s="78"/>
      <c r="D27" s="78"/>
      <c r="E27" s="78"/>
    </row>
    <row r="28" spans="2:5" x14ac:dyDescent="0.3">
      <c r="B28" s="76" t="s">
        <v>222</v>
      </c>
      <c r="C28" s="76" t="s">
        <v>227</v>
      </c>
      <c r="D28" s="76" t="s">
        <v>229</v>
      </c>
      <c r="E28" s="77" t="s">
        <v>279</v>
      </c>
    </row>
    <row r="29" spans="2:5" x14ac:dyDescent="0.3">
      <c r="B29" s="72" t="s">
        <v>142</v>
      </c>
      <c r="C29" s="71">
        <v>856</v>
      </c>
      <c r="D29" s="73">
        <v>1.1999999999999999E-3</v>
      </c>
      <c r="E29" s="81" t="s">
        <v>280</v>
      </c>
    </row>
    <row r="30" spans="2:5" ht="18" x14ac:dyDescent="0.35">
      <c r="B30" s="72" t="s">
        <v>143</v>
      </c>
      <c r="C30" s="71">
        <v>380</v>
      </c>
      <c r="D30" s="73">
        <v>1.32E-2</v>
      </c>
      <c r="E30" s="82">
        <f>D30/D29</f>
        <v>11.000000000000002</v>
      </c>
    </row>
    <row r="31" spans="2:5" ht="18" x14ac:dyDescent="0.35">
      <c r="B31" s="72" t="s">
        <v>144</v>
      </c>
      <c r="C31" s="71">
        <v>608</v>
      </c>
      <c r="D31" s="73">
        <v>2.1399999999999999E-2</v>
      </c>
      <c r="E31" s="84">
        <f>D31/D30</f>
        <v>1.6212121212121211</v>
      </c>
    </row>
    <row r="32" spans="2:5" ht="18" x14ac:dyDescent="0.35">
      <c r="B32" s="72" t="s">
        <v>145</v>
      </c>
      <c r="C32" s="71">
        <v>688</v>
      </c>
      <c r="D32" s="73">
        <v>5.3800000000000001E-2</v>
      </c>
      <c r="E32" s="84">
        <f>D32/D31</f>
        <v>2.514018691588785</v>
      </c>
    </row>
    <row r="33" spans="2:5" ht="18" x14ac:dyDescent="0.35">
      <c r="B33" s="72" t="s">
        <v>146</v>
      </c>
      <c r="C33" s="71">
        <v>798</v>
      </c>
      <c r="D33" s="73">
        <v>0.11899999999999999</v>
      </c>
      <c r="E33" s="84">
        <f>D33/D32</f>
        <v>2.2118959107806688</v>
      </c>
    </row>
    <row r="34" spans="2:5" ht="18" x14ac:dyDescent="0.35">
      <c r="B34" s="72" t="s">
        <v>147</v>
      </c>
      <c r="C34" s="71">
        <v>752</v>
      </c>
      <c r="D34" s="73">
        <v>0.15559999999999999</v>
      </c>
      <c r="E34" s="84">
        <f>D34/D33</f>
        <v>1.3075630252100841</v>
      </c>
    </row>
    <row r="52" spans="2:5" ht="18" x14ac:dyDescent="0.35">
      <c r="B52" s="66" t="s">
        <v>281</v>
      </c>
      <c r="C52" s="66"/>
      <c r="D52" s="66"/>
      <c r="E52" s="66"/>
    </row>
    <row r="53" spans="2:5" x14ac:dyDescent="0.3">
      <c r="B53" s="76" t="s">
        <v>230</v>
      </c>
      <c r="C53" s="76" t="s">
        <v>227</v>
      </c>
      <c r="D53" s="76" t="s">
        <v>231</v>
      </c>
      <c r="E53" s="77" t="s">
        <v>279</v>
      </c>
    </row>
    <row r="54" spans="2:5" x14ac:dyDescent="0.3">
      <c r="B54" s="72" t="s">
        <v>142</v>
      </c>
      <c r="C54" s="71">
        <v>856</v>
      </c>
      <c r="D54" s="87">
        <v>0.1028</v>
      </c>
      <c r="E54" s="80" t="s">
        <v>280</v>
      </c>
    </row>
    <row r="55" spans="2:5" x14ac:dyDescent="0.3">
      <c r="B55" s="72" t="s">
        <v>143</v>
      </c>
      <c r="C55" s="71">
        <v>380</v>
      </c>
      <c r="D55" s="88">
        <v>0.1</v>
      </c>
      <c r="E55" s="79">
        <f>D55/D54</f>
        <v>0.97276264591439687</v>
      </c>
    </row>
    <row r="56" spans="2:5" x14ac:dyDescent="0.3">
      <c r="B56" s="72" t="s">
        <v>144</v>
      </c>
      <c r="C56" s="71">
        <v>608</v>
      </c>
      <c r="D56" s="87">
        <v>9.3799999999999994E-2</v>
      </c>
      <c r="E56" s="79">
        <f>D56/D55</f>
        <v>0.93799999999999994</v>
      </c>
    </row>
    <row r="57" spans="2:5" x14ac:dyDescent="0.3">
      <c r="B57" s="72" t="s">
        <v>145</v>
      </c>
      <c r="C57" s="71">
        <v>688</v>
      </c>
      <c r="D57" s="87">
        <v>0.1497</v>
      </c>
      <c r="E57" s="79">
        <f>D57/D56</f>
        <v>1.595948827292111</v>
      </c>
    </row>
    <row r="58" spans="2:5" x14ac:dyDescent="0.3">
      <c r="B58" s="72" t="s">
        <v>146</v>
      </c>
      <c r="C58" s="71">
        <v>798</v>
      </c>
      <c r="D58" s="87">
        <v>0.20300000000000001</v>
      </c>
      <c r="E58" s="79">
        <f>D58/D57</f>
        <v>1.3560454241816968</v>
      </c>
    </row>
    <row r="59" spans="2:5" ht="18" x14ac:dyDescent="0.3">
      <c r="B59" s="72" t="s">
        <v>147</v>
      </c>
      <c r="C59" s="71">
        <v>752</v>
      </c>
      <c r="D59" s="89">
        <v>0.26600000000000001</v>
      </c>
      <c r="E59" s="79">
        <f>D59/D58</f>
        <v>1.3103448275862069</v>
      </c>
    </row>
    <row r="79" spans="2:8" x14ac:dyDescent="0.3">
      <c r="B79" s="5" t="s">
        <v>230</v>
      </c>
      <c r="C79" s="5" t="s">
        <v>227</v>
      </c>
      <c r="D79" s="5" t="s">
        <v>232</v>
      </c>
      <c r="E79" s="5" t="s">
        <v>233</v>
      </c>
      <c r="F79" s="5" t="s">
        <v>234</v>
      </c>
      <c r="G79" s="5" t="s">
        <v>235</v>
      </c>
      <c r="H79" s="5" t="s">
        <v>236</v>
      </c>
    </row>
    <row r="80" spans="2:8" x14ac:dyDescent="0.3">
      <c r="B80" s="5" t="s">
        <v>142</v>
      </c>
      <c r="C80" s="5">
        <v>856</v>
      </c>
      <c r="D80" s="19">
        <v>1.0500000000000001E-2</v>
      </c>
      <c r="E80" s="19">
        <v>2.92E-2</v>
      </c>
      <c r="F80" s="19">
        <v>0.1636</v>
      </c>
      <c r="G80" s="19">
        <v>0.79669999999999996</v>
      </c>
      <c r="H80" s="19">
        <v>3.9699999999999999E-2</v>
      </c>
    </row>
    <row r="81" spans="2:8" x14ac:dyDescent="0.3">
      <c r="B81" s="5" t="s">
        <v>143</v>
      </c>
      <c r="C81" s="5">
        <v>380</v>
      </c>
      <c r="D81" s="19">
        <v>0.15529999999999999</v>
      </c>
      <c r="E81" s="19">
        <v>8.1600000000000006E-2</v>
      </c>
      <c r="F81" s="19">
        <v>0.48159999999999997</v>
      </c>
      <c r="G81" s="19">
        <v>0.28160000000000002</v>
      </c>
      <c r="H81" s="19">
        <v>0.23680000000000001</v>
      </c>
    </row>
    <row r="82" spans="2:8" x14ac:dyDescent="0.3">
      <c r="B82" s="5" t="s">
        <v>144</v>
      </c>
      <c r="C82" s="5">
        <v>608</v>
      </c>
      <c r="D82" s="19">
        <v>0.24179999999999999</v>
      </c>
      <c r="E82" s="19">
        <v>0.13489999999999999</v>
      </c>
      <c r="F82" s="19">
        <v>0.41610000000000003</v>
      </c>
      <c r="G82" s="19">
        <v>0.2072</v>
      </c>
      <c r="H82" s="19">
        <v>0.37659999999999999</v>
      </c>
    </row>
    <row r="83" spans="2:8" x14ac:dyDescent="0.3">
      <c r="B83" s="5" t="s">
        <v>145</v>
      </c>
      <c r="C83" s="5">
        <v>688</v>
      </c>
      <c r="D83" s="19">
        <v>0.2006</v>
      </c>
      <c r="E83" s="19">
        <v>0.1497</v>
      </c>
      <c r="F83" s="19">
        <v>0.44479999999999997</v>
      </c>
      <c r="G83" s="19">
        <v>0.2049</v>
      </c>
      <c r="H83" s="19">
        <v>0.3503</v>
      </c>
    </row>
    <row r="84" spans="2:8" x14ac:dyDescent="0.3">
      <c r="B84" s="5" t="s">
        <v>146</v>
      </c>
      <c r="C84" s="5">
        <v>798</v>
      </c>
      <c r="D84" s="19">
        <v>0.218</v>
      </c>
      <c r="E84" s="19">
        <v>0.20180000000000001</v>
      </c>
      <c r="F84" s="19">
        <v>0.3947</v>
      </c>
      <c r="G84" s="19">
        <v>0.1855</v>
      </c>
      <c r="H84" s="19">
        <v>0.41980000000000001</v>
      </c>
    </row>
    <row r="85" spans="2:8" x14ac:dyDescent="0.3">
      <c r="B85" s="5" t="s">
        <v>147</v>
      </c>
      <c r="C85" s="5">
        <v>752</v>
      </c>
      <c r="D85" s="19">
        <v>0.17549999999999999</v>
      </c>
      <c r="E85" s="19">
        <v>0.24340000000000001</v>
      </c>
      <c r="F85" s="19">
        <v>0.38300000000000001</v>
      </c>
      <c r="G85" s="19">
        <v>0.1981</v>
      </c>
      <c r="H85" s="19">
        <v>0.41889999999999999</v>
      </c>
    </row>
    <row r="103" spans="2:4" ht="15.6" x14ac:dyDescent="0.3">
      <c r="B103" s="86" t="s">
        <v>283</v>
      </c>
      <c r="C103" s="86"/>
      <c r="D103" s="86"/>
    </row>
    <row r="104" spans="2:4" x14ac:dyDescent="0.3">
      <c r="B104" s="96" t="s">
        <v>230</v>
      </c>
      <c r="C104" s="97" t="s">
        <v>282</v>
      </c>
      <c r="D104" s="98" t="s">
        <v>279</v>
      </c>
    </row>
    <row r="105" spans="2:4" x14ac:dyDescent="0.3">
      <c r="B105" s="90" t="s">
        <v>142</v>
      </c>
      <c r="C105" s="91">
        <v>3.9699999999999999E-2</v>
      </c>
      <c r="D105" s="92" t="s">
        <v>280</v>
      </c>
    </row>
    <row r="106" spans="2:4" x14ac:dyDescent="0.3">
      <c r="B106" s="90" t="s">
        <v>143</v>
      </c>
      <c r="C106" s="91">
        <v>0.23680000000000001</v>
      </c>
      <c r="D106" s="93">
        <f>C106/C105</f>
        <v>5.9647355163727962</v>
      </c>
    </row>
    <row r="107" spans="2:4" x14ac:dyDescent="0.3">
      <c r="B107" s="90" t="s">
        <v>144</v>
      </c>
      <c r="C107" s="91">
        <v>0.37659999999999999</v>
      </c>
      <c r="D107" s="94">
        <f>C107/C106</f>
        <v>1.5903716216216215</v>
      </c>
    </row>
    <row r="108" spans="2:4" x14ac:dyDescent="0.3">
      <c r="B108" s="90" t="s">
        <v>145</v>
      </c>
      <c r="C108" s="91">
        <v>0.3503</v>
      </c>
      <c r="D108" s="94">
        <f>C108/C107</f>
        <v>0.9301646309081254</v>
      </c>
    </row>
    <row r="109" spans="2:4" x14ac:dyDescent="0.3">
      <c r="B109" s="90" t="s">
        <v>146</v>
      </c>
      <c r="C109" s="91">
        <v>0.41980000000000001</v>
      </c>
      <c r="D109" s="94">
        <f>C109/C108</f>
        <v>1.1984013702540679</v>
      </c>
    </row>
    <row r="110" spans="2:4" x14ac:dyDescent="0.3">
      <c r="B110" s="90" t="s">
        <v>147</v>
      </c>
      <c r="C110" s="91">
        <v>0.41889999999999999</v>
      </c>
      <c r="D110" s="95">
        <f>C110/C109</f>
        <v>0.99785612196283946</v>
      </c>
    </row>
  </sheetData>
  <mergeCells count="4">
    <mergeCell ref="B103:D103"/>
    <mergeCell ref="B2:E2"/>
    <mergeCell ref="B27:E27"/>
    <mergeCell ref="B52:E52"/>
  </mergeCells>
  <conditionalFormatting sqref="E4:E9">
    <cfRule type="colorScale" priority="3">
      <colorScale>
        <cfvo type="min"/>
        <cfvo type="max"/>
        <color theme="2" tint="-9.9978637043366805E-2"/>
        <color theme="4"/>
      </colorScale>
    </cfRule>
    <cfRule type="colorScale" priority="10">
      <colorScale>
        <cfvo type="min"/>
        <cfvo type="max"/>
        <color theme="5" tint="0.79998168889431442"/>
        <color theme="5"/>
      </colorScale>
    </cfRule>
  </conditionalFormatting>
  <conditionalFormatting sqref="E29:E34">
    <cfRule type="colorScale" priority="9">
      <colorScale>
        <cfvo type="min"/>
        <cfvo type="max"/>
        <color theme="5" tint="0.79998168889431442"/>
        <color theme="5"/>
      </colorScale>
    </cfRule>
  </conditionalFormatting>
  <conditionalFormatting sqref="E30:E34">
    <cfRule type="colorScale" priority="4">
      <colorScale>
        <cfvo type="min"/>
        <cfvo type="max"/>
        <color theme="2" tint="-9.9978637043366805E-2"/>
        <color theme="3" tint="0.249977111117893"/>
      </colorScale>
    </cfRule>
    <cfRule type="colorScale" priority="5">
      <colorScale>
        <cfvo type="min"/>
        <cfvo type="max"/>
        <color theme="5" tint="0.79998168889431442"/>
        <color theme="5"/>
      </colorScale>
    </cfRule>
    <cfRule type="colorScale" priority="6">
      <colorScale>
        <cfvo type="min"/>
        <cfvo type="max"/>
        <color theme="5" tint="0.79998168889431442"/>
        <color theme="5" tint="-0.249977111117893"/>
      </colorScale>
    </cfRule>
    <cfRule type="colorScale" priority="7">
      <colorScale>
        <cfvo type="min"/>
        <cfvo type="max"/>
        <color theme="3" tint="0.89999084444715716"/>
        <color theme="5"/>
      </colorScale>
    </cfRule>
    <cfRule type="colorScale" priority="8">
      <colorScale>
        <cfvo type="min"/>
        <cfvo type="max"/>
        <color rgb="FFFF7128"/>
        <color theme="0" tint="-0.14999847407452621"/>
      </colorScale>
    </cfRule>
  </conditionalFormatting>
  <conditionalFormatting sqref="D54:D59">
    <cfRule type="colorScale" priority="2">
      <colorScale>
        <cfvo type="min"/>
        <cfvo type="max"/>
        <color theme="2" tint="-9.9978637043366805E-2"/>
        <color theme="4"/>
      </colorScale>
    </cfRule>
  </conditionalFormatting>
  <conditionalFormatting sqref="D105:D110">
    <cfRule type="colorScale" priority="1">
      <colorScale>
        <cfvo type="min"/>
        <cfvo type="max"/>
        <color theme="2" tint="-9.9978637043366805E-2"/>
        <color theme="4"/>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4E9F-2880-45F2-9D62-654BB81B2E06}">
  <dimension ref="B2:D2"/>
  <sheetViews>
    <sheetView workbookViewId="0">
      <selection activeCell="D10" sqref="D10"/>
    </sheetView>
  </sheetViews>
  <sheetFormatPr defaultRowHeight="14.4" x14ac:dyDescent="0.3"/>
  <cols>
    <col min="2" max="2" width="12.88671875" customWidth="1"/>
    <col min="3" max="3" width="26.88671875" customWidth="1"/>
    <col min="4" max="4" width="106.77734375" customWidth="1"/>
  </cols>
  <sheetData>
    <row r="2" spans="2:4" ht="15.6" x14ac:dyDescent="0.3">
      <c r="B2" s="99" t="s">
        <v>284</v>
      </c>
      <c r="C2" s="99" t="s">
        <v>41</v>
      </c>
      <c r="D2" s="99"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2:G15"/>
  <sheetViews>
    <sheetView zoomScale="75" zoomScaleNormal="75" workbookViewId="0">
      <selection activeCell="D20" sqref="D20"/>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53" style="2" customWidth="1"/>
    <col min="8" max="16384" width="8.88671875" style="2"/>
  </cols>
  <sheetData>
    <row r="2" spans="2:7" x14ac:dyDescent="0.3">
      <c r="B2" s="2" t="s">
        <v>24</v>
      </c>
      <c r="C2" s="2" t="s">
        <v>26</v>
      </c>
      <c r="D2" s="2" t="s">
        <v>41</v>
      </c>
      <c r="E2" s="2" t="s">
        <v>43</v>
      </c>
      <c r="F2" s="2" t="s">
        <v>44</v>
      </c>
      <c r="G2" s="2" t="s">
        <v>47</v>
      </c>
    </row>
    <row r="3" spans="2:7" x14ac:dyDescent="0.3">
      <c r="B3" s="2" t="s">
        <v>25</v>
      </c>
      <c r="C3" s="2" t="s">
        <v>28</v>
      </c>
      <c r="D3" s="2" t="s">
        <v>42</v>
      </c>
      <c r="E3" s="2" t="s">
        <v>48</v>
      </c>
      <c r="F3" s="2" t="s">
        <v>49</v>
      </c>
    </row>
    <row r="4" spans="2:7" ht="28.8" x14ac:dyDescent="0.3">
      <c r="B4" s="2" t="s">
        <v>27</v>
      </c>
      <c r="C4" s="2" t="s">
        <v>29</v>
      </c>
      <c r="D4" s="2" t="s">
        <v>45</v>
      </c>
      <c r="E4" s="2" t="s">
        <v>46</v>
      </c>
      <c r="F4" s="2" t="s">
        <v>49</v>
      </c>
      <c r="G4" s="10" t="s">
        <v>51</v>
      </c>
    </row>
    <row r="5" spans="2:7"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x14ac:dyDescent="0.3">
      <c r="B11" s="2" t="s">
        <v>37</v>
      </c>
      <c r="C11" s="2" t="s">
        <v>31</v>
      </c>
      <c r="D11" s="2" t="s">
        <v>66</v>
      </c>
      <c r="E11" s="2" t="s">
        <v>48</v>
      </c>
      <c r="F11" s="2" t="s">
        <v>49</v>
      </c>
      <c r="G11" s="2" t="s">
        <v>67</v>
      </c>
    </row>
    <row r="12" spans="2:7"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56" t="s">
        <v>75</v>
      </c>
      <c r="C15" s="56"/>
      <c r="D15" s="56"/>
      <c r="E15" s="56"/>
      <c r="F15" s="56"/>
      <c r="G15" s="56"/>
    </row>
  </sheetData>
  <mergeCells count="1">
    <mergeCell ref="B15:G15"/>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sheetPr>
    <pageSetUpPr fitToPage="1"/>
  </sheetPr>
  <dimension ref="B1:E28"/>
  <sheetViews>
    <sheetView topLeftCell="A5" workbookViewId="0">
      <selection activeCell="E8" sqref="E8"/>
    </sheetView>
  </sheetViews>
  <sheetFormatPr defaultRowHeight="14.4" x14ac:dyDescent="0.3"/>
  <cols>
    <col min="1" max="1" width="4.44140625" style="2" customWidth="1"/>
    <col min="2" max="2" width="8.88671875" style="11"/>
    <col min="3" max="3" width="13.33203125" style="15" customWidth="1"/>
    <col min="4" max="4" width="33.109375" style="2" customWidth="1"/>
    <col min="5" max="5" width="92.33203125" style="16" customWidth="1"/>
    <col min="6" max="16384" width="8.88671875" style="2"/>
  </cols>
  <sheetData>
    <row r="1" spans="2:5" ht="18" x14ac:dyDescent="0.3">
      <c r="B1" s="57" t="s">
        <v>97</v>
      </c>
      <c r="C1" s="58"/>
      <c r="D1" s="58"/>
      <c r="E1" s="58"/>
    </row>
    <row r="2" spans="2:5" x14ac:dyDescent="0.3">
      <c r="B2" s="44" t="s">
        <v>80</v>
      </c>
      <c r="C2" s="45" t="s">
        <v>77</v>
      </c>
      <c r="D2" s="44" t="s">
        <v>41</v>
      </c>
      <c r="E2" s="46" t="s">
        <v>95</v>
      </c>
    </row>
    <row r="3" spans="2:5" ht="82.8" x14ac:dyDescent="0.3">
      <c r="B3" s="47">
        <v>1</v>
      </c>
      <c r="C3" s="48">
        <v>45821</v>
      </c>
      <c r="D3" s="49" t="s">
        <v>96</v>
      </c>
      <c r="E3" s="49" t="s">
        <v>244</v>
      </c>
    </row>
    <row r="4" spans="2:5" ht="27.6" x14ac:dyDescent="0.3">
      <c r="B4" s="47">
        <v>2</v>
      </c>
      <c r="C4" s="48">
        <v>45821</v>
      </c>
      <c r="D4" s="49" t="s">
        <v>115</v>
      </c>
      <c r="E4" s="49" t="s">
        <v>245</v>
      </c>
    </row>
    <row r="5" spans="2:5" ht="41.4" x14ac:dyDescent="0.3">
      <c r="B5" s="47">
        <v>3</v>
      </c>
      <c r="C5" s="48">
        <v>45821</v>
      </c>
      <c r="D5" s="49" t="s">
        <v>116</v>
      </c>
      <c r="E5" s="49" t="s">
        <v>246</v>
      </c>
    </row>
    <row r="6" spans="2:5" ht="27.6" x14ac:dyDescent="0.3">
      <c r="B6" s="47">
        <v>4</v>
      </c>
      <c r="C6" s="48">
        <v>45821</v>
      </c>
      <c r="D6" s="50" t="s">
        <v>117</v>
      </c>
      <c r="E6" s="49" t="s">
        <v>247</v>
      </c>
    </row>
    <row r="7" spans="2:5" ht="55.2" x14ac:dyDescent="0.3">
      <c r="B7" s="47">
        <v>5</v>
      </c>
      <c r="C7" s="48">
        <v>45821</v>
      </c>
      <c r="D7" s="50" t="s">
        <v>120</v>
      </c>
      <c r="E7" s="49" t="s">
        <v>248</v>
      </c>
    </row>
    <row r="8" spans="2:5" ht="110.4" x14ac:dyDescent="0.3">
      <c r="B8" s="47">
        <v>6</v>
      </c>
      <c r="C8" s="48">
        <v>45821</v>
      </c>
      <c r="D8" s="50" t="s">
        <v>269</v>
      </c>
      <c r="E8" s="49" t="s">
        <v>270</v>
      </c>
    </row>
    <row r="9" spans="2:5" ht="55.2" x14ac:dyDescent="0.3">
      <c r="B9" s="47">
        <v>7</v>
      </c>
      <c r="C9" s="48">
        <v>45821</v>
      </c>
      <c r="D9" s="50" t="s">
        <v>130</v>
      </c>
      <c r="E9" s="49" t="s">
        <v>249</v>
      </c>
    </row>
    <row r="10" spans="2:5" ht="82.8" x14ac:dyDescent="0.3">
      <c r="B10" s="47">
        <v>8</v>
      </c>
      <c r="C10" s="48">
        <v>45821</v>
      </c>
      <c r="D10" s="50" t="s">
        <v>148</v>
      </c>
      <c r="E10" s="49" t="s">
        <v>250</v>
      </c>
    </row>
    <row r="11" spans="2:5" ht="41.4" x14ac:dyDescent="0.3">
      <c r="B11" s="47">
        <v>9</v>
      </c>
      <c r="C11" s="48">
        <v>45822</v>
      </c>
      <c r="D11" s="50" t="s">
        <v>149</v>
      </c>
      <c r="E11" s="49" t="s">
        <v>167</v>
      </c>
    </row>
    <row r="12" spans="2:5" ht="69" x14ac:dyDescent="0.3">
      <c r="B12" s="47">
        <v>10</v>
      </c>
      <c r="C12" s="48">
        <v>45822</v>
      </c>
      <c r="D12" s="50" t="s">
        <v>156</v>
      </c>
      <c r="E12" s="49" t="s">
        <v>251</v>
      </c>
    </row>
    <row r="13" spans="2:5" ht="55.2" x14ac:dyDescent="0.3">
      <c r="B13" s="47">
        <v>11</v>
      </c>
      <c r="C13" s="48">
        <v>45822</v>
      </c>
      <c r="D13" s="50" t="s">
        <v>160</v>
      </c>
      <c r="E13" s="51" t="s">
        <v>166</v>
      </c>
    </row>
    <row r="14" spans="2:5" ht="55.2" x14ac:dyDescent="0.3">
      <c r="B14" s="47">
        <v>12</v>
      </c>
      <c r="C14" s="48">
        <v>45822</v>
      </c>
      <c r="D14" s="50" t="s">
        <v>165</v>
      </c>
      <c r="E14" s="49" t="s">
        <v>252</v>
      </c>
    </row>
    <row r="15" spans="2:5" ht="69" x14ac:dyDescent="0.3">
      <c r="B15" s="47">
        <v>13</v>
      </c>
      <c r="C15" s="48">
        <v>45822</v>
      </c>
      <c r="D15" s="50" t="s">
        <v>173</v>
      </c>
      <c r="E15" s="51" t="s">
        <v>253</v>
      </c>
    </row>
    <row r="16" spans="2:5" ht="69" x14ac:dyDescent="0.3">
      <c r="B16" s="47">
        <v>14</v>
      </c>
      <c r="C16" s="48">
        <v>45822</v>
      </c>
      <c r="D16" s="50" t="s">
        <v>185</v>
      </c>
      <c r="E16" s="49" t="s">
        <v>254</v>
      </c>
    </row>
    <row r="17" spans="2:5" ht="88.8" customHeight="1" x14ac:dyDescent="0.3">
      <c r="B17" s="47">
        <v>15</v>
      </c>
      <c r="C17" s="48">
        <v>45823</v>
      </c>
      <c r="D17" s="50" t="s">
        <v>198</v>
      </c>
      <c r="E17" s="51" t="s">
        <v>255</v>
      </c>
    </row>
    <row r="18" spans="2:5" ht="55.2" x14ac:dyDescent="0.3">
      <c r="B18" s="47">
        <v>16</v>
      </c>
      <c r="C18" s="48">
        <v>45823</v>
      </c>
      <c r="D18" s="50" t="s">
        <v>197</v>
      </c>
      <c r="E18" s="49" t="s">
        <v>256</v>
      </c>
    </row>
    <row r="19" spans="2:5" ht="55.2" x14ac:dyDescent="0.3">
      <c r="B19" s="47">
        <v>17</v>
      </c>
      <c r="C19" s="48">
        <v>45823</v>
      </c>
      <c r="D19" s="50" t="s">
        <v>202</v>
      </c>
      <c r="E19" s="49" t="s">
        <v>257</v>
      </c>
    </row>
    <row r="20" spans="2:5" ht="69" x14ac:dyDescent="0.3">
      <c r="B20" s="47">
        <v>18</v>
      </c>
      <c r="C20" s="48">
        <v>45823</v>
      </c>
      <c r="D20" s="50" t="s">
        <v>214</v>
      </c>
      <c r="E20" s="49" t="s">
        <v>258</v>
      </c>
    </row>
    <row r="21" spans="2:5" ht="41.4" x14ac:dyDescent="0.3">
      <c r="B21" s="47">
        <v>19</v>
      </c>
      <c r="C21" s="48">
        <v>45824</v>
      </c>
      <c r="D21" s="50" t="s">
        <v>218</v>
      </c>
      <c r="E21" s="49" t="s">
        <v>259</v>
      </c>
    </row>
    <row r="22" spans="2:5" ht="82.8" x14ac:dyDescent="0.3">
      <c r="B22" s="47">
        <v>20</v>
      </c>
      <c r="C22" s="48">
        <v>45824</v>
      </c>
      <c r="D22" s="50" t="s">
        <v>226</v>
      </c>
      <c r="E22" s="49" t="s">
        <v>260</v>
      </c>
    </row>
    <row r="23" spans="2:5" ht="27.6" x14ac:dyDescent="0.3">
      <c r="B23" s="47">
        <v>21</v>
      </c>
      <c r="C23" s="48">
        <v>45824</v>
      </c>
      <c r="D23" s="50" t="s">
        <v>224</v>
      </c>
      <c r="E23" s="49" t="s">
        <v>261</v>
      </c>
    </row>
    <row r="24" spans="2:5" ht="46.2" customHeight="1" x14ac:dyDescent="0.3">
      <c r="B24" s="47">
        <v>22</v>
      </c>
      <c r="C24" s="48">
        <v>45824</v>
      </c>
      <c r="D24" s="50" t="s">
        <v>225</v>
      </c>
      <c r="E24" s="51" t="s">
        <v>262</v>
      </c>
    </row>
    <row r="25" spans="2:5" ht="41.4" x14ac:dyDescent="0.3">
      <c r="B25" s="47">
        <v>23</v>
      </c>
      <c r="C25" s="48">
        <v>45824</v>
      </c>
      <c r="D25" s="50" t="s">
        <v>238</v>
      </c>
      <c r="E25" s="49" t="s">
        <v>263</v>
      </c>
    </row>
    <row r="26" spans="2:5" ht="55.2" x14ac:dyDescent="0.3">
      <c r="B26" s="47">
        <v>24</v>
      </c>
      <c r="C26" s="48">
        <v>45824</v>
      </c>
      <c r="D26" s="50" t="s">
        <v>240</v>
      </c>
      <c r="E26" s="49" t="s">
        <v>264</v>
      </c>
    </row>
    <row r="27" spans="2:5" ht="55.2" x14ac:dyDescent="0.3">
      <c r="B27" s="47">
        <v>25</v>
      </c>
      <c r="C27" s="48">
        <v>45824</v>
      </c>
      <c r="D27" s="50" t="s">
        <v>241</v>
      </c>
      <c r="E27" s="49" t="s">
        <v>265</v>
      </c>
    </row>
    <row r="28" spans="2:5" ht="55.2" x14ac:dyDescent="0.3">
      <c r="B28" s="47">
        <v>26</v>
      </c>
      <c r="C28" s="48">
        <v>45824</v>
      </c>
      <c r="D28" s="50" t="s">
        <v>242</v>
      </c>
      <c r="E28" s="49" t="s">
        <v>266</v>
      </c>
    </row>
  </sheetData>
  <mergeCells count="1">
    <mergeCell ref="B1:E1"/>
  </mergeCells>
  <pageMargins left="0.7" right="0.7" top="0.75" bottom="0.75" header="0.3" footer="0.3"/>
  <pageSetup scale="5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K36"/>
  <sheetViews>
    <sheetView workbookViewId="0">
      <selection activeCell="K2" sqref="K2"/>
    </sheetView>
  </sheetViews>
  <sheetFormatPr defaultRowHeight="14.4" x14ac:dyDescent="0.3"/>
  <cols>
    <col min="1" max="1" width="8.88671875" style="2"/>
    <col min="2" max="2" width="16.77734375" style="2" bestFit="1" customWidth="1"/>
    <col min="3" max="3" width="29.6640625" style="2" bestFit="1" customWidth="1"/>
    <col min="4" max="4" width="11.88671875" style="2" bestFit="1" customWidth="1"/>
    <col min="5" max="5" width="24.88671875" style="2" bestFit="1" customWidth="1"/>
    <col min="6" max="6" width="17.88671875" style="2" customWidth="1"/>
    <col min="7" max="7" width="18" style="2" customWidth="1"/>
    <col min="8" max="8" width="17.88671875" style="2" customWidth="1"/>
    <col min="9" max="9" width="17.6640625" style="2" customWidth="1"/>
    <col min="10" max="10" width="17.5546875" style="2" customWidth="1"/>
    <col min="11" max="11" width="17.77734375" style="2" customWidth="1"/>
    <col min="12" max="16384" width="8.88671875" style="2"/>
  </cols>
  <sheetData>
    <row r="2" spans="2:11" s="11" customFormat="1" ht="43.2" x14ac:dyDescent="0.3">
      <c r="B2" s="14" t="s">
        <v>87</v>
      </c>
      <c r="C2" s="14" t="s">
        <v>88</v>
      </c>
      <c r="D2" s="14" t="s">
        <v>89</v>
      </c>
      <c r="E2" s="14" t="s">
        <v>90</v>
      </c>
      <c r="F2" s="14" t="s">
        <v>91</v>
      </c>
      <c r="G2" s="14" t="s">
        <v>92</v>
      </c>
      <c r="H2" s="14" t="s">
        <v>93</v>
      </c>
      <c r="I2" s="14" t="s">
        <v>94</v>
      </c>
      <c r="J2" s="14" t="s">
        <v>277</v>
      </c>
      <c r="K2" s="14" t="s">
        <v>278</v>
      </c>
    </row>
    <row r="3" spans="2:11" x14ac:dyDescent="0.3">
      <c r="B3" s="6">
        <v>5110</v>
      </c>
      <c r="C3" s="6">
        <v>249</v>
      </c>
      <c r="D3" s="13">
        <f>C3/B3</f>
        <v>4.8727984344422701E-2</v>
      </c>
      <c r="E3" s="6">
        <v>159</v>
      </c>
      <c r="F3" s="13">
        <f>E3/B3</f>
        <v>3.1115459882583171E-2</v>
      </c>
      <c r="G3" s="6">
        <f>C3-E3</f>
        <v>90</v>
      </c>
      <c r="H3" s="13">
        <f>G3/B3</f>
        <v>1.7612524461839529E-2</v>
      </c>
      <c r="I3" s="13">
        <v>2.1999999999999999E-2</v>
      </c>
      <c r="J3" s="6">
        <v>1027</v>
      </c>
      <c r="K3" s="13">
        <f>J3/B3</f>
        <v>0.20097847358121332</v>
      </c>
    </row>
    <row r="5" spans="2:11" x14ac:dyDescent="0.3">
      <c r="B5" s="59" t="s">
        <v>176</v>
      </c>
      <c r="C5" s="59"/>
      <c r="D5" s="59"/>
      <c r="E5" s="59"/>
      <c r="F5" s="59"/>
      <c r="G5" s="59"/>
      <c r="H5" s="59"/>
      <c r="I5" s="59"/>
    </row>
    <row r="6" spans="2:11" x14ac:dyDescent="0.3">
      <c r="B6" s="59"/>
      <c r="C6" s="59"/>
      <c r="D6" s="59"/>
      <c r="E6" s="59"/>
      <c r="F6" s="59"/>
      <c r="G6" s="59"/>
      <c r="H6" s="59"/>
      <c r="I6" s="59"/>
    </row>
    <row r="7" spans="2:11" x14ac:dyDescent="0.3">
      <c r="B7" s="59"/>
      <c r="C7" s="59"/>
      <c r="D7" s="59"/>
      <c r="E7" s="59"/>
      <c r="F7" s="59"/>
      <c r="G7" s="59"/>
      <c r="H7" s="59"/>
      <c r="I7" s="59"/>
    </row>
    <row r="8" spans="2:11" x14ac:dyDescent="0.3">
      <c r="B8" s="59"/>
      <c r="C8" s="59"/>
      <c r="D8" s="59"/>
      <c r="E8" s="59"/>
      <c r="F8" s="59"/>
      <c r="G8" s="59"/>
      <c r="H8" s="59"/>
      <c r="I8" s="59"/>
    </row>
    <row r="9" spans="2:11" x14ac:dyDescent="0.3">
      <c r="B9" s="59"/>
      <c r="C9" s="59"/>
      <c r="D9" s="59"/>
      <c r="E9" s="59"/>
      <c r="F9" s="59"/>
      <c r="G9" s="59"/>
      <c r="H9" s="59"/>
      <c r="I9" s="59"/>
    </row>
    <row r="10" spans="2:11" x14ac:dyDescent="0.3">
      <c r="B10" s="59"/>
      <c r="C10" s="59"/>
      <c r="D10" s="59"/>
      <c r="E10" s="59"/>
      <c r="F10" s="59"/>
      <c r="G10" s="59"/>
      <c r="H10" s="59"/>
      <c r="I10" s="59"/>
    </row>
    <row r="11" spans="2:11" x14ac:dyDescent="0.3">
      <c r="B11" s="59"/>
      <c r="C11" s="59"/>
      <c r="D11" s="59"/>
      <c r="E11" s="59"/>
      <c r="F11" s="59"/>
      <c r="G11" s="59"/>
      <c r="H11" s="59"/>
      <c r="I11" s="59"/>
    </row>
    <row r="12" spans="2:11" x14ac:dyDescent="0.3">
      <c r="B12" s="59"/>
      <c r="C12" s="59"/>
      <c r="D12" s="59"/>
      <c r="E12" s="59"/>
      <c r="F12" s="59"/>
      <c r="G12" s="59"/>
      <c r="H12" s="59"/>
      <c r="I12" s="59"/>
    </row>
    <row r="13" spans="2:11" x14ac:dyDescent="0.3">
      <c r="B13" s="59"/>
      <c r="C13" s="59"/>
      <c r="D13" s="59"/>
      <c r="E13" s="59"/>
      <c r="F13" s="59"/>
      <c r="G13" s="59"/>
      <c r="H13" s="59"/>
      <c r="I13" s="59"/>
    </row>
    <row r="14" spans="2:11" x14ac:dyDescent="0.3">
      <c r="B14" s="59"/>
      <c r="C14" s="59"/>
      <c r="D14" s="59"/>
      <c r="E14" s="59"/>
      <c r="F14" s="59"/>
      <c r="G14" s="59"/>
      <c r="H14" s="59"/>
      <c r="I14" s="59"/>
    </row>
    <row r="15" spans="2:11" x14ac:dyDescent="0.3">
      <c r="B15" s="59"/>
      <c r="C15" s="59"/>
      <c r="D15" s="59"/>
      <c r="E15" s="59"/>
      <c r="F15" s="59"/>
      <c r="G15" s="59"/>
      <c r="H15" s="59"/>
      <c r="I15" s="59"/>
    </row>
    <row r="17" spans="2:4" x14ac:dyDescent="0.3">
      <c r="B17" s="2" t="s">
        <v>222</v>
      </c>
      <c r="C17" s="2" t="s">
        <v>273</v>
      </c>
      <c r="D17" s="2" t="s">
        <v>274</v>
      </c>
    </row>
    <row r="18" spans="2:4" x14ac:dyDescent="0.3">
      <c r="B18" s="2" t="s">
        <v>271</v>
      </c>
      <c r="C18" s="2">
        <v>90</v>
      </c>
      <c r="D18" s="52">
        <f>C18/C20</f>
        <v>0.36144578313253012</v>
      </c>
    </row>
    <row r="19" spans="2:4" x14ac:dyDescent="0.3">
      <c r="B19" s="2" t="s">
        <v>272</v>
      </c>
      <c r="C19" s="2">
        <v>159</v>
      </c>
      <c r="D19" s="52">
        <f>C19/C20</f>
        <v>0.63855421686746983</v>
      </c>
    </row>
    <row r="20" spans="2:4" x14ac:dyDescent="0.3">
      <c r="C20" s="2">
        <f>SUM(C18:C19)</f>
        <v>249</v>
      </c>
    </row>
    <row r="33" spans="2:5" x14ac:dyDescent="0.3">
      <c r="B33"/>
      <c r="C33"/>
      <c r="D33"/>
      <c r="E33"/>
    </row>
    <row r="34" spans="2:5" ht="28.8" x14ac:dyDescent="0.3">
      <c r="B34" s="6" t="s">
        <v>139</v>
      </c>
      <c r="C34" s="6" t="s">
        <v>133</v>
      </c>
      <c r="D34" s="6" t="s">
        <v>276</v>
      </c>
      <c r="E34"/>
    </row>
    <row r="35" spans="2:5" x14ac:dyDescent="0.3">
      <c r="B35" s="6" t="s">
        <v>271</v>
      </c>
      <c r="C35" s="6">
        <v>4082</v>
      </c>
      <c r="D35" s="6">
        <v>0.74</v>
      </c>
    </row>
    <row r="36" spans="2:5" x14ac:dyDescent="0.3">
      <c r="B36" s="6" t="s">
        <v>275</v>
      </c>
      <c r="C36" s="6">
        <v>1027</v>
      </c>
      <c r="D36" s="6">
        <v>1.27</v>
      </c>
    </row>
  </sheetData>
  <mergeCells count="1">
    <mergeCell ref="B5:I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M14"/>
  <sheetViews>
    <sheetView workbookViewId="0">
      <selection activeCell="K12" sqref="K12"/>
    </sheetView>
  </sheetViews>
  <sheetFormatPr defaultRowHeight="14.4" x14ac:dyDescent="0.3"/>
  <cols>
    <col min="2" max="2" width="18.33203125" customWidth="1"/>
    <col min="10" max="10" width="14.88671875" customWidth="1"/>
    <col min="11" max="11" width="14.77734375" customWidth="1"/>
    <col min="12" max="12" width="14.5546875" customWidth="1"/>
  </cols>
  <sheetData>
    <row r="2" spans="2:13" ht="15.6" x14ac:dyDescent="0.3">
      <c r="B2" s="17" t="s">
        <v>119</v>
      </c>
      <c r="C2" s="17" t="s">
        <v>98</v>
      </c>
      <c r="D2" s="17" t="s">
        <v>99</v>
      </c>
      <c r="E2" s="17" t="s">
        <v>100</v>
      </c>
      <c r="F2" s="17" t="s">
        <v>101</v>
      </c>
      <c r="G2" s="17" t="s">
        <v>102</v>
      </c>
      <c r="H2" s="17" t="s">
        <v>103</v>
      </c>
      <c r="I2" s="17" t="s">
        <v>104</v>
      </c>
      <c r="J2" s="17" t="s">
        <v>107</v>
      </c>
      <c r="K2" s="17" t="s">
        <v>106</v>
      </c>
      <c r="L2" s="17" t="s">
        <v>105</v>
      </c>
    </row>
    <row r="3" spans="2:13" x14ac:dyDescent="0.3">
      <c r="B3" s="5" t="s">
        <v>30</v>
      </c>
      <c r="C3" s="5">
        <v>0.08</v>
      </c>
      <c r="D3" s="5">
        <v>20</v>
      </c>
      <c r="E3" s="5">
        <v>38</v>
      </c>
      <c r="F3" s="5">
        <v>51</v>
      </c>
      <c r="G3" s="5">
        <v>64</v>
      </c>
      <c r="H3" s="5">
        <v>35.49</v>
      </c>
      <c r="I3" s="5">
        <f>F3-D3</f>
        <v>31</v>
      </c>
      <c r="J3" s="5">
        <f>D3-1.5*I3</f>
        <v>-26.5</v>
      </c>
      <c r="K3" s="5">
        <f>F3+1.5*I3</f>
        <v>97.5</v>
      </c>
      <c r="L3" s="5" t="s">
        <v>108</v>
      </c>
    </row>
    <row r="4" spans="2:13" x14ac:dyDescent="0.3">
      <c r="B4" s="5" t="s">
        <v>109</v>
      </c>
      <c r="C4" s="5">
        <v>55.12</v>
      </c>
      <c r="D4" s="5">
        <v>76.7</v>
      </c>
      <c r="E4" s="5">
        <v>90.58</v>
      </c>
      <c r="F4" s="5">
        <v>111.29</v>
      </c>
      <c r="G4" s="5">
        <v>267.76</v>
      </c>
      <c r="H4" s="5">
        <v>101.68</v>
      </c>
      <c r="I4" s="5">
        <f>F4-D4</f>
        <v>34.590000000000003</v>
      </c>
      <c r="J4" s="5">
        <f>D4-1.5*I4</f>
        <v>24.814999999999998</v>
      </c>
      <c r="K4" s="5">
        <f>F4+1.5*I4</f>
        <v>163.17500000000001</v>
      </c>
      <c r="L4" s="5" t="s">
        <v>110</v>
      </c>
      <c r="M4" t="s">
        <v>268</v>
      </c>
    </row>
    <row r="5" spans="2:13" x14ac:dyDescent="0.3">
      <c r="B5" s="5" t="s">
        <v>38</v>
      </c>
      <c r="C5" s="5">
        <v>10.3</v>
      </c>
      <c r="D5" s="5">
        <v>23</v>
      </c>
      <c r="E5" s="5">
        <v>27.7</v>
      </c>
      <c r="F5" s="5">
        <v>33.1</v>
      </c>
      <c r="G5" s="5">
        <v>97.6</v>
      </c>
      <c r="H5" s="5">
        <v>28.73</v>
      </c>
      <c r="I5" s="5">
        <f>F5-D5</f>
        <v>10.100000000000001</v>
      </c>
      <c r="J5" s="5">
        <f>D5-1.5*I5</f>
        <v>7.8499999999999979</v>
      </c>
      <c r="K5" s="5">
        <f>F5+1.5*I5</f>
        <v>48.25</v>
      </c>
      <c r="L5" s="5" t="s">
        <v>110</v>
      </c>
      <c r="M5" t="s">
        <v>268</v>
      </c>
    </row>
    <row r="6" spans="2:13" x14ac:dyDescent="0.3">
      <c r="B6" s="5" t="s">
        <v>118</v>
      </c>
      <c r="C6" s="5">
        <v>10.3</v>
      </c>
      <c r="D6" s="5">
        <v>23.2</v>
      </c>
      <c r="E6" s="5">
        <v>27.7</v>
      </c>
      <c r="F6" s="5">
        <v>32.9</v>
      </c>
      <c r="G6" s="5">
        <v>97.6</v>
      </c>
      <c r="H6" s="5">
        <v>28.7</v>
      </c>
      <c r="I6" s="5">
        <f>F6-D6</f>
        <v>9.6999999999999993</v>
      </c>
      <c r="J6" s="5">
        <f>D6-1.5*I6</f>
        <v>8.65</v>
      </c>
      <c r="K6" s="5">
        <f>F6+1.5*I6</f>
        <v>47.449999999999996</v>
      </c>
      <c r="L6" s="5" t="s">
        <v>110</v>
      </c>
      <c r="M6" t="s">
        <v>268</v>
      </c>
    </row>
    <row r="13" spans="2:13" x14ac:dyDescent="0.3">
      <c r="D13" s="18"/>
      <c r="F13" s="18"/>
      <c r="G13" s="18"/>
    </row>
    <row r="14" spans="2:13" x14ac:dyDescent="0.3">
      <c r="D14" s="18"/>
      <c r="F14" s="18"/>
      <c r="G14"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8"/>
  <sheetViews>
    <sheetView workbookViewId="0">
      <selection activeCell="E6" sqref="E6:E7"/>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114</v>
      </c>
    </row>
    <row r="4" spans="1:6" x14ac:dyDescent="0.3">
      <c r="A4" s="9">
        <v>3</v>
      </c>
      <c r="B4" s="12">
        <v>45821</v>
      </c>
      <c r="C4" s="1" t="s">
        <v>111</v>
      </c>
      <c r="D4" s="2" t="s">
        <v>112</v>
      </c>
      <c r="E4" s="9" t="s">
        <v>83</v>
      </c>
      <c r="F4" s="2" t="s">
        <v>113</v>
      </c>
    </row>
    <row r="5" spans="1:6" ht="28.8" x14ac:dyDescent="0.3">
      <c r="A5" s="9">
        <v>4</v>
      </c>
      <c r="B5" s="12">
        <v>45821</v>
      </c>
      <c r="C5" s="1" t="s">
        <v>121</v>
      </c>
      <c r="D5" s="2" t="s">
        <v>122</v>
      </c>
      <c r="E5" s="9" t="s">
        <v>83</v>
      </c>
      <c r="F5" s="2" t="s">
        <v>123</v>
      </c>
    </row>
    <row r="6" spans="1:6" ht="28.8" x14ac:dyDescent="0.3">
      <c r="A6" s="9">
        <v>5</v>
      </c>
      <c r="B6" s="12">
        <v>45821</v>
      </c>
      <c r="C6" s="1" t="s">
        <v>124</v>
      </c>
      <c r="D6" s="2" t="s">
        <v>125</v>
      </c>
      <c r="E6" s="9" t="s">
        <v>83</v>
      </c>
      <c r="F6" s="2" t="s">
        <v>126</v>
      </c>
    </row>
    <row r="7" spans="1:6" ht="28.8" x14ac:dyDescent="0.3">
      <c r="A7" s="9">
        <v>6</v>
      </c>
      <c r="B7" s="12">
        <v>45821</v>
      </c>
      <c r="C7" s="1" t="s">
        <v>174</v>
      </c>
      <c r="D7" s="2" t="s">
        <v>175</v>
      </c>
      <c r="E7" s="9" t="s">
        <v>83</v>
      </c>
    </row>
    <row r="8" spans="1:6" x14ac:dyDescent="0.3">
      <c r="A8" s="9">
        <v>7</v>
      </c>
      <c r="B8" s="12">
        <v>45821</v>
      </c>
      <c r="C8" s="1" t="s">
        <v>127</v>
      </c>
      <c r="D8" s="2" t="s">
        <v>128</v>
      </c>
      <c r="E8" s="9" t="s">
        <v>83</v>
      </c>
      <c r="F8" s="2" t="s">
        <v>129</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X76"/>
  <sheetViews>
    <sheetView topLeftCell="F12" zoomScale="75" zoomScaleNormal="75" workbookViewId="0">
      <selection activeCell="U27" sqref="U27:X29"/>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 min="21" max="21" width="18.109375" customWidth="1"/>
    <col min="22" max="22" width="17.77734375" customWidth="1"/>
    <col min="23" max="23" width="17.88671875" customWidth="1"/>
    <col min="24" max="24" width="18.109375" customWidth="1"/>
  </cols>
  <sheetData>
    <row r="2" spans="2:7" ht="23.4" x14ac:dyDescent="0.45">
      <c r="B2" s="60" t="s">
        <v>184</v>
      </c>
      <c r="C2" s="61"/>
      <c r="D2" s="61"/>
      <c r="E2" s="61"/>
      <c r="F2" s="61"/>
      <c r="G2" s="61"/>
    </row>
    <row r="3" spans="2:7" ht="15.6" x14ac:dyDescent="0.3">
      <c r="B3" s="17" t="s">
        <v>177</v>
      </c>
      <c r="C3" s="17" t="s">
        <v>133</v>
      </c>
      <c r="D3" s="17" t="s">
        <v>134</v>
      </c>
      <c r="E3" s="17" t="s">
        <v>137</v>
      </c>
      <c r="F3" s="17" t="s">
        <v>135</v>
      </c>
      <c r="G3" s="17" t="s">
        <v>138</v>
      </c>
    </row>
    <row r="4" spans="2:7" x14ac:dyDescent="0.3">
      <c r="B4" s="5" t="s">
        <v>178</v>
      </c>
      <c r="C4" s="5">
        <v>324</v>
      </c>
      <c r="D4" s="19">
        <v>7.9399999999999998E-2</v>
      </c>
      <c r="E4" s="26">
        <v>0</v>
      </c>
      <c r="F4" s="5">
        <v>0</v>
      </c>
      <c r="G4" s="26">
        <v>0</v>
      </c>
    </row>
    <row r="5" spans="2:7" x14ac:dyDescent="0.3">
      <c r="B5" s="5" t="s">
        <v>179</v>
      </c>
      <c r="C5" s="5">
        <v>1075</v>
      </c>
      <c r="D5" s="19">
        <v>0.26340000000000002</v>
      </c>
      <c r="E5" s="19">
        <v>4.7000000000000002E-3</v>
      </c>
      <c r="F5" s="5">
        <v>5</v>
      </c>
      <c r="G5" s="19">
        <v>5.5599999999999997E-2</v>
      </c>
    </row>
    <row r="6" spans="2:7" x14ac:dyDescent="0.3">
      <c r="B6" s="5" t="s">
        <v>180</v>
      </c>
      <c r="C6" s="5">
        <v>1162</v>
      </c>
      <c r="D6" s="19">
        <v>0.28470000000000001</v>
      </c>
      <c r="E6" s="19">
        <v>3.27E-2</v>
      </c>
      <c r="F6" s="5">
        <v>38</v>
      </c>
      <c r="G6" s="19">
        <v>0.42220000000000002</v>
      </c>
    </row>
    <row r="7" spans="2:7" x14ac:dyDescent="0.3">
      <c r="B7" s="5" t="s">
        <v>181</v>
      </c>
      <c r="C7" s="5">
        <v>740</v>
      </c>
      <c r="D7" s="19">
        <v>0.18129999999999999</v>
      </c>
      <c r="E7" s="19">
        <v>2.8400000000000002E-2</v>
      </c>
      <c r="F7" s="5">
        <v>21</v>
      </c>
      <c r="G7" s="19">
        <v>0.23330000000000001</v>
      </c>
    </row>
    <row r="8" spans="2:7" x14ac:dyDescent="0.3">
      <c r="B8" s="5" t="s">
        <v>182</v>
      </c>
      <c r="C8" s="5">
        <v>416</v>
      </c>
      <c r="D8" s="19">
        <v>0.1019</v>
      </c>
      <c r="E8" s="19">
        <v>3.3700000000000001E-2</v>
      </c>
      <c r="F8" s="5">
        <v>14</v>
      </c>
      <c r="G8" s="19">
        <v>0.15559999999999999</v>
      </c>
    </row>
    <row r="9" spans="2:7" x14ac:dyDescent="0.3">
      <c r="B9" s="5" t="s">
        <v>183</v>
      </c>
      <c r="C9" s="5">
        <v>365</v>
      </c>
      <c r="D9" s="19">
        <v>8.9399999999999993E-2</v>
      </c>
      <c r="E9" s="19">
        <v>3.2899999999999999E-2</v>
      </c>
      <c r="F9" s="5">
        <v>12</v>
      </c>
      <c r="G9" s="19">
        <v>0.1333</v>
      </c>
    </row>
    <row r="27" spans="2:24" ht="23.4" x14ac:dyDescent="0.45">
      <c r="B27" s="60" t="s">
        <v>192</v>
      </c>
      <c r="C27" s="60"/>
      <c r="D27" s="60"/>
      <c r="E27" s="60"/>
      <c r="F27" s="60"/>
      <c r="G27" s="60"/>
      <c r="U27" s="101" t="s">
        <v>286</v>
      </c>
      <c r="V27" s="102" t="s">
        <v>137</v>
      </c>
      <c r="W27" s="102" t="s">
        <v>133</v>
      </c>
      <c r="X27" s="102" t="s">
        <v>135</v>
      </c>
    </row>
    <row r="28" spans="2:24" x14ac:dyDescent="0.3">
      <c r="B28" s="27" t="s">
        <v>186</v>
      </c>
      <c r="C28" s="27" t="s">
        <v>133</v>
      </c>
      <c r="D28" s="27" t="s">
        <v>134</v>
      </c>
      <c r="E28" s="27" t="s">
        <v>137</v>
      </c>
      <c r="F28" s="27" t="s">
        <v>135</v>
      </c>
      <c r="G28" s="27" t="s">
        <v>138</v>
      </c>
      <c r="U28" t="s">
        <v>288</v>
      </c>
      <c r="V28" s="18">
        <f>X28/W28</f>
        <v>1.718112987769365E-2</v>
      </c>
      <c r="W28">
        <v>3434</v>
      </c>
      <c r="X28">
        <v>59</v>
      </c>
    </row>
    <row r="29" spans="2:24" x14ac:dyDescent="0.3">
      <c r="B29" s="5" t="s">
        <v>187</v>
      </c>
      <c r="C29" s="5">
        <v>623</v>
      </c>
      <c r="D29" s="19">
        <v>0.15260000000000001</v>
      </c>
      <c r="E29" s="19">
        <v>1.44E-2</v>
      </c>
      <c r="F29" s="5">
        <v>9</v>
      </c>
      <c r="G29" s="26">
        <v>0.1</v>
      </c>
      <c r="U29" t="s">
        <v>287</v>
      </c>
      <c r="V29" s="18">
        <f>X29/W29</f>
        <v>4.7839506172839504E-2</v>
      </c>
      <c r="W29">
        <v>648</v>
      </c>
      <c r="X29">
        <v>31</v>
      </c>
    </row>
    <row r="30" spans="2:24" x14ac:dyDescent="0.3">
      <c r="B30" s="5" t="s">
        <v>188</v>
      </c>
      <c r="C30" s="5">
        <v>1967</v>
      </c>
      <c r="D30" s="19">
        <v>0.4819</v>
      </c>
      <c r="E30" s="19">
        <v>1.6799999999999999E-2</v>
      </c>
      <c r="F30" s="5">
        <v>33</v>
      </c>
      <c r="G30" s="19">
        <v>0.36670000000000003</v>
      </c>
    </row>
    <row r="31" spans="2:24" x14ac:dyDescent="0.3">
      <c r="B31" s="5" t="s">
        <v>189</v>
      </c>
      <c r="C31" s="5">
        <v>844</v>
      </c>
      <c r="D31" s="19">
        <v>0.20680000000000001</v>
      </c>
      <c r="E31" s="19">
        <v>2.01E-2</v>
      </c>
      <c r="F31" s="5">
        <v>17</v>
      </c>
      <c r="G31" s="19">
        <v>0.18890000000000001</v>
      </c>
      <c r="I31" s="100"/>
      <c r="J31" s="100"/>
      <c r="V31" s="79">
        <f>V29/V28</f>
        <v>2.7844214270767944</v>
      </c>
    </row>
    <row r="32" spans="2:24" x14ac:dyDescent="0.3">
      <c r="B32" s="5" t="s">
        <v>190</v>
      </c>
      <c r="C32" s="5">
        <v>420</v>
      </c>
      <c r="D32" s="19">
        <v>0.10290000000000001</v>
      </c>
      <c r="E32" s="19">
        <v>3.3300000000000003E-2</v>
      </c>
      <c r="F32" s="5">
        <v>14</v>
      </c>
      <c r="G32" s="19">
        <v>0.15559999999999999</v>
      </c>
      <c r="I32" s="100"/>
      <c r="J32" s="100"/>
    </row>
    <row r="33" spans="2:10" x14ac:dyDescent="0.3">
      <c r="B33" s="5" t="s">
        <v>191</v>
      </c>
      <c r="C33" s="5">
        <v>228</v>
      </c>
      <c r="D33" s="19">
        <v>5.5899999999999998E-2</v>
      </c>
      <c r="E33" s="19">
        <v>7.46E-2</v>
      </c>
      <c r="F33" s="5">
        <v>17</v>
      </c>
      <c r="G33" s="19">
        <v>0.18890000000000001</v>
      </c>
      <c r="I33" s="100"/>
      <c r="J33" s="100"/>
    </row>
    <row r="51" spans="2:7" ht="23.4" x14ac:dyDescent="0.45">
      <c r="B51" s="62" t="s">
        <v>196</v>
      </c>
      <c r="C51" s="62"/>
      <c r="D51" s="62"/>
      <c r="E51" s="62"/>
      <c r="F51" s="62"/>
      <c r="G51" s="62"/>
    </row>
    <row r="52" spans="2:7" ht="15.6" x14ac:dyDescent="0.3">
      <c r="B52" s="29" t="s">
        <v>193</v>
      </c>
      <c r="C52" s="29" t="s">
        <v>133</v>
      </c>
      <c r="D52" s="29" t="s">
        <v>134</v>
      </c>
      <c r="E52" s="29" t="s">
        <v>137</v>
      </c>
      <c r="F52" s="29" t="s">
        <v>135</v>
      </c>
      <c r="G52" s="29" t="s">
        <v>138</v>
      </c>
    </row>
    <row r="53" spans="2:7" x14ac:dyDescent="0.3">
      <c r="B53" s="28" t="s">
        <v>194</v>
      </c>
      <c r="C53" s="28">
        <v>3986</v>
      </c>
      <c r="D53" s="30">
        <v>0.97650000000000003</v>
      </c>
      <c r="E53" s="30">
        <v>1.9300000000000001E-2</v>
      </c>
      <c r="F53" s="28">
        <v>77</v>
      </c>
      <c r="G53" s="30">
        <v>0.85560000000000003</v>
      </c>
    </row>
    <row r="54" spans="2:7" x14ac:dyDescent="0.3">
      <c r="B54" s="28" t="s">
        <v>195</v>
      </c>
      <c r="C54" s="28">
        <v>96</v>
      </c>
      <c r="D54" s="30">
        <v>2.35E-2</v>
      </c>
      <c r="E54" s="30">
        <v>0.13539999999999999</v>
      </c>
      <c r="F54" s="28">
        <v>13</v>
      </c>
      <c r="G54" s="30">
        <v>0.1444</v>
      </c>
    </row>
    <row r="73" spans="2:7" ht="23.4" x14ac:dyDescent="0.45">
      <c r="B73" s="60" t="s">
        <v>201</v>
      </c>
      <c r="C73" s="60"/>
      <c r="D73" s="60"/>
      <c r="E73" s="60"/>
      <c r="F73" s="60"/>
      <c r="G73" s="60"/>
    </row>
    <row r="74" spans="2:7" ht="15.6" x14ac:dyDescent="0.3">
      <c r="B74" s="17" t="s">
        <v>199</v>
      </c>
      <c r="C74" s="17" t="s">
        <v>133</v>
      </c>
      <c r="D74" s="17" t="s">
        <v>134</v>
      </c>
      <c r="E74" s="17" t="s">
        <v>135</v>
      </c>
      <c r="F74" s="17" t="s">
        <v>137</v>
      </c>
      <c r="G74" s="17" t="s">
        <v>138</v>
      </c>
    </row>
    <row r="75" spans="2:7" x14ac:dyDescent="0.3">
      <c r="B75" s="5" t="s">
        <v>32</v>
      </c>
      <c r="C75" s="5">
        <v>268</v>
      </c>
      <c r="D75" s="19">
        <v>6.5699999999999995E-2</v>
      </c>
      <c r="E75" s="5">
        <v>16</v>
      </c>
      <c r="F75" s="19">
        <v>5.9700000000000003E-2</v>
      </c>
      <c r="G75" s="19">
        <v>0.17780000000000001</v>
      </c>
    </row>
    <row r="76" spans="2:7" x14ac:dyDescent="0.3">
      <c r="B76" s="5" t="s">
        <v>200</v>
      </c>
      <c r="C76" s="5">
        <v>3814</v>
      </c>
      <c r="D76" s="19">
        <v>0.93430000000000002</v>
      </c>
      <c r="E76" s="5">
        <v>74</v>
      </c>
      <c r="F76" s="19">
        <v>1.9400000000000001E-2</v>
      </c>
      <c r="G76" s="19">
        <v>0.82220000000000004</v>
      </c>
    </row>
  </sheetData>
  <mergeCells count="7">
    <mergeCell ref="B2:G2"/>
    <mergeCell ref="B27:G27"/>
    <mergeCell ref="B51:G51"/>
    <mergeCell ref="B73:G73"/>
    <mergeCell ref="I31:J31"/>
    <mergeCell ref="I32:J32"/>
    <mergeCell ref="I33:J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37"/>
  <sheetViews>
    <sheetView topLeftCell="A113" workbookViewId="0">
      <selection activeCell="B136" sqref="B136:F137"/>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60" t="s">
        <v>136</v>
      </c>
      <c r="C2" s="60"/>
      <c r="D2" s="60"/>
      <c r="E2" s="60"/>
      <c r="F2" s="60"/>
      <c r="G2" s="60"/>
    </row>
    <row r="3" spans="2:7" ht="15.6" x14ac:dyDescent="0.3">
      <c r="B3" s="17" t="s">
        <v>27</v>
      </c>
      <c r="C3" s="17" t="s">
        <v>133</v>
      </c>
      <c r="D3" s="17" t="s">
        <v>134</v>
      </c>
      <c r="E3" s="17" t="s">
        <v>135</v>
      </c>
      <c r="F3" s="17" t="s">
        <v>137</v>
      </c>
      <c r="G3" s="17" t="s">
        <v>138</v>
      </c>
    </row>
    <row r="4" spans="2:7" x14ac:dyDescent="0.3">
      <c r="B4" s="5" t="s">
        <v>131</v>
      </c>
      <c r="C4" s="5">
        <v>2384</v>
      </c>
      <c r="D4" s="19">
        <v>0.58399999999999996</v>
      </c>
      <c r="E4" s="5">
        <v>48</v>
      </c>
      <c r="F4" s="19">
        <v>2.01E-2</v>
      </c>
      <c r="G4" s="19">
        <v>0.5333</v>
      </c>
    </row>
    <row r="5" spans="2:7" x14ac:dyDescent="0.3">
      <c r="B5" s="5" t="s">
        <v>132</v>
      </c>
      <c r="C5" s="5">
        <v>1698</v>
      </c>
      <c r="D5" s="19">
        <v>0.41599999999999998</v>
      </c>
      <c r="E5" s="5">
        <v>42</v>
      </c>
      <c r="F5" s="19">
        <v>2.47E-2</v>
      </c>
      <c r="G5" s="19">
        <v>0.4667</v>
      </c>
    </row>
    <row r="22" spans="2:8" ht="23.4" x14ac:dyDescent="0.45">
      <c r="B22" s="60" t="s">
        <v>139</v>
      </c>
      <c r="C22" s="60"/>
      <c r="D22" s="60"/>
      <c r="E22" s="60"/>
      <c r="F22" s="60"/>
      <c r="G22" s="60"/>
    </row>
    <row r="23" spans="2:8" ht="15.6" x14ac:dyDescent="0.3">
      <c r="B23" s="22" t="s">
        <v>140</v>
      </c>
      <c r="C23" s="22" t="s">
        <v>133</v>
      </c>
      <c r="D23" s="22" t="s">
        <v>134</v>
      </c>
      <c r="E23" s="22" t="s">
        <v>135</v>
      </c>
      <c r="F23" s="22" t="s">
        <v>137</v>
      </c>
      <c r="G23" s="22" t="s">
        <v>141</v>
      </c>
    </row>
    <row r="24" spans="2:8" x14ac:dyDescent="0.3">
      <c r="B24" s="23" t="s">
        <v>142</v>
      </c>
      <c r="C24" s="23">
        <v>856</v>
      </c>
      <c r="D24" s="24">
        <v>0.2097</v>
      </c>
      <c r="E24" s="23">
        <v>2</v>
      </c>
      <c r="F24" s="24">
        <v>2.3E-3</v>
      </c>
      <c r="G24" s="24">
        <v>2.2200000000000001E-2</v>
      </c>
    </row>
    <row r="25" spans="2:8" x14ac:dyDescent="0.3">
      <c r="B25" s="23" t="s">
        <v>143</v>
      </c>
      <c r="C25" s="23">
        <v>380</v>
      </c>
      <c r="D25" s="24">
        <v>9.3100000000000002E-2</v>
      </c>
      <c r="E25" s="23">
        <v>0</v>
      </c>
      <c r="F25" s="25">
        <v>0</v>
      </c>
      <c r="G25" s="25">
        <v>0</v>
      </c>
    </row>
    <row r="26" spans="2:8" x14ac:dyDescent="0.3">
      <c r="B26" s="23" t="s">
        <v>144</v>
      </c>
      <c r="C26" s="23">
        <v>608</v>
      </c>
      <c r="D26" s="24">
        <v>0.1489</v>
      </c>
      <c r="E26" s="23">
        <v>1</v>
      </c>
      <c r="F26" s="24">
        <v>1.6000000000000001E-3</v>
      </c>
      <c r="G26" s="24">
        <v>1.11E-2</v>
      </c>
    </row>
    <row r="27" spans="2:8" ht="28.8" x14ac:dyDescent="0.3">
      <c r="B27" s="23" t="s">
        <v>145</v>
      </c>
      <c r="C27" s="23">
        <v>688</v>
      </c>
      <c r="D27" s="24">
        <v>0.16850000000000001</v>
      </c>
      <c r="E27" s="23">
        <v>7</v>
      </c>
      <c r="F27" s="24">
        <v>1.0200000000000001E-2</v>
      </c>
      <c r="G27" s="24">
        <v>7.7799999999999994E-2</v>
      </c>
      <c r="H27" s="20"/>
    </row>
    <row r="28" spans="2:8" x14ac:dyDescent="0.3">
      <c r="B28" s="23" t="s">
        <v>146</v>
      </c>
      <c r="C28" s="23">
        <v>798</v>
      </c>
      <c r="D28" s="24">
        <v>0.19550000000000001</v>
      </c>
      <c r="E28" s="23">
        <v>27</v>
      </c>
      <c r="F28" s="24">
        <v>3.3799999999999997E-2</v>
      </c>
      <c r="G28" s="25">
        <v>0.3</v>
      </c>
      <c r="H28" s="20"/>
    </row>
    <row r="29" spans="2:8" x14ac:dyDescent="0.3">
      <c r="B29" s="23" t="s">
        <v>147</v>
      </c>
      <c r="C29" s="23">
        <v>752</v>
      </c>
      <c r="D29" s="24">
        <v>0.1842</v>
      </c>
      <c r="E29" s="23">
        <v>53</v>
      </c>
      <c r="F29" s="24">
        <v>7.0499999999999993E-2</v>
      </c>
      <c r="G29" s="24">
        <v>0.58889999999999998</v>
      </c>
      <c r="H29" s="20"/>
    </row>
    <row r="47" spans="2:7" ht="23.4" x14ac:dyDescent="0.45">
      <c r="B47" s="60" t="s">
        <v>150</v>
      </c>
      <c r="C47" s="60"/>
      <c r="D47" s="60"/>
      <c r="E47" s="60"/>
      <c r="F47" s="60"/>
      <c r="G47" s="60"/>
    </row>
    <row r="48" spans="2:7" ht="15.6" x14ac:dyDescent="0.3">
      <c r="B48" s="21" t="s">
        <v>35</v>
      </c>
      <c r="C48" s="21" t="s">
        <v>133</v>
      </c>
      <c r="D48" s="21" t="s">
        <v>134</v>
      </c>
      <c r="E48" s="21" t="s">
        <v>135</v>
      </c>
      <c r="F48" s="21" t="s">
        <v>137</v>
      </c>
      <c r="G48" s="21" t="s">
        <v>141</v>
      </c>
    </row>
    <row r="49" spans="2:7" x14ac:dyDescent="0.3">
      <c r="B49" s="5" t="s">
        <v>155</v>
      </c>
      <c r="C49" s="5">
        <v>22</v>
      </c>
      <c r="D49" s="19">
        <v>5.4000000000000003E-3</v>
      </c>
      <c r="E49" s="5">
        <v>0</v>
      </c>
      <c r="F49" s="26">
        <v>0</v>
      </c>
      <c r="G49" s="26">
        <v>0</v>
      </c>
    </row>
    <row r="50" spans="2:7" x14ac:dyDescent="0.3">
      <c r="B50" s="5" t="s">
        <v>153</v>
      </c>
      <c r="C50" s="5">
        <v>437</v>
      </c>
      <c r="D50" s="19">
        <v>0.1071</v>
      </c>
      <c r="E50" s="5">
        <v>13</v>
      </c>
      <c r="F50" s="19">
        <v>2.9700000000000001E-2</v>
      </c>
      <c r="G50" s="19">
        <v>0.1444</v>
      </c>
    </row>
    <row r="51" spans="2:7" x14ac:dyDescent="0.3">
      <c r="B51" s="5" t="s">
        <v>152</v>
      </c>
      <c r="C51" s="5">
        <v>526</v>
      </c>
      <c r="D51" s="19">
        <v>0.12889999999999999</v>
      </c>
      <c r="E51" s="5">
        <v>16</v>
      </c>
      <c r="F51" s="19">
        <v>3.04E-2</v>
      </c>
      <c r="G51" s="19">
        <v>0.17780000000000001</v>
      </c>
    </row>
    <row r="52" spans="2:7" x14ac:dyDescent="0.3">
      <c r="B52" s="5" t="s">
        <v>154</v>
      </c>
      <c r="C52" s="5">
        <v>687</v>
      </c>
      <c r="D52" s="19">
        <v>0.16830000000000001</v>
      </c>
      <c r="E52" s="5">
        <v>2</v>
      </c>
      <c r="F52" s="19">
        <v>2.8999999999999998E-3</v>
      </c>
      <c r="G52" s="19">
        <v>2.2200000000000001E-2</v>
      </c>
    </row>
    <row r="53" spans="2:7" x14ac:dyDescent="0.3">
      <c r="B53" s="5" t="s">
        <v>151</v>
      </c>
      <c r="C53" s="5">
        <v>2410</v>
      </c>
      <c r="D53" s="19">
        <v>0.59040000000000004</v>
      </c>
      <c r="E53" s="5">
        <v>59</v>
      </c>
      <c r="F53" s="19">
        <v>2.4500000000000001E-2</v>
      </c>
      <c r="G53" s="19">
        <v>0.65559999999999996</v>
      </c>
    </row>
    <row r="71" spans="2:7" ht="23.4" x14ac:dyDescent="0.45">
      <c r="B71" s="63" t="s">
        <v>157</v>
      </c>
      <c r="C71" s="63"/>
      <c r="D71" s="63"/>
      <c r="E71" s="63"/>
      <c r="F71" s="63"/>
      <c r="G71" s="63"/>
    </row>
    <row r="72" spans="2:7" ht="15.6" x14ac:dyDescent="0.3">
      <c r="B72" s="17" t="s">
        <v>36</v>
      </c>
      <c r="C72" s="17" t="s">
        <v>133</v>
      </c>
      <c r="D72" s="17" t="s">
        <v>134</v>
      </c>
      <c r="E72" s="17" t="s">
        <v>135</v>
      </c>
      <c r="F72" s="17" t="s">
        <v>137</v>
      </c>
      <c r="G72" s="17" t="s">
        <v>141</v>
      </c>
    </row>
    <row r="73" spans="2:7" x14ac:dyDescent="0.3">
      <c r="B73" s="5" t="s">
        <v>158</v>
      </c>
      <c r="C73" s="5">
        <v>2056</v>
      </c>
      <c r="D73" s="19">
        <v>0.50370000000000004</v>
      </c>
      <c r="E73" s="5">
        <v>48</v>
      </c>
      <c r="F73" s="19">
        <v>2.3300000000000001E-2</v>
      </c>
      <c r="G73" s="19">
        <v>0.5333</v>
      </c>
    </row>
    <row r="74" spans="2:7" x14ac:dyDescent="0.3">
      <c r="B74" s="5" t="s">
        <v>159</v>
      </c>
      <c r="C74" s="5">
        <v>2026</v>
      </c>
      <c r="D74" s="19">
        <v>0.49630000000000002</v>
      </c>
      <c r="E74" s="5">
        <v>42</v>
      </c>
      <c r="F74" s="19">
        <v>2.07E-2</v>
      </c>
      <c r="G74" s="19">
        <v>0.4667</v>
      </c>
    </row>
    <row r="92" spans="2:7" ht="23.4" x14ac:dyDescent="0.45">
      <c r="B92" s="60" t="s">
        <v>164</v>
      </c>
      <c r="C92" s="60"/>
      <c r="D92" s="60"/>
      <c r="E92" s="60"/>
      <c r="F92" s="60"/>
      <c r="G92" s="60"/>
    </row>
    <row r="93" spans="2:7" ht="15.6" x14ac:dyDescent="0.3">
      <c r="B93" s="17" t="s">
        <v>161</v>
      </c>
      <c r="C93" s="17" t="s">
        <v>133</v>
      </c>
      <c r="D93" s="17" t="s">
        <v>134</v>
      </c>
      <c r="E93" s="17" t="s">
        <v>135</v>
      </c>
      <c r="F93" s="17" t="s">
        <v>137</v>
      </c>
      <c r="G93" s="17" t="s">
        <v>141</v>
      </c>
    </row>
    <row r="94" spans="2:7" x14ac:dyDescent="0.3">
      <c r="B94" s="5" t="s">
        <v>162</v>
      </c>
      <c r="C94" s="5">
        <v>2414</v>
      </c>
      <c r="D94" s="19">
        <v>0.59140000000000004</v>
      </c>
      <c r="E94" s="5">
        <v>81</v>
      </c>
      <c r="F94" s="19">
        <v>3.3599999999999998E-2</v>
      </c>
      <c r="G94" s="26">
        <v>0.9</v>
      </c>
    </row>
    <row r="95" spans="2:7" x14ac:dyDescent="0.3">
      <c r="B95" s="5" t="s">
        <v>163</v>
      </c>
      <c r="C95" s="5">
        <v>1668</v>
      </c>
      <c r="D95" s="19">
        <v>0.40860000000000002</v>
      </c>
      <c r="E95" s="5">
        <v>9</v>
      </c>
      <c r="F95" s="19">
        <v>5.4000000000000003E-3</v>
      </c>
      <c r="G95" s="26">
        <v>0.1</v>
      </c>
    </row>
    <row r="113" spans="2:7" ht="23.4" x14ac:dyDescent="0.45">
      <c r="B113" s="60" t="s">
        <v>172</v>
      </c>
      <c r="C113" s="61"/>
      <c r="D113" s="61"/>
      <c r="E113" s="61"/>
      <c r="F113" s="61"/>
      <c r="G113" s="61"/>
    </row>
    <row r="114" spans="2:7" ht="15.6" x14ac:dyDescent="0.3">
      <c r="B114" s="17" t="s">
        <v>39</v>
      </c>
      <c r="C114" s="17" t="s">
        <v>133</v>
      </c>
      <c r="D114" s="17" t="s">
        <v>134</v>
      </c>
      <c r="E114" s="17" t="s">
        <v>135</v>
      </c>
      <c r="F114" s="17" t="s">
        <v>137</v>
      </c>
      <c r="G114" s="17" t="s">
        <v>141</v>
      </c>
    </row>
    <row r="115" spans="2:7" x14ac:dyDescent="0.3">
      <c r="B115" s="5" t="s">
        <v>168</v>
      </c>
      <c r="C115" s="5">
        <v>585</v>
      </c>
      <c r="D115" s="19">
        <v>0.14330000000000001</v>
      </c>
      <c r="E115" s="5">
        <v>22</v>
      </c>
      <c r="F115" s="19">
        <v>3.7600000000000001E-2</v>
      </c>
      <c r="G115" s="19">
        <v>0.24440000000000001</v>
      </c>
    </row>
    <row r="116" spans="2:7" x14ac:dyDescent="0.3">
      <c r="B116" s="5" t="s">
        <v>171</v>
      </c>
      <c r="C116" s="5">
        <v>659</v>
      </c>
      <c r="D116" s="19">
        <v>0.16139999999999999</v>
      </c>
      <c r="E116" s="5">
        <v>25</v>
      </c>
      <c r="F116" s="19">
        <v>3.7900000000000003E-2</v>
      </c>
      <c r="G116" s="19">
        <v>0.27779999999999999</v>
      </c>
    </row>
    <row r="117" spans="2:7" x14ac:dyDescent="0.3">
      <c r="B117" s="5" t="s">
        <v>170</v>
      </c>
      <c r="C117" s="5">
        <v>1353</v>
      </c>
      <c r="D117" s="19">
        <v>0.33150000000000002</v>
      </c>
      <c r="E117" s="5">
        <v>19</v>
      </c>
      <c r="F117" s="19">
        <v>1.4E-2</v>
      </c>
      <c r="G117" s="19">
        <v>0.21110000000000001</v>
      </c>
    </row>
    <row r="118" spans="2:7" x14ac:dyDescent="0.3">
      <c r="B118" s="5" t="s">
        <v>169</v>
      </c>
      <c r="C118" s="5">
        <v>1485</v>
      </c>
      <c r="D118" s="19">
        <v>0.36380000000000001</v>
      </c>
      <c r="E118" s="5">
        <v>24</v>
      </c>
      <c r="F118" s="19">
        <v>1.6199999999999999E-2</v>
      </c>
      <c r="G118" s="19">
        <v>0.26669999999999999</v>
      </c>
    </row>
    <row r="136" spans="2:6" x14ac:dyDescent="0.3">
      <c r="D136" t="s">
        <v>134</v>
      </c>
      <c r="E136" t="s">
        <v>138</v>
      </c>
      <c r="F136" t="s">
        <v>137</v>
      </c>
    </row>
    <row r="137" spans="2:6" x14ac:dyDescent="0.3">
      <c r="B137" t="s">
        <v>289</v>
      </c>
      <c r="D137">
        <f>(C115+C116)/SUM(C115:C118)</f>
        <v>0.30475257226849584</v>
      </c>
      <c r="E137">
        <f>(E115+E116)/90</f>
        <v>0.52222222222222225</v>
      </c>
      <c r="F137">
        <f>(E115+E116)/(C115+C116)</f>
        <v>3.778135048231511E-2</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1:R39"/>
  <sheetViews>
    <sheetView zoomScale="75" zoomScaleNormal="75" workbookViewId="0">
      <selection activeCell="I35" sqref="I35"/>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14.21875" bestFit="1" customWidth="1"/>
    <col min="13" max="13" width="25.77734375" customWidth="1"/>
    <col min="14" max="14" width="17.21875" bestFit="1" customWidth="1"/>
    <col min="15" max="15" width="13.44140625" bestFit="1" customWidth="1"/>
    <col min="16" max="16" width="25" customWidth="1"/>
    <col min="17" max="17" width="16.33203125" bestFit="1" customWidth="1"/>
    <col min="18" max="18" width="15.44140625" bestFit="1" customWidth="1"/>
    <col min="19" max="19" width="8.5546875" bestFit="1" customWidth="1"/>
    <col min="20" max="20" width="18.33203125" bestFit="1" customWidth="1"/>
    <col min="21" max="21" width="15.6640625" bestFit="1" customWidth="1"/>
    <col min="22" max="22" width="8.5546875" bestFit="1" customWidth="1"/>
    <col min="23" max="23" width="18.5546875" bestFit="1" customWidth="1"/>
    <col min="24" max="24" width="11.109375" bestFit="1" customWidth="1"/>
    <col min="25" max="25" width="8.5546875" bestFit="1" customWidth="1"/>
    <col min="26" max="26" width="14" bestFit="1" customWidth="1"/>
    <col min="27" max="27" width="10.5546875" bestFit="1" customWidth="1"/>
  </cols>
  <sheetData>
    <row r="1" spans="2:18" x14ac:dyDescent="0.3">
      <c r="B1" s="64" t="s">
        <v>267</v>
      </c>
      <c r="C1" s="64"/>
      <c r="D1" s="64"/>
      <c r="E1" s="64"/>
    </row>
    <row r="2" spans="2:18" ht="18" x14ac:dyDescent="0.35">
      <c r="B2" t="s">
        <v>203</v>
      </c>
      <c r="C2" t="s">
        <v>204</v>
      </c>
      <c r="D2" t="s">
        <v>205</v>
      </c>
      <c r="E2" t="s">
        <v>206</v>
      </c>
      <c r="M2" s="64" t="s">
        <v>215</v>
      </c>
      <c r="N2" s="64"/>
      <c r="P2" s="67" t="s">
        <v>214</v>
      </c>
      <c r="Q2" s="68"/>
      <c r="R2" s="69"/>
    </row>
    <row r="3" spans="2:18" ht="15.6" x14ac:dyDescent="0.3">
      <c r="B3" t="s">
        <v>34</v>
      </c>
      <c r="C3" t="s">
        <v>162</v>
      </c>
      <c r="D3" t="s">
        <v>207</v>
      </c>
      <c r="E3">
        <v>81</v>
      </c>
      <c r="G3" s="31" t="s">
        <v>212</v>
      </c>
      <c r="H3" s="31" t="s">
        <v>211</v>
      </c>
      <c r="M3" s="20" t="s">
        <v>207</v>
      </c>
      <c r="N3" s="20" t="s">
        <v>208</v>
      </c>
      <c r="P3" s="22" t="s">
        <v>203</v>
      </c>
      <c r="Q3" s="22" t="s">
        <v>213</v>
      </c>
      <c r="R3" s="38" t="s">
        <v>216</v>
      </c>
    </row>
    <row r="4" spans="2:18" ht="15.6" x14ac:dyDescent="0.3">
      <c r="B4" t="s">
        <v>34</v>
      </c>
      <c r="C4" t="s">
        <v>162</v>
      </c>
      <c r="D4" t="s">
        <v>208</v>
      </c>
      <c r="E4">
        <v>2333</v>
      </c>
      <c r="G4" s="31" t="s">
        <v>209</v>
      </c>
      <c r="H4" t="s">
        <v>207</v>
      </c>
      <c r="I4" t="s">
        <v>208</v>
      </c>
      <c r="J4" t="s">
        <v>210</v>
      </c>
      <c r="L4" s="36" t="s">
        <v>162</v>
      </c>
      <c r="M4" s="34">
        <f>GETPIVOTDATA("count",$G$3,"feature","ever_married","stroke_status","had stroke")*GETPIVOTDATA("count",$G$3,"feature","ever_married","category","married")/GETPIVOTDATA("count",$G$3,"feature","ever_married")</f>
        <v>53.223909848113671</v>
      </c>
      <c r="N4" s="34">
        <f>GETPIVOTDATA("count",$G$3,"feature","ever_married","stroke_status","no stroke")*GETPIVOTDATA("count",$G$3,"feature","ever_married","category","married")/GETPIVOTDATA("count",$G$3,"feature","ever_married")</f>
        <v>2360.7760901518864</v>
      </c>
      <c r="P4" s="35" t="s">
        <v>34</v>
      </c>
      <c r="Q4" s="37">
        <f>CHITEST(H6:I7,M4:N5)</f>
        <v>1.7143999237010973E-9</v>
      </c>
      <c r="R4" s="35" t="s">
        <v>110</v>
      </c>
    </row>
    <row r="5" spans="2:18" ht="15.6" x14ac:dyDescent="0.3">
      <c r="B5" t="s">
        <v>34</v>
      </c>
      <c r="C5" t="s">
        <v>163</v>
      </c>
      <c r="D5" t="s">
        <v>207</v>
      </c>
      <c r="E5">
        <v>9</v>
      </c>
      <c r="G5" s="32" t="s">
        <v>34</v>
      </c>
      <c r="H5">
        <v>90</v>
      </c>
      <c r="I5">
        <v>3992</v>
      </c>
      <c r="J5">
        <v>4082</v>
      </c>
      <c r="L5" s="36" t="s">
        <v>163</v>
      </c>
      <c r="M5" s="34">
        <f>GETPIVOTDATA("count",$G$3,"feature","ever_married","stroke_status","had stroke")*GETPIVOTDATA("count",$G$3,"feature","ever_married","category","never married")/GETPIVOTDATA("count",$G$3,"feature","ever_married")</f>
        <v>36.776090151886329</v>
      </c>
      <c r="N5" s="34">
        <f>GETPIVOTDATA("count",$G$3,"feature","ever_married","stroke_status","no stroke")*GETPIVOTDATA("count",$G$3,"feature","ever_married","category","never married")/GETPIVOTDATA("count",$G$3,"feature","ever_married")</f>
        <v>1631.2239098481136</v>
      </c>
      <c r="P5" s="35" t="s">
        <v>27</v>
      </c>
      <c r="Q5" s="37">
        <f>_xlfn.CHISQ.TEST(H9:I10,M7:N8)</f>
        <v>0.32380549991782243</v>
      </c>
      <c r="R5" s="35" t="s">
        <v>217</v>
      </c>
    </row>
    <row r="6" spans="2:18" ht="15.6" x14ac:dyDescent="0.3">
      <c r="B6" t="s">
        <v>34</v>
      </c>
      <c r="C6" t="s">
        <v>163</v>
      </c>
      <c r="D6" t="s">
        <v>208</v>
      </c>
      <c r="E6">
        <v>1659</v>
      </c>
      <c r="G6" s="33" t="s">
        <v>162</v>
      </c>
      <c r="H6">
        <v>81</v>
      </c>
      <c r="I6">
        <v>2333</v>
      </c>
      <c r="J6">
        <v>2414</v>
      </c>
      <c r="L6" s="34"/>
      <c r="M6" s="34"/>
      <c r="N6" s="34"/>
      <c r="P6" s="35" t="s">
        <v>33</v>
      </c>
      <c r="Q6" s="37">
        <f>_xlfn.CHISQ.TEST(H12:I13,M10:N11)</f>
        <v>1.9310731870592928E-14</v>
      </c>
      <c r="R6" s="35" t="s">
        <v>110</v>
      </c>
    </row>
    <row r="7" spans="2:18" ht="15.6" x14ac:dyDescent="0.3">
      <c r="B7" t="s">
        <v>27</v>
      </c>
      <c r="C7" t="s">
        <v>131</v>
      </c>
      <c r="D7" t="s">
        <v>207</v>
      </c>
      <c r="E7">
        <v>48</v>
      </c>
      <c r="G7" s="33" t="s">
        <v>163</v>
      </c>
      <c r="H7">
        <v>9</v>
      </c>
      <c r="I7">
        <v>1659</v>
      </c>
      <c r="J7">
        <v>1668</v>
      </c>
      <c r="L7" s="36" t="s">
        <v>131</v>
      </c>
      <c r="M7" s="34">
        <f>GETPIVOTDATA("count",$G$3,"feature","gender","stroke_status","had stroke")*GETPIVOTDATA("count",$G$3,"feature","gender","category","female")/GETPIVOTDATA("count",$G$3,"feature","gender")</f>
        <v>52.562469377756003</v>
      </c>
      <c r="N7" s="34">
        <f>GETPIVOTDATA("count",$G$3,"feature","gender","stroke_status","no stroke")*GETPIVOTDATA("count",$G$3,"feature","gender","category","female")/GETPIVOTDATA("count",$G$3,"feature","gender")</f>
        <v>2331.4375306222441</v>
      </c>
      <c r="P7" s="35" t="s">
        <v>32</v>
      </c>
      <c r="Q7" s="37">
        <f>_xlfn.CHISQ.TEST(H15:I16,M13:N14)</f>
        <v>1.4064432652271219E-5</v>
      </c>
      <c r="R7" s="35" t="s">
        <v>110</v>
      </c>
    </row>
    <row r="8" spans="2:18" ht="15.6" x14ac:dyDescent="0.3">
      <c r="B8" t="s">
        <v>27</v>
      </c>
      <c r="C8" t="s">
        <v>131</v>
      </c>
      <c r="D8" t="s">
        <v>208</v>
      </c>
      <c r="E8">
        <v>2336</v>
      </c>
      <c r="G8" s="32" t="s">
        <v>27</v>
      </c>
      <c r="H8">
        <v>90</v>
      </c>
      <c r="I8">
        <v>3992</v>
      </c>
      <c r="J8">
        <v>4082</v>
      </c>
      <c r="L8" s="36" t="s">
        <v>132</v>
      </c>
      <c r="M8" s="34">
        <f>GETPIVOTDATA("count",$G$3,"feature","gender","stroke_status","had stroke")*GETPIVOTDATA("count",$G$3,"feature","gender","category","male")/GETPIVOTDATA("count",$G$3,"feature","gender")</f>
        <v>37.437530622243997</v>
      </c>
      <c r="N8" s="34">
        <f>GETPIVOTDATA("count",$G$3,"feature","gender","stroke_status","no stroke")*GETPIVOTDATA("count",$G$3,"feature","gender","category","male")/GETPIVOTDATA("count",$G$3,"feature","gender")</f>
        <v>1660.5624693777561</v>
      </c>
      <c r="P8" s="35" t="s">
        <v>36</v>
      </c>
      <c r="Q8" s="37">
        <f>_xlfn.CHISQ.TEST(H18:I19,M16:N17)</f>
        <v>0.56931743341868302</v>
      </c>
      <c r="R8" s="35" t="s">
        <v>217</v>
      </c>
    </row>
    <row r="9" spans="2:18" ht="15.6" x14ac:dyDescent="0.3">
      <c r="B9" t="s">
        <v>27</v>
      </c>
      <c r="C9" t="s">
        <v>132</v>
      </c>
      <c r="D9" t="s">
        <v>207</v>
      </c>
      <c r="E9">
        <v>42</v>
      </c>
      <c r="G9" s="33" t="s">
        <v>131</v>
      </c>
      <c r="H9">
        <v>48</v>
      </c>
      <c r="I9">
        <v>2336</v>
      </c>
      <c r="J9">
        <v>2384</v>
      </c>
      <c r="L9" s="34"/>
      <c r="M9" s="34"/>
      <c r="N9" s="34"/>
      <c r="P9" s="35" t="s">
        <v>39</v>
      </c>
      <c r="Q9" s="37">
        <f>_xlfn.CHISQ.TEST(H21:I24,M19:N22)</f>
        <v>1.2205665333268156E-4</v>
      </c>
      <c r="R9" s="35" t="s">
        <v>110</v>
      </c>
    </row>
    <row r="10" spans="2:18" ht="15.6" x14ac:dyDescent="0.3">
      <c r="B10" t="s">
        <v>27</v>
      </c>
      <c r="C10" t="s">
        <v>132</v>
      </c>
      <c r="D10" t="s">
        <v>208</v>
      </c>
      <c r="E10">
        <v>1656</v>
      </c>
      <c r="G10" s="33" t="s">
        <v>132</v>
      </c>
      <c r="H10">
        <v>42</v>
      </c>
      <c r="I10">
        <v>1656</v>
      </c>
      <c r="J10">
        <v>1698</v>
      </c>
      <c r="L10" s="36" t="s">
        <v>195</v>
      </c>
      <c r="M10" s="34">
        <f>GETPIVOTDATA("count",$G$3,"feature","heart_disease","stroke_status","had stroke")*GETPIVOTDATA("count",$G$3,"feature","heart_disease","category","heart disease")/GETPIVOTDATA("count",$G$3,"feature","heart_disease")</f>
        <v>2.1166095051445368</v>
      </c>
      <c r="N10" s="34">
        <f>GETPIVOTDATA("count",$G$3,"feature","heart_disease","stroke_status","no stroke")*GETPIVOTDATA("count",$G$3,"feature","heart_disease","category","heart disease")/GETPIVOTDATA("count",$G$3,"feature","heart_disease")</f>
        <v>93.883390494855462</v>
      </c>
      <c r="P10" s="35" t="s">
        <v>35</v>
      </c>
      <c r="Q10" s="37">
        <f>_xlfn.CHISQ.TEST(H26:I30,M24:N28)</f>
        <v>4.2062562758702219E-3</v>
      </c>
      <c r="R10" s="35" t="s">
        <v>110</v>
      </c>
    </row>
    <row r="11" spans="2:18" x14ac:dyDescent="0.3">
      <c r="B11" t="s">
        <v>33</v>
      </c>
      <c r="C11" t="s">
        <v>195</v>
      </c>
      <c r="D11" t="s">
        <v>207</v>
      </c>
      <c r="E11">
        <v>13</v>
      </c>
      <c r="G11" s="32" t="s">
        <v>33</v>
      </c>
      <c r="H11">
        <v>90</v>
      </c>
      <c r="I11">
        <v>3992</v>
      </c>
      <c r="J11">
        <v>4082</v>
      </c>
      <c r="L11" s="36" t="s">
        <v>194</v>
      </c>
      <c r="M11" s="34">
        <f>GETPIVOTDATA("count",$G$3,"feature","heart_disease","stroke_status","had stroke")*GETPIVOTDATA("count",$G$3,"feature","heart_disease","category","no heart disease")/GETPIVOTDATA("count",$G$3,"feature","heart_disease")</f>
        <v>87.883390494855462</v>
      </c>
      <c r="N11" s="34">
        <f>GETPIVOTDATA("count",$G$3,"feature","heart_disease","stroke_status","no stroke")*GETPIVOTDATA("count",$G$3,"feature","heart_disease","category","no heart disease")/GETPIVOTDATA("count",$G$3,"feature","heart_disease")</f>
        <v>3898.1166095051444</v>
      </c>
    </row>
    <row r="12" spans="2:18" ht="17.399999999999999" customHeight="1" x14ac:dyDescent="0.3">
      <c r="B12" t="s">
        <v>33</v>
      </c>
      <c r="C12" t="s">
        <v>195</v>
      </c>
      <c r="D12" t="s">
        <v>208</v>
      </c>
      <c r="E12">
        <v>83</v>
      </c>
      <c r="G12" s="33" t="s">
        <v>195</v>
      </c>
      <c r="H12">
        <v>13</v>
      </c>
      <c r="I12">
        <v>83</v>
      </c>
      <c r="J12">
        <v>96</v>
      </c>
      <c r="L12" s="34"/>
      <c r="M12" s="34"/>
      <c r="N12" s="34"/>
      <c r="P12" s="70" t="s">
        <v>220</v>
      </c>
      <c r="Q12" s="70"/>
    </row>
    <row r="13" spans="2:18" x14ac:dyDescent="0.3">
      <c r="B13" t="s">
        <v>33</v>
      </c>
      <c r="C13" t="s">
        <v>194</v>
      </c>
      <c r="D13" t="s">
        <v>207</v>
      </c>
      <c r="E13">
        <v>77</v>
      </c>
      <c r="G13" s="33" t="s">
        <v>194</v>
      </c>
      <c r="H13">
        <v>77</v>
      </c>
      <c r="I13">
        <v>3909</v>
      </c>
      <c r="J13">
        <v>3986</v>
      </c>
      <c r="L13" s="36" t="s">
        <v>32</v>
      </c>
      <c r="M13" s="34">
        <f>GETPIVOTDATA("count",$G$3,"feature","hypertension","stroke_status","had stroke")*GETPIVOTDATA("count",$G$3,"feature","hypertension","category","hypertension")/GETPIVOTDATA("count",$G$3,"feature","hypertension")</f>
        <v>5.9088682018618321</v>
      </c>
      <c r="N13" s="34">
        <f>GETPIVOTDATA("count",$G$3,"feature","hypertension","stroke_status","no stroke")*GETPIVOTDATA("count",$G$3,"feature","hypertension","category","hypertension")/GETPIVOTDATA("count",$G$3,"feature","hypertension")</f>
        <v>262.09113179813818</v>
      </c>
      <c r="P13" s="70"/>
      <c r="Q13" s="70"/>
    </row>
    <row r="14" spans="2:18" x14ac:dyDescent="0.3">
      <c r="B14" t="s">
        <v>33</v>
      </c>
      <c r="C14" t="s">
        <v>194</v>
      </c>
      <c r="D14" t="s">
        <v>208</v>
      </c>
      <c r="E14">
        <v>3909</v>
      </c>
      <c r="G14" s="32" t="s">
        <v>32</v>
      </c>
      <c r="H14">
        <v>90</v>
      </c>
      <c r="I14">
        <v>3992</v>
      </c>
      <c r="J14">
        <v>4082</v>
      </c>
      <c r="L14" s="36" t="s">
        <v>200</v>
      </c>
      <c r="M14" s="34">
        <f>(GETPIVOTDATA("count",$G$3,"feature","hypertension","stroke_status","had stroke")*GETPIVOTDATA("count",$G$3,"feature","hypertension","category","no hypertension"))/GETPIVOTDATA("count",$G$3,"feature","hypertension")</f>
        <v>84.091131798138164</v>
      </c>
      <c r="N14" s="34">
        <f>GETPIVOTDATA("count",$G$3,"feature","hypertension","stroke_status","no stroke")*GETPIVOTDATA("count",$G$3,"feature","hypertension","category","no hypertension")/GETPIVOTDATA("count",$G$3,"feature","hypertension")</f>
        <v>3729.9088682018619</v>
      </c>
      <c r="P14" s="70"/>
      <c r="Q14" s="70"/>
    </row>
    <row r="15" spans="2:18" x14ac:dyDescent="0.3">
      <c r="B15" t="s">
        <v>32</v>
      </c>
      <c r="C15" t="s">
        <v>32</v>
      </c>
      <c r="D15" t="s">
        <v>207</v>
      </c>
      <c r="E15">
        <v>16</v>
      </c>
      <c r="G15" s="33" t="s">
        <v>32</v>
      </c>
      <c r="H15">
        <v>16</v>
      </c>
      <c r="I15">
        <v>252</v>
      </c>
      <c r="J15">
        <v>268</v>
      </c>
      <c r="L15" s="34"/>
      <c r="M15" s="34"/>
      <c r="N15" s="34"/>
      <c r="P15" s="70"/>
      <c r="Q15" s="70"/>
    </row>
    <row r="16" spans="2:18" x14ac:dyDescent="0.3">
      <c r="B16" t="s">
        <v>32</v>
      </c>
      <c r="C16" t="s">
        <v>32</v>
      </c>
      <c r="D16" t="s">
        <v>208</v>
      </c>
      <c r="E16">
        <v>252</v>
      </c>
      <c r="G16" s="33" t="s">
        <v>200</v>
      </c>
      <c r="H16">
        <v>74</v>
      </c>
      <c r="I16">
        <v>3740</v>
      </c>
      <c r="J16">
        <v>3814</v>
      </c>
      <c r="L16" s="36" t="s">
        <v>159</v>
      </c>
      <c r="M16" s="34">
        <f>GETPIVOTDATA("count",$G$3,"feature","residence_type","stroke_status","had stroke")*GETPIVOTDATA("count",$G$3,"feature","residence_type","category","rural")/GETPIVOTDATA("count",$G$3,"feature","residence_type")</f>
        <v>44.669279764821169</v>
      </c>
      <c r="N16" s="34">
        <f>GETPIVOTDATA("count",$G$3,"feature","residence_type","stroke_status","no stroke")*GETPIVOTDATA("count",$G$3,"feature","residence_type","category","rural")/GETPIVOTDATA("count",$G$3,"feature","residence_type")</f>
        <v>1981.3307202351789</v>
      </c>
      <c r="P16" s="70"/>
      <c r="Q16" s="70"/>
    </row>
    <row r="17" spans="2:18" x14ac:dyDescent="0.3">
      <c r="B17" t="s">
        <v>32</v>
      </c>
      <c r="C17" t="s">
        <v>200</v>
      </c>
      <c r="D17" t="s">
        <v>207</v>
      </c>
      <c r="E17">
        <v>74</v>
      </c>
      <c r="G17" s="32" t="s">
        <v>36</v>
      </c>
      <c r="H17">
        <v>90</v>
      </c>
      <c r="I17">
        <v>3992</v>
      </c>
      <c r="J17">
        <v>4082</v>
      </c>
      <c r="L17" s="36" t="s">
        <v>158</v>
      </c>
      <c r="M17" s="34">
        <f>GETPIVOTDATA("count",$G$3,"feature","residence_type","stroke_status","had stroke")*GETPIVOTDATA("count",$G$3,"feature","residence_type","category","urban")/GETPIVOTDATA("count",$G$3,"feature","residence_type")</f>
        <v>45.330720235178831</v>
      </c>
      <c r="N17" s="34">
        <f>GETPIVOTDATA("count",$G$3,"feature","residence_type","stroke_status","no stroke")*GETPIVOTDATA("count",$G$3,"feature","residence_type","category","urban")/GETPIVOTDATA("count",$G$3,"feature","residence_type")</f>
        <v>2010.6692797648211</v>
      </c>
      <c r="P17" s="70"/>
      <c r="Q17" s="70"/>
    </row>
    <row r="18" spans="2:18" x14ac:dyDescent="0.3">
      <c r="B18" t="s">
        <v>32</v>
      </c>
      <c r="C18" t="s">
        <v>200</v>
      </c>
      <c r="D18" t="s">
        <v>208</v>
      </c>
      <c r="E18">
        <v>3740</v>
      </c>
      <c r="G18" s="33" t="s">
        <v>159</v>
      </c>
      <c r="H18">
        <v>42</v>
      </c>
      <c r="I18">
        <v>1984</v>
      </c>
      <c r="J18">
        <v>2026</v>
      </c>
      <c r="L18" s="34"/>
      <c r="M18" s="34"/>
      <c r="N18" s="34"/>
      <c r="P18" s="70"/>
      <c r="Q18" s="70"/>
    </row>
    <row r="19" spans="2:18" x14ac:dyDescent="0.3">
      <c r="B19" t="s">
        <v>36</v>
      </c>
      <c r="C19" t="s">
        <v>159</v>
      </c>
      <c r="D19" t="s">
        <v>207</v>
      </c>
      <c r="E19">
        <v>42</v>
      </c>
      <c r="G19" s="33" t="s">
        <v>158</v>
      </c>
      <c r="H19">
        <v>48</v>
      </c>
      <c r="I19">
        <v>2008</v>
      </c>
      <c r="J19">
        <v>2056</v>
      </c>
      <c r="L19" s="36" t="s">
        <v>168</v>
      </c>
      <c r="M19" s="34">
        <f>GETPIVOTDATA("count",$G$3,"feature","smoking_status","stroke_status","had stroke")*GETPIVOTDATA("count",$G$3,"feature","smoking_status","category","formerly smoked")/GETPIVOTDATA("count",$G$3,"feature","smoking_status")</f>
        <v>12.898089171974522</v>
      </c>
      <c r="N19" s="34">
        <f>GETPIVOTDATA("count",$G$3,"feature","smoking_status","stroke_status","no stroke")*GETPIVOTDATA("count",$G$3,"feature","smoking_status","category","formerly smoked")/GETPIVOTDATA("count",$G$3,"feature","smoking_status")</f>
        <v>572.10191082802544</v>
      </c>
      <c r="P19" s="70"/>
      <c r="Q19" s="70"/>
    </row>
    <row r="20" spans="2:18" x14ac:dyDescent="0.3">
      <c r="B20" t="s">
        <v>36</v>
      </c>
      <c r="C20" t="s">
        <v>159</v>
      </c>
      <c r="D20" t="s">
        <v>208</v>
      </c>
      <c r="E20">
        <v>1984</v>
      </c>
      <c r="G20" s="32" t="s">
        <v>39</v>
      </c>
      <c r="H20">
        <v>90</v>
      </c>
      <c r="I20">
        <v>3992</v>
      </c>
      <c r="J20">
        <v>4082</v>
      </c>
      <c r="L20" s="36" t="s">
        <v>169</v>
      </c>
      <c r="M20" s="34">
        <f>GETPIVOTDATA("count",$G$3,"feature","smoking_status","stroke_status","had stroke")*GETPIVOTDATA("count",$G$3,"feature","smoking_status","category","never smoked")/GETPIVOTDATA("count",$G$3,"feature","smoking_status")</f>
        <v>32.741303282704557</v>
      </c>
      <c r="N20" s="34">
        <f>GETPIVOTDATA("count",$G$3,"feature","smoking_status","stroke_status","no stroke")*GETPIVOTDATA("count",$G$3,"feature","smoking_status","category","never smoked")/GETPIVOTDATA("count",$G$3,"feature","smoking_status")</f>
        <v>1452.2586967172954</v>
      </c>
    </row>
    <row r="21" spans="2:18" ht="14.4" customHeight="1" x14ac:dyDescent="0.35">
      <c r="B21" t="s">
        <v>36</v>
      </c>
      <c r="C21" t="s">
        <v>158</v>
      </c>
      <c r="D21" t="s">
        <v>207</v>
      </c>
      <c r="E21">
        <v>48</v>
      </c>
      <c r="G21" s="33" t="s">
        <v>168</v>
      </c>
      <c r="H21">
        <v>22</v>
      </c>
      <c r="I21">
        <v>563</v>
      </c>
      <c r="J21">
        <v>585</v>
      </c>
      <c r="L21" s="36" t="s">
        <v>171</v>
      </c>
      <c r="M21" s="34">
        <f>GETPIVOTDATA("count",$G$3,"feature","smoking_status","stroke_status","had stroke")*GETPIVOTDATA("count",$G$3,"feature","smoking_status","category","smokes")/GETPIVOTDATA("count",$G$3,"feature","smoking_status")</f>
        <v>14.529642332190102</v>
      </c>
      <c r="N21" s="34">
        <f>GETPIVOTDATA("count",$G$3,"feature","smoking_status","stroke_status","no stroke")*GETPIVOTDATA("count",$G$3,"feature","smoking_status","category","smokes")/GETPIVOTDATA("count",$G$3,"feature","smoking_status")</f>
        <v>644.47035766780994</v>
      </c>
      <c r="P21" s="66" t="s">
        <v>218</v>
      </c>
      <c r="Q21" s="66"/>
    </row>
    <row r="22" spans="2:18" x14ac:dyDescent="0.3">
      <c r="B22" t="s">
        <v>36</v>
      </c>
      <c r="C22" t="s">
        <v>158</v>
      </c>
      <c r="D22" t="s">
        <v>208</v>
      </c>
      <c r="E22">
        <v>2008</v>
      </c>
      <c r="G22" s="33" t="s">
        <v>169</v>
      </c>
      <c r="H22">
        <v>24</v>
      </c>
      <c r="I22">
        <v>1461</v>
      </c>
      <c r="J22">
        <v>1485</v>
      </c>
      <c r="L22" s="36" t="s">
        <v>170</v>
      </c>
      <c r="M22" s="34">
        <f>GETPIVOTDATA("count",$G$3,"feature","smoking_status","stroke_status","had stroke")*GETPIVOTDATA("count",$G$3,"feature","smoking_status","category","unknown")/GETPIVOTDATA("count",$G$3,"feature","smoking_status")</f>
        <v>29.830965213130817</v>
      </c>
      <c r="N22" s="34">
        <f>GETPIVOTDATA("count",$G$3,"feature","smoking_status","stroke_status","no stroke")*GETPIVOTDATA("count",$G$3,"feature","smoking_status","category","unknown")/GETPIVOTDATA("count",$G$3,"feature","smoking_status")</f>
        <v>1323.1690347868691</v>
      </c>
      <c r="P22" s="40" t="s">
        <v>203</v>
      </c>
      <c r="Q22" s="40" t="s">
        <v>213</v>
      </c>
    </row>
    <row r="23" spans="2:18" x14ac:dyDescent="0.3">
      <c r="B23" t="s">
        <v>39</v>
      </c>
      <c r="C23" t="s">
        <v>168</v>
      </c>
      <c r="D23" t="s">
        <v>207</v>
      </c>
      <c r="E23">
        <v>22</v>
      </c>
      <c r="G23" s="33" t="s">
        <v>171</v>
      </c>
      <c r="H23">
        <v>25</v>
      </c>
      <c r="I23">
        <v>634</v>
      </c>
      <c r="J23">
        <v>659</v>
      </c>
      <c r="L23" s="34"/>
      <c r="M23" s="34"/>
      <c r="N23" s="34"/>
      <c r="P23" s="35" t="s">
        <v>38</v>
      </c>
      <c r="Q23" s="39">
        <v>1.06E-6</v>
      </c>
    </row>
    <row r="24" spans="2:18" x14ac:dyDescent="0.3">
      <c r="B24" t="s">
        <v>39</v>
      </c>
      <c r="C24" t="s">
        <v>168</v>
      </c>
      <c r="D24" t="s">
        <v>208</v>
      </c>
      <c r="E24">
        <v>563</v>
      </c>
      <c r="G24" s="33" t="s">
        <v>170</v>
      </c>
      <c r="H24">
        <v>19</v>
      </c>
      <c r="I24">
        <v>1334</v>
      </c>
      <c r="J24">
        <v>1353</v>
      </c>
      <c r="L24" s="36" t="s">
        <v>154</v>
      </c>
      <c r="M24" s="34">
        <f>GETPIVOTDATA("count",$G$3,"feature","work_type","stroke_status","had stroke")*GETPIVOTDATA("count",$G$3,"feature","work_type","category","children")/GETPIVOTDATA("count",$G$3,"feature","work_type")</f>
        <v>15.146986771190592</v>
      </c>
      <c r="N24" s="34">
        <f>GETPIVOTDATA("count",$G$3,"feature","work_type","stroke_status","no stroke")*GETPIVOTDATA("count",$G$3,"feature","work_type","category","children")/GETPIVOTDATA("count",$G$3,"feature","work_type")</f>
        <v>671.85301322880946</v>
      </c>
      <c r="P24" s="35" t="s">
        <v>37</v>
      </c>
      <c r="Q24" s="35">
        <v>1E-4</v>
      </c>
    </row>
    <row r="25" spans="2:18" x14ac:dyDescent="0.3">
      <c r="B25" t="s">
        <v>39</v>
      </c>
      <c r="C25" t="s">
        <v>169</v>
      </c>
      <c r="D25" t="s">
        <v>207</v>
      </c>
      <c r="E25">
        <v>24</v>
      </c>
      <c r="G25" s="32" t="s">
        <v>35</v>
      </c>
      <c r="H25">
        <v>90</v>
      </c>
      <c r="I25">
        <v>3992</v>
      </c>
      <c r="J25">
        <v>4082</v>
      </c>
      <c r="L25" s="36" t="s">
        <v>152</v>
      </c>
      <c r="M25" s="34">
        <f>GETPIVOTDATA("count",$G$3,"feature","work_type","stroke_status","had stroke")*GETPIVOTDATA("count",$G$3,"feature","work_type","category","govt_job")/GETPIVOTDATA("count",$G$3,"feature","work_type")</f>
        <v>11.597256246937775</v>
      </c>
      <c r="N25" s="34">
        <f>GETPIVOTDATA("count",$G$3,"feature","work_type","stroke_status","no stroke")*GETPIVOTDATA("count",$G$3,"feature","work_type","category","govt_job")/GETPIVOTDATA("count",$G$3,"feature","work_type")</f>
        <v>514.40274375306217</v>
      </c>
    </row>
    <row r="26" spans="2:18" x14ac:dyDescent="0.3">
      <c r="B26" t="s">
        <v>39</v>
      </c>
      <c r="C26" t="s">
        <v>169</v>
      </c>
      <c r="D26" t="s">
        <v>208</v>
      </c>
      <c r="E26">
        <v>1461</v>
      </c>
      <c r="G26" s="33" t="s">
        <v>154</v>
      </c>
      <c r="H26">
        <v>2</v>
      </c>
      <c r="I26">
        <v>685</v>
      </c>
      <c r="J26">
        <v>687</v>
      </c>
      <c r="L26" s="36" t="s">
        <v>155</v>
      </c>
      <c r="M26" s="34">
        <f>GETPIVOTDATA("count",$G$3,"feature","work_type","stroke_status","had stroke")*GETPIVOTDATA("count",$G$3,"feature","work_type","category","never_worked")/GETPIVOTDATA("count",$G$3,"feature","work_type")</f>
        <v>0.48505634492895638</v>
      </c>
      <c r="N26" s="34">
        <f>GETPIVOTDATA("count",$G$3,"feature","work_type","stroke_status","no stroke")*GETPIVOTDATA("count",$G$3,"feature","work_type","category","never_worked")/GETPIVOTDATA("count",$G$3,"feature","work_type")</f>
        <v>21.514943655071043</v>
      </c>
      <c r="P26" s="65" t="s">
        <v>219</v>
      </c>
      <c r="Q26" s="65"/>
      <c r="R26" s="65"/>
    </row>
    <row r="27" spans="2:18" x14ac:dyDescent="0.3">
      <c r="B27" t="s">
        <v>39</v>
      </c>
      <c r="C27" t="s">
        <v>171</v>
      </c>
      <c r="D27" t="s">
        <v>207</v>
      </c>
      <c r="E27">
        <v>25</v>
      </c>
      <c r="G27" s="33" t="s">
        <v>152</v>
      </c>
      <c r="H27">
        <v>16</v>
      </c>
      <c r="I27">
        <v>510</v>
      </c>
      <c r="J27">
        <v>526</v>
      </c>
      <c r="L27" s="36" t="s">
        <v>151</v>
      </c>
      <c r="M27" s="34">
        <f>GETPIVOTDATA("count",$G$3,"feature","work_type","stroke_status","had stroke")*GETPIVOTDATA("count",$G$3,"feature","work_type","category","private")/GETPIVOTDATA("count",$G$3,"feature","work_type")</f>
        <v>53.135717785399315</v>
      </c>
      <c r="N27" s="34">
        <f>GETPIVOTDATA("count",$G$3,"feature","work_type","stroke_status","no stroke")*GETPIVOTDATA("count",$G$3,"feature","work_type","category","private")/GETPIVOTDATA("count",$G$3,"feature","work_type")</f>
        <v>2356.8642822146007</v>
      </c>
      <c r="P27" s="65"/>
      <c r="Q27" s="65"/>
      <c r="R27" s="65"/>
    </row>
    <row r="28" spans="2:18" x14ac:dyDescent="0.3">
      <c r="B28" t="s">
        <v>39</v>
      </c>
      <c r="C28" t="s">
        <v>171</v>
      </c>
      <c r="D28" t="s">
        <v>208</v>
      </c>
      <c r="E28">
        <v>634</v>
      </c>
      <c r="G28" s="33" t="s">
        <v>155</v>
      </c>
      <c r="I28">
        <v>22</v>
      </c>
      <c r="J28">
        <v>22</v>
      </c>
      <c r="L28" s="36" t="s">
        <v>153</v>
      </c>
      <c r="M28" s="34">
        <f>GETPIVOTDATA("count",$G$3,"feature","work_type","stroke_status","had stroke")*GETPIVOTDATA("count",$G$3,"feature","work_type","category","self-employed")/GETPIVOTDATA("count",$G$3,"feature","work_type")</f>
        <v>9.6349828515433611</v>
      </c>
      <c r="N28" s="34">
        <f>GETPIVOTDATA("count",$G$3,"feature","work_type","stroke_status","no stroke")*GETPIVOTDATA("count",$G$3,"feature","work_type","category","self-employed")/GETPIVOTDATA("count",$G$3,"feature","work_type")</f>
        <v>427.36501714845662</v>
      </c>
      <c r="P28" s="65"/>
      <c r="Q28" s="65"/>
      <c r="R28" s="65"/>
    </row>
    <row r="29" spans="2:18" x14ac:dyDescent="0.3">
      <c r="B29" t="s">
        <v>39</v>
      </c>
      <c r="C29" t="s">
        <v>170</v>
      </c>
      <c r="D29" t="s">
        <v>207</v>
      </c>
      <c r="E29">
        <v>19</v>
      </c>
      <c r="G29" s="33" t="s">
        <v>151</v>
      </c>
      <c r="H29">
        <v>59</v>
      </c>
      <c r="I29">
        <v>2351</v>
      </c>
      <c r="J29">
        <v>2410</v>
      </c>
      <c r="P29" s="65"/>
      <c r="Q29" s="65"/>
      <c r="R29" s="65"/>
    </row>
    <row r="30" spans="2:18" x14ac:dyDescent="0.3">
      <c r="B30" t="s">
        <v>39</v>
      </c>
      <c r="C30" t="s">
        <v>170</v>
      </c>
      <c r="D30" t="s">
        <v>208</v>
      </c>
      <c r="E30">
        <v>1334</v>
      </c>
      <c r="G30" s="33" t="s">
        <v>153</v>
      </c>
      <c r="H30">
        <v>13</v>
      </c>
      <c r="I30">
        <v>424</v>
      </c>
      <c r="J30">
        <v>437</v>
      </c>
      <c r="P30" s="65"/>
      <c r="Q30" s="65"/>
      <c r="R30" s="65"/>
    </row>
    <row r="31" spans="2:18" x14ac:dyDescent="0.3">
      <c r="B31" t="s">
        <v>35</v>
      </c>
      <c r="C31" t="s">
        <v>154</v>
      </c>
      <c r="D31" t="s">
        <v>207</v>
      </c>
      <c r="E31">
        <v>2</v>
      </c>
      <c r="G31" s="32" t="s">
        <v>210</v>
      </c>
      <c r="H31">
        <v>630</v>
      </c>
      <c r="I31">
        <v>27944</v>
      </c>
      <c r="J31">
        <v>28574</v>
      </c>
      <c r="P31" s="65"/>
      <c r="Q31" s="65"/>
      <c r="R31" s="65"/>
    </row>
    <row r="32" spans="2:18" x14ac:dyDescent="0.3">
      <c r="B32" t="s">
        <v>35</v>
      </c>
      <c r="C32" t="s">
        <v>154</v>
      </c>
      <c r="D32" t="s">
        <v>208</v>
      </c>
      <c r="E32">
        <v>685</v>
      </c>
      <c r="P32" s="65"/>
      <c r="Q32" s="65"/>
      <c r="R32" s="65"/>
    </row>
    <row r="33" spans="2:18" x14ac:dyDescent="0.3">
      <c r="B33" t="s">
        <v>35</v>
      </c>
      <c r="C33" t="s">
        <v>152</v>
      </c>
      <c r="D33" t="s">
        <v>207</v>
      </c>
      <c r="E33">
        <v>16</v>
      </c>
      <c r="P33" s="65"/>
      <c r="Q33" s="65"/>
      <c r="R33" s="65"/>
    </row>
    <row r="34" spans="2:18" x14ac:dyDescent="0.3">
      <c r="B34" t="s">
        <v>35</v>
      </c>
      <c r="C34" t="s">
        <v>152</v>
      </c>
      <c r="D34" t="s">
        <v>208</v>
      </c>
      <c r="E34">
        <v>510</v>
      </c>
      <c r="P34" s="65"/>
      <c r="Q34" s="65"/>
      <c r="R34" s="65"/>
    </row>
    <row r="35" spans="2:18" x14ac:dyDescent="0.3">
      <c r="B35" t="s">
        <v>35</v>
      </c>
      <c r="C35" t="s">
        <v>155</v>
      </c>
      <c r="D35" t="s">
        <v>208</v>
      </c>
      <c r="E35">
        <v>22</v>
      </c>
      <c r="P35" s="65"/>
      <c r="Q35" s="65"/>
      <c r="R35" s="65"/>
    </row>
    <row r="36" spans="2:18" x14ac:dyDescent="0.3">
      <c r="B36" t="s">
        <v>35</v>
      </c>
      <c r="C36" t="s">
        <v>151</v>
      </c>
      <c r="D36" t="s">
        <v>207</v>
      </c>
      <c r="E36">
        <v>59</v>
      </c>
    </row>
    <row r="37" spans="2:18" x14ac:dyDescent="0.3">
      <c r="B37" t="s">
        <v>35</v>
      </c>
      <c r="C37" t="s">
        <v>151</v>
      </c>
      <c r="D37" t="s">
        <v>208</v>
      </c>
      <c r="E37">
        <v>2351</v>
      </c>
    </row>
    <row r="38" spans="2:18" x14ac:dyDescent="0.3">
      <c r="B38" t="s">
        <v>35</v>
      </c>
      <c r="C38" t="s">
        <v>153</v>
      </c>
      <c r="D38" t="s">
        <v>207</v>
      </c>
      <c r="E38">
        <v>13</v>
      </c>
    </row>
    <row r="39" spans="2:18" x14ac:dyDescent="0.3">
      <c r="B39" t="s">
        <v>35</v>
      </c>
      <c r="C39" t="s">
        <v>153</v>
      </c>
      <c r="D39" t="s">
        <v>208</v>
      </c>
      <c r="E39">
        <v>424</v>
      </c>
    </row>
  </sheetData>
  <mergeCells count="6">
    <mergeCell ref="B1:E1"/>
    <mergeCell ref="P26:R35"/>
    <mergeCell ref="P21:Q21"/>
    <mergeCell ref="P2:R2"/>
    <mergeCell ref="M2:N2"/>
    <mergeCell ref="P12:Q19"/>
  </mergeCells>
  <conditionalFormatting sqref="Q4:Q10">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G A A B Q S w M E F A A C A A g A L Z n T 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L Z n 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Z 0 1 r W H N M k b w M A A K s o A A A T A B w A R m 9 y b X V s Y X M v U 2 V j d G l v b j E u b S C i G A A o o B Q A A A A A A A A A A A A A A A A A A A A A A A A A A A D t m t F O 2 z A U h u + R + g 5 W E F K r Z Z V g t J M 2 9 Q K l g 3 L D 2 A p X Z I r c 5 D Q 1 d e z O d m A V 4 t 3 n J C 2 0 k L Q l I G E 1 9 I b W P j 7 + / f u T 7 c R I 8 B X h D P W z v / v f a z u 1 H T n C A g I U A g t A e A G R S p B B n M Z 1 E A V V 2 0 H 6 0 + e x 8 E G X O P K m 2 e V + H A F T 9 W N C o e l w p v Q P W b e c b + 6 l B C H d a y w m U 3 c e J t 0 J F 2 r I K e H e R P B r 3 b t 0 4 7 S 7 d s v T / f E x e I L I s R t g h V 0 I s O f L G z d H U V O X W w 3 7 q g u U R E S B 6 F i 2 Z S O H 0 z h i s t O 2 0 Q / m 8 4 C w s L N / 0 D q w 0 a + Y K + i r K Y X O 4 9 f m G W f w p 2 F n I 9 u 1 z g W P d F 2 A e o B 1 j 9 L S w 7 z A A x 0 4 q 5 m V 1 z M T b H Q 1 K z + i t O 9 j i o X s K B E v p n R G m I U 6 4 8 V 0 A o / p L g R m c s h F l A l O K m U 9 p 3 / 7 7 s 7 K R q 8 H p 3 Q U U v B P 3 d v o z n J 4 z J Q u P W W q f d h M M q T F 5 3 w S U 5 x O 2 t 6 8 D Y u j A Y i 0 u p 9 6 j A o a n z J 0 I n g 8 Q b O w v A w / b 0 B g S t F C R w X R 9 4 3 a D m G 5 R i z y h k P w w q R X k 5 D L F 1 U h 6 h 4 M M A a 8 P c S H 8 3 o H S 5 D l c L v l Y u w l 7 U z C L V 9 U h X B 7 M G D b c B M g S Q D M B + O Y W 6 G s Q u A t u 7 B t 9 I H e r L 0 I C 0 E g M I m 9 Q l 0 V I m / J A 6 m w i q X R + C 2 k 2 Z A + G f G x n q n Z 4 E z i b 4 W y C h G 4 7 I L R 8 J V Y + w Y R M Q m 5 p 3 I q x F k y d B 8 r C L m Y v h F l m 3 C 0 m s Q F y s r x F d L Y 5 9 K o I 1 2 e p A p x N h / + 9 r E 2 A i x U M q 2 A z S K u W F i F u F s 2 4 U 1 3 U x P Y 0 w V C w y O 1 R q P Q K 9 J V J f I W P T D 3 G F c O v F 3 L H x F P / o 3 1 L y + Z e l Q / a F j v T N 0 T S W t Y O 9 w i 1 o a g 8 R L P X 5 E U 7 r Y z D w u w 9 J + T 9 Y I L A 2 M 3 x N X i 1 u D y Z Y t w c Y q w y B a O g o U l S S E U 6 m b e v e Z K y d R t a 6 W 2 D z 7 W 8 N F b c O 5 V F 4 7 m P b w V y V r D x N c t Y u I o T N 7 4 l O S C h 3 T q Q 0 T 8 3 N P I m V a A K T r J D M 4 N O R f w O S B 4 A A p k b k A 3 r S z o o E f C E e o W N d / 4 y F M I p w F n n 5 K E b t M h q D y h h W h k d L 4 a n W R y 5 i 9 0 D V v V 8 m R 9 r G o b M N P X x h U Q c 6 z 7 B k G n K I 0 J 8 q l K r p h W B V y y M e O 3 + Q + A P T 1 Z W n D 6 E J f N X 1 k y E y i 8 I f Z 1 O g 8 n / z 0 U w n t f f T 9 X V K E 1 7 D L x B 7 V b R d Q d z e b o t 3 Y J H a c u S T R v l E N K u / X p R a l 0 / A t A + g 9 Q S w E C L Q A U A A I A C A A t m d N a 7 i + c q a Q A A A D 2 A A A A E g A A A A A A A A A A A A A A A A A A A A A A Q 2 9 u Z m l n L 1 B h Y 2 t h Z 2 U u e G 1 s U E s B A i 0 A F A A C A A g A L Z n T W g / K 6 a u k A A A A 6 Q A A A B M A A A A A A A A A A A A A A A A A 8 A A A A F t D b 2 5 0 Z W 5 0 X 1 R 5 c G V z X S 5 4 b W x Q S w E C L Q A U A A I A C A A t m d N a 1 h z T J G 8 D A A C r K A A A E w A A A A A A A A A A A A A A A A D h 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x A A A A A A A A E b 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k Z X J 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Q 5 Z W M 5 Y j M t Y z U 4 N i 0 0 Y W V i L T l k Z G U t N m N j Z W Z m Z j I y N T g 1 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w M D o 0 O T o z O S 4 4 N j k 2 M T E 0 W i I g L z 4 8 R W 5 0 c n k g V H l w Z T 0 i R m l s b E N v b H V t b l R 5 c G V z I i B W Y W x 1 Z T 0 i c 0 J n T U Z B d 1 V G I i A v P j x F b n R y e S B U e X B l P S J G a W x s Q 2 9 s d W 1 u T m F t Z X M i I F Z h b H V l P S J z W y Z x d W 9 0 O 2 d l b m R l c i Z x d W 9 0 O y w m c X V v d D t D b 3 V u d C Z x d W 9 0 O y w m c X V v d D t Q b 3 B 1 b G F 0 a W 9 u I C U m c X V v d D s s J n F 1 b 3 Q 7 U 3 R y b 2 t l I E N v d W 5 0 J n F 1 b 3 Q 7 L C Z x d W 9 0 O 0 l u I E d y b 3 V w I F N 0 c m 9 r Z S A l J n F 1 b 3 Q 7 L C Z x d W 9 0 O 0 9 2 Z X J h b G w g U G 9 w d W x h d G l v b i B T d H J v a 2 U g J 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Q 2 9 s d W 1 u Q 2 9 1 b n Q m c X V v d D s 6 N i w m c X V v d D t L Z X l D b 2 x 1 b W 5 O Y W 1 l c y Z x d W 9 0 O z p b X S w m c X V v d D t D 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1 J l b G F 0 a W 9 u c 2 h p c E l u Z m 8 m c X V v d D s 6 W 1 1 9 I i A v P j w v U 3 R h Y m x l R W 5 0 c m l l c z 4 8 L 0 l 0 Z W 0 + P E l 0 Z W 0 + P E l 0 Z W 1 M b 2 N h d G l v b j 4 8 S X R l b V R 5 c G U + R m 9 y b X V s Y T w v S X R l b V R 5 c G U + P E l 0 Z W 1 Q Y X R o P l N l Y 3 R p b 2 4 x L 2 d l b m R l c l 9 k a X N 0 c m l i d X R p b 2 4 v U 2 9 1 c m N l P C 9 J d G V t U G F 0 a D 4 8 L 0 l 0 Z W 1 M b 2 N h d G l v b j 4 8 U 3 R h Y m x l R W 5 0 c m l l c y A v P j w v S X R l b T 4 8 S X R l b T 4 8 S X R l b U x v Y 2 F 0 a W 9 u P j x J d G V t V H l w Z T 5 G b 3 J t d W x h P C 9 J d G V t V H l w Z T 4 8 S X R l b V B h d G g + U 2 V j d G l v b j E v Z 2 V u Z G V y X 2 R p c 3 R y a W J 1 d G l v b i 9 Q c m 9 t b 3 R l Z C U y M E h l Y W R l c n M 8 L 0 l 0 Z W 1 Q Y X R o P j w v S X R l b U x v Y 2 F 0 a W 9 u P j x T d G F i b G V F b n R y a W V z I C 8 + P C 9 J d G V t P j x J d G V t P j x J d G V t T G 9 j Y X R p b 2 4 + P E l 0 Z W 1 U e X B l P k Z v c m 1 1 b G E 8 L 0 l 0 Z W 1 U e X B l P j x J d G V t U G F 0 a D 5 T Z W N 0 a W 9 u M S 9 n Z W 5 k Z X J f Z G l z d H J p Y n V 0 a W 9 u L 0 N o Y W 5 n Z W Q l M j B U e X B l P C 9 J d G V t U G F 0 a D 4 8 L 0 l 0 Z W 1 M b 2 N h d G l v b j 4 8 U 3 R h Y m x l R W 5 0 c m l l c y A v P j w v S X R l b T 4 8 S X R l b T 4 8 S X R l b U x v Y 2 F 0 a W 9 u P j x J d G V t V H l w Z T 5 G b 3 J t d W x h P C 9 J d G V t V H l w Z T 4 8 S X R l b V B h d G g + U 2 V j d G l v b j E v Y W d l X 2 d y b 3 V w 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k N D I 4 N D A 5 L T M z N T M t N D M 1 N C 1 i N T N i L T k 2 M z R h M z M 5 N D k 1 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y 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0 V D A 2 O j E w O j U 5 L j Q z M z U 2 M j h a I i A v P j x F b n R y e S B U e X B l P S J G a W x s Q 2 9 s d W 1 u V H l w Z X M i I F Z h b H V l P S J z Q m d N R k F 3 V U Y i I C 8 + P E V u d H J 5 I F R 5 c G U 9 I k Z p b G x D b 2 x 1 b W 5 O Y W 1 l c y I g V m F s d W U 9 I n N b J n F 1 b 3 Q 7 Y W d l X 2 d y b 3 V w 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Q 2 9 s d W 1 u Q 2 9 1 b n Q m c X V v d D s 6 N i w m c X V v d D t L Z X l D b 2 x 1 b W 5 O Y W 1 l c y Z x d W 9 0 O z p b X S w m c X V v d D t D b 2 x 1 b W 5 J Z G V u d G l 0 a W V z J n F 1 b 3 Q 7 O l s m c X V v d D t T Z W N 0 a W 9 u M S 9 h Z 2 V f Z 3 J v d X B f Z G l z d H J p Y n V 0 a W 9 u L 0 F 1 d G 9 S Z W 1 v d m V k Q 2 9 s d W 1 u c z E u e 2 F n Z V 9 n c m 9 1 c C w w f S Z x d W 9 0 O y w m c X V v d D t T Z W N 0 a W 9 u M S 9 h Z 2 V f Z 3 J v d X B f Z G l z d H J p Y n V 0 a W 9 u L 0 F 1 d G 9 S Z W 1 v d m V k Q 2 9 s d W 1 u c z E u e 0 N v d W 5 0 L D F 9 J n F 1 b 3 Q 7 L C Z x d W 9 0 O 1 N l Y 3 R p b 2 4 x L 2 F n Z V 9 n c m 9 1 c F 9 k a X N 0 c m l i d X R p b 2 4 v Q X V 0 b 1 J l b W 9 2 Z W R D b 2 x 1 b W 5 z M S 5 7 U G 9 w d W x h d G l v b i A l L D J 9 J n F 1 b 3 Q 7 L C Z x d W 9 0 O 1 N l Y 3 R p b 2 4 x L 2 F n Z V 9 n c m 9 1 c F 9 k a X N 0 c m l i d X R p b 2 4 v Q X V 0 b 1 J l b W 9 2 Z W R D b 2 x 1 b W 5 z M S 5 7 U 3 R y b 2 t l I E N v d W 5 0 L D N 9 J n F 1 b 3 Q 7 L C Z x d W 9 0 O 1 N l Y 3 R p b 2 4 x L 2 F n Z V 9 n c m 9 1 c F 9 k a X N 0 c m l i d X R p b 2 4 v Q X V 0 b 1 J l b W 9 2 Z W R D b 2 x 1 b W 5 z M S 5 7 S W 4 g R 3 J v d X A g U 3 R y b 2 t l I C U s N H 0 m c X V v d D s s J n F 1 b 3 Q 7 U 2 V j d G l v b j E v Y W d l X 2 d y b 3 V w X 2 R p c 3 R y a W J 1 d G l v b i 9 B d X R v U m V t b 3 Z l Z E N v b H V t b n M x L n s l I G 9 m I F N 0 c m 9 r Z S B D Y X N l c y w 1 f S Z x d W 9 0 O 1 0 s J n F 1 b 3 Q 7 U m V s Y X R p b 2 5 z a G l w S W 5 m b y Z x d W 9 0 O z p b X X 0 i I C 8 + P C 9 T d G F i b G V F b n R y a W V z P j w v S X R l b T 4 8 S X R l b T 4 8 S X R l b U x v Y 2 F 0 a W 9 u P j x J d G V t V H l w Z T 5 G b 3 J t d W x h P C 9 J d G V t V H l w Z T 4 8 S X R l b V B h d G g + U 2 V j d G l v b j E v Y W d l X 2 d y b 3 V w X 2 R p c 3 R y a W J 1 d G l v b i 9 T b 3 V y Y 2 U 8 L 0 l 0 Z W 1 Q Y X R o P j w v S X R l b U x v Y 2 F 0 a W 9 u P j x T d G F i b G V F b n R y a W V z I C 8 + P C 9 J d G V t P j x J d G V t P j x J d G V t T G 9 j Y X R p b 2 4 + P E l 0 Z W 1 U e X B l P k Z v c m 1 1 b G E 8 L 0 l 0 Z W 1 U e X B l P j x J d G V t U G F 0 a D 5 T Z W N 0 a W 9 u M S 9 h Z 2 V f Z 3 J v d X B f Z G l z d H J p Y n V 0 a W 9 u L 1 B y b 2 1 v d G V k J T I w S G V h Z G V y c z w v S X R l b V B h d G g + P C 9 J d G V t T G 9 j Y X R p b 2 4 + P F N 0 Y W J s Z U V u d H J p Z X M g L z 4 8 L 0 l 0 Z W 0 + P E l 0 Z W 0 + P E l 0 Z W 1 M b 2 N h d G l v b j 4 8 S X R l b V R 5 c G U + R m 9 y b X V s Y T w v S X R l b V R 5 c G U + P E l 0 Z W 1 Q Y X R o P l N l Y 3 R p b 2 4 x L 2 F n Z V 9 n c m 9 1 c F 9 k a X N 0 c m l i d X R p b 2 4 v Q 2 h h b m d l Z C U y M F R 5 c G U 8 L 0 l 0 Z W 1 Q Y X R o P j w v S X R l b U x v Y 2 F 0 a W 9 u P j x T d G F i b G V F b n R y a W V z I C 8 + P C 9 J d G V t P j x J d G V t P j x J d G V t T G 9 j Y X R p b 2 4 + P E l 0 Z W 1 U e X B l P k Z v c m 1 1 b G E 8 L 0 l 0 Z W 1 U e X B l P j x J d G V t U G F 0 a D 5 T Z W N 0 a W 9 u M S 9 3 b 3 J r 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k 5 O T c 3 N 2 Q t Z D c 2 Z C 0 0 N T M 2 L T l h N G I t N W U z O W F i M T Y 0 M G E x 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Q 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R U M T k 6 M D k 6 N T g u M T I 1 M j Y 2 M V o i I C 8 + P E V u d H J 5 I F R 5 c G U 9 I k Z p b G x D b 2 x 1 b W 5 U e X B l c y I g V m F s d W U 9 I n N C Z 0 1 G Q X d V R i I g L z 4 8 R W 5 0 c n k g V H l w Z T 0 i R m l s b E N v b H V t b k 5 h b W V z I i B W Y W x 1 Z T 0 i c 1 s m c X V v d D t 3 b 3 J r 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D b 2 x 1 b W 5 D b 3 V u d C Z x d W 9 0 O z o 2 L C Z x d W 9 0 O 0 t l e U N v b H V t b k 5 h b W V z J n F 1 b 3 Q 7 O l t d L C Z x d W 9 0 O 0 N v b H V t b k l k Z W 5 0 a X R p Z X M m c X V v d D s 6 W y Z x d W 9 0 O 1 N l Y 3 R p b 2 4 x L 3 d v c m t f d H l w Z V 9 k a X N 0 c m l i d X R p b 2 4 v Q X V 0 b 1 J l b W 9 2 Z W R D b 2 x 1 b W 5 z M S 5 7 d 2 9 y a 1 9 0 e X B l L D B 9 J n F 1 b 3 Q 7 L C Z x d W 9 0 O 1 N l Y 3 R p b 2 4 x L 3 d v c m t f d H l w Z V 9 k a X N 0 c m l i d X R p b 2 4 v Q X V 0 b 1 J l b W 9 2 Z W R D b 2 x 1 b W 5 z M S 5 7 Q 2 9 1 b n Q s M X 0 m c X V v d D s s J n F 1 b 3 Q 7 U 2 V j d G l v b j E v d 2 9 y a 1 9 0 e X B l X 2 R p c 3 R y a W J 1 d G l v b i 9 B d X R v U m V t b 3 Z l Z E N v b H V t b n M x L n t Q b 3 B 1 b G F 0 a W 9 u I C U s M n 0 m c X V v d D s s J n F 1 b 3 Q 7 U 2 V j d G l v b j E v d 2 9 y a 1 9 0 e X B l X 2 R p c 3 R y a W J 1 d G l v b i 9 B d X R v U m V t b 3 Z l Z E N v b H V t b n M x L n t T d H J v a 2 U g Q 2 9 1 b n Q s M 3 0 m c X V v d D s s J n F 1 b 3 Q 7 U 2 V j d G l v b j E v d 2 9 y a 1 9 0 e X B l X 2 R p c 3 R y a W J 1 d G l v b i 9 B d X R v U m V t b 3 Z l Z E N v b H V t b n M x L n t J b i B H c m 9 1 c C B T d H J v a 2 U g J S w 0 f S Z x d W 9 0 O y w m c X V v d D t T Z W N 0 a W 9 u M S 9 3 b 3 J r X 3 R 5 c G V f Z G l z d H J p Y n V 0 a W 9 u L 0 F 1 d G 9 S Z W 1 v d m V k Q 2 9 s d W 1 u c z E u e y U g b 2 Y g U 3 R y b 2 t l I E N h c 2 V z L D V 9 J n F 1 b 3 Q 7 X S w m c X V v d D t S Z W x h d G l v b n N o a X B J b m Z v J n F 1 b 3 Q 7 O l t d f S I g L z 4 8 L 1 N 0 Y W J s Z U V u d H J p Z X M + P C 9 J d G V t P j x J d G V t P j x J d G V t T G 9 j Y X R p b 2 4 + P E l 0 Z W 1 U e X B l P k Z v c m 1 1 b G E 8 L 0 l 0 Z W 1 U e X B l P j x J d G V t U G F 0 a D 5 T Z W N 0 a W 9 u M S 9 3 b 3 J r X 3 R 5 c G V f Z G l z d H J p Y n V 0 a W 9 u L 1 N v d X J j Z T w v S X R l b V B h d G g + P C 9 J d G V t T G 9 j Y X R p b 2 4 + P F N 0 Y W J s Z U V u d H J p Z X M g L z 4 8 L 0 l 0 Z W 0 + P E l 0 Z W 0 + P E l 0 Z W 1 M b 2 N h d G l v b j 4 8 S X R l b V R 5 c G U + R m 9 y b X V s Y T w v S X R l b V R 5 c G U + P E l 0 Z W 1 Q Y X R o P l N l Y 3 R p b 2 4 x L 3 d v c m t f d H l w Z V 9 k a X N 0 c m l i d X R p b 2 4 v U H J v b W 9 0 Z W Q l M j B I Z W F k Z X J z P C 9 J d G V t U G F 0 a D 4 8 L 0 l 0 Z W 1 M b 2 N h d G l v b j 4 8 U 3 R h Y m x l R W 5 0 c m l l c y A v P j w v S X R l b T 4 8 S X R l b T 4 8 S X R l b U x v Y 2 F 0 a W 9 u P j x J d G V t V H l w Z T 5 G b 3 J t d W x h P C 9 J d G V t V H l w Z T 4 8 S X R l b V B h d G g + U 2 V j d G l v b j E v d 2 9 y a 1 9 0 e X B l X 2 R p c 3 R y a W J 1 d G l v b i 9 D a G F u Z 2 V k J T I w V H l w Z T w v S X R l b V B h d G g + P C 9 J d G V t T G 9 j Y X R p b 2 4 + P F N 0 Y W J s Z U V u d H J p Z X M g L z 4 8 L 0 l 0 Z W 0 + P E l 0 Z W 0 + P E l 0 Z W 1 M b 2 N h d G l v b j 4 8 S X R l b V R 5 c G U + R m 9 y b X V s Y T w v S X R l b V R 5 c G U + P E l 0 Z W 1 Q Y X R o P l N l Y 3 R p b 2 4 x L 3 J l c 2 l k Z W 5 j Z V 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0 M G Z m Z T c w L W E 3 Z W M t N D d m Z i 1 i N m I y L T I w N D Y 4 Y z Q 4 Z G N m N y 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3 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M 5 O j A z L j E 3 O D g w O D N a I i A v P j x F b n R y e S B U e X B l P S J G a W x s Q 2 9 s d W 1 u V H l w Z X M i I F Z h b H V l P S J z Q m d N R k F 3 V U Y i I C 8 + P E V u d H J 5 I F R 5 c G U 9 I k Z p b G x D b 2 x 1 b W 5 O Y W 1 l c y I g V m F s d W U 9 I n N b J n F 1 b 3 Q 7 c m V z a W R l b m N l X 3 R 5 c G U 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0 N v b H V t b k N v d W 5 0 J n F 1 b 3 Q 7 O j Y s J n F 1 b 3 Q 7 S 2 V 5 Q 2 9 s d W 1 u T m F t Z X M m c X V v d D s 6 W 1 0 s J n F 1 b 3 Q 7 Q 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U m V s Y X R p b 2 5 z a G l w S W 5 m b y Z x d W 9 0 O z p b X X 0 i I C 8 + P C 9 T d G F i b G V F b n R y a W V z P j w v S X R l b T 4 8 S X R l b T 4 8 S X R l b U x v Y 2 F 0 a W 9 u P j x J d G V t V H l w Z T 5 G b 3 J t d W x h P C 9 J d G V t V H l w Z T 4 8 S X R l b V B h d G g + U 2 V j d G l v b j E v c m V z a W R l b m N l X 3 R 5 c G V f Z G l z d H J p Y n V 0 a W 9 u L 1 N v d X J j Z T w v S X R l b V B h d G g + P C 9 J d G V t T G 9 j Y X R p b 2 4 + P F N 0 Y W J s Z U V u d H J p Z X M g L z 4 8 L 0 l 0 Z W 0 + P E l 0 Z W 0 + P E l 0 Z W 1 M b 2 N h d G l v b j 4 8 S X R l b V R 5 c G U + R m 9 y b X V s Y T w v S X R l b V R 5 c G U + P E l 0 Z W 1 Q Y X R o P l N l Y 3 R p b 2 4 x L 3 J l c 2 l k Z W 5 j Z V 9 0 e X B l X 2 R p c 3 R y a W J 1 d G l v b i 9 Q c m 9 t b 3 R l Z C U y M E h l Y W R l c n M 8 L 0 l 0 Z W 1 Q Y X R o P j w v S X R l b U x v Y 2 F 0 a W 9 u P j x T d G F i b G V F b n R y a W V z I C 8 + P C 9 J d G V t P j x J d G V t P j x J d G V t T G 9 j Y X R p b 2 4 + P E l 0 Z W 1 U e X B l P k Z v c m 1 1 b G E 8 L 0 l 0 Z W 1 U e X B l P j x J d G V t U G F 0 a D 5 T Z W N 0 a W 9 u M S 9 y Z X N p Z G V u Y 2 V f d H l w Z V 9 k a X N 0 c m l i d X R p b 2 4 v Q 2 h h b m d l Z C U y M F R 5 c G U 8 L 0 l 0 Z W 1 Q Y X R o P j w v S X R l b U x v Y 2 F 0 a W 9 u P j x T d G F i b G V F b n R y a W V z I C 8 + P C 9 J d G V t P j x J d G V t P j x J d G V t T G 9 j Y X R p b 2 4 + P E l 0 Z W 1 U e X B l P k Z v c m 1 1 b G E 8 L 0 l 0 Z W 1 U e X B l P j x J d G V t U G F 0 a D 5 T Z W N 0 a W 9 u M S 9 l d m V y X 2 1 h c n J p Z W R 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k 5 N W R k M j I t M j A 4 Y y 0 0 O W I 1 L T h h N j U t Y m Q 4 N 2 I 2 M W I x Z m Q 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k 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N T Y 6 M j c u M j Q 4 N T M 2 O V o i I C 8 + P E V u d H J 5 I F R 5 c G U 9 I k Z p b G x D b 2 x 1 b W 5 U e X B l c y I g V m F s d W U 9 I n N C Z 0 1 G Q X d V R C I g L z 4 8 R W 5 0 c n k g V H l w Z T 0 i R m l s b E N v b H V t b k 5 h b W V z I i B W Y W x 1 Z T 0 i c 1 s m c X V v d D t l d m V y X 2 1 h c n J p Z W R 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0 N v b H V t b k N v d W 5 0 J n F 1 b 3 Q 7 O j Y s J n F 1 b 3 Q 7 S 2 V 5 Q 2 9 s d W 1 u T m F t Z X M m c X V v d D s 6 W 1 0 s J n F 1 b 3 Q 7 Q 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S Z W x h d G l v b n N o a X B J b m Z v J n F 1 b 3 Q 7 O l t d f S I g L z 4 8 L 1 N 0 Y W J s Z U V u d H J p Z X M + P C 9 J d G V t P j x J d G V t P j x J d G V t T G 9 j Y X R p b 2 4 + P E l 0 Z W 1 U e X B l P k Z v c m 1 1 b G E 8 L 0 l 0 Z W 1 U e X B l P j x J d G V t U G F 0 a D 5 T Z W N 0 a W 9 u M S 9 l d m V y X 2 1 h c n J p Z W R f Z G l z d H J p Y n V 0 a W 9 u L 1 N v d X J j Z T w v S X R l b V B h d G g + P C 9 J d G V t T G 9 j Y X R p b 2 4 + P F N 0 Y W J s Z U V u d H J p Z X M g L z 4 8 L 0 l 0 Z W 0 + P E l 0 Z W 0 + P E l 0 Z W 1 M b 2 N h d G l v b j 4 8 S X R l b V R 5 c G U + R m 9 y b X V s Y T w v S X R l b V R 5 c G U + P E l 0 Z W 1 Q Y X R o P l N l Y 3 R p b 2 4 x L 2 V 2 Z X J f b W F y c m l l Z F 9 k a X N 0 c m l i d X R p b 2 4 v U H J v b W 9 0 Z W Q l M j B I Z W F k Z X J z P C 9 J d G V t U G F 0 a D 4 8 L 0 l 0 Z W 1 M b 2 N h d G l v b j 4 8 U 3 R h Y m x l R W 5 0 c m l l c y A v P j w v S X R l b T 4 8 S X R l b T 4 8 S X R l b U x v Y 2 F 0 a W 9 u P j x J d G V t V H l w Z T 5 G b 3 J t d W x h P C 9 J d G V t V H l w Z T 4 8 S X R l b V B h d G g + U 2 V j d G l v b j E v Z X Z l c l 9 t Y X J y a W V k X 2 R p c 3 R y a W J 1 d G l v b i 9 D a G F u Z 2 V k J T I w V H l w Z T w v S X R l b V B h d G g + P C 9 J d G V t T G 9 j Y X R p b 2 4 + P F N 0 Y W J s Z U V u d H J p Z X M g L z 4 8 L 0 l 0 Z W 0 + P E l 0 Z W 0 + P E l 0 Z W 1 M b 2 N h d G l v b j 4 8 S X R l b V R 5 c G U + R m 9 y b X V s Y T w v S X R l b V R 5 c G U + P E l 0 Z W 1 Q Y X R o P l N l Y 3 R p b 2 4 x L 3 N t b 2 t p b m d f c 3 R h d H V z 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k M m Q 1 Y j k 5 L T N j N T Y t N D I 2 Z C 1 h Z D g 3 L T d j O W J h M z E 5 O W J j Y i 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x 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i 0 x N F Q y M D o x O T o y O S 4 x M z A z M j Q 1 W i I g L z 4 8 R W 5 0 c n k g V H l w Z T 0 i R m l s b E N v b H V t b l R 5 c G V z I i B W Y W x 1 Z T 0 i c 0 J n T U Z B d 1 V G I i A v P j x F b n R y e S B U e X B l P S J G a W x s Q 2 9 s d W 1 u T m F t Z X M i I F Z h b H V l P S J z W y Z x d W 9 0 O 3 N t b 2 t p b m d f c 3 R h d H V z 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D b 2 x 1 b W 5 D b 3 V u d C Z x d W 9 0 O z o 2 L C Z x d W 9 0 O 0 t l e U N v b H V t b k 5 h b W V z J n F 1 b 3 Q 7 O l t d L C Z x d W 9 0 O 0 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1 J l b G F 0 a W 9 u c 2 h p c E l u Z m 8 m c X V v d D s 6 W 1 1 9 I i A v P j w v U 3 R h Y m x l R W 5 0 c m l l c z 4 8 L 0 l 0 Z W 0 + P E l 0 Z W 0 + P E l 0 Z W 1 M b 2 N h d G l v b j 4 8 S X R l b V R 5 c G U + R m 9 y b X V s Y T w v S X R l b V R 5 c G U + P E l 0 Z W 1 Q Y X R o P l N l Y 3 R p b 2 4 x L 3 N t b 2 t p b m d f c 3 R h d H V z X 2 R p c 3 R y a W J 1 d G l v b i 9 T b 3 V y Y 2 U 8 L 0 l 0 Z W 1 Q Y X R o P j w v S X R l b U x v Y 2 F 0 a W 9 u P j x T d G F i b G V F b n R y a W V z I C 8 + P C 9 J d G V t P j x J d G V t P j x J d G V t T G 9 j Y X R p b 2 4 + P E l 0 Z W 1 U e X B l P k Z v c m 1 1 b G E 8 L 0 l 0 Z W 1 U e X B l P j x J d G V t U G F 0 a D 5 T Z W N 0 a W 9 u M S 9 z b W 9 r a W 5 n X 3 N 0 Y X R 1 c 1 9 k a X N 0 c m l i d X R p b 2 4 v U H J v b W 9 0 Z W Q l M j B I Z W F k Z X J z P C 9 J d G V t U G F 0 a D 4 8 L 0 l 0 Z W 1 M b 2 N h d G l v b j 4 8 U 3 R h Y m x l R W 5 0 c m l l c y A v P j w v S X R l b T 4 8 S X R l b T 4 8 S X R l b U x v Y 2 F 0 a W 9 u P j x J d G V t V H l w Z T 5 G b 3 J t d W x h P C 9 J d G V t V H l w Z T 4 8 S X R l b V B h d G g + U 2 V j d G l v b j E v c 2 1 v a 2 l u Z 1 9 z d G F 0 d X N f Z G l z d H J p Y n V 0 a W 9 u L 0 N o Y W 5 n Z W Q l M j B U e X B l P C 9 J d G V t U G F 0 a D 4 8 L 0 l 0 Z W 1 M b 2 N h d G l v b j 4 8 U 3 R h Y m x l R W 5 0 c m l l c y A v P j w v S X R l b T 4 8 S X R l b T 4 8 S X R l b U x v Y 2 F 0 a W 9 u P j x J d G V t V H l w Z T 5 G b 3 J t d W x h P C 9 J d G V t V H l w Z T 4 8 S X R l b V B h d G g + U 2 V j d G l v b j E v Y m 1 p 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k N j c y O D d h L W Z i Z m I t N D U 2 Z i 1 h Y z Y y L T E 0 Y 2 U 4 O D B l Z T A 0 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V U M D A 6 M z c 6 M T I u M j Q z M T E x O V o i I C 8 + P E V u d H J 5 I F R 5 c G U 9 I k Z p b G x D b 2 x 1 b W 5 U e X B l c y I g V m F s d W U 9 I n N C Z 0 1 G Q l F N R i I g L z 4 8 R W 5 0 c n k g V H l w Z T 0 i R m l s b E N v b H V t b k 5 h b W V z I i B W Y W x 1 Z T 0 i c 1 s m c X V v d D t i b W l 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D b 2 x 1 b W 5 D b 3 V u d C Z x d W 9 0 O z o 2 L C Z x d W 9 0 O 0 t l e U N v b H V t b k 5 h b W V z J n F 1 b 3 Q 7 O l t d L C Z x d W 9 0 O 0 N v b H V t b k l k Z W 5 0 a X R p Z X M m c X V v d D s 6 W y Z x d W 9 0 O 1 N l Y 3 R p b 2 4 x L 2 J t a V 9 k a X N 0 c m l i d X R p b 2 4 v Q X V 0 b 1 J l b W 9 2 Z W R D b 2 x 1 b W 5 z M S 5 7 Y m 1 p X 2 N h d G V n b 3 J 5 L D B 9 J n F 1 b 3 Q 7 L C Z x d W 9 0 O 1 N l Y 3 R p b 2 4 x L 2 J t a V 9 k a X N 0 c m l i d X R p b 2 4 v Q X V 0 b 1 J l b W 9 2 Z W R D b 2 x 1 b W 5 z M S 5 7 Q 2 9 1 b n Q s M X 0 m c X V v d D s s J n F 1 b 3 Q 7 U 2 V j d G l v b j E v Y m 1 p X 2 R p c 3 R y a W J 1 d G l v b i 9 B d X R v U m V t b 3 Z l Z E N v b H V t b n M x L n t Q b 3 B 1 b G F 0 a W 9 u I C U s M n 0 m c X V v d D s s J n F 1 b 3 Q 7 U 2 V j d G l v b j E v Y m 1 p X 2 R p c 3 R y a W J 1 d G l v b i 9 B d X R v U m V t b 3 Z l Z E N v b H V t b n M x L n t J b i B H c m 9 1 c C B T d H J v a 2 U g J S w z f S Z x d W 9 0 O y w m c X V v d D t T Z W N 0 a W 9 u M S 9 i b W l f Z G l z d H J p Y n V 0 a W 9 u L 0 F 1 d G 9 S Z W 1 v d m V k Q 2 9 s d W 1 u c z E u e 1 N 0 c m 9 r Z S B D b 3 V u d C w 0 f S Z x d W 9 0 O y w m c X V v d D t T Z W N 0 a W 9 u M S 9 i b W l f Z G l z d H J p Y n V 0 a W 9 u L 0 F 1 d G 9 S Z W 1 v d m V k Q 2 9 s d W 1 u c z E u e y U g b 2 Y g U 3 R y b 2 t l L D V 9 J n F 1 b 3 Q 7 X S w m c X V v d D t S Z W x h d G l v b n N o a X B J b m Z v J n F 1 b 3 Q 7 O l t d f S I g L z 4 8 L 1 N 0 Y W J s Z U V u d H J p Z X M + P C 9 J d G V t P j x J d G V t P j x J d G V t T G 9 j Y X R p b 2 4 + P E l 0 Z W 1 U e X B l P k Z v c m 1 1 b G E 8 L 0 l 0 Z W 1 U e X B l P j x J d G V t U G F 0 a D 5 T Z W N 0 a W 9 u M S 9 i b W l f Z G l z d H J p Y n V 0 a W 9 u L 1 N v d X J j Z T w v S X R l b V B h d G g + P C 9 J d G V t T G 9 j Y X R p b 2 4 + P F N 0 Y W J s Z U V u d H J p Z X M g L z 4 8 L 0 l 0 Z W 0 + P E l 0 Z W 0 + P E l 0 Z W 1 M b 2 N h d G l v b j 4 8 S X R l b V R 5 c G U + R m 9 y b X V s Y T w v S X R l b V R 5 c G U + P E l 0 Z W 1 Q Y X R o P l N l Y 3 R p b 2 4 x L 2 J t a V 9 k a X N 0 c m l i d X R p b 2 4 v U H J v b W 9 0 Z W Q l M j B I Z W F k Z X J z P C 9 J d G V t U G F 0 a D 4 8 L 0 l 0 Z W 1 M b 2 N h d G l v b j 4 8 U 3 R h Y m x l R W 5 0 c m l l c y A v P j w v S X R l b T 4 8 S X R l b T 4 8 S X R l b U x v Y 2 F 0 a W 9 u P j x J d G V t V H l w Z T 5 G b 3 J t d W x h P C 9 J d G V t V H l w Z T 4 8 S X R l b V B h d G g + U 2 V j d G l v b j E v Y m 1 p X 2 R p c 3 R y a W J 1 d G l v b i 9 D a G F u Z 2 V k J T I w V H l w Z T w v S X R l b V B h d G g + P C 9 J d G V t T G 9 j Y X R p b 2 4 + P F N 0 Y W J s Z U V u d H J p Z X M g L z 4 8 L 0 l 0 Z W 0 + P E l 0 Z W 0 + P E l 0 Z W 1 M b 2 N h d G l v b j 4 8 S X R l b V R 5 c G U + R m 9 y b X V s Y T w v S X R l b V R 5 c G U + P E l 0 Z W 1 Q Y X R o P l N l Y 3 R p b 2 4 x L 2 d s d W N v 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k x N G J m Z j I t M D g 0 Y i 0 0 N z V m L T h m N G Q t N T l i M 2 M 5 Y j h i M W E 0 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I 4 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T V U M T c 6 M T M 6 M j I u M D M z M D Y z M l o i I C 8 + P E V u d H J 5 I F R 5 c G U 9 I k Z p b G x D b 2 x 1 b W 5 U e X B l c y I g V m F s d W U 9 I n N C Z 0 1 G Q l F N R i I g L z 4 8 R W 5 0 c n k g V H l w Z T 0 i R m l s b E N v b H V t b k 5 h b W V z I i B W Y W x 1 Z T 0 i c 1 s m c X V v d D t n b H V j b 3 N l X 2 N h d G V n b 3 J 5 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H V j b 3 N l X 2 R p c 3 R y a W J 1 d G l v b i 9 B d X R v U m V t b 3 Z l Z E N v b H V t b n M x L n t n b H V j b 3 N l X 2 N h d G V n b 3 J 5 L D B 9 J n F 1 b 3 Q 7 L C Z x d W 9 0 O 1 N l Y 3 R p b 2 4 x L 2 d s d W N v c 2 V f Z G l z d H J p Y n V 0 a W 9 u L 0 F 1 d G 9 S Z W 1 v d m V k Q 2 9 s d W 1 u c z E u e 0 N v d W 5 0 L D F 9 J n F 1 b 3 Q 7 L C Z x d W 9 0 O 1 N l Y 3 R p b 2 4 x L 2 d s d W N v c 2 V f Z G l z d H J p Y n V 0 a W 9 u L 0 F 1 d G 9 S Z W 1 v d m V k Q 2 9 s d W 1 u c z E u e 1 B v c H V s Y X R p b 2 4 g J S w y f S Z x d W 9 0 O y w m c X V v d D t T Z W N 0 a W 9 u M S 9 n b H V j b 3 N l X 2 R p c 3 R y a W J 1 d G l v b i 9 B d X R v U m V t b 3 Z l Z E N v b H V t b n M x L n t J b i B H c m 9 1 c C B T d H J v a 2 U g J S w z f S Z x d W 9 0 O y w m c X V v d D t T Z W N 0 a W 9 u M S 9 n b H V j b 3 N l X 2 R p c 3 R y a W J 1 d G l v b i 9 B d X R v U m V t b 3 Z l Z E N v b H V t b n M x L n t T d H J v a 2 U g Q 2 9 1 b n Q s N H 0 m c X V v d D s s J n F 1 b 3 Q 7 U 2 V j d G l v b j E v Z 2 x 1 Y 2 9 z Z V 9 k a X N 0 c m l i d X R p b 2 4 v Q X V 0 b 1 J l b W 9 2 Z W R D b 2 x 1 b W 5 z M S 5 7 J S B v Z i B T d H J v a 2 U s N X 0 m c X V v d D t d L C Z x d W 9 0 O 0 N v b H V t b k N v d W 5 0 J n F 1 b 3 Q 7 O j Y s J n F 1 b 3 Q 7 S 2 V 5 Q 2 9 s d W 1 u T m F t Z X M m c X V v d D s 6 W 1 0 s J n F 1 b 3 Q 7 Q 2 9 s d W 1 u S W R l b n R p d G l l c y Z x d W 9 0 O z p b J n F 1 b 3 Q 7 U 2 V j d G l v b j E v Z 2 x 1 Y 2 9 z Z V 9 k a X N 0 c m l i d X R p b 2 4 v Q X V 0 b 1 J l b W 9 2 Z W R D b 2 x 1 b W 5 z M S 5 7 Z 2 x 1 Y 2 9 z Z V 9 j Y X R l Z 2 9 y e S w w f S Z x d W 9 0 O y w m c X V v d D t T Z W N 0 a W 9 u M S 9 n b H V j b 3 N l X 2 R p c 3 R y a W J 1 d G l v b i 9 B d X R v U m V t b 3 Z l Z E N v b H V t b n M x L n t D b 3 V u d C w x f S Z x d W 9 0 O y w m c X V v d D t T Z W N 0 a W 9 u M S 9 n b H V j b 3 N l X 2 R p c 3 R y a W J 1 d G l v b i 9 B d X R v U m V t b 3 Z l Z E N v b H V t b n M x L n t Q b 3 B 1 b G F 0 a W 9 u I C U s M n 0 m c X V v d D s s J n F 1 b 3 Q 7 U 2 V j d G l v b j E v Z 2 x 1 Y 2 9 z Z V 9 k a X N 0 c m l i d X R p b 2 4 v Q X V 0 b 1 J l b W 9 2 Z W R D b 2 x 1 b W 5 z M S 5 7 S W 4 g R 3 J v d X A g U 3 R y b 2 t l I C U s M 3 0 m c X V v d D s s J n F 1 b 3 Q 7 U 2 V j d G l v b j E v Z 2 x 1 Y 2 9 z Z V 9 k a X N 0 c m l i d X R p b 2 4 v Q X V 0 b 1 J l b W 9 2 Z W R D b 2 x 1 b W 5 z M S 5 7 U 3 R y b 2 t l I E N v d W 5 0 L D R 9 J n F 1 b 3 Q 7 L C Z x d W 9 0 O 1 N l Y 3 R p b 2 4 x L 2 d s d W N v c 2 V f Z G l z d H J p Y n V 0 a W 9 u L 0 F 1 d G 9 S Z W 1 v d m V k Q 2 9 s d W 1 u c z E u e y U g b 2 Y g U 3 R y b 2 t l L D V 9 J n F 1 b 3 Q 7 X S w m c X V v d D t S Z W x h d G l v b n N o a X B J b m Z v J n F 1 b 3 Q 7 O l t d f S I g L z 4 8 L 1 N 0 Y W J s Z U V u d H J p Z X M + P C 9 J d G V t P j x J d G V t P j x J d G V t T G 9 j Y X R p b 2 4 + P E l 0 Z W 1 U e X B l P k Z v c m 1 1 b G E 8 L 0 l 0 Z W 1 U e X B l P j x J d G V t U G F 0 a D 5 T Z W N 0 a W 9 u M S 9 n b H V j b 3 N l X 2 R p c 3 R y a W J 1 d G l v b i 9 T b 3 V y Y 2 U 8 L 0 l 0 Z W 1 Q Y X R o P j w v S X R l b U x v Y 2 F 0 a W 9 u P j x T d G F i b G V F b n R y a W V z I C 8 + P C 9 J d G V t P j x J d G V t P j x J d G V t T G 9 j Y X R p b 2 4 + P E l 0 Z W 1 U e X B l P k Z v c m 1 1 b G E 8 L 0 l 0 Z W 1 U e X B l P j x J d G V t U G F 0 a D 5 T Z W N 0 a W 9 u M S 9 n b H V j b 3 N l X 2 R p c 3 R y a W J 1 d G l v b i 9 Q c m 9 t b 3 R l Z C U y M E h l Y W R l c n M 8 L 0 l 0 Z W 1 Q Y X R o P j w v S X R l b U x v Y 2 F 0 a W 9 u P j x T d G F i b G V F b n R y a W V z I C 8 + P C 9 J d G V t P j x J d G V t P j x J d G V t T G 9 j Y X R p b 2 4 + P E l 0 Z W 1 U e X B l P k Z v c m 1 1 b G E 8 L 0 l 0 Z W 1 U e X B l P j x J d G V t U G F 0 a D 5 T Z W N 0 a W 9 u M S 9 n b H V j b 3 N l X 2 R p c 3 R y a W J 1 d G l v b i 9 D a G F u Z 2 V k J T I w V H l w Z T w v S X R l b V B h d G g + P C 9 J d G V t T G 9 j Y X R p b 2 4 + P F N 0 Y W J s Z U V u d H J p Z X M g L z 4 8 L 0 l 0 Z W 0 + P E l 0 Z W 0 + P E l 0 Z W 1 M b 2 N h d G l v b j 4 8 S X R l b V R 5 c G U + R m 9 y b X V s Y T w v S X R l b V R 5 c G U + P E l 0 Z W 1 Q Y X R o P l N l Y 3 R p b 2 4 x L 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N m M j Q y M z g t O D g 4 N i 0 0 O T E 1 L W J j Z m I t N j U 3 M D V j M G Z m N 2 M x 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U 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V U M T c 6 M z Q 6 M T M u N D g 0 N T U 4 N l o i I C 8 + P E V u d H J 5 I F R 5 c G U 9 I k Z p b G x D b 2 x 1 b W 5 U e X B l c y I g V m F s d W U 9 I n N C Z 0 1 G Q l F N R i I g L z 4 8 R W 5 0 c n k g V H l w Z T 0 i R m l s b E N v b H V t b k 5 h b W V z I i B W Y W x 1 Z T 0 i c 1 s m c X V v d D t o Z W F y d F 9 k a X N l Y X N l X 3 N 0 Y X R 1 c y 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G V h c n R f Z G l z Z W F z Z V 9 k a X N 0 c m l i d X R p b 2 4 v Q X V 0 b 1 J l b W 9 2 Z W R D b 2 x 1 b W 5 z M S 5 7 a G V h c n R f Z G l z Z W F z Z V 9 z d G F 0 d X M s M H 0 m c X V v d D s s J n F 1 b 3 Q 7 U 2 V j d G l v b j E v a G V h c n R f Z G l z Z W F z Z V 9 k a X N 0 c m l i d X R p b 2 4 v Q X V 0 b 1 J l b W 9 2 Z W R D b 2 x 1 b W 5 z M S 5 7 Q 2 9 1 b n Q s M X 0 m c X V v d D s s J n F 1 b 3 Q 7 U 2 V j d G l v b j E v a G V h c n R f Z G l z Z W F z Z V 9 k a X N 0 c m l i d X R p b 2 4 v Q X V 0 b 1 J l b W 9 2 Z W R D b 2 x 1 b W 5 z M S 5 7 U G 9 w d W x h d G l v b i A l L D J 9 J n F 1 b 3 Q 7 L C Z x d W 9 0 O 1 N l Y 3 R p b 2 4 x L 2 h l Y X J 0 X 2 R p c 2 V h c 2 V f Z G l z d H J p Y n V 0 a W 9 u L 0 F 1 d G 9 S Z W 1 v d m V k Q 2 9 s d W 1 u c z E u e 0 l u I E d y b 3 V w I F N 0 c m 9 r Z S A l L D N 9 J n F 1 b 3 Q 7 L C Z x d W 9 0 O 1 N l Y 3 R p b 2 4 x L 2 h l Y X J 0 X 2 R p c 2 V h c 2 V f Z G l z d H J p Y n V 0 a W 9 u L 0 F 1 d G 9 S Z W 1 v d m V k Q 2 9 s d W 1 u c z E u e 1 N 0 c m 9 r Z S B D b 3 V u d C w 0 f S Z x d W 9 0 O y w m c X V v d D t T Z W N 0 a W 9 u M S 9 o Z W F y d F 9 k a X N l Y X N l X 2 R p c 3 R y a W J 1 d G l v b i 9 B d X R v U m V t b 3 Z l Z E N v b H V t b n M x L n s l I G 9 m I F N 0 c m 9 r Z S w 1 f S Z x d W 9 0 O 1 0 s J n F 1 b 3 Q 7 Q 2 9 s d W 1 u Q 2 9 1 b n Q m c X V v d D s 6 N i w m c X V v d D t L Z X l D b 2 x 1 b W 5 O Y W 1 l c y Z x d W 9 0 O z p b X S w m c X V v d D t D b 2 x 1 b W 5 J Z G V u d G l 0 a W V z J n F 1 b 3 Q 7 O l s m c X V v d D t T Z W N 0 a W 9 u M S 9 o Z W F y d F 9 k a X N l Y X N l X 2 R p c 3 R y a W J 1 d G l v b i 9 B d X R v U m V t b 3 Z l Z E N v b H V t b n M x L n t o Z W F y d F 9 k a X N l Y X N l X 3 N 0 Y X R 1 c y w w f S Z x d W 9 0 O y w m c X V v d D t T Z W N 0 a W 9 u M S 9 o Z W F y d F 9 k a X N l Y X N l X 2 R p c 3 R y a W J 1 d G l v b i 9 B d X R v U m V t b 3 Z l Z E N v b H V t b n M x L n t D b 3 V u d C w x f S Z x d W 9 0 O y w m c X V v d D t T Z W N 0 a W 9 u M S 9 o Z W F y d F 9 k a X N l Y X N l X 2 R p c 3 R y a W J 1 d G l v b i 9 B d X R v U m V t b 3 Z l Z E N v b H V t b n M x L n t Q b 3 B 1 b G F 0 a W 9 u I C U s M n 0 m c X V v d D s s J n F 1 b 3 Q 7 U 2 V j d G l v b j E v a G V h c n R f Z G l z Z W F z Z V 9 k a X N 0 c m l i d X R p b 2 4 v Q X V 0 b 1 J l b W 9 2 Z W R D b 2 x 1 b W 5 z M S 5 7 S W 4 g R 3 J v d X A g U 3 R y b 2 t l I C U s M 3 0 m c X V v d D s s J n F 1 b 3 Q 7 U 2 V j d G l v b j E v a G V h c n R f Z G l z Z W F z Z V 9 k a X N 0 c m l i d X R p b 2 4 v Q X V 0 b 1 J l b W 9 2 Z W R D b 2 x 1 b W 5 z M S 5 7 U 3 R y b 2 t l I E N v d W 5 0 L D R 9 J n F 1 b 3 Q 7 L C Z x d W 9 0 O 1 N l Y 3 R p b 2 4 x L 2 h l Y X J 0 X 2 R p c 2 V h c 2 V f Z G l z d H J p Y n V 0 a W 9 u L 0 F 1 d G 9 S Z W 1 v d m V k Q 2 9 s d W 1 u c z E u e y U g b 2 Y g U 3 R y b 2 t l L D V 9 J n F 1 b 3 Q 7 X S w m c X V v d D t S Z W x h d G l v b n N o a X B J b m Z v J n F 1 b 3 Q 7 O l t d f S I g L z 4 8 L 1 N 0 Y W J s Z U V u d H J p Z X M + P C 9 J d G V t P j x J d G V t P j x J d G V t T G 9 j Y X R p b 2 4 + P E l 0 Z W 1 U e X B l P k Z v c m 1 1 b G E 8 L 0 l 0 Z W 1 U e X B l P j x J d G V t U G F 0 a D 5 T Z W N 0 a W 9 u M S 9 o Z W F y d F 9 k a X N l Y X N l X 2 R p c 3 R y a W J 1 d G l v b i 9 T b 3 V y Y 2 U 8 L 0 l 0 Z W 1 Q Y X R o P j w v S X R l b U x v Y 2 F 0 a W 9 u P j x T d G F i b G V F b n R y a W V z I C 8 + P C 9 J d G V t P j x J d G V t P j x J d G V t T G 9 j Y X R p b 2 4 + P E l 0 Z W 1 U e X B l P k Z v c m 1 1 b G E 8 L 0 l 0 Z W 1 U e X B l P j x J d G V t U G F 0 a D 5 T Z W N 0 a W 9 u M S 9 o Z W F y d F 9 k a X N l Y X N l X 2 R p c 3 R y a W J 1 d G l v b i 9 Q c m 9 t b 3 R l Z C U y M E h l Y W R l c n M 8 L 0 l 0 Z W 1 Q Y X R o P j w v S X R l b U x v Y 2 F 0 a W 9 u P j x T d G F i b G V F b n R y a W V z I C 8 + P C 9 J d G V t P j x J d G V t P j x J d G V t T G 9 j Y X R p b 2 4 + P E l 0 Z W 1 U e X B l P k Z v c m 1 1 b G E 8 L 0 l 0 Z W 1 U e X B l P j x J d G V t U G F 0 a D 5 T Z W N 0 a W 9 u M S 9 o Z W F y d F 9 k a X N l Y X N l X 2 R p c 3 R y a W J 1 d G l v b i 9 D a G F u Z 2 V k J T I w V H l w Z T w v S X R l b V B h d G g + P C 9 J d G V t T G 9 j Y X R p b 2 4 + P F N 0 Y W J s Z U V u d H J p Z X M g L z 4 8 L 0 l 0 Z W 0 + P E l 0 Z W 0 + P E l 0 Z W 1 M b 2 N h d G l v b j 4 8 S X R l b V R 5 c G U + R m 9 y b X V s Y T w v S X R l b V R 5 c G U + P E l 0 Z W 1 Q Y X R o P l N l Y 3 R p b 2 4 x L 2 h 5 c G V y d G V u c 2 l v b 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Z D J h M 2 U 2 N S 0 1 Y j Q w L T R i M j U t O D Y x Z C 1 h N 2 Y y Z j Z h Y W I x M W Y 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N z Q 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V Q x N z o 0 N T o 1 O S 4 w M D U 5 N D M 3 W i I g L z 4 8 R W 5 0 c n k g V H l w Z T 0 i R m l s b E N v b H V t b l R 5 c G V z I i B W Y W x 1 Z T 0 i c 0 J n T U Z B d 1 V G I i A v P j x F b n R y e S B U e X B l P S J G a W x s Q 2 9 s d W 1 u T m F t Z X M i I F Z h b H V l P S J z W y Z x d W 9 0 O 2 h 5 c G V y d G V u c 2 l v b l 9 z d G F 0 d X M m c X V v d D s s J n F 1 b 3 Q 7 Q 2 9 1 b n Q m c X V v d D s s J n F 1 b 3 Q 7 U G 9 w d W x h d G l v b i A l J n F 1 b 3 Q 7 L C Z x d W 9 0 O 1 N 0 c m 9 r Z S B D b 3 V u d C Z x d W 9 0 O y w m c X V v d D t J b i B H c m 9 1 c C B T d H J v a 2 U g J S 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5 c G V y d G V u c 2 l v b l 9 k a X N 0 c m l i d X R p b 2 4 v Q X V 0 b 1 J l b W 9 2 Z W R D b 2 x 1 b W 5 z M S 5 7 a H l w Z X J 0 Z W 5 z a W 9 u X 3 N 0 Y X R 1 c y w w f S Z x d W 9 0 O y w m c X V v d D t T Z W N 0 a W 9 u M S 9 o e X B l c n R l b n N p b 2 5 f Z G l z d H J p Y n V 0 a W 9 u L 0 F 1 d G 9 S Z W 1 v d m V k Q 2 9 s d W 1 u c z E u e 0 N v d W 5 0 L D F 9 J n F 1 b 3 Q 7 L C Z x d W 9 0 O 1 N l Y 3 R p b 2 4 x L 2 h 5 c G V y d G V u c 2 l v b l 9 k a X N 0 c m l i d X R p b 2 4 v Q X V 0 b 1 J l b W 9 2 Z W R D b 2 x 1 b W 5 z M S 5 7 U G 9 w d W x h d G l v b i A l L D J 9 J n F 1 b 3 Q 7 L C Z x d W 9 0 O 1 N l Y 3 R p b 2 4 x L 2 h 5 c G V y d G V u c 2 l v b l 9 k a X N 0 c m l i d X R p b 2 4 v Q X V 0 b 1 J l b W 9 2 Z W R D b 2 x 1 b W 5 z M S 5 7 U 3 R y b 2 t l I E N v d W 5 0 L D N 9 J n F 1 b 3 Q 7 L C Z x d W 9 0 O 1 N l Y 3 R p b 2 4 x L 2 h 5 c G V y d G V u c 2 l v b l 9 k a X N 0 c m l i d X R p b 2 4 v Q X V 0 b 1 J l b W 9 2 Z W R D b 2 x 1 b W 5 z M S 5 7 S W 4 g R 3 J v d X A g U 3 R y b 2 t l I C U s N H 0 m c X V v d D s s J n F 1 b 3 Q 7 U 2 V j d G l v b j E v a H l w Z X J 0 Z W 5 z a W 9 u X 2 R p c 3 R y a W J 1 d G l v b i 9 B d X R v U m V t b 3 Z l Z E N v b H V t b n M x L n s l I G 9 m I F N 0 c m 9 r Z S w 1 f S Z x d W 9 0 O 1 0 s J n F 1 b 3 Q 7 Q 2 9 s d W 1 u Q 2 9 1 b n Q m c X V v d D s 6 N i w m c X V v d D t L Z X l D b 2 x 1 b W 5 O Y W 1 l c y Z x d W 9 0 O z p b X S w m c X V v d D t D b 2 x 1 b W 5 J Z G V u d G l 0 a W V z J n F 1 b 3 Q 7 O l s m c X V v d D t T Z W N 0 a W 9 u M S 9 o e X B l c n R l b n N p b 2 5 f Z G l z d H J p Y n V 0 a W 9 u L 0 F 1 d G 9 S Z W 1 v d m V k Q 2 9 s d W 1 u c z E u e 2 h 5 c G V y d G V u c 2 l v b l 9 z d G F 0 d X M s M H 0 m c X V v d D s s J n F 1 b 3 Q 7 U 2 V j d G l v b j E v a H l w Z X J 0 Z W 5 z a W 9 u X 2 R p c 3 R y a W J 1 d G l v b i 9 B d X R v U m V t b 3 Z l Z E N v b H V t b n M x L n t D b 3 V u d C w x f S Z x d W 9 0 O y w m c X V v d D t T Z W N 0 a W 9 u M S 9 o e X B l c n R l b n N p b 2 5 f Z G l z d H J p Y n V 0 a W 9 u L 0 F 1 d G 9 S Z W 1 v d m V k Q 2 9 s d W 1 u c z E u e 1 B v c H V s Y X R p b 2 4 g J S w y f S Z x d W 9 0 O y w m c X V v d D t T Z W N 0 a W 9 u M S 9 o e X B l c n R l b n N p b 2 5 f Z G l z d H J p Y n V 0 a W 9 u L 0 F 1 d G 9 S Z W 1 v d m V k Q 2 9 s d W 1 u c z E u e 1 N 0 c m 9 r Z S B D b 3 V u d C w z f S Z x d W 9 0 O y w m c X V v d D t T Z W N 0 a W 9 u M S 9 o e X B l c n R l b n N p b 2 5 f Z G l z d H J p Y n V 0 a W 9 u L 0 F 1 d G 9 S Z W 1 v d m V k Q 2 9 s d W 1 u c z E u e 0 l u I E d y b 3 V w I F N 0 c m 9 r Z S A l L D R 9 J n F 1 b 3 Q 7 L C Z x d W 9 0 O 1 N l Y 3 R p b 2 4 x L 2 h 5 c G V y d G V u c 2 l v b l 9 k a X N 0 c m l i d X R p b 2 4 v Q X V 0 b 1 J l b W 9 2 Z W R D b 2 x 1 b W 5 z M S 5 7 J S B v Z i B T d H J v a 2 U s N X 0 m c X V v d D t d L C Z x d W 9 0 O 1 J l b G F 0 a W 9 u c 2 h p c E l u Z m 8 m c X V v d D s 6 W 1 1 9 I i A v P j w v U 3 R h Y m x l R W 5 0 c m l l c z 4 8 L 0 l 0 Z W 0 + P E l 0 Z W 0 + P E l 0 Z W 1 M b 2 N h d G l v b j 4 8 S X R l b V R 5 c G U + R m 9 y b X V s Y T w v S X R l b V R 5 c G U + P E l 0 Z W 1 Q Y X R o P l N l Y 3 R p b 2 4 x L 2 h 5 c G V y d G V u c 2 l v b l 9 k a X N 0 c m l i d X R p b 2 4 v U 2 9 1 c m N l P C 9 J d G V t U G F 0 a D 4 8 L 0 l 0 Z W 1 M b 2 N h d G l v b j 4 8 U 3 R h Y m x l R W 5 0 c m l l c y A v P j w v S X R l b T 4 8 S X R l b T 4 8 S X R l b U x v Y 2 F 0 a W 9 u P j x J d G V t V H l w Z T 5 G b 3 J t d W x h P C 9 J d G V t V H l w Z T 4 8 S X R l b V B h d G g + U 2 V j d G l v b j E v a H l w Z X J 0 Z W 5 z a W 9 u X 2 R p c 3 R y a W J 1 d G l v b i 9 Q c m 9 t b 3 R l Z C U y M E h l Y W R l c n M 8 L 0 l 0 Z W 1 Q Y X R o P j w v S X R l b U x v Y 2 F 0 a W 9 u P j x T d G F i b G V F b n R y a W V z I C 8 + P C 9 J d G V t P j x J d G V t P j x J d G V t T G 9 j Y X R p b 2 4 + P E l 0 Z W 1 U e X B l P k Z v c m 1 1 b G E 8 L 0 l 0 Z W 1 U e X B l P j x J d G V t U G F 0 a D 5 T Z W N 0 a W 9 u M S 9 o e X B l c n R l b n N p b 2 5 f Z G l z d H J p Y n V 0 a W 9 u L 0 N o Y W 5 n Z W Q l M j B U e X B l P C 9 J d G V t U G F 0 a D 4 8 L 0 l 0 Z W 1 M b 2 N h d G l v b j 4 8 U 3 R h Y m x l R W 5 0 c m l l c y A v P j w v S X R l b T 4 8 S X R l b T 4 8 S X R l b U x v Y 2 F 0 a W 9 u P j x J d G V t V H l w Z T 5 G b 3 J t d W x h P C 9 J d G V t V H l w Z T 4 8 S X R l b V B h d G g + U 2 V j d G l v b j E v Y 2 h p X 3 N x d W F y Z V 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G Q 1 M j U x M j c t M z J i N y 0 0 Y z k 4 L W I 5 O T k t N D Q 2 M G N j Y T Z l Y T Z m I i A v P j x F b n R y e S B U e X B l P S J C d W Z m Z X J O Z X h 0 U m V m c m V z a C I g V m F s d W U 9 I m w x I i A v P j x F b n R y e S B U e X B l P S J S Z X N 1 b H R U e X B l I i B W Y W x 1 Z T 0 i c 1 R h Y m x l I i A v P j x F b n R y e S B U e X B l P S J O Y W 1 l V X B k Y X R l Z E F m d G V y R m l s b C I g V m F s d W U 9 I m w w I i A v P j x F b n R y e S B U e X B l P S J S Z W N v d m V y e V R h c m d l d F N o Z W V 0 I i B W Y W x 1 Z T 0 i c 3 N 0 Y X R p c 3 R p Y 2 F s X 3 R l c 3 R z I i A v P j x F b n R y e S B U e X B l P S J S Z W N v d m V y e V R h c m d l d E N v b H V t b i I g V m F s d W U 9 I m w y I i A v P j x F b n R y e S B U e X B l P S J S Z W N v d m V y e V R h c m d l d F J v d y I g V m F s d W U 9 I m w y 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1 L T A 2 L T E 2 V D A 1 O j M 3 O j M z L j c z N D I 0 O D N a I i A v P j x F b n R y e S B U e X B l P S J G a W x s Q 2 9 s d W 1 u V H l w Z X M i I F Z h b H V l P S J z Q m d Z R 0 F 3 P T 0 i I C 8 + P E V u d H J 5 I F R 5 c G U 9 I k Z p b G x D b 2 x 1 b W 5 O Y W 1 l c y I g V m F s d W U 9 I n N b J n F 1 b 3 Q 7 Z m V h d H V y Z S Z x d W 9 0 O y w m c X V v d D t j Y X R l Z 2 9 y e S Z x d W 9 0 O y w m c X V v d D t z d H J v a 2 V f c 3 R h d H V z J n F 1 b 3 Q 7 L C Z x d W 9 0 O 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0 N v b H V t b k N v d W 5 0 J n F 1 b 3 Q 7 O j Q s J n F 1 b 3 Q 7 S 2 V 5 Q 2 9 s d W 1 u T m F t Z X M m c X V v d D s 6 W 1 0 s J n F 1 b 3 Q 7 Q 2 9 s d W 1 u S W R l b n R p d G l l c y Z x d W 9 0 O z p b J n F 1 b 3 Q 7 U 2 V j d G l v b j E v Y 2 h p X 3 N x d W F y Z V 9 k Y X R h I C g y K S 9 B d X R v U m V t b 3 Z l Z E N v b H V t b n M x L n t m Z W F 0 d X J l L D B 9 J n F 1 b 3 Q 7 L C Z x d W 9 0 O 1 N l Y 3 R p b 2 4 x L 2 N o a V 9 z c X V h c m V f Z G F 0 Y S A o M i k v Q X V 0 b 1 J l b W 9 2 Z W R D b 2 x 1 b W 5 z M S 5 7 Y 2 F 0 Z W d v c n k s M X 0 m c X V v d D s s J n F 1 b 3 Q 7 U 2 V j d G l v b j E v Y 2 h p X 3 N x d W F y Z V 9 k Y X R h I C g y K S 9 B d X R v U m V t b 3 Z l Z E N v b H V t b n M x L n t z d H J v a 2 V f c 3 R h d H V z L D J 9 J n F 1 b 3 Q 7 L C Z x d W 9 0 O 1 N l Y 3 R p b 2 4 x L 2 N o a V 9 z c X V h c m V f Z G F 0 Y S A o M i k v Q X V 0 b 1 J l b W 9 2 Z W R D b 2 x 1 b W 5 z M S 5 7 Y 2 9 1 b n Q s M 3 0 m c X V v d D t d L C Z x d W 9 0 O 1 J l b G F 0 a W 9 u c 2 h p c E l u Z m 8 m c X V v d D s 6 W 1 1 9 I i A v P j w v U 3 R h Y m x l R W 5 0 c m l l c z 4 8 L 0 l 0 Z W 0 + P E l 0 Z W 0 + P E l 0 Z W 1 M b 2 N h d G l v b j 4 8 S X R l b V R 5 c G U + R m 9 y b X V s Y T w v S X R l b V R 5 c G U + P E l 0 Z W 1 Q Y X R o P l N l Y 3 R p b 2 4 x L 2 N o a V 9 z c X V h c m V f Z G F 0 Y S U y M C g y K S 9 T b 3 V y Y 2 U 8 L 0 l 0 Z W 1 Q Y X R o P j w v S X R l b U x v Y 2 F 0 a W 9 u P j x T d G F i b G V F b n R y a W V z I C 8 + P C 9 J d G V t P j x J d G V t P j x J d G V t T G 9 j Y X R p b 2 4 + P E l 0 Z W 1 U e X B l P k Z v c m 1 1 b G E 8 L 0 l 0 Z W 1 U e X B l P j x J d G V t U G F 0 a D 5 T Z W N 0 a W 9 u M S 9 j a G l f c 3 F 1 Y X J l X 2 R h d G E l M j A o M i k v U H J v b W 9 0 Z W Q l M j B I Z W F k Z X J z P C 9 J d G V t U G F 0 a D 4 8 L 0 l 0 Z W 1 M b 2 N h d G l v b j 4 8 U 3 R h Y m x l R W 5 0 c m l l c y A v P j w v S X R l b T 4 8 S X R l b T 4 8 S X R l b U x v Y 2 F 0 a W 9 u P j x J d G V t V H l w Z T 5 G b 3 J t d W x h P C 9 J d G V t V H l w Z T 4 8 S X R l b V B h d G g + U 2 V j d G l v b j E v Y 2 h p X 3 N x d W F y Z V 9 k Y X R h J T I w K D I p L 0 N o Y W 5 n Z W Q l M j B U e X B l P C 9 J d G V t U G F 0 a D 4 8 L 0 l 0 Z W 1 M b 2 N h d G l v b j 4 8 U 3 R h Y m x l R W 5 0 c m l l c y A v P j w v S X R l b T 4 8 S X R l b T 4 8 S X R l b U x v Y 2 F 0 a W 9 u P j x J d G V t V H l w Z T 5 G b 3 J t d W x h P C 9 J d G V t V H l w Z T 4 8 S X R l b V B h d G g + U 2 V j d G l v b j E v Y W d l X 2 h l Y X J 0 X 2 R p c 2 V h 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N i Y j V i Y 2 Q t N m I 0 O C 0 0 M D A y L W E w Y j U t Z W E 0 Y z M w N j Q 1 M D J i 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3 V D A x O j M w O j I 1 L j g y M z Y 1 M z B a I i A v P j x F b n R y e S B U e X B l P S J G a W x s Q 2 9 s d W 1 u V H l w Z X M i I F Z h b H V l P S J z Q m d N R i I g L z 4 8 R W 5 0 c n k g V H l w Z T 0 i R m l s b E N v b H V t b k 5 h b W V z I i B W Y W x 1 Z T 0 i c 1 s m c X V v d D t D Y X R l Z 2 9 y e S Z x d W 9 0 O y w m c X V v d D t H c m 9 1 c C B D b 3 V u d C Z x d W 9 0 O y w m c X V v d D s g S G V h c n Q g R G l z Z W F z Z S A 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d l X 2 h l Y X J 0 X 2 R p c 2 V h c 2 V f Z G l z d H J p Y n V 0 a W 9 u L 0 F 1 d G 9 S Z W 1 v d m V k Q 2 9 s d W 1 u c z E u e 0 N h d G V n b 3 J 5 L D B 9 J n F 1 b 3 Q 7 L C Z x d W 9 0 O 1 N l Y 3 R p b 2 4 x L 2 F n Z V 9 o Z W F y d F 9 k a X N l Y X N l X 2 R p c 3 R y a W J 1 d G l v b i 9 B d X R v U m V t b 3 Z l Z E N v b H V t b n M x L n t H c m 9 1 c C B D b 3 V u d C w x f S Z x d W 9 0 O y w m c X V v d D t T Z W N 0 a W 9 u M S 9 h Z 2 V f a G V h c n R f Z G l z Z W F z Z V 9 k a X N 0 c m l i d X R p b 2 4 v Q X V 0 b 1 J l b W 9 2 Z W R D b 2 x 1 b W 5 z M S 5 7 I E h l Y X J 0 I E R p c 2 V h c 2 U g J S w y f S Z x d W 9 0 O 1 0 s J n F 1 b 3 Q 7 Q 2 9 s d W 1 u Q 2 9 1 b n Q m c X V v d D s 6 M y w m c X V v d D t L Z X l D b 2 x 1 b W 5 O Y W 1 l c y Z x d W 9 0 O z p b X S w m c X V v d D t D b 2 x 1 b W 5 J Z G V u d G l 0 a W V z J n F 1 b 3 Q 7 O l s m c X V v d D t T Z W N 0 a W 9 u M S 9 h Z 2 V f a G V h c n R f Z G l z Z W F z Z V 9 k a X N 0 c m l i d X R p b 2 4 v Q X V 0 b 1 J l b W 9 2 Z W R D b 2 x 1 b W 5 z M S 5 7 Q 2 F 0 Z W d v c n k s M H 0 m c X V v d D s s J n F 1 b 3 Q 7 U 2 V j d G l v b j E v Y W d l X 2 h l Y X J 0 X 2 R p c 2 V h c 2 V f Z G l z d H J p Y n V 0 a W 9 u L 0 F 1 d G 9 S Z W 1 v d m V k Q 2 9 s d W 1 u c z E u e 0 d y b 3 V w I E N v d W 5 0 L D F 9 J n F 1 b 3 Q 7 L C Z x d W 9 0 O 1 N l Y 3 R p b 2 4 x L 2 F n Z V 9 o Z W F y d F 9 k a X N l Y X N l X 2 R p c 3 R y a W J 1 d G l v b i 9 B d X R v U m V t b 3 Z l Z E N v b H V t b n M x L n s g S G V h c n Q g R G l z Z W F z Z S A l L D J 9 J n F 1 b 3 Q 7 X S w m c X V v d D t S Z W x h d G l v b n N o a X B J b m Z v J n F 1 b 3 Q 7 O l t d f S I g L z 4 8 L 1 N 0 Y W J s Z U V u d H J p Z X M + P C 9 J d G V t P j x J d G V t P j x J d G V t T G 9 j Y X R p b 2 4 + P E l 0 Z W 1 U e X B l P k Z v c m 1 1 b G E 8 L 0 l 0 Z W 1 U e X B l P j x J d G V t U G F 0 a D 5 T Z W N 0 a W 9 u M S 9 h Z 2 V f a G V h c n R f Z G l z Z W F z Z V 9 k a X N 0 c m l i d X R p b 2 4 v U 2 9 1 c m N l P C 9 J d G V t U G F 0 a D 4 8 L 0 l 0 Z W 1 M b 2 N h d G l v b j 4 8 U 3 R h Y m x l R W 5 0 c m l l c y A v P j w v S X R l b T 4 8 S X R l b T 4 8 S X R l b U x v Y 2 F 0 a W 9 u P j x J d G V t V H l w Z T 5 G b 3 J t d W x h P C 9 J d G V t V H l w Z T 4 8 S X R l b V B h d G g + U 2 V j d G l v b j E v Y W d l X 2 h l Y X J 0 X 2 R p c 2 V h c 2 V f Z G l z d H J p Y n V 0 a W 9 u L 1 B y b 2 1 v d G V k J T I w S G V h Z G V y c z w v S X R l b V B h d G g + P C 9 J d G V t T G 9 j Y X R p b 2 4 + P F N 0 Y W J s Z U V u d H J p Z X M g L z 4 8 L 0 l 0 Z W 0 + P E l 0 Z W 0 + P E l 0 Z W 1 M b 2 N h d G l v b j 4 8 S X R l b V R 5 c G U + R m 9 y b X V s Y T w v S X R l b V R 5 c G U + P E l 0 Z W 1 Q Y X R o P l N l Y 3 R p b 2 4 x L 2 F n Z V 9 o Z W F y d F 9 k a X N l Y X N l X 2 R p c 3 R y a W J 1 d G l v b i 9 D a G F u Z 2 V k J T I w V H l w Z T w v S X R l b V B h d G g + P C 9 J d G V t T G 9 j Y X R p b 2 4 + P F N 0 Y W J s Z U V u d H J p Z X M g L z 4 8 L 0 l 0 Z W 0 + P E l 0 Z W 0 + P E l 0 Z W 1 M b 2 N h d G l v b j 4 8 S X R l b V R 5 c G U + R m 9 y b X V s Y T w v S X R l b V R 5 c G U + P E l 0 Z W 1 Q Y X R o P l N l Y 3 R p b 2 4 x L 2 F n Z V 9 o e X B l c n R l b n N p b 2 5 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E 3 O G Q x M 2 U t O D B j Z S 0 0 M G E 3 L W J m N D E t M T Q 2 O D M 2 M G U w M 2 N k 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M j c 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M z o 0 N S 4 w N z Y 4 M D I 2 W i I g L z 4 8 R W 5 0 c n k g V H l w Z T 0 i R m l s b E N v b H V t b l R 5 c G V z I i B W Y W x 1 Z T 0 i c 0 J n T U Y i I C 8 + P E V u d H J 5 I F R 5 c G U 9 I k Z p b G x D b 2 x 1 b W 5 O Y W 1 l c y I g V m F s d W U 9 I n N b J n F 1 b 3 Q 7 Q 2 F 0 Z W d v c n k m c X V v d D s s J n F 1 b 3 Q 7 R 3 J v d X A g Q 2 9 1 b n Q m c X V v d D s s J n F 1 b 3 Q 7 S H l w Z X J 0 Z W 5 z a W 9 u I C 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Q 2 9 s d W 1 u Q 2 9 1 b n Q m c X V v d D s 6 M y w m c X V v d D t L Z X l D b 2 x 1 b W 5 O Y W 1 l c y Z x d W 9 0 O z p b X S w m c X V v d D t D b 2 x 1 b W 5 J Z G V u d G l 0 a W V z J n F 1 b 3 Q 7 O l s m c X V v d D t T Z W N 0 a W 9 u M S 9 h Z 2 V f a H l w Z X J 0 Z W 5 z a W 9 u X 2 R p c 3 R y a W J 1 d G l v b i 9 B d X R v U m V t b 3 Z l Z E N v b H V t b n M x L n t D Y X R l Z 2 9 y e S w w f S Z x d W 9 0 O y w m c X V v d D t T Z W N 0 a W 9 u M S 9 h Z 2 V f a H l w Z X J 0 Z W 5 z a W 9 u X 2 R p c 3 R y a W J 1 d G l v b i 9 B d X R v U m V t b 3 Z l Z E N v b H V t b n M x L n t H c m 9 1 c C B D b 3 V u d C w x f S Z x d W 9 0 O y w m c X V v d D t T Z W N 0 a W 9 u M S 9 h Z 2 V f a H l w Z X J 0 Z W 5 z a W 9 u X 2 R p c 3 R y a W J 1 d G l v b i 9 B d X R v U m V t b 3 Z l Z E N v b H V t b n M x L n t I e X B l c n R l b n N p b 2 4 g J S w y f S Z x d W 9 0 O 1 0 s J n F 1 b 3 Q 7 U m V s Y X R p b 2 5 z a G l w S W 5 m b y Z x d W 9 0 O z p b X X 0 i I C 8 + P C 9 T d G F i b G V F b n R y a W V z P j w v S X R l b T 4 8 S X R l b T 4 8 S X R l b U x v Y 2 F 0 a W 9 u P j x J d G V t V H l w Z T 5 G b 3 J t d W x h P C 9 J d G V t V H l w Z T 4 8 S X R l b V B h d G g + U 2 V j d G l v b j E v Y W d l X 2 h 5 c G V y d G V u c 2 l v b l 9 k a X N 0 c m l i d X R p b 2 4 v U 2 9 1 c m N l P C 9 J d G V t U G F 0 a D 4 8 L 0 l 0 Z W 1 M b 2 N h d G l v b j 4 8 U 3 R h Y m x l R W 5 0 c m l l c y A v P j w v S X R l b T 4 8 S X R l b T 4 8 S X R l b U x v Y 2 F 0 a W 9 u P j x J d G V t V H l w Z T 5 G b 3 J t d W x h P C 9 J d G V t V H l w Z T 4 8 S X R l b V B h d G g + U 2 V j d G l v b j E v Y W d l X 2 h 5 c G V y d G V u c 2 l v b l 9 k a X N 0 c m l i d X R p b 2 4 v U H J v b W 9 0 Z W Q l M j B I Z W F k Z X J z P C 9 J d G V t U G F 0 a D 4 8 L 0 l 0 Z W 1 M b 2 N h d G l v b j 4 8 U 3 R h Y m x l R W 5 0 c m l l c y A v P j w v S X R l b T 4 8 S X R l b T 4 8 S X R l b U x v Y 2 F 0 a W 9 u P j x J d G V t V H l w Z T 5 G b 3 J t d W x h P C 9 J d G V t V H l w Z T 4 8 S X R l b V B h d G g + U 2 V j d G l v b j E v Y W d l X 2 h 5 c G V y d G V u c 2 l v b l 9 k a X N 0 c m l i d X R p b 2 4 v Q 2 h h b m d l Z C U y M F R 5 c G U 8 L 0 l 0 Z W 1 Q Y X R o P j w v S X R l b U x v Y 2 F 0 a W 9 u P j x T d G F i b G V F b n R y a W V z I C 8 + P C 9 J d G V t P j x J d G V t P j x J d G V t T G 9 j Y X R p b 2 4 + P E l 0 Z W 1 U e X B l P k Z v c m 1 1 b G E 8 L 0 l 0 Z W 1 U e X B l P j x J d G V t U G F 0 a D 5 T Z W N 0 a W 9 u M S 9 h Z 2 V f Z 2 x 1 Y 2 9 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O G Y 4 Z T Y 0 Y y 0 1 Y W R j L T Q 3 M D U t O G F l N i 0 2 Y m Q 3 M j F l O T I y Z j A i I C 8 + P E V u d H J 5 I F R 5 c G U 9 I k 5 h b W V V c G R h d G V k Q W Z 0 Z X J G a W x s I i B W Y W x 1 Z T 0 i b D A i I C 8 + P E V u d H J 5 I F R 5 c G U 9 I l J l c 3 V s d F R 5 c G U i I F Z h b H V l P S J z R X h j Z X B 0 a W 9 u I i A v P j x F b n R y e S B U e X B l P S J C d W Z m Z X J O Z X h 0 U m V m c m V z a C I g V m F s d W U 9 I m w x 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N j o w O S 4 1 N j Q 1 M j c y W i I g L z 4 8 R W 5 0 c n k g V H l w Z T 0 i R m l s b E N v b H V t b l R 5 c G V z I i B W Y W x 1 Z T 0 i c 0 J n T U Z C U V V G Q l E 9 P S I g L z 4 8 R W 5 0 c n k g V H l w Z T 0 i R m l s b E N v b H V t b k 5 h b W V z I i B W Y W x 1 Z T 0 i c 1 s m c X V v d D t B Z 2 U g Q 2 F 0 Z W d v c n k m c X V v d D s s J n F 1 b 3 Q 7 R 3 J v d X A g Q 2 9 1 b n Q m c X V v d D s s J n F 1 b 3 Q 7 S H l w b 2 d s e W N l b W l j I C U m c X V v d D s s J n F 1 b 3 Q 7 T m 9 y b W F s I E d s d W N v c 2 U g J S Z x d W 9 0 O y w m c X V v d D t Q c m U t Z G l h Y m V 0 Z X M g J S Z x d W 9 0 O y w m c X V v d D t E a W F i Z X R p Y y A l J n F 1 b 3 Q 7 L C Z x d W 9 0 O 0 h p Z 2 g g R G l h Y m V 0 Z X M 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n b H V j b 3 N l X 2 R p c 3 R y a W J 1 d G l v b i 9 B d X R v U m V t b 3 Z l Z E N v b H V t b n M x L n t B Z 2 U g Q 2 F 0 Z W d v c n k s M H 0 m c X V v d D s s J n F 1 b 3 Q 7 U 2 V j d G l v b j E v Y W d l X 2 d s d W N v c 2 V f Z G l z d H J p Y n V 0 a W 9 u L 0 F 1 d G 9 S Z W 1 v d m V k Q 2 9 s d W 1 u c z E u e 0 d y b 3 V w I E N v d W 5 0 L D F 9 J n F 1 b 3 Q 7 L C Z x d W 9 0 O 1 N l Y 3 R p b 2 4 x L 2 F n Z V 9 n b H V j b 3 N l X 2 R p c 3 R y a W J 1 d G l v b i 9 B d X R v U m V t b 3 Z l Z E N v b H V t b n M x L n t I e X B v Z 2 x 5 Y 2 V t a W M g J S w y f S Z x d W 9 0 O y w m c X V v d D t T Z W N 0 a W 9 u M S 9 h Z 2 V f Z 2 x 1 Y 2 9 z Z V 9 k a X N 0 c m l i d X R p b 2 4 v Q X V 0 b 1 J l b W 9 2 Z W R D b 2 x 1 b W 5 z M S 5 7 T m 9 y b W F s I E d s d W N v c 2 U g J S w z f S Z x d W 9 0 O y w m c X V v d D t T Z W N 0 a W 9 u M S 9 h Z 2 V f Z 2 x 1 Y 2 9 z Z V 9 k a X N 0 c m l i d X R p b 2 4 v Q X V 0 b 1 J l b W 9 2 Z W R D b 2 x 1 b W 5 z M S 5 7 U H J l L W R p Y W J l d G V z I C U s N H 0 m c X V v d D s s J n F 1 b 3 Q 7 U 2 V j d G l v b j E v Y W d l X 2 d s d W N v c 2 V f Z G l z d H J p Y n V 0 a W 9 u L 0 F 1 d G 9 S Z W 1 v d m V k Q 2 9 s d W 1 u c z E u e 0 R p Y W J l d G l j I C U s N X 0 m c X V v d D s s J n F 1 b 3 Q 7 U 2 V j d G l v b j E v Y W d l X 2 d s d W N v c 2 V f Z G l z d H J p Y n V 0 a W 9 u L 0 F 1 d G 9 S Z W 1 v d m V k Q 2 9 s d W 1 u c z E u e 0 h p Z 2 g g R G l h Y m V 0 Z X M g J S w 2 f S Z x d W 9 0 O 1 0 s J n F 1 b 3 Q 7 Q 2 9 s d W 1 u Q 2 9 1 b n Q m c X V v d D s 6 N y w m c X V v d D t L Z X l D b 2 x 1 b W 5 O Y W 1 l c y Z x d W 9 0 O z p b X S w m c X V v d D t D b 2 x 1 b W 5 J Z G V u d G l 0 a W V z J n F 1 b 3 Q 7 O l s m c X V v d D t T Z W N 0 a W 9 u M S 9 h Z 2 V f Z 2 x 1 Y 2 9 z Z V 9 k a X N 0 c m l i d X R p b 2 4 v Q X V 0 b 1 J l b W 9 2 Z W R D b 2 x 1 b W 5 z M S 5 7 Q W d l I E N h d G V n b 3 J 5 L D B 9 J n F 1 b 3 Q 7 L C Z x d W 9 0 O 1 N l Y 3 R p b 2 4 x L 2 F n Z V 9 n b H V j b 3 N l X 2 R p c 3 R y a W J 1 d G l v b i 9 B d X R v U m V t b 3 Z l Z E N v b H V t b n M x L n t H c m 9 1 c C B D b 3 V u d C w x f S Z x d W 9 0 O y w m c X V v d D t T Z W N 0 a W 9 u M S 9 h Z 2 V f Z 2 x 1 Y 2 9 z Z V 9 k a X N 0 c m l i d X R p b 2 4 v Q X V 0 b 1 J l b W 9 2 Z W R D b 2 x 1 b W 5 z M S 5 7 S H l w b 2 d s e W N l b W l j I C U s M n 0 m c X V v d D s s J n F 1 b 3 Q 7 U 2 V j d G l v b j E v Y W d l X 2 d s d W N v c 2 V f Z G l z d H J p Y n V 0 a W 9 u L 0 F 1 d G 9 S Z W 1 v d m V k Q 2 9 s d W 1 u c z E u e 0 5 v c m 1 h b C B H b H V j b 3 N l I C U s M 3 0 m c X V v d D s s J n F 1 b 3 Q 7 U 2 V j d G l v b j E v Y W d l X 2 d s d W N v c 2 V f Z G l z d H J p Y n V 0 a W 9 u L 0 F 1 d G 9 S Z W 1 v d m V k Q 2 9 s d W 1 u c z E u e 1 B y Z S 1 k a W F i Z X R l c y A l L D R 9 J n F 1 b 3 Q 7 L C Z x d W 9 0 O 1 N l Y 3 R p b 2 4 x L 2 F n Z V 9 n b H V j b 3 N l X 2 R p c 3 R y a W J 1 d G l v b i 9 B d X R v U m V t b 3 Z l Z E N v b H V t b n M x L n t E a W F i Z X R p Y y A l L D V 9 J n F 1 b 3 Q 7 L C Z x d W 9 0 O 1 N l Y 3 R p b 2 4 x L 2 F n Z V 9 n b H V j b 3 N l X 2 R p c 3 R y a W J 1 d G l v b i 9 B d X R v U m V t b 3 Z l Z E N v b H V t b n M x L n t I a W d o I E R p Y W J l d G V z I C U s N n 0 m c X V v d D t d L C Z x d W 9 0 O 1 J l b G F 0 a W 9 u c 2 h p c E l u Z m 8 m c X V v d D s 6 W 1 1 9 I i A v P j w v U 3 R h Y m x l R W 5 0 c m l l c z 4 8 L 0 l 0 Z W 0 + P E l 0 Z W 0 + P E l 0 Z W 1 M b 2 N h d G l v b j 4 8 S X R l b V R 5 c G U + R m 9 y b X V s Y T w v S X R l b V R 5 c G U + P E l 0 Z W 1 Q Y X R o P l N l Y 3 R p b 2 4 x L 2 F n Z V 9 n b H V j b 3 N l X 2 R p c 3 R y a W J 1 d G l v b i 9 T b 3 V y Y 2 U 8 L 0 l 0 Z W 1 Q Y X R o P j w v S X R l b U x v Y 2 F 0 a W 9 u P j x T d G F i b G V F b n R y a W V z I C 8 + P C 9 J d G V t P j x J d G V t P j x J d G V t T G 9 j Y X R p b 2 4 + P E l 0 Z W 1 U e X B l P k Z v c m 1 1 b G E 8 L 0 l 0 Z W 1 U e X B l P j x J d G V t U G F 0 a D 5 T Z W N 0 a W 9 u M S 9 h Z 2 V f Z 2 x 1 Y 2 9 z Z V 9 k a X N 0 c m l i d X R p b 2 4 v U H J v b W 9 0 Z W Q l M j B I Z W F k Z X J z P C 9 J d G V t U G F 0 a D 4 8 L 0 l 0 Z W 1 M b 2 N h d G l v b j 4 8 U 3 R h Y m x l R W 5 0 c m l l c y A v P j w v S X R l b T 4 8 S X R l b T 4 8 S X R l b U x v Y 2 F 0 a W 9 u P j x J d G V t V H l w Z T 5 G b 3 J t d W x h P C 9 J d G V t V H l w Z T 4 8 S X R l b V B h d G g + U 2 V j d G l v b j E v Y W d l X 2 d s d W N v c 2 V f Z G l z d H J p Y n V 0 a W 9 u L 0 N o Y W 5 n Z W Q l M j B U e X B l P C 9 J d G V t U G F 0 a D 4 8 L 0 l 0 Z W 1 M b 2 N h d G l v b j 4 8 U 3 R h Y m x l R W 5 0 c m l l c y A v P j w v S X R l b T 4 8 S X R l b T 4 8 S X R l b U x v Y 2 F 0 a W 9 u P j x J d G V t V H l w Z T 5 G b 3 J t d W x h P C 9 J d G V t V H l w Z T 4 8 S X R l b V B h d G g + U 2 V j d G l v b j E v Y W d l X 2 d s d W N v c 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m I x Z D c t N W M 2 M i 0 0 N T J l L W E x N T c t Y 2 Q y Z D k y Z G R k N 2 I 0 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1 O D o w N y 4 z M T g 0 M D Y 3 W i I g L z 4 8 R W 5 0 c n k g V H l w Z T 0 i R m l s b E N v b H V t b l R 5 c G V z I i B W Y W x 1 Z T 0 i c 0 J n T U Z C U T 0 9 I i A v P j x F b n R y e S B U e X B l P S J G a W x s Q 2 9 s d W 1 u T m F t Z X M i I F Z h b H V l P S J z W y Z x d W 9 0 O 0 F n Z S B D Y X R l Z 2 9 y e S Z x d W 9 0 O y w m c X V v d D t H c m 9 1 c C B D b 3 V u d C Z x d W 9 0 O y w m c X V v d D t E a W F i Z X R l c y A l J n F 1 b 3 Q 7 L C Z x d W 9 0 O 0 5 v I E R p Y W J l d G V z I C 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Z 2 V f Z 2 x 1 Y 2 9 z Z V 9 k a X N 0 c m l i d X R p b 2 4 g K D I p L 0 F 1 d G 9 S Z W 1 v d m V k Q 2 9 s d W 1 u c z E u e 0 F n Z S B D Y X R l Z 2 9 y e S w w f S Z x d W 9 0 O y w m c X V v d D t T Z W N 0 a W 9 u M S 9 h Z 2 V f Z 2 x 1 Y 2 9 z Z V 9 k a X N 0 c m l i d X R p b 2 4 g K D I p L 0 F 1 d G 9 S Z W 1 v d m V k Q 2 9 s d W 1 u c z E u e 0 d y b 3 V w I E N v d W 5 0 L D F 9 J n F 1 b 3 Q 7 L C Z x d W 9 0 O 1 N l Y 3 R p b 2 4 x L 2 F n Z V 9 n b H V j b 3 N l X 2 R p c 3 R y a W J 1 d G l v b i A o M i k v Q X V 0 b 1 J l b W 9 2 Z W R D b 2 x 1 b W 5 z M S 5 7 R G l h Y m V 0 Z X M g J S w y f S Z x d W 9 0 O y w m c X V v d D t T Z W N 0 a W 9 u M S 9 h Z 2 V f Z 2 x 1 Y 2 9 z Z V 9 k a X N 0 c m l i d X R p b 2 4 g K D I p L 0 F 1 d G 9 S Z W 1 v d m V k Q 2 9 s d W 1 u c z E u e 0 5 v I E R p Y W J l d G V z I C U s M 3 0 m c X V v d D t d L C Z x d W 9 0 O 0 N v b H V t b k N v d W 5 0 J n F 1 b 3 Q 7 O j Q s J n F 1 b 3 Q 7 S 2 V 5 Q 2 9 s d W 1 u T m F t Z X M m c X V v d D s 6 W 1 0 s J n F 1 b 3 Q 7 Q 2 9 s d W 1 u S W R l b n R p d G l l c y Z x d W 9 0 O z p b J n F 1 b 3 Q 7 U 2 V j d G l v b j E v Y W d l X 2 d s d W N v c 2 V f Z G l z d H J p Y n V 0 a W 9 u I C g y K S 9 B d X R v U m V t b 3 Z l Z E N v b H V t b n M x L n t B Z 2 U g Q 2 F 0 Z W d v c n k s M H 0 m c X V v d D s s J n F 1 b 3 Q 7 U 2 V j d G l v b j E v Y W d l X 2 d s d W N v c 2 V f Z G l z d H J p Y n V 0 a W 9 u I C g y K S 9 B d X R v U m V t b 3 Z l Z E N v b H V t b n M x L n t H c m 9 1 c C B D b 3 V u d C w x f S Z x d W 9 0 O y w m c X V v d D t T Z W N 0 a W 9 u M S 9 h Z 2 V f Z 2 x 1 Y 2 9 z Z V 9 k a X N 0 c m l i d X R p b 2 4 g K D I p L 0 F 1 d G 9 S Z W 1 v d m V k Q 2 9 s d W 1 u c z E u e 0 R p Y W J l d G V z I C U s M n 0 m c X V v d D s s J n F 1 b 3 Q 7 U 2 V j d G l v b j E v Y W d l X 2 d s d W N v c 2 V f Z G l z d H J p Y n V 0 a W 9 u I C g y K S 9 B d X R v U m V t b 3 Z l Z E N v b H V t b n M x L n t O b y B E a W F i Z X R l c y A l L D N 9 J n F 1 b 3 Q 7 X S w m c X V v d D t S Z W x h d G l v b n N o a X B J b m Z v J n F 1 b 3 Q 7 O l t d f S I g L z 4 8 L 1 N 0 Y W J s Z U V u d H J p Z X M + P C 9 J d G V t P j x J d G V t P j x J d G V t T G 9 j Y X R p b 2 4 + P E l 0 Z W 1 U e X B l P k Z v c m 1 1 b G E 8 L 0 l 0 Z W 1 U e X B l P j x J d G V t U G F 0 a D 5 T Z W N 0 a W 9 u M S 9 h Z 2 V f Z 2 x 1 Y 2 9 z Z V 9 k a X N 0 c m l i d X R p b 2 4 l M j A o M i k v U 2 9 1 c m N l P C 9 J d G V t U G F 0 a D 4 8 L 0 l 0 Z W 1 M b 2 N h d G l v b j 4 8 U 3 R h Y m x l R W 5 0 c m l l c y A v P j w v S X R l b T 4 8 S X R l b T 4 8 S X R l b U x v Y 2 F 0 a W 9 u P j x J d G V t V H l w Z T 5 G b 3 J t d W x h P C 9 J d G V t V H l w Z T 4 8 S X R l b V B h d G g + U 2 V j d G l v b j E v Y W d l X 2 d s d W N v c 2 V f Z G l z d H J p Y n V 0 a W 9 u J T I w K D I p L 1 B y b 2 1 v d G V k J T I w S G V h Z G V y c z w v S X R l b V B h d G g + P C 9 J d G V t T G 9 j Y X R p b 2 4 + P F N 0 Y W J s Z U V u d H J p Z X M g L z 4 8 L 0 l 0 Z W 0 + P E l 0 Z W 0 + P E l 0 Z W 1 M b 2 N h d G l v b j 4 8 S X R l b V R 5 c G U + R m 9 y b X V s Y T w v S X R l b V R 5 c G U + P E l 0 Z W 1 Q Y X R o P l N l Y 3 R p b 2 4 x L 2 F n Z V 9 n b H V j b 3 N l X 2 R p c 3 R y a W J 1 d G l v b i U y M C g y K S 9 D a G F u Z 2 V k J T I w V H l w Z T w v S X R l b V B h d G g + P C 9 J d G V t T G 9 j Y X R p b 2 4 + P F N 0 Y W J s Z U V u d H J p Z X M g L z 4 8 L 0 l 0 Z W 0 + P E l 0 Z W 0 + P E l 0 Z W 1 M b 2 N h d G l v b j 4 8 S X R l b V R 5 c G U + R m 9 y b X V s Y T w v S X R l b V R 5 c G U + P E l 0 Z W 1 Q Y X R o P l N l Y 3 R p b 2 4 x L 2 F n Z V 9 z b W 9 r a W 5 n 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Z m Q 0 M 2 R l L T Q 3 O D Y t N G J i N y 0 5 O G V l L T l i Z D d k M z Y 3 O T U 1 O 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c 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I 6 M D g 6 M T k u M D g 0 O D M 1 M l o i I C 8 + P E V u d H J 5 I F R 5 c G U 9 I k Z p b G x D b 2 x 1 b W 5 U e X B l c y I g V m F s d W U 9 I n N C Z 0 1 G Q l F V R k J R P T 0 i I C 8 + P E V u d H J 5 I F R 5 c G U 9 I k Z p b G x D b 2 x 1 b W 5 O Y W 1 l c y I g V m F s d W U 9 I n N b J n F 1 b 3 Q 7 Q W d l I E N h d G V n b 3 J 5 J n F 1 b 3 Q 7 L C Z x d W 9 0 O 0 d y b 3 V w I E N v d W 5 0 J n F 1 b 3 Q 7 L C Z x d W 9 0 O 1 N t b 2 t l c y A l J n F 1 b 3 Q 7 L C Z x d W 9 0 O 0 Z v c m 1 l c m x 5 I F N t b 2 t l Z C A l J n F 1 b 3 Q 7 L C Z x d W 9 0 O 0 5 l d m V y I F N t b 2 t l Z C A l J n F 1 b 3 Q 7 L C Z x d W 9 0 O 1 V u a 2 5 v d 2 4 g J S Z x d W 9 0 O y w m c X V v d D t I a X N 0 b 3 J 5 I G 9 m I F N t b 2 t p b m c 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D b 2 x 1 b W 5 D b 3 V u d C Z x d W 9 0 O z o 3 L C Z x d W 9 0 O 0 t l e U N v b H V t b k 5 h b W V z J n F 1 b 3 Q 7 O l t d L C Z x d W 9 0 O 0 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S Z W x h d G l v b n N o a X B J b m Z v J n F 1 b 3 Q 7 O l t d f S I g L z 4 8 L 1 N 0 Y W J s Z U V u d H J p Z X M + P C 9 J d G V t P j x J d G V t P j x J d G V t T G 9 j Y X R p b 2 4 + P E l 0 Z W 1 U e X B l P k Z v c m 1 1 b G E 8 L 0 l 0 Z W 1 U e X B l P j x J d G V t U G F 0 a D 5 T Z W N 0 a W 9 u M S 9 h Z 2 V f c 2 1 v a 2 l u Z 1 9 k a X N 0 c m l i d X R p b 2 4 v U 2 9 1 c m N l P C 9 J d G V t U G F 0 a D 4 8 L 0 l 0 Z W 1 M b 2 N h d G l v b j 4 8 U 3 R h Y m x l R W 5 0 c m l l c y A v P j w v S X R l b T 4 8 S X R l b T 4 8 S X R l b U x v Y 2 F 0 a W 9 u P j x J d G V t V H l w Z T 5 G b 3 J t d W x h P C 9 J d G V t V H l w Z T 4 8 S X R l b V B h d G g + U 2 V j d G l v b j E v Y W d l X 3 N t b 2 t p b m d f Z G l z d H J p Y n V 0 a W 9 u L 1 B y b 2 1 v d G V k J T I w S G V h Z G V y c z w v S X R l b V B h d G g + P C 9 J d G V t T G 9 j Y X R p b 2 4 + P F N 0 Y W J s Z U V u d H J p Z X M g L z 4 8 L 0 l 0 Z W 0 + P E l 0 Z W 0 + P E l 0 Z W 1 M b 2 N h d G l v b j 4 8 S X R l b V R 5 c G U + R m 9 y b X V s Y T w v S X R l b V R 5 c G U + P E l 0 Z W 1 Q Y X R o P l N l Y 3 R p b 2 4 x L 2 F n Z V 9 z b W 9 r a W 5 n X 2 R p c 3 R y a W J 1 d G l v b i 9 D a G F u Z 2 V k J T I w V H l w Z T w v S X R l b V B h d G g + P C 9 J d G V t T G 9 j Y X R p b 2 4 + P F N 0 Y W J s Z U V u d H J p Z X M g L z 4 8 L 0 l 0 Z W 0 + P E l 0 Z W 0 + P E l 0 Z W 1 M b 2 N h d G l v b j 4 8 S X R l b V R 5 c G U + R m 9 y b X V s Y T w v S X R l b V R 5 c G U + P E l 0 Z W 1 Q Y X R o P l N l Y 3 R p b 2 4 x L 3 J p c 2 t f Z m F j d G 9 y X 2 F 2 Z X J h 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Y z k 5 N G Q y Z i 1 m M G Q 5 L T R j O D c t O D J j Z C 1 j Z m J k M m E 5 Z W J j M G M i I C 8 + P E V u d H J 5 I F R 5 c G U 9 I k J 1 Z m Z l c k 5 l e H R S Z W Z y Z X N o I i B W Y W x 1 Z T 0 i b D E i I C 8 + P E V u d H J 5 I F R 5 c G U 9 I l J l c 3 V s d F R 5 c G U i I F Z h b H V l P S J z V G F i b G U i I C 8 + P E V u d H J 5 I F R 5 c G U 9 I k 5 h b W V V c G R h d G V k Q W Z 0 Z X J G a W x s I i B W Y W x 1 Z T 0 i b D A i I C 8 + P E V u d H J 5 I F R 5 c G U 9 I l J l Y 2 9 2 Z X J 5 V G F y Z 2 V 0 U 2 h l Z X Q i I F Z h b H V l P S J z d W 5 k Z X I 2 N V 9 j b 2 5 0 Z X h 0 I i A v P j x F b n R y e S B U e X B l P S J S Z W N v d m V y e V R h c m d l d E N v b H V t b i I g V m F s d W U 9 I m w y I i A v P j x F b n R y e S B U e X B l P S J S Z W N v d m V y e V R h c m d l d F J v d y I g V m F s d W U 9 I m w z 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2 L T I w V D A y O j A 5 O j I y L j U z M T E 4 M z B a I i A v P j x F b n R y e S B U e X B l P S J G a W x s Q 2 9 s d W 1 u V H l w Z X M i I F Z h b H V l P S J z Q X d V R E J R P T 0 i I C 8 + P E V u d H J 5 I F R 5 c G U 9 I k Z p b G x D b 2 x 1 b W 5 O Y W 1 l c y I g V m F s d W U 9 I n N b J n F 1 b 3 Q 7 V W 5 k Z X I g N j U g Q 2 9 1 b n Q m c X V v d D s s J n F 1 b 3 Q 7 Q X Z l c m F n Z S B S a X N r I E Z h Y 3 R v c n M g V W 5 k Z X I g N j U m c X V v d D s s J n F 1 b 3 Q 7 N j U r I E N v d W 5 0 J n F 1 b 3 Q 7 L C Z x d W 9 0 O 0 F 2 Z X J h Z 2 U g U m l z a y B G Y W N 0 b 3 J z I D Y 1 K 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p c 2 t f Z m F j d G 9 y X 2 F 2 Z X J h Z 2 U v Q X V 0 b 1 J l b W 9 2 Z W R D b 2 x 1 b W 5 z M S 5 7 V W 5 k Z X I g N j U g Q 2 9 1 b n Q s M H 0 m c X V v d D s s J n F 1 b 3 Q 7 U 2 V j d G l v b j E v c m l z a 1 9 m Y W N 0 b 3 J f Y X Z l c m F n Z S 9 B d X R v U m V t b 3 Z l Z E N v b H V t b n M x L n t B d m V y Y W d l I F J p c 2 s g R m F j d G 9 y c y B V b m R l c i A 2 N S w x f S Z x d W 9 0 O y w m c X V v d D t T Z W N 0 a W 9 u M S 9 y a X N r X 2 Z h Y 3 R v c l 9 h d m V y Y W d l L 0 F 1 d G 9 S Z W 1 v d m V k Q 2 9 s d W 1 u c z E u e z Y 1 K y B D b 3 V u d C w y f S Z x d W 9 0 O y w m c X V v d D t T Z W N 0 a W 9 u M S 9 y a X N r X 2 Z h Y 3 R v c l 9 h d m V y Y W d l L 0 F 1 d G 9 S Z W 1 v d m V k Q 2 9 s d W 1 u c z E u e 0 F 2 Z X J h Z 2 U g U m l z a y B G Y W N 0 b 3 J z I D Y 1 K y w z f S Z x d W 9 0 O 1 0 s J n F 1 b 3 Q 7 Q 2 9 s d W 1 u Q 2 9 1 b n Q m c X V v d D s 6 N C w m c X V v d D t L Z X l D b 2 x 1 b W 5 O Y W 1 l c y Z x d W 9 0 O z p b X S w m c X V v d D t D b 2 x 1 b W 5 J Z G V u d G l 0 a W V z J n F 1 b 3 Q 7 O l s m c X V v d D t T Z W N 0 a W 9 u M S 9 y a X N r X 2 Z h Y 3 R v c l 9 h d m V y Y W d l L 0 F 1 d G 9 S Z W 1 v d m V k Q 2 9 s d W 1 u c z E u e 1 V u Z G V y I D Y 1 I E N v d W 5 0 L D B 9 J n F 1 b 3 Q 7 L C Z x d W 9 0 O 1 N l Y 3 R p b 2 4 x L 3 J p c 2 t f Z m F j d G 9 y X 2 F 2 Z X J h Z 2 U v Q X V 0 b 1 J l b W 9 2 Z W R D b 2 x 1 b W 5 z M S 5 7 Q X Z l c m F n Z S B S a X N r I E Z h Y 3 R v c n M g V W 5 k Z X I g N j U s M X 0 m c X V v d D s s J n F 1 b 3 Q 7 U 2 V j d G l v b j E v c m l z a 1 9 m Y W N 0 b 3 J f Y X Z l c m F n Z S 9 B d X R v U m V t b 3 Z l Z E N v b H V t b n M x L n s 2 N S s g Q 2 9 1 b n Q s M n 0 m c X V v d D s s J n F 1 b 3 Q 7 U 2 V j d G l v b j E v c m l z a 1 9 m Y W N 0 b 3 J f Y X Z l c m F n Z S 9 B d X R v U m V t b 3 Z l Z E N v b H V t b n M x L n t B d m V y Y W d l I F J p c 2 s g R m F j d G 9 y c y A 2 N S s s M 3 0 m c X V v d D t d L C Z x d W 9 0 O 1 J l b G F 0 a W 9 u c 2 h p c E l u Z m 8 m c X V v d D s 6 W 1 1 9 I i A v P j w v U 3 R h Y m x l R W 5 0 c m l l c z 4 8 L 0 l 0 Z W 0 + P E l 0 Z W 0 + P E l 0 Z W 1 M b 2 N h d G l v b j 4 8 S X R l b V R 5 c G U + R m 9 y b X V s Y T w v S X R l b V R 5 c G U + P E l 0 Z W 1 Q Y X R o P l N l Y 3 R p b 2 4 x L 3 J p c 2 t f Z m F j d G 9 y X 2 F 2 Z X J h Z 2 U v U 2 9 1 c m N l P C 9 J d G V t U G F 0 a D 4 8 L 0 l 0 Z W 1 M b 2 N h d G l v b j 4 8 U 3 R h Y m x l R W 5 0 c m l l c y A v P j w v S X R l b T 4 8 S X R l b T 4 8 S X R l b U x v Y 2 F 0 a W 9 u P j x J d G V t V H l w Z T 5 G b 3 J t d W x h P C 9 J d G V t V H l w Z T 4 8 S X R l b V B h d G g + U 2 V j d G l v b j E v c m l z a 1 9 m Y W N 0 b 3 J f Y X Z l c m F n Z S 9 Q c m 9 t b 3 R l Z C U y M E h l Y W R l c n M 8 L 0 l 0 Z W 1 Q Y X R o P j w v S X R l b U x v Y 2 F 0 a W 9 u P j x T d G F i b G V F b n R y a W V z I C 8 + P C 9 J d G V t P j x J d G V t P j x J d G V t T G 9 j Y X R p b 2 4 + P E l 0 Z W 1 U e X B l P k Z v c m 1 1 b G E 8 L 0 l 0 Z W 1 U e X B l P j x J d G V t U G F 0 a D 5 T Z W N 0 a W 9 u M S 9 y a X N r X 2 Z h Y 3 R v c l 9 h d m V y Y W d l L 0 N o Y W 5 n Z W Q l M j B U e X B l P C 9 J d G V t U G F 0 a D 4 8 L 0 l 0 Z W 1 M b 2 N h d G l v b j 4 8 U 3 R h Y m x l R W 5 0 c m l l c y A v P j w v S X R l b T 4 8 L 0 l 0 Z W 1 z P j w v T G 9 j Y W x Q Y W N r Y W d l T W V 0 Y W R h d G F G a W x l P h Y A A A B Q S w U G A A A A A A A A A A A A A A A A A A A A A A A A J g E A A A E A A A D Q j J 3 f A R X R E Y x 6 A M B P w p f r A Q A A A J S L k F 4 o i m 5 O t A k i 5 E W l R 7 8 A A A A A A g A A A A A A E G Y A A A A B A A A g A A A A 7 Q D o P L Z 2 u A 6 a x P 5 a l b E E F / T n B Y Q J u Y c + 1 E i g V e p l m m s A A A A A D o A A A A A C A A A g A A A A r 1 B I x x / K V d 4 n E s c U t H K S m S U e n O K X 6 D D + z G M F m w G 2 h Z 1 Q A A A A 9 / h 4 / T 9 m R r x 5 e T r E E 9 N m 2 c w 3 X N 4 u Q 8 i E + / W b F b U o c U 2 h R 3 9 z A C d F C + P W f F 9 w U M z K i 0 C U g A b u I X m M w o 6 7 H I H X m 2 / l d 0 a f / h 8 / b V m W f y 3 R 5 o 9 A A A A A B V J E s H O i c + l 6 + x v z 4 6 W N 4 H U C V F a L Z Q 3 L + G g m Z L t U 0 W W i j q c N c 9 y I B 9 d t A 6 C 6 F 2 d 2 L J 9 q O C l t 6 R z 1 T 4 L K y 8 X b h Q = = < / 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lpstr>feature_stroke_analysis</vt:lpstr>
      <vt:lpstr>age_risk_factor_analysis</vt:lpstr>
      <vt:lpstr>presentation_report_log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cp:lastPrinted>2025-06-17T07:49:10Z</cp:lastPrinted>
  <dcterms:created xsi:type="dcterms:W3CDTF">2025-06-13T17:32:27Z</dcterms:created>
  <dcterms:modified xsi:type="dcterms:W3CDTF">2025-06-21T06:53:37Z</dcterms:modified>
</cp:coreProperties>
</file>