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6.xml" ContentType="application/vnd.openxmlformats-officedocument.drawingml.chartshapes+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7.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DF549E7F-0F25-4C93-9205-A5B7DD8D3285}" xr6:coauthVersionLast="47" xr6:coauthVersionMax="47" xr10:uidLastSave="{00000000-0000-0000-0000-000000000000}"/>
  <bookViews>
    <workbookView xWindow="-108" yWindow="-108" windowWidth="23256" windowHeight="12456" firstSheet="9" activeTab="9" xr2:uid="{D13153F3-D28B-4BE2-A42F-38EF5B75FFD3}"/>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 name="statistical_tests" sheetId="9" r:id="rId9"/>
    <sheet name="feature_stroke_analysis" sheetId="10" r:id="rId10"/>
    <sheet name="age_risk_factor_analysis" sheetId="11" r:id="rId11"/>
    <sheet name="presentation_report_log" sheetId="12" r:id="rId12"/>
    <sheet name="tableau_data" sheetId="13" r:id="rId13"/>
  </sheet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7" l="1"/>
  <c r="F137" i="7"/>
  <c r="E137" i="7"/>
  <c r="V31" i="8"/>
  <c r="V29" i="8"/>
  <c r="V28" i="8"/>
  <c r="D110" i="11"/>
  <c r="D109" i="11"/>
  <c r="D108" i="11"/>
  <c r="D107" i="11"/>
  <c r="D106" i="11"/>
  <c r="E59" i="11"/>
  <c r="E58" i="11"/>
  <c r="E57" i="11"/>
  <c r="E56" i="11"/>
  <c r="E55" i="11"/>
  <c r="E30" i="11"/>
  <c r="E31" i="11"/>
  <c r="E34" i="11"/>
  <c r="E33" i="11"/>
  <c r="E32" i="11"/>
  <c r="E9" i="11"/>
  <c r="E8" i="11"/>
  <c r="E7" i="11"/>
  <c r="E5" i="11"/>
  <c r="K3" i="6"/>
  <c r="D19" i="6"/>
  <c r="D18" i="6"/>
  <c r="C20" i="6"/>
  <c r="I6" i="5"/>
  <c r="J6" i="5" s="1"/>
  <c r="K6" i="5"/>
  <c r="I5" i="5"/>
  <c r="J5" i="5"/>
  <c r="K5" i="5"/>
  <c r="I4" i="5"/>
  <c r="J4" i="5" s="1"/>
  <c r="K3" i="5"/>
  <c r="J3" i="5"/>
  <c r="I3" i="5"/>
  <c r="H3" i="6"/>
  <c r="G3" i="6"/>
  <c r="F3" i="6"/>
  <c r="D3" i="6"/>
  <c r="M13" i="9"/>
  <c r="N4" i="9"/>
  <c r="N22" i="9"/>
  <c r="N25" i="9"/>
  <c r="M21" i="9"/>
  <c r="N8" i="9"/>
  <c r="N24" i="9"/>
  <c r="M4" i="9"/>
  <c r="M16" i="9"/>
  <c r="M20" i="9"/>
  <c r="M27" i="9"/>
  <c r="M19" i="9"/>
  <c r="N21" i="9"/>
  <c r="N26" i="9"/>
  <c r="N5" i="9"/>
  <c r="M14" i="9"/>
  <c r="M22" i="9"/>
  <c r="M28" i="9"/>
  <c r="M11" i="9"/>
  <c r="M5" i="9"/>
  <c r="N11" i="9"/>
  <c r="N20" i="9"/>
  <c r="N28" i="9"/>
  <c r="N10" i="9"/>
  <c r="M8" i="9"/>
  <c r="M26" i="9"/>
  <c r="N17" i="9"/>
  <c r="M25" i="9"/>
  <c r="N19" i="9"/>
  <c r="N16" i="9"/>
  <c r="N7" i="9"/>
  <c r="M24" i="9"/>
  <c r="N13" i="9"/>
  <c r="N14" i="9"/>
  <c r="N27" i="9"/>
  <c r="M17" i="9"/>
  <c r="M10" i="9"/>
  <c r="M7" i="9"/>
  <c r="Q6" i="9" l="1"/>
  <c r="Q10" i="9"/>
  <c r="Q9" i="9"/>
  <c r="Q4" i="9"/>
  <c r="Q8" i="9"/>
  <c r="Q7" i="9"/>
  <c r="Q5" i="9"/>
  <c r="K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9C830-240D-4313-AE00-65BA77670484}" keepAlive="1" name="Query - age_glucose_distribution" description="Connection to the 'age_glucose_distribution' query in the workbook." type="5" refreshedVersion="0" background="1">
    <dbPr connection="Provider=Microsoft.Mashup.OleDb.1;Data Source=$Workbook$;Location=age_glucose_distribution;Extended Properties=&quot;&quot;" command="SELECT * FROM [age_glucose_distribution]"/>
  </connection>
  <connection id="2" xr16:uid="{06E087DA-3E5D-41C7-84CF-717E7A2C406A}" keepAlive="1" name="Query - age_glucose_distribution (2)" description="Connection to the 'age_glucose_distribution (2)' query in the workbook." type="5" refreshedVersion="0" background="1">
    <dbPr connection="Provider=Microsoft.Mashup.OleDb.1;Data Source=$Workbook$;Location=&quot;age_glucose_distribution (2)&quot;;Extended Properties=&quot;&quot;" command="SELECT * FROM [age_glucose_distribution (2)]"/>
  </connection>
  <connection id="3"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4" xr16:uid="{82E01589-5E10-45C6-9C92-3BB6B7EA2F83}" keepAlive="1" name="Query - age_heart_disease_distribution" description="Connection to the 'age_heart_disease_distribution' query in the workbook." type="5" refreshedVersion="0" background="1">
    <dbPr connection="Provider=Microsoft.Mashup.OleDb.1;Data Source=$Workbook$;Location=age_heart_disease_distribution;Extended Properties=&quot;&quot;" command="SELECT * FROM [age_heart_disease_distribution]"/>
  </connection>
  <connection id="5" xr16:uid="{3E754C41-82F2-4E4E-8319-457F994DEBEB}" keepAlive="1" name="Query - age_hypertension_distribution" description="Connection to the 'age_hypertension_distribution' query in the workbook." type="5" refreshedVersion="0" background="1">
    <dbPr connection="Provider=Microsoft.Mashup.OleDb.1;Data Source=$Workbook$;Location=age_hypertension_distribution;Extended Properties=&quot;&quot;" command="SELECT * FROM [age_hypertension_distribution]"/>
  </connection>
  <connection id="6" xr16:uid="{FEB3B587-47A0-42CC-927E-5F7991062C0C}" keepAlive="1" name="Query - age_smoking_distribution" description="Connection to the 'age_smoking_distribution' query in the workbook." type="5" refreshedVersion="0" background="1">
    <dbPr connection="Provider=Microsoft.Mashup.OleDb.1;Data Source=$Workbook$;Location=age_smoking_distribution;Extended Properties=&quot;&quot;" command="SELECT * FROM [age_smoking_distribution]"/>
  </connection>
  <connection id="7"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8" xr16:uid="{F8EEF084-75C6-47DC-9D46-63E3ADAE57A9}" keepAlive="1" name="Query - chi_square_data (2)" description="Connection to the 'chi_square_data (2)' query in the workbook." type="5" refreshedVersion="0" background="1">
    <dbPr connection="Provider=Microsoft.Mashup.OleDb.1;Data Source=$Workbook$;Location=&quot;chi_square_data (2)&quot;;Extended Properties=&quot;&quot;" command="SELECT * FROM [chi_square_data (2)]"/>
  </connection>
  <connection id="9"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10"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11" xr16:uid="{8EE8BA2B-B975-45A1-A95E-A9BCF4583E31}" keepAlive="1" name="Query - glucose_distribution" description="Connection to the 'glucose_distribution' query in the workbook." type="5" refreshedVersion="0" background="1">
    <dbPr connection="Provider=Microsoft.Mashup.OleDb.1;Data Source=$Workbook$;Location=glucose_distribution;Extended Properties=&quot;&quot;" command="SELECT * FROM [glucose_distribution]"/>
  </connection>
  <connection id="12" xr16:uid="{8535EB85-2022-4EF0-99EB-41B45F8027E9}" keepAlive="1" name="Query - heart_disease_distribution" description="Connection to the 'heart_disease_distribution' query in the workbook." type="5" refreshedVersion="0" background="1">
    <dbPr connection="Provider=Microsoft.Mashup.OleDb.1;Data Source=$Workbook$;Location=heart_disease_distribution;Extended Properties=&quot;&quot;" command="SELECT * FROM [heart_disease_distribution]"/>
  </connection>
  <connection id="13" xr16:uid="{182A98D8-2818-4653-9D70-8527B24435D7}" keepAlive="1" name="Query - hypertension_distribution" description="Connection to the 'hypertension_distribution' query in the workbook." type="5" refreshedVersion="0" background="1">
    <dbPr connection="Provider=Microsoft.Mashup.OleDb.1;Data Source=$Workbook$;Location=hypertension_distribution;Extended Properties=&quot;&quot;" command="SELECT * FROM [hypertension_distribution]"/>
  </connection>
  <connection id="14"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15" xr16:uid="{1C8DE5F1-3807-4AE4-AA63-BEE9C9151AD0}" keepAlive="1" name="Query - risk_factor_average" description="Connection to the 'risk_factor_average' query in the workbook." type="5" refreshedVersion="0" background="1">
    <dbPr connection="Provider=Microsoft.Mashup.OleDb.1;Data Source=$Workbook$;Location=risk_factor_average;Extended Properties=&quot;&quot;" command="SELECT * FROM [risk_factor_average]"/>
  </connection>
  <connection id="16"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17"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<sst xmlns="http://schemas.openxmlformats.org/spreadsheetml/2006/main" count="853" uniqueCount="326">
  <si>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</si>
  <si>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</si>
  <si>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</si>
  <si>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</si>
  <si>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</si>
  <si>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</si>
  <si>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</si>
  <si>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</si>
  <si>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</si>
  <si>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</si>
  <si>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</si>
  <si>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</si>
  <si>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</si>
  <si>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</si>
  <si>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</si>
  <si>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</si>
  <si>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</si>
  <si>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</si>
  <si>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</si>
  <si>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</si>
  <si>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</si>
  <si>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</si>
  <si>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</si>
  <si>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</si>
  <si>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</si>
  <si>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</si>
  <si>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</si>
  <si>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</si>
  <si>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</si>
  <si>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</si>
  <si>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</si>
  <si>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</si>
  <si>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</si>
  <si>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</si>
  <si>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</si>
  <si>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</si>
  <si>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</si>
  <si>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</si>
  <si>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</si>
  <si>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</si>
  <si>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</si>
  <si>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</si>
  <si>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</si>
  <si>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</si>
  <si>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</si>
  <si>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</si>
  <si>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</si>
  <si>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</si>
  <si>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</si>
  <si>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</si>
  <si>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</si>
  <si>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</si>
  <si>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</si>
  <si>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</si>
  <si>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</si>
  <si>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</si>
  <si>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</si>
  <si>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</si>
  <si>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</si>
  <si>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</si>
  <si>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</si>
  <si>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</si>
  <si>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</si>
  <si>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</si>
  <si>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</si>
  <si>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</si>
  <si>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</si>
  <si>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</si>
  <si>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</si>
  <si>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</si>
  <si>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</si>
  <si>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</si>
  <si>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</si>
  <si>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</si>
  <si>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</si>
  <si>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</si>
  <si>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</si>
  <si>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</si>
  <si>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</si>
  <si>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</si>
  <si>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</si>
  <si>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</si>
  <si>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</si>
  <si>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</si>
  <si>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</si>
  <si>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</si>
  <si>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</si>
  <si>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</si>
  <si>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</si>
  <si>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</si>
  <si>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</si>
  <si>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</si>
  <si>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</si>
  <si>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</si>
  <si>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</si>
  <si>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</si>
  <si>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</si>
  <si>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</si>
  <si>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</si>
  <si>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</si>
  <si>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</si>
  <si>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</si>
  <si>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</si>
  <si>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</si>
  <si>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</si>
  <si>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</si>
  <si>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</si>
  <si>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</si>
  <si>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</si>
  <si>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</si>
  <si>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</si>
  <si>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</si>
  <si>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</si>
  <si>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</si>
  <si>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</si>
  <si>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</si>
  <si>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</si>
  <si>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</si>
  <si>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</si>
  <si>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</si>
  <si>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</si>
  <si>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</si>
  <si>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</si>
  <si>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</si>
  <si>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</si>
  <si>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</si>
  <si>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</si>
  <si>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</si>
  <si>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</si>
  <si>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</si>
  <si>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</si>
  <si>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</si>
  <si>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</si>
  <si>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</si>
  <si>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</si>
  <si>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</si>
  <si>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</si>
  <si>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</si>
  <si>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</si>
  <si>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</si>
  <si>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</si>
  <si>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</si>
  <si>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</si>
  <si>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</si>
  <si>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</si>
  <si>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</si>
  <si>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</si>
  <si>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</si>
  <si>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</si>
  <si>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</si>
  <si>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</si>
  <si>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</si>
  <si>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</si>
  <si>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</si>
  <si>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</si>
  <si>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</si>
  <si>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</si>
  <si>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</si>
  <si>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</si>
  <si>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</si>
  <si>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</si>
  <si>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</si>
  <si>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</si>
  <si>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</si>
  <si>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</si>
  <si>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</si>
  <si>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</si>
  <si>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</si>
  <si>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</si>
  <si>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</si>
  <si>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</si>
  <si>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</si>
  <si>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t>Smoking Status</t>
  </si>
  <si>
    <t>Smoking Status Distribution Analysis</t>
  </si>
  <si>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</si>
  <si>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</si>
  <si>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</si>
  <si>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t>bmi_category</t>
  </si>
  <si>
    <t>underweight</t>
  </si>
  <si>
    <t>normal weight</t>
  </si>
  <si>
    <t>overweight</t>
  </si>
  <si>
    <t>obesity class 1</t>
  </si>
  <si>
    <t>obesity class 2</t>
  </si>
  <si>
    <t>obesity class 3</t>
  </si>
  <si>
    <t>BMI</t>
  </si>
  <si>
    <t>BMI Distribution Analysis</t>
  </si>
  <si>
    <t>glucose_category</t>
  </si>
  <si>
    <t>hypoglycemic (&lt;70)</t>
  </si>
  <si>
    <t>normal (70-99)</t>
  </si>
  <si>
    <t>pre-diabetic (100-125)</t>
  </si>
  <si>
    <t>diabetic (126-199)</t>
  </si>
  <si>
    <t>high diabetes (200+)</t>
  </si>
  <si>
    <t>Average Glucose Level</t>
  </si>
  <si>
    <t>heart_disease_status</t>
  </si>
  <si>
    <t>no heart disease</t>
  </si>
  <si>
    <t>heart disease</t>
  </si>
  <si>
    <t>Heart Disease</t>
  </si>
  <si>
    <t>Heart Disease Distribution Analysis</t>
  </si>
  <si>
    <t>Average Glucose Level Distribution Analysis</t>
  </si>
  <si>
    <t>hypertension_status</t>
  </si>
  <si>
    <t>no hypertension</t>
  </si>
  <si>
    <t>Hypertension</t>
  </si>
  <si>
    <t>Hypertension Distribution Analysis</t>
  </si>
  <si>
    <t>feature</t>
  </si>
  <si>
    <t>category</t>
  </si>
  <si>
    <t>stroke_status</t>
  </si>
  <si>
    <t>count</t>
  </si>
  <si>
    <t>had stroke</t>
  </si>
  <si>
    <t>no stroke</t>
  </si>
  <si>
    <t>Row Labels</t>
  </si>
  <si>
    <t>Grand Total</t>
  </si>
  <si>
    <t>Column Labels</t>
  </si>
  <si>
    <t>Sum of count</t>
  </si>
  <si>
    <t>p-value</t>
  </si>
  <si>
    <t>Chi-Square Test</t>
  </si>
  <si>
    <t>Expected Values</t>
  </si>
  <si>
    <t>significant</t>
  </si>
  <si>
    <t>no</t>
  </si>
  <si>
    <t>Mann-Whitney Test</t>
  </si>
  <si>
    <r>
      <t xml:space="preserve">The Mann–Whitney U Test was </t>
    </r>
    <r>
      <rPr>
        <b/>
        <sz val="11"/>
        <color theme="1"/>
        <rFont val="Aptos Narrow"/>
        <family val="2"/>
        <scheme val="minor"/>
      </rPr>
      <t>conducted using Python</t>
    </r>
    <r>
      <rPr>
        <sz val="11"/>
        <color theme="1"/>
        <rFont val="Aptos Narrow"/>
        <family val="2"/>
        <scheme val="minor"/>
      </rPr>
      <t>, as Excel does not support this test natively.
The script can be found in the python_stat_test folder under the filename mann_whitney_test.py.
Both BMI and average glucose level returned p-values</t>
    </r>
    <r>
      <rPr>
        <b/>
        <sz val="11"/>
        <color theme="1"/>
        <rFont val="Aptos Narrow"/>
        <family val="2"/>
        <scheme val="minor"/>
      </rPr>
      <t xml:space="preserve"> significantly below the 0.05 threshold</t>
    </r>
    <r>
      <rPr>
        <sz val="11"/>
        <color theme="1"/>
        <rFont val="Aptos Narrow"/>
        <family val="2"/>
        <scheme val="minor"/>
      </rPr>
      <t>, indicating that they are</t>
    </r>
    <r>
      <rPr>
        <b/>
        <sz val="11"/>
        <color theme="1"/>
        <rFont val="Aptos Narrow"/>
        <family val="2"/>
        <scheme val="minor"/>
      </rPr>
      <t xml:space="preserve"> statistically significant predictors</t>
    </r>
    <r>
      <rPr>
        <sz val="11"/>
        <color theme="1"/>
        <rFont val="Aptos Narrow"/>
        <family val="2"/>
        <scheme val="minor"/>
      </rPr>
      <t xml:space="preserve"> of stroke in patients under 65.</t>
    </r>
  </si>
  <si>
    <r>
      <t xml:space="preserve">The Chi-Square Test indicates that for patients under 65, </t>
    </r>
    <r>
      <rPr>
        <b/>
        <sz val="11"/>
        <color theme="1"/>
        <rFont val="Aptos Narrow"/>
        <family val="2"/>
        <scheme val="minor"/>
      </rPr>
      <t>gender</t>
    </r>
    <r>
      <rPr>
        <sz val="11"/>
        <color theme="1"/>
        <rFont val="Aptos Narrow"/>
        <family val="2"/>
        <scheme val="minor"/>
      </rPr>
      <t xml:space="preserve"> and </t>
    </r>
    <r>
      <rPr>
        <b/>
        <sz val="11"/>
        <color theme="1"/>
        <rFont val="Aptos Narrow"/>
        <family val="2"/>
        <scheme val="minor"/>
      </rPr>
      <t>residence_type</t>
    </r>
    <r>
      <rPr>
        <sz val="11"/>
        <color theme="1"/>
        <rFont val="Aptos Narrow"/>
        <family val="2"/>
        <scheme val="minor"/>
      </rPr>
      <t xml:space="preserve"> are</t>
    </r>
    <r>
      <rPr>
        <b/>
        <sz val="11"/>
        <color theme="1"/>
        <rFont val="Aptos Narrow"/>
        <family val="2"/>
        <scheme val="minor"/>
      </rPr>
      <t xml:space="preserve"> not statistically significant predictors</t>
    </r>
    <r>
      <rPr>
        <sz val="11"/>
        <color theme="1"/>
        <rFont val="Aptos Narrow"/>
        <family val="2"/>
        <scheme val="minor"/>
      </rPr>
      <t xml:space="preserve"> of stroke, as their p-values exceed the 0.05 significance threshold.
Gender and residence_type features will be </t>
    </r>
    <r>
      <rPr>
        <b/>
        <sz val="11"/>
        <color theme="1"/>
        <rFont val="Aptos Narrow"/>
        <family val="2"/>
        <scheme val="minor"/>
      </rPr>
      <t>dropped from the analysis</t>
    </r>
    <r>
      <rPr>
        <sz val="11"/>
        <color theme="1"/>
        <rFont val="Aptos Narrow"/>
        <family val="2"/>
        <scheme val="minor"/>
      </rPr>
      <t>, moving forward.</t>
    </r>
  </si>
  <si>
    <t>Feature</t>
  </si>
  <si>
    <t>Category</t>
  </si>
  <si>
    <t>work type</t>
  </si>
  <si>
    <t>In Group Stroke Rate of Change</t>
  </si>
  <si>
    <t xml:space="preserve">Disproportionate Stroke Burden </t>
  </si>
  <si>
    <t>Top In-Group Risk Factors</t>
  </si>
  <si>
    <t>Group Count</t>
  </si>
  <si>
    <t xml:space="preserve"> Heart Disease %</t>
  </si>
  <si>
    <t>Hypertension %</t>
  </si>
  <si>
    <t>Age Category</t>
  </si>
  <si>
    <t>Diabetes %</t>
  </si>
  <si>
    <t>Smokes %</t>
  </si>
  <si>
    <t>Formerly Smoked %</t>
  </si>
  <si>
    <t>Never Smoked %</t>
  </si>
  <si>
    <t>Unknown %</t>
  </si>
  <si>
    <t>History of Smoking %</t>
  </si>
  <si>
    <t>Age - Heart Disease</t>
  </si>
  <si>
    <t>Age - Heart Disease Distribution</t>
  </si>
  <si>
    <t>Age - Hypertension</t>
  </si>
  <si>
    <t>Age - Hypertension Distribution</t>
  </si>
  <si>
    <t>Age - Diabetes Distribution</t>
  </si>
  <si>
    <t>Age - Smoking Distribution</t>
  </si>
  <si>
    <r>
      <t xml:space="preserve">1. Stroke cases make up </t>
    </r>
    <r>
      <rPr>
        <b/>
        <sz val="10"/>
        <color theme="1"/>
        <rFont val="Aptos Narrow"/>
        <family val="2"/>
        <scheme val="minor"/>
      </rPr>
      <t>4.87%</t>
    </r>
    <r>
      <rPr>
        <sz val="10"/>
        <color theme="1"/>
        <rFont val="Aptos Narrow"/>
        <family val="2"/>
        <scheme val="minor"/>
      </rPr>
      <t xml:space="preserve"> of the original dataset.
2. Of the 249 total stroke cases, </t>
    </r>
    <r>
      <rPr>
        <b/>
        <sz val="10"/>
        <color theme="1"/>
        <rFont val="Aptos Narrow"/>
        <family val="2"/>
        <scheme val="minor"/>
      </rPr>
      <t>159</t>
    </r>
    <r>
      <rPr>
        <sz val="10"/>
        <color theme="1"/>
        <rFont val="Aptos Narrow"/>
        <family val="2"/>
        <scheme val="minor"/>
      </rPr>
      <t xml:space="preserve"> (</t>
    </r>
    <r>
      <rPr>
        <b/>
        <sz val="10"/>
        <color theme="1"/>
        <rFont val="Aptos Narrow"/>
        <family val="2"/>
        <scheme val="minor"/>
      </rPr>
      <t>≈64%</t>
    </r>
    <r>
      <rPr>
        <sz val="10"/>
        <color theme="1"/>
        <rFont val="Aptos Narrow"/>
        <family val="2"/>
        <scheme val="minor"/>
      </rPr>
      <t>) are patients aged 65 and over—indicating that this age group heavily dominates stroke representation. dominantly represent stroke cases.
3.By excluding patients 65 and over, we reduce the</t>
    </r>
    <r>
      <rPr>
        <b/>
        <sz val="10"/>
        <color theme="1"/>
        <rFont val="Aptos Narrow"/>
        <family val="2"/>
        <scheme val="minor"/>
      </rPr>
      <t xml:space="preserve"> overwhelming effect</t>
    </r>
    <r>
      <rPr>
        <sz val="10"/>
        <color theme="1"/>
        <rFont val="Aptos Narrow"/>
        <family val="2"/>
        <scheme val="minor"/>
      </rPr>
      <t xml:space="preserve"> of age and allow other risk factors to emerge more clearly.
4. After removal, stroke cases under 65 will make up </t>
    </r>
    <r>
      <rPr>
        <b/>
        <sz val="10"/>
        <color theme="1"/>
        <rFont val="Aptos Narrow"/>
        <family val="2"/>
        <scheme val="minor"/>
      </rPr>
      <t>2.20%</t>
    </r>
    <r>
      <rPr>
        <sz val="10"/>
        <color theme="1"/>
        <rFont val="Aptos Narrow"/>
        <family val="2"/>
        <scheme val="minor"/>
      </rPr>
      <t xml:space="preserve"> of the remaining dataset.</t>
    </r>
  </si>
  <si>
    <r>
      <t xml:space="preserve">1. After data filtering, minimum age is 0.08 and max is 64.
2. </t>
    </r>
    <r>
      <rPr>
        <b/>
        <sz val="10"/>
        <color theme="1"/>
        <rFont val="Aptos Narrow"/>
        <family val="2"/>
        <scheme val="minor"/>
      </rPr>
      <t>No outlier</t>
    </r>
    <r>
      <rPr>
        <sz val="10"/>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</si>
  <si>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0"/>
        <color theme="1"/>
        <rFont val="Aptos Narrow"/>
        <family val="2"/>
        <scheme val="minor"/>
      </rPr>
      <t>possibly valid</t>
    </r>
    <r>
      <rPr>
        <sz val="10"/>
        <color theme="1"/>
        <rFont val="Aptos Narrow"/>
        <family val="2"/>
        <scheme val="minor"/>
      </rPr>
      <t xml:space="preserve"> and not removed.</t>
    </r>
  </si>
  <si>
    <r>
      <t>1. The number summary for bmi shows large value</t>
    </r>
    <r>
      <rPr>
        <b/>
        <sz val="10"/>
        <color theme="1"/>
        <rFont val="Aptos Narrow"/>
        <family val="2"/>
        <scheme val="minor"/>
      </rPr>
      <t xml:space="preserve"> outliers</t>
    </r>
    <r>
      <rPr>
        <sz val="10"/>
        <color theme="1"/>
        <rFont val="Aptos Narrow"/>
        <family val="2"/>
        <scheme val="minor"/>
      </rPr>
      <t xml:space="preserve"> when using 1.5 x IQR upper bound.
2. Upon investigation, bmi of 97 or more is</t>
    </r>
    <r>
      <rPr>
        <b/>
        <sz val="10"/>
        <color theme="1"/>
        <rFont val="Aptos Narrow"/>
        <family val="2"/>
        <scheme val="minor"/>
      </rPr>
      <t xml:space="preserve"> rare</t>
    </r>
    <r>
      <rPr>
        <sz val="10"/>
        <color theme="1"/>
        <rFont val="Aptos Narrow"/>
        <family val="2"/>
        <scheme val="minor"/>
      </rPr>
      <t xml:space="preserve"> but possible. Thus, data with large values were </t>
    </r>
    <r>
      <rPr>
        <b/>
        <sz val="10"/>
        <color theme="1"/>
        <rFont val="Aptos Narrow"/>
        <family val="2"/>
        <scheme val="minor"/>
      </rPr>
      <t>preserved</t>
    </r>
    <r>
      <rPr>
        <sz val="10"/>
        <color theme="1"/>
        <rFont val="Aptos Narrow"/>
        <family val="2"/>
        <scheme val="minor"/>
      </rPr>
      <t>.</t>
    </r>
  </si>
  <si>
    <r>
      <t xml:space="preserve">1. The bmi column contains large outliers, making the </t>
    </r>
    <r>
      <rPr>
        <b/>
        <sz val="10"/>
        <color theme="1"/>
        <rFont val="Aptos Narrow"/>
        <family val="2"/>
        <scheme val="minor"/>
      </rPr>
      <t>mean</t>
    </r>
    <r>
      <rPr>
        <sz val="10"/>
        <color theme="1"/>
        <rFont val="Aptos Narrow"/>
        <family val="2"/>
        <scheme val="minor"/>
      </rPr>
      <t xml:space="preserve"> an</t>
    </r>
    <r>
      <rPr>
        <b/>
        <sz val="10"/>
        <color theme="1"/>
        <rFont val="Aptos Narrow"/>
        <family val="2"/>
        <scheme val="minor"/>
      </rPr>
      <t xml:space="preserve"> unsuitable</t>
    </r>
    <r>
      <rPr>
        <sz val="10"/>
        <color theme="1"/>
        <rFont val="Aptos Narrow"/>
        <family val="2"/>
        <scheme val="minor"/>
      </rPr>
      <t xml:space="preserve"> choice for imputation. The median value (</t>
    </r>
    <r>
      <rPr>
        <b/>
        <sz val="10"/>
        <color theme="1"/>
        <rFont val="Aptos Narrow"/>
        <family val="2"/>
        <scheme val="minor"/>
      </rPr>
      <t>27.7</t>
    </r>
    <r>
      <rPr>
        <sz val="10"/>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</si>
  <si>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r>
      <t xml:space="preserve">1. Females represent </t>
    </r>
    <r>
      <rPr>
        <b/>
        <sz val="10"/>
        <color theme="1"/>
        <rFont val="Aptos Narrow"/>
        <family val="2"/>
        <scheme val="minor"/>
      </rPr>
      <t>58.40%</t>
    </r>
    <r>
      <rPr>
        <sz val="10"/>
        <color theme="1"/>
        <rFont val="Aptos Narrow"/>
        <family val="2"/>
        <scheme val="minor"/>
      </rPr>
      <t xml:space="preserve"> of the under 65 population and accounts for </t>
    </r>
    <r>
      <rPr>
        <b/>
        <sz val="10"/>
        <color theme="1"/>
        <rFont val="Aptos Narrow"/>
        <family val="2"/>
        <scheme val="minor"/>
      </rPr>
      <t>53.33%</t>
    </r>
    <r>
      <rPr>
        <sz val="10"/>
        <color theme="1"/>
        <rFont val="Aptos Narrow"/>
        <family val="2"/>
        <scheme val="minor"/>
      </rPr>
      <t xml:space="preserve"> of the stroke cases, the stroke rate is skewed because of the </t>
    </r>
    <r>
      <rPr>
        <i/>
        <sz val="10"/>
        <color theme="1"/>
        <rFont val="Aptos Narrow"/>
        <family val="2"/>
        <scheme val="minor"/>
      </rPr>
      <t>difference in population representation</t>
    </r>
    <r>
      <rPr>
        <sz val="10"/>
        <color theme="1"/>
        <rFont val="Aptos Narrow"/>
        <family val="2"/>
        <scheme val="minor"/>
      </rPr>
      <t xml:space="preserve"> and not overall risk. 
2. </t>
    </r>
    <r>
      <rPr>
        <b/>
        <sz val="10"/>
        <color theme="1"/>
        <rFont val="Aptos Narrow"/>
        <family val="2"/>
        <scheme val="minor"/>
      </rPr>
      <t>Males have a higher stroke rate</t>
    </r>
    <r>
      <rPr>
        <sz val="10"/>
        <color theme="1"/>
        <rFont val="Aptos Narrow"/>
        <family val="2"/>
        <scheme val="minor"/>
      </rPr>
      <t xml:space="preserve"> compared to women within their respective groups (</t>
    </r>
    <r>
      <rPr>
        <b/>
        <sz val="10"/>
        <color theme="1"/>
        <rFont val="Aptos Narrow"/>
        <family val="2"/>
        <scheme val="minor"/>
      </rPr>
      <t>2.47% vs 2.01%</t>
    </r>
    <r>
      <rPr>
        <sz val="10"/>
        <color theme="1"/>
        <rFont val="Aptos Narrow"/>
        <family val="2"/>
        <scheme val="minor"/>
      </rPr>
      <t xml:space="preserve">).
3. These findings suggest that </t>
    </r>
    <r>
      <rPr>
        <b/>
        <sz val="10"/>
        <color theme="1"/>
        <rFont val="Aptos Narrow"/>
        <family val="2"/>
        <scheme val="minor"/>
      </rPr>
      <t>men under 65</t>
    </r>
    <r>
      <rPr>
        <sz val="10"/>
        <color theme="1"/>
        <rFont val="Aptos Narrow"/>
        <family val="2"/>
        <scheme val="minor"/>
      </rPr>
      <t xml:space="preserve"> may</t>
    </r>
    <r>
      <rPr>
        <i/>
        <sz val="10"/>
        <color theme="1"/>
        <rFont val="Aptos Narrow"/>
        <family val="2"/>
        <scheme val="minor"/>
      </rPr>
      <t xml:space="preserve"> require more targeted early screening </t>
    </r>
    <r>
      <rPr>
        <sz val="10"/>
        <color theme="1"/>
        <rFont val="Aptos Narrow"/>
        <family val="2"/>
        <scheme val="minor"/>
      </rPr>
      <t>compared to women.</t>
    </r>
  </si>
  <si>
    <r>
      <t>1.The age distribution of patients under 65 is fairly even, except for</t>
    </r>
    <r>
      <rPr>
        <b/>
        <sz val="10"/>
        <color theme="1"/>
        <rFont val="Aptos Narrow"/>
        <family val="2"/>
        <scheme val="minor"/>
      </rPr>
      <t xml:space="preserve"> young adults (9.31%)</t>
    </r>
    <r>
      <rPr>
        <sz val="10"/>
        <color theme="1"/>
        <rFont val="Aptos Narrow"/>
        <family val="2"/>
        <scheme val="minor"/>
      </rPr>
      <t xml:space="preserve">, who represent roughly half the size of other groups.
2. </t>
    </r>
    <r>
      <rPr>
        <b/>
        <sz val="10"/>
        <color theme="1"/>
        <rFont val="Aptos Narrow"/>
        <family val="2"/>
        <scheme val="minor"/>
      </rPr>
      <t>In-group stroke risk increases steadily with age</t>
    </r>
    <r>
      <rPr>
        <sz val="10"/>
        <color theme="1"/>
        <rFont val="Aptos Narrow"/>
        <family val="2"/>
        <scheme val="minor"/>
      </rPr>
      <t xml:space="preserve">, peaking at </t>
    </r>
    <r>
      <rPr>
        <b/>
        <sz val="10"/>
        <color theme="1"/>
        <rFont val="Aptos Narrow"/>
        <family val="2"/>
        <scheme val="minor"/>
      </rPr>
      <t>7.05</t>
    </r>
    <r>
      <rPr>
        <sz val="10"/>
        <color theme="1"/>
        <rFont val="Aptos Narrow"/>
        <family val="2"/>
        <scheme val="minor"/>
      </rPr>
      <t>% among pre-seniors. Children (</t>
    </r>
    <r>
      <rPr>
        <b/>
        <sz val="10"/>
        <color theme="1"/>
        <rFont val="Aptos Narrow"/>
        <family val="2"/>
        <scheme val="minor"/>
      </rPr>
      <t>0.23%</t>
    </r>
    <r>
      <rPr>
        <sz val="10"/>
        <color theme="1"/>
        <rFont val="Aptos Narrow"/>
        <family val="2"/>
        <scheme val="minor"/>
      </rPr>
      <t>) and young adults (</t>
    </r>
    <r>
      <rPr>
        <b/>
        <sz val="10"/>
        <color theme="1"/>
        <rFont val="Aptos Narrow"/>
        <family val="2"/>
        <scheme val="minor"/>
      </rPr>
      <t>0%</t>
    </r>
    <r>
      <rPr>
        <sz val="10"/>
        <color theme="1"/>
        <rFont val="Aptos Narrow"/>
        <family val="2"/>
        <scheme val="minor"/>
      </rPr>
      <t xml:space="preserve">) show very low stroke rates.
3. </t>
    </r>
    <r>
      <rPr>
        <b/>
        <sz val="10"/>
        <color theme="1"/>
        <rFont val="Aptos Narrow"/>
        <family val="2"/>
        <scheme val="minor"/>
      </rPr>
      <t>Pre-seniors (55–64) account for 58.89% of all stroke cases under 65</t>
    </r>
    <r>
      <rPr>
        <sz val="10"/>
        <color theme="1"/>
        <rFont val="Aptos Narrow"/>
        <family val="2"/>
        <scheme val="minor"/>
      </rPr>
      <t>, reinforcing the dominance of age as a stroke risk factor, even before age 65.</t>
    </r>
  </si>
  <si>
    <r>
      <t>1. Private job workers make up</t>
    </r>
    <r>
      <rPr>
        <b/>
        <sz val="10"/>
        <color theme="1"/>
        <rFont val="Aptos Narrow"/>
        <family val="2"/>
        <scheme val="minor"/>
      </rPr>
      <t xml:space="preserve"> 59.04%</t>
    </r>
    <r>
      <rPr>
        <sz val="10"/>
        <color theme="1"/>
        <rFont val="Aptos Narrow"/>
        <family val="2"/>
        <scheme val="minor"/>
      </rPr>
      <t xml:space="preserve"> of the population.
2. Self-employed(</t>
    </r>
    <r>
      <rPr>
        <b/>
        <sz val="10"/>
        <color theme="1"/>
        <rFont val="Aptos Narrow"/>
        <family val="2"/>
        <scheme val="minor"/>
      </rPr>
      <t>2.97%</t>
    </r>
    <r>
      <rPr>
        <sz val="10"/>
        <color theme="1"/>
        <rFont val="Aptos Narrow"/>
        <family val="2"/>
        <scheme val="minor"/>
      </rPr>
      <t>) and government job  (</t>
    </r>
    <r>
      <rPr>
        <b/>
        <sz val="10"/>
        <color theme="1"/>
        <rFont val="Aptos Narrow"/>
        <family val="2"/>
        <scheme val="minor"/>
      </rPr>
      <t>3.04%</t>
    </r>
    <r>
      <rPr>
        <sz val="10"/>
        <color theme="1"/>
        <rFont val="Aptos Narrow"/>
        <family val="2"/>
        <scheme val="minor"/>
      </rPr>
      <t xml:space="preserve">) workers have a </t>
    </r>
    <r>
      <rPr>
        <b/>
        <sz val="10"/>
        <color theme="1"/>
        <rFont val="Aptos Narrow"/>
        <family val="2"/>
        <scheme val="minor"/>
      </rPr>
      <t>slightly higher</t>
    </r>
    <r>
      <rPr>
        <sz val="10"/>
        <color theme="1"/>
        <rFont val="Aptos Narrow"/>
        <family val="2"/>
        <scheme val="minor"/>
      </rPr>
      <t xml:space="preserve"> stroke rate compared to private company workers (</t>
    </r>
    <r>
      <rPr>
        <b/>
        <sz val="10"/>
        <color theme="1"/>
        <rFont val="Aptos Narrow"/>
        <family val="2"/>
        <scheme val="minor"/>
      </rPr>
      <t>2.45%</t>
    </r>
    <r>
      <rPr>
        <sz val="10"/>
        <color theme="1"/>
        <rFont val="Aptos Narrow"/>
        <family val="2"/>
        <scheme val="minor"/>
      </rPr>
      <t xml:space="preserve">).
3. Although private company workers account for 65.56% of stroke cases, this is likely </t>
    </r>
    <r>
      <rPr>
        <b/>
        <sz val="10"/>
        <color theme="1"/>
        <rFont val="Aptos Narrow"/>
        <family val="2"/>
        <scheme val="minor"/>
      </rPr>
      <t>skewed by their large share</t>
    </r>
    <r>
      <rPr>
        <sz val="10"/>
        <color theme="1"/>
        <rFont val="Aptos Narrow"/>
        <family val="2"/>
        <scheme val="minor"/>
      </rPr>
      <t xml:space="preserve"> of the total population.</t>
    </r>
  </si>
  <si>
    <r>
      <t>1. Married people (</t>
    </r>
    <r>
      <rPr>
        <b/>
        <sz val="10"/>
        <color theme="1"/>
        <rFont val="Aptos Narrow"/>
        <family val="2"/>
        <scheme val="minor"/>
      </rPr>
      <t>59.14%</t>
    </r>
    <r>
      <rPr>
        <sz val="10"/>
        <color theme="1"/>
        <rFont val="Aptos Narrow"/>
        <family val="2"/>
        <scheme val="minor"/>
      </rPr>
      <t>) account for  20% more than the never married people (</t>
    </r>
    <r>
      <rPr>
        <b/>
        <sz val="10"/>
        <color theme="1"/>
        <rFont val="Aptos Narrow"/>
        <family val="2"/>
        <scheme val="minor"/>
      </rPr>
      <t>40.86%</t>
    </r>
    <r>
      <rPr>
        <sz val="10"/>
        <color theme="1"/>
        <rFont val="Aptos Narrow"/>
        <family val="2"/>
        <scheme val="minor"/>
      </rPr>
      <t>).
2. Married people have a</t>
    </r>
    <r>
      <rPr>
        <b/>
        <sz val="10"/>
        <color theme="1"/>
        <rFont val="Aptos Narrow"/>
        <family val="2"/>
        <scheme val="minor"/>
      </rPr>
      <t xml:space="preserve"> 3.36%</t>
    </r>
    <r>
      <rPr>
        <sz val="10"/>
        <color theme="1"/>
        <rFont val="Aptos Narrow"/>
        <family val="2"/>
        <scheme val="minor"/>
      </rPr>
      <t xml:space="preserve"> risk of having a stroke,</t>
    </r>
    <r>
      <rPr>
        <i/>
        <sz val="10"/>
        <color theme="1"/>
        <rFont val="Aptos Narrow"/>
        <family val="2"/>
        <scheme val="minor"/>
      </rPr>
      <t xml:space="preserve"> compared to other married people</t>
    </r>
    <r>
      <rPr>
        <sz val="10"/>
        <color theme="1"/>
        <rFont val="Aptos Narrow"/>
        <family val="2"/>
        <scheme val="minor"/>
      </rPr>
      <t>, while people that are never married experience stroke at a rate of</t>
    </r>
    <r>
      <rPr>
        <b/>
        <sz val="10"/>
        <color theme="1"/>
        <rFont val="Aptos Narrow"/>
        <family val="2"/>
        <scheme val="minor"/>
      </rPr>
      <t xml:space="preserve"> 0.54%</t>
    </r>
    <r>
      <rPr>
        <sz val="10"/>
        <color theme="1"/>
        <rFont val="Aptos Narrow"/>
        <family val="2"/>
        <scheme val="minor"/>
      </rPr>
      <t xml:space="preserve"> </t>
    </r>
    <r>
      <rPr>
        <i/>
        <sz val="10"/>
        <color theme="1"/>
        <rFont val="Aptos Narrow"/>
        <family val="2"/>
        <scheme val="minor"/>
      </rPr>
      <t>compared to other never married people</t>
    </r>
    <r>
      <rPr>
        <sz val="10"/>
        <color theme="1"/>
        <rFont val="Aptos Narrow"/>
        <family val="2"/>
        <scheme val="minor"/>
      </rPr>
      <t>. 
3.  Married individuals account for 90% of all stroke cases in the dataset.</t>
    </r>
  </si>
  <si>
    <r>
      <t xml:space="preserve">1. Never smoked and unknown status patients represent roughly </t>
    </r>
    <r>
      <rPr>
        <b/>
        <sz val="10"/>
        <color theme="1"/>
        <rFont val="Aptos Narrow"/>
        <family val="2"/>
        <scheme val="minor"/>
      </rPr>
      <t>69%</t>
    </r>
    <r>
      <rPr>
        <sz val="10"/>
        <color theme="1"/>
        <rFont val="Aptos Narrow"/>
        <family val="2"/>
        <scheme val="minor"/>
      </rPr>
      <t xml:space="preserve"> of the data.
2. Having a history of smoking (smokes, formerly smokes) showed a </t>
    </r>
    <r>
      <rPr>
        <b/>
        <sz val="10"/>
        <color theme="1"/>
        <rFont val="Aptos Narrow"/>
        <family val="2"/>
        <scheme val="minor"/>
      </rPr>
      <t>higher stroke rate</t>
    </r>
    <r>
      <rPr>
        <sz val="10"/>
        <color theme="1"/>
        <rFont val="Aptos Narrow"/>
        <family val="2"/>
        <scheme val="minor"/>
      </rPr>
      <t xml:space="preserve"> </t>
    </r>
    <r>
      <rPr>
        <b/>
        <sz val="10"/>
        <color theme="1"/>
        <rFont val="Aptos Narrow"/>
        <family val="2"/>
        <scheme val="minor"/>
      </rPr>
      <t xml:space="preserve">(3.79% </t>
    </r>
    <r>
      <rPr>
        <sz val="10"/>
        <color theme="1"/>
        <rFont val="Aptos Narrow"/>
        <family val="2"/>
        <scheme val="minor"/>
      </rPr>
      <t xml:space="preserve">and </t>
    </r>
    <r>
      <rPr>
        <b/>
        <sz val="10"/>
        <color theme="1"/>
        <rFont val="Aptos Narrow"/>
        <family val="2"/>
        <scheme val="minor"/>
      </rPr>
      <t>3.76%</t>
    </r>
    <r>
      <rPr>
        <sz val="10"/>
        <color theme="1"/>
        <rFont val="Aptos Narrow"/>
        <family val="2"/>
        <scheme val="minor"/>
      </rPr>
      <t xml:space="preserve">).
3. Smoking or formerly smoked shows </t>
    </r>
    <r>
      <rPr>
        <b/>
        <sz val="10"/>
        <color theme="1"/>
        <rFont val="Aptos Narrow"/>
        <family val="2"/>
        <scheme val="minor"/>
      </rPr>
      <t>almost double</t>
    </r>
    <r>
      <rPr>
        <sz val="10"/>
        <color theme="1"/>
        <rFont val="Aptos Narrow"/>
        <family val="2"/>
        <scheme val="minor"/>
      </rPr>
      <t xml:space="preserve"> the rate of stroke occurence compared to the other groups.
4. Smokes and formerly smokes contributed roughly the </t>
    </r>
    <r>
      <rPr>
        <b/>
        <sz val="10"/>
        <color theme="1"/>
        <rFont val="Aptos Narrow"/>
        <family val="2"/>
        <scheme val="minor"/>
      </rPr>
      <t>same number of stroke occurences</t>
    </r>
    <r>
      <rPr>
        <sz val="10"/>
        <color theme="1"/>
        <rFont val="Aptos Narrow"/>
        <family val="2"/>
        <scheme val="minor"/>
      </rPr>
      <t xml:space="preserve"> while being roughly </t>
    </r>
    <r>
      <rPr>
        <b/>
        <sz val="10"/>
        <color theme="1"/>
        <rFont val="Aptos Narrow"/>
        <family val="2"/>
        <scheme val="minor"/>
      </rPr>
      <t>half the size</t>
    </r>
    <r>
      <rPr>
        <sz val="10"/>
        <color theme="1"/>
        <rFont val="Aptos Narrow"/>
        <family val="2"/>
        <scheme val="minor"/>
      </rPr>
      <t xml:space="preserve"> of the other two groups.</t>
    </r>
  </si>
  <si>
    <r>
      <t>1. Patients within the normal and overweight categories make up</t>
    </r>
    <r>
      <rPr>
        <b/>
        <sz val="10"/>
        <color theme="1"/>
        <rFont val="Aptos Narrow"/>
        <family val="2"/>
        <scheme val="minor"/>
      </rPr>
      <t xml:space="preserve"> ~55%</t>
    </r>
    <r>
      <rPr>
        <sz val="10"/>
        <color theme="1"/>
        <rFont val="Aptos Narrow"/>
        <family val="2"/>
        <scheme val="minor"/>
      </rPr>
      <t xml:space="preserve"> of the population.
2. Patients in the </t>
    </r>
    <r>
      <rPr>
        <b/>
        <sz val="10"/>
        <color theme="1"/>
        <rFont val="Aptos Narrow"/>
        <family val="2"/>
        <scheme val="minor"/>
      </rPr>
      <t>normal weight</t>
    </r>
    <r>
      <rPr>
        <sz val="10"/>
        <color theme="1"/>
        <rFont val="Aptos Narrow"/>
        <family val="2"/>
        <scheme val="minor"/>
      </rPr>
      <t xml:space="preserve"> range are</t>
    </r>
    <r>
      <rPr>
        <b/>
        <sz val="10"/>
        <color theme="1"/>
        <rFont val="Aptos Narrow"/>
        <family val="2"/>
        <scheme val="minor"/>
      </rPr>
      <t xml:space="preserve"> 7 to 8 times less likely</t>
    </r>
    <r>
      <rPr>
        <sz val="10"/>
        <color theme="1"/>
        <rFont val="Aptos Narrow"/>
        <family val="2"/>
        <scheme val="minor"/>
      </rPr>
      <t xml:space="preserve"> to experience stroke.
3. Patients that are</t>
    </r>
    <r>
      <rPr>
        <b/>
        <sz val="10"/>
        <color theme="1"/>
        <rFont val="Aptos Narrow"/>
        <family val="2"/>
        <scheme val="minor"/>
      </rPr>
      <t xml:space="preserve"> above normal weigh</t>
    </r>
    <r>
      <rPr>
        <sz val="10"/>
        <color theme="1"/>
        <rFont val="Aptos Narrow"/>
        <family val="2"/>
        <scheme val="minor"/>
      </rPr>
      <t>t have a stroke rate of around</t>
    </r>
    <r>
      <rPr>
        <b/>
        <sz val="10"/>
        <color theme="1"/>
        <rFont val="Aptos Narrow"/>
        <family val="2"/>
        <scheme val="minor"/>
      </rPr>
      <t xml:space="preserve"> 3%</t>
    </r>
    <r>
      <rPr>
        <sz val="10"/>
        <color theme="1"/>
        <rFont val="Aptos Narrow"/>
        <family val="2"/>
        <scheme val="minor"/>
      </rPr>
      <t xml:space="preserve">.
4. Patients in the </t>
    </r>
    <r>
      <rPr>
        <b/>
        <sz val="10"/>
        <color theme="1"/>
        <rFont val="Aptos Narrow"/>
        <family val="2"/>
        <scheme val="minor"/>
      </rPr>
      <t>overweight category</t>
    </r>
    <r>
      <rPr>
        <sz val="10"/>
        <color theme="1"/>
        <rFont val="Aptos Narrow"/>
        <family val="2"/>
        <scheme val="minor"/>
      </rPr>
      <t xml:space="preserve"> represent</t>
    </r>
    <r>
      <rPr>
        <b/>
        <sz val="10"/>
        <color theme="1"/>
        <rFont val="Aptos Narrow"/>
        <family val="2"/>
        <scheme val="minor"/>
      </rPr>
      <t xml:space="preserve"> 42.22%</t>
    </r>
    <r>
      <rPr>
        <sz val="10"/>
        <color theme="1"/>
        <rFont val="Aptos Narrow"/>
        <family val="2"/>
        <scheme val="minor"/>
      </rPr>
      <t xml:space="preserve"> of the overall stroke cases while making up </t>
    </r>
    <r>
      <rPr>
        <b/>
        <sz val="10"/>
        <color theme="1"/>
        <rFont val="Aptos Narrow"/>
        <family val="2"/>
        <scheme val="minor"/>
      </rPr>
      <t>28.47% of the population</t>
    </r>
    <r>
      <rPr>
        <sz val="10"/>
        <color theme="1"/>
        <rFont val="Aptos Narrow"/>
        <family val="2"/>
        <scheme val="minor"/>
      </rPr>
      <t xml:space="preserve">. </t>
    </r>
  </si>
  <si>
    <r>
      <t xml:space="preserve">1. Patients with </t>
    </r>
    <r>
      <rPr>
        <b/>
        <sz val="10"/>
        <color theme="1"/>
        <rFont val="Aptos Narrow"/>
        <family val="2"/>
        <scheme val="minor"/>
      </rPr>
      <t>normal</t>
    </r>
    <r>
      <rPr>
        <sz val="10"/>
        <color theme="1"/>
        <rFont val="Aptos Narrow"/>
        <family val="2"/>
        <scheme val="minor"/>
      </rPr>
      <t xml:space="preserve"> average glucose level account for </t>
    </r>
    <r>
      <rPr>
        <b/>
        <sz val="10"/>
        <color theme="1"/>
        <rFont val="Aptos Narrow"/>
        <family val="2"/>
        <scheme val="minor"/>
      </rPr>
      <t>48.19%</t>
    </r>
    <r>
      <rPr>
        <sz val="10"/>
        <color theme="1"/>
        <rFont val="Aptos Narrow"/>
        <family val="2"/>
        <scheme val="minor"/>
      </rPr>
      <t xml:space="preserve"> of the population and </t>
    </r>
    <r>
      <rPr>
        <b/>
        <sz val="10"/>
        <color theme="1"/>
        <rFont val="Aptos Narrow"/>
        <family val="2"/>
        <scheme val="minor"/>
      </rPr>
      <t>36.67%</t>
    </r>
    <r>
      <rPr>
        <sz val="10"/>
        <color theme="1"/>
        <rFont val="Aptos Narrow"/>
        <family val="2"/>
        <scheme val="minor"/>
      </rPr>
      <t xml:space="preserve"> of the total stroke cases. The dominant representation of this group accounts for the higher stroke case occurrence.
2. Patients with </t>
    </r>
    <r>
      <rPr>
        <b/>
        <sz val="10"/>
        <color theme="1"/>
        <rFont val="Aptos Narrow"/>
        <family val="2"/>
        <scheme val="minor"/>
      </rPr>
      <t>high diabetes</t>
    </r>
    <r>
      <rPr>
        <sz val="10"/>
        <color theme="1"/>
        <rFont val="Aptos Narrow"/>
        <family val="2"/>
        <scheme val="minor"/>
      </rPr>
      <t xml:space="preserve"> is the least represented at </t>
    </r>
    <r>
      <rPr>
        <b/>
        <sz val="10"/>
        <color theme="1"/>
        <rFont val="Aptos Narrow"/>
        <family val="2"/>
        <scheme val="minor"/>
      </rPr>
      <t>5.59%</t>
    </r>
    <r>
      <rPr>
        <sz val="10"/>
        <color theme="1"/>
        <rFont val="Aptos Narrow"/>
        <family val="2"/>
        <scheme val="minor"/>
      </rPr>
      <t xml:space="preserve"> but it accounts for </t>
    </r>
    <r>
      <rPr>
        <b/>
        <sz val="10"/>
        <color theme="1"/>
        <rFont val="Aptos Narrow"/>
        <family val="2"/>
        <scheme val="minor"/>
      </rPr>
      <t>18.89%</t>
    </r>
    <r>
      <rPr>
        <sz val="10"/>
        <color theme="1"/>
        <rFont val="Aptos Narrow"/>
        <family val="2"/>
        <scheme val="minor"/>
      </rPr>
      <t xml:space="preserve"> of stroke cases which is the second highest representation of stroke overall. Patients with high diabetes also shows an in group stroke rate of </t>
    </r>
    <r>
      <rPr>
        <b/>
        <sz val="10"/>
        <color theme="1"/>
        <rFont val="Aptos Narrow"/>
        <family val="2"/>
        <scheme val="minor"/>
      </rPr>
      <t xml:space="preserve">7.46%, </t>
    </r>
    <r>
      <rPr>
        <sz val="10"/>
        <color theme="1"/>
        <rFont val="Aptos Narrow"/>
        <family val="2"/>
        <scheme val="minor"/>
      </rPr>
      <t xml:space="preserve">which is </t>
    </r>
    <r>
      <rPr>
        <b/>
        <sz val="10"/>
        <color theme="1"/>
        <rFont val="Aptos Narrow"/>
        <family val="2"/>
        <scheme val="minor"/>
      </rPr>
      <t>more than twice the rate of other groups</t>
    </r>
    <r>
      <rPr>
        <sz val="10"/>
        <color theme="1"/>
        <rFont val="Aptos Narrow"/>
        <family val="2"/>
        <scheme val="minor"/>
      </rPr>
      <t xml:space="preserve">. </t>
    </r>
  </si>
  <si>
    <r>
      <t>1. Patients with heart disease only represents</t>
    </r>
    <r>
      <rPr>
        <b/>
        <sz val="10"/>
        <color theme="1"/>
        <rFont val="Aptos Narrow"/>
        <family val="2"/>
        <scheme val="minor"/>
      </rPr>
      <t xml:space="preserve"> 2.35%</t>
    </r>
    <r>
      <rPr>
        <sz val="10"/>
        <color theme="1"/>
        <rFont val="Aptos Narrow"/>
        <family val="2"/>
        <scheme val="minor"/>
      </rPr>
      <t xml:space="preserve"> of the population while accounting for </t>
    </r>
    <r>
      <rPr>
        <b/>
        <sz val="10"/>
        <color theme="1"/>
        <rFont val="Aptos Narrow"/>
        <family val="2"/>
        <scheme val="minor"/>
      </rPr>
      <t>14.44%</t>
    </r>
    <r>
      <rPr>
        <sz val="10"/>
        <color theme="1"/>
        <rFont val="Aptos Narrow"/>
        <family val="2"/>
        <scheme val="minor"/>
      </rPr>
      <t xml:space="preserve"> of overall stroke cases.
2. Patients with heart disease have a stroke rate of</t>
    </r>
    <r>
      <rPr>
        <b/>
        <sz val="10"/>
        <color theme="1"/>
        <rFont val="Aptos Narrow"/>
        <family val="2"/>
        <scheme val="minor"/>
      </rPr>
      <t xml:space="preserve"> 13.54%</t>
    </r>
    <r>
      <rPr>
        <sz val="10"/>
        <color theme="1"/>
        <rFont val="Aptos Narrow"/>
        <family val="2"/>
        <scheme val="minor"/>
      </rPr>
      <t xml:space="preserve"> or about 6x more than patients without heart disease </t>
    </r>
    <r>
      <rPr>
        <b/>
        <sz val="10"/>
        <color theme="1"/>
        <rFont val="Aptos Narrow"/>
        <family val="2"/>
        <scheme val="minor"/>
      </rPr>
      <t>(1.93%</t>
    </r>
    <r>
      <rPr>
        <sz val="10"/>
        <color theme="1"/>
        <rFont val="Aptos Narrow"/>
        <family val="2"/>
        <scheme val="minor"/>
      </rPr>
      <t>).</t>
    </r>
  </si>
  <si>
    <r>
      <t xml:space="preserve">1. Although patients with </t>
    </r>
    <r>
      <rPr>
        <i/>
        <sz val="10"/>
        <color theme="1"/>
        <rFont val="Aptos Narrow"/>
        <family val="2"/>
        <scheme val="minor"/>
      </rPr>
      <t>hypertension</t>
    </r>
    <r>
      <rPr>
        <sz val="10"/>
        <color theme="1"/>
        <rFont val="Aptos Narrow"/>
        <family val="2"/>
        <scheme val="minor"/>
      </rPr>
      <t xml:space="preserve"> only make up </t>
    </r>
    <r>
      <rPr>
        <b/>
        <sz val="10"/>
        <color theme="1"/>
        <rFont val="Aptos Narrow"/>
        <family val="2"/>
        <scheme val="minor"/>
      </rPr>
      <t xml:space="preserve">6.57% </t>
    </r>
    <r>
      <rPr>
        <sz val="10"/>
        <color theme="1"/>
        <rFont val="Aptos Narrow"/>
        <family val="2"/>
        <scheme val="minor"/>
      </rPr>
      <t xml:space="preserve">of the population, they account for </t>
    </r>
    <r>
      <rPr>
        <b/>
        <sz val="10"/>
        <color theme="1"/>
        <rFont val="Aptos Narrow"/>
        <family val="2"/>
        <scheme val="minor"/>
      </rPr>
      <t>17.78% of all stroke cases</t>
    </r>
    <r>
      <rPr>
        <sz val="10"/>
        <color theme="1"/>
        <rFont val="Aptos Narrow"/>
        <family val="2"/>
        <scheme val="minor"/>
      </rPr>
      <t>.
2. Patients with hypertension experiences stroke at a rate of</t>
    </r>
    <r>
      <rPr>
        <b/>
        <sz val="10"/>
        <color theme="1"/>
        <rFont val="Aptos Narrow"/>
        <family val="2"/>
        <scheme val="minor"/>
      </rPr>
      <t xml:space="preserve"> 5.97%</t>
    </r>
    <r>
      <rPr>
        <sz val="10"/>
        <color theme="1"/>
        <rFont val="Aptos Narrow"/>
        <family val="2"/>
        <scheme val="minor"/>
      </rPr>
      <t xml:space="preserve">, which is </t>
    </r>
    <r>
      <rPr>
        <b/>
        <sz val="10"/>
        <color theme="1"/>
        <rFont val="Aptos Narrow"/>
        <family val="2"/>
        <scheme val="minor"/>
      </rPr>
      <t xml:space="preserve">more than three times </t>
    </r>
    <r>
      <rPr>
        <sz val="10"/>
        <color theme="1"/>
        <rFont val="Aptos Narrow"/>
        <family val="2"/>
        <scheme val="minor"/>
      </rPr>
      <t xml:space="preserve">higher than the </t>
    </r>
    <r>
      <rPr>
        <b/>
        <sz val="10"/>
        <color theme="1"/>
        <rFont val="Aptos Narrow"/>
        <family val="2"/>
        <scheme val="minor"/>
      </rPr>
      <t>1.94%</t>
    </r>
    <r>
      <rPr>
        <sz val="10"/>
        <color theme="1"/>
        <rFont val="Aptos Narrow"/>
        <family val="2"/>
        <scheme val="minor"/>
      </rPr>
      <t xml:space="preserve"> stroke rate among patients without hypertension. </t>
    </r>
  </si>
  <si>
    <r>
      <t xml:space="preserve">1. The </t>
    </r>
    <r>
      <rPr>
        <b/>
        <sz val="10"/>
        <color theme="1"/>
        <rFont val="Aptos Narrow"/>
        <family val="2"/>
        <scheme val="minor"/>
      </rPr>
      <t>Chi-Square Test</t>
    </r>
    <r>
      <rPr>
        <sz val="10"/>
        <color theme="1"/>
        <rFont val="Aptos Narrow"/>
        <family val="2"/>
        <scheme val="minor"/>
      </rPr>
      <t xml:space="preserve"> is was used to evaluate the </t>
    </r>
    <r>
      <rPr>
        <b/>
        <sz val="10"/>
        <color theme="1"/>
        <rFont val="Aptos Narrow"/>
        <family val="2"/>
        <scheme val="minor"/>
      </rPr>
      <t>statistical significance</t>
    </r>
    <r>
      <rPr>
        <sz val="10"/>
        <color theme="1"/>
        <rFont val="Aptos Narrow"/>
        <family val="2"/>
        <scheme val="minor"/>
      </rPr>
      <t xml:space="preserve"> of categorical features in relation to the target variabel (stroke).
2. Both</t>
    </r>
    <r>
      <rPr>
        <b/>
        <sz val="10"/>
        <color theme="1"/>
        <rFont val="Aptos Narrow"/>
        <family val="2"/>
        <scheme val="minor"/>
      </rPr>
      <t xml:space="preserve"> gender and residence_type</t>
    </r>
    <r>
      <rPr>
        <sz val="10"/>
        <color theme="1"/>
        <rFont val="Aptos Narrow"/>
        <family val="2"/>
        <scheme val="minor"/>
      </rPr>
      <t xml:space="preserve"> had p-values that were </t>
    </r>
    <r>
      <rPr>
        <b/>
        <sz val="10"/>
        <color theme="1"/>
        <rFont val="Aptos Narrow"/>
        <family val="2"/>
        <scheme val="minor"/>
      </rPr>
      <t xml:space="preserve">greater than the 0.05 </t>
    </r>
    <r>
      <rPr>
        <sz val="10"/>
        <color theme="1"/>
        <rFont val="Aptos Narrow"/>
        <family val="2"/>
        <scheme val="minor"/>
      </rPr>
      <t xml:space="preserve">significance threshold, indicating </t>
    </r>
    <r>
      <rPr>
        <b/>
        <sz val="10"/>
        <color theme="1"/>
        <rFont val="Aptos Narrow"/>
        <family val="2"/>
        <scheme val="minor"/>
      </rPr>
      <t>no statistical significant association</t>
    </r>
    <r>
      <rPr>
        <sz val="10"/>
        <color theme="1"/>
        <rFont val="Aptos Narrow"/>
        <family val="2"/>
        <scheme val="minor"/>
      </rPr>
      <t xml:space="preserve"> between these two features and stroke in patients under 65.
3. As a result, gender and residence type will be </t>
    </r>
    <r>
      <rPr>
        <b/>
        <sz val="10"/>
        <color theme="1"/>
        <rFont val="Aptos Narrow"/>
        <family val="2"/>
        <scheme val="minor"/>
      </rPr>
      <t>excluded from further analysis</t>
    </r>
    <r>
      <rPr>
        <sz val="10"/>
        <color theme="1"/>
        <rFont val="Aptos Narrow"/>
        <family val="2"/>
        <scheme val="minor"/>
      </rPr>
      <t>.</t>
    </r>
  </si>
  <si>
    <r>
      <t xml:space="preserve">1. Excel does not natively have a Mann-Whitney Test so </t>
    </r>
    <r>
      <rPr>
        <b/>
        <sz val="10"/>
        <color theme="1"/>
        <rFont val="Aptos Narrow"/>
        <family val="2"/>
        <scheme val="minor"/>
      </rPr>
      <t>Python</t>
    </r>
    <r>
      <rPr>
        <sz val="10"/>
        <color theme="1"/>
        <rFont val="Aptos Narrow"/>
        <family val="2"/>
        <scheme val="minor"/>
      </rPr>
      <t xml:space="preserve"> was used to conduct this test.
2. Both</t>
    </r>
    <r>
      <rPr>
        <b/>
        <sz val="10"/>
        <color theme="1"/>
        <rFont val="Aptos Narrow"/>
        <family val="2"/>
        <scheme val="minor"/>
      </rPr>
      <t xml:space="preserve"> bmi </t>
    </r>
    <r>
      <rPr>
        <sz val="10"/>
        <color theme="1"/>
        <rFont val="Aptos Narrow"/>
        <family val="2"/>
        <scheme val="minor"/>
      </rPr>
      <t>and</t>
    </r>
    <r>
      <rPr>
        <b/>
        <sz val="10"/>
        <color theme="1"/>
        <rFont val="Aptos Narrow"/>
        <family val="2"/>
        <scheme val="minor"/>
      </rPr>
      <t xml:space="preserve"> average glucose level</t>
    </r>
    <r>
      <rPr>
        <sz val="10"/>
        <color theme="1"/>
        <rFont val="Aptos Narrow"/>
        <family val="2"/>
        <scheme val="minor"/>
      </rPr>
      <t xml:space="preserve"> tested to have a p value that is significantly</t>
    </r>
    <r>
      <rPr>
        <b/>
        <sz val="10"/>
        <color theme="1"/>
        <rFont val="Aptos Narrow"/>
        <family val="2"/>
        <scheme val="minor"/>
      </rPr>
      <t xml:space="preserve"> lower than the 0.05</t>
    </r>
    <r>
      <rPr>
        <sz val="10"/>
        <color theme="1"/>
        <rFont val="Aptos Narrow"/>
        <family val="2"/>
        <scheme val="minor"/>
      </rPr>
      <t xml:space="preserve"> threshold, indicating that they are both</t>
    </r>
    <r>
      <rPr>
        <b/>
        <sz val="10"/>
        <color theme="1"/>
        <rFont val="Aptos Narrow"/>
        <family val="2"/>
        <scheme val="minor"/>
      </rPr>
      <t xml:space="preserve"> statistically significant predictors of stroke</t>
    </r>
    <r>
      <rPr>
        <sz val="10"/>
        <color theme="1"/>
        <rFont val="Aptos Narrow"/>
        <family val="2"/>
        <scheme val="minor"/>
      </rPr>
      <t xml:space="preserve"> for patients under the age of 65.</t>
    </r>
  </si>
  <si>
    <r>
      <t>The</t>
    </r>
    <r>
      <rPr>
        <b/>
        <sz val="10"/>
        <color theme="1"/>
        <rFont val="Aptos Narrow"/>
        <family val="2"/>
        <scheme val="minor"/>
      </rPr>
      <t xml:space="preserve"> top 5</t>
    </r>
    <r>
      <rPr>
        <sz val="10"/>
        <color theme="1"/>
        <rFont val="Aptos Narrow"/>
        <family val="2"/>
        <scheme val="minor"/>
      </rPr>
      <t xml:space="preserve"> in group stroke risk factors are:
1. Heart Disease at </t>
    </r>
    <r>
      <rPr>
        <b/>
        <sz val="10"/>
        <color theme="1"/>
        <rFont val="Aptos Narrow"/>
        <family val="2"/>
        <scheme val="minor"/>
      </rPr>
      <t>13.54%</t>
    </r>
    <r>
      <rPr>
        <sz val="10"/>
        <color theme="1"/>
        <rFont val="Aptos Narrow"/>
        <family val="2"/>
        <scheme val="minor"/>
      </rPr>
      <t xml:space="preserve">
2. High Diabetes at 7.46%
3. Pre-Senior age at 7.05%
4. Hypertension at 5.97%
5. Smokes at 3.79%</t>
    </r>
  </si>
  <si>
    <r>
      <t>1. Heart disease has the highest in-group stroke rate at 13.54%.
2. The decline in rate is</t>
    </r>
    <r>
      <rPr>
        <b/>
        <sz val="10"/>
        <color theme="1"/>
        <rFont val="Aptos Narrow"/>
        <family val="2"/>
        <scheme val="minor"/>
      </rPr>
      <t xml:space="preserve"> drastic until the fifth factor </t>
    </r>
    <r>
      <rPr>
        <sz val="10"/>
        <color theme="1"/>
        <rFont val="Aptos Narrow"/>
        <family val="2"/>
        <scheme val="minor"/>
      </rPr>
      <t>(smokes,</t>
    </r>
    <r>
      <rPr>
        <b/>
        <sz val="10"/>
        <color theme="1"/>
        <rFont val="Aptos Narrow"/>
        <family val="2"/>
        <scheme val="minor"/>
      </rPr>
      <t xml:space="preserve"> 3.79%</t>
    </r>
    <r>
      <rPr>
        <sz val="10"/>
        <color theme="1"/>
        <rFont val="Aptos Narrow"/>
        <family val="2"/>
        <scheme val="minor"/>
      </rPr>
      <t>) and then the decline rate slows down.</t>
    </r>
  </si>
  <si>
    <r>
      <t xml:space="preserve">The bar chart shows the following insights:
1. Pre-seniors account for </t>
    </r>
    <r>
      <rPr>
        <b/>
        <sz val="10"/>
        <color theme="1"/>
        <rFont val="Aptos Narrow"/>
        <family val="2"/>
        <scheme val="minor"/>
      </rPr>
      <t xml:space="preserve">58.89% </t>
    </r>
    <r>
      <rPr>
        <sz val="10"/>
        <color theme="1"/>
        <rFont val="Aptos Narrow"/>
        <family val="2"/>
        <scheme val="minor"/>
      </rPr>
      <t xml:space="preserve">of the stroke cases while only being </t>
    </r>
    <r>
      <rPr>
        <b/>
        <sz val="10"/>
        <color theme="1"/>
        <rFont val="Aptos Narrow"/>
        <family val="2"/>
        <scheme val="minor"/>
      </rPr>
      <t>18.42%</t>
    </r>
    <r>
      <rPr>
        <sz val="10"/>
        <color theme="1"/>
        <rFont val="Aptos Narrow"/>
        <family val="2"/>
        <scheme val="minor"/>
      </rPr>
      <t xml:space="preserve"> of the population under 65.
2. Heart disease accounts for </t>
    </r>
    <r>
      <rPr>
        <b/>
        <sz val="10"/>
        <color theme="1"/>
        <rFont val="Aptos Narrow"/>
        <family val="2"/>
        <scheme val="minor"/>
      </rPr>
      <t>14.44%</t>
    </r>
    <r>
      <rPr>
        <sz val="10"/>
        <color theme="1"/>
        <rFont val="Aptos Narrow"/>
        <family val="2"/>
        <scheme val="minor"/>
      </rPr>
      <t xml:space="preserve"> of the stroke cases while only being</t>
    </r>
    <r>
      <rPr>
        <b/>
        <sz val="10"/>
        <color theme="1"/>
        <rFont val="Aptos Narrow"/>
        <family val="2"/>
        <scheme val="minor"/>
      </rPr>
      <t xml:space="preserve"> 2.35</t>
    </r>
    <r>
      <rPr>
        <sz val="10"/>
        <color theme="1"/>
        <rFont val="Aptos Narrow"/>
        <family val="2"/>
        <scheme val="minor"/>
      </rPr>
      <t>% of the population.</t>
    </r>
  </si>
  <si>
    <r>
      <t xml:space="preserve">1. Pre-seniors (55-64) have the highest heart disease rate at 7.71%
2.There is a </t>
    </r>
    <r>
      <rPr>
        <b/>
        <sz val="10"/>
        <color theme="1"/>
        <rFont val="Aptos Narrow"/>
        <family val="2"/>
        <scheme val="minor"/>
      </rPr>
      <t>drastic increase</t>
    </r>
    <r>
      <rPr>
        <sz val="10"/>
        <color theme="1"/>
        <rFont val="Aptos Narrow"/>
        <family val="2"/>
        <scheme val="minor"/>
      </rPr>
      <t xml:space="preserve"> in heart disease diagnosis starting with </t>
    </r>
    <r>
      <rPr>
        <b/>
        <sz val="10"/>
        <color theme="1"/>
        <rFont val="Aptos Narrow"/>
        <family val="2"/>
        <scheme val="minor"/>
      </rPr>
      <t>midlife adults (0.58%)</t>
    </r>
    <r>
      <rPr>
        <sz val="10"/>
        <color theme="1"/>
        <rFont val="Aptos Narrow"/>
        <family val="2"/>
        <scheme val="minor"/>
      </rPr>
      <t xml:space="preserve">, rising to </t>
    </r>
    <r>
      <rPr>
        <b/>
        <sz val="10"/>
        <color theme="1"/>
        <rFont val="Aptos Narrow"/>
        <family val="2"/>
        <scheme val="minor"/>
      </rPr>
      <t>older adults (3.88%)</t>
    </r>
    <r>
      <rPr>
        <sz val="10"/>
        <color theme="1"/>
        <rFont val="Aptos Narrow"/>
        <family val="2"/>
        <scheme val="minor"/>
      </rPr>
      <t xml:space="preserve">, and peaking with </t>
    </r>
    <r>
      <rPr>
        <b/>
        <sz val="10"/>
        <color theme="1"/>
        <rFont val="Aptos Narrow"/>
        <family val="2"/>
        <scheme val="minor"/>
      </rPr>
      <t>pre-seniors (7.71%)</t>
    </r>
    <r>
      <rPr>
        <sz val="10"/>
        <color theme="1"/>
        <rFont val="Aptos Narrow"/>
        <family val="2"/>
        <scheme val="minor"/>
      </rPr>
      <t>.</t>
    </r>
  </si>
  <si>
    <r>
      <t>1. Pre-seniors have the highest rate of hypertension at</t>
    </r>
    <r>
      <rPr>
        <b/>
        <sz val="10"/>
        <color theme="1"/>
        <rFont val="Aptos Narrow"/>
        <family val="2"/>
        <scheme val="minor"/>
      </rPr>
      <t xml:space="preserve"> 15.56%.</t>
    </r>
    <r>
      <rPr>
        <sz val="10"/>
        <color theme="1"/>
        <rFont val="Aptos Narrow"/>
        <family val="2"/>
        <scheme val="minor"/>
      </rPr>
      <t xml:space="preserve">
2. The rate of hypertension diagnosis starts</t>
    </r>
    <r>
      <rPr>
        <b/>
        <sz val="10"/>
        <color theme="1"/>
        <rFont val="Aptos Narrow"/>
        <family val="2"/>
        <scheme val="minor"/>
      </rPr>
      <t xml:space="preserve"> increasing drastically in adulthood</t>
    </r>
    <r>
      <rPr>
        <sz val="10"/>
        <color theme="1"/>
        <rFont val="Aptos Narrow"/>
        <family val="2"/>
        <scheme val="minor"/>
      </rPr>
      <t xml:space="preserve"> </t>
    </r>
    <r>
      <rPr>
        <b/>
        <sz val="10"/>
        <color theme="1"/>
        <rFont val="Aptos Narrow"/>
        <family val="2"/>
        <scheme val="minor"/>
      </rPr>
      <t>(25-34)</t>
    </r>
    <r>
      <rPr>
        <sz val="10"/>
        <color theme="1"/>
        <rFont val="Aptos Narrow"/>
        <family val="2"/>
        <scheme val="minor"/>
      </rPr>
      <t xml:space="preserve">.
3. </t>
    </r>
    <r>
      <rPr>
        <b/>
        <sz val="10"/>
        <color theme="1"/>
        <rFont val="Aptos Narrow"/>
        <family val="2"/>
        <scheme val="minor"/>
      </rPr>
      <t>Screening and preventive care for hypertension should begin in the mid-20s</t>
    </r>
    <r>
      <rPr>
        <sz val="10"/>
        <color theme="1"/>
        <rFont val="Aptos Narrow"/>
        <family val="2"/>
        <scheme val="minor"/>
      </rPr>
      <t>, long before hypertension manifests.</t>
    </r>
  </si>
  <si>
    <r>
      <t>1. Diabetes affects</t>
    </r>
    <r>
      <rPr>
        <b/>
        <sz val="10"/>
        <color theme="1"/>
        <rFont val="Aptos Narrow"/>
        <family val="2"/>
        <scheme val="minor"/>
      </rPr>
      <t xml:space="preserve"> 1 in  4 </t>
    </r>
    <r>
      <rPr>
        <sz val="10"/>
        <color theme="1"/>
        <rFont val="Aptos Narrow"/>
        <family val="2"/>
        <scheme val="minor"/>
      </rPr>
      <t>(26.60%)</t>
    </r>
    <r>
      <rPr>
        <b/>
        <sz val="10"/>
        <color theme="1"/>
        <rFont val="Aptos Narrow"/>
        <family val="2"/>
        <scheme val="minor"/>
      </rPr>
      <t xml:space="preserve"> pre-seniors</t>
    </r>
    <r>
      <rPr>
        <sz val="10"/>
        <color theme="1"/>
        <rFont val="Aptos Narrow"/>
        <family val="2"/>
        <scheme val="minor"/>
      </rPr>
      <t xml:space="preserve"> (55-64). 
2.</t>
    </r>
    <r>
      <rPr>
        <b/>
        <sz val="10"/>
        <color theme="1"/>
        <rFont val="Aptos Narrow"/>
        <family val="2"/>
        <scheme val="minor"/>
      </rPr>
      <t xml:space="preserve"> Drastic increase in diabetes rate</t>
    </r>
    <r>
      <rPr>
        <sz val="10"/>
        <color theme="1"/>
        <rFont val="Aptos Narrow"/>
        <family val="2"/>
        <scheme val="minor"/>
      </rPr>
      <t xml:space="preserve"> starts at </t>
    </r>
    <r>
      <rPr>
        <b/>
        <sz val="10"/>
        <color theme="1"/>
        <rFont val="Aptos Narrow"/>
        <family val="2"/>
        <scheme val="minor"/>
      </rPr>
      <t>adult age</t>
    </r>
    <r>
      <rPr>
        <sz val="10"/>
        <color theme="1"/>
        <rFont val="Aptos Narrow"/>
        <family val="2"/>
        <scheme val="minor"/>
      </rPr>
      <t xml:space="preserve"> (25-34) at </t>
    </r>
    <r>
      <rPr>
        <b/>
        <sz val="10"/>
        <color theme="1"/>
        <rFont val="Aptos Narrow"/>
        <family val="2"/>
        <scheme val="minor"/>
      </rPr>
      <t>9.38%</t>
    </r>
    <r>
      <rPr>
        <sz val="10"/>
        <color theme="1"/>
        <rFont val="Aptos Narrow"/>
        <family val="2"/>
        <scheme val="minor"/>
      </rPr>
      <t xml:space="preserve"> and </t>
    </r>
    <r>
      <rPr>
        <b/>
        <sz val="10"/>
        <color theme="1"/>
        <rFont val="Aptos Narrow"/>
        <family val="2"/>
        <scheme val="minor"/>
      </rPr>
      <t>doubles</t>
    </r>
    <r>
      <rPr>
        <sz val="10"/>
        <color theme="1"/>
        <rFont val="Aptos Narrow"/>
        <family val="2"/>
        <scheme val="minor"/>
      </rPr>
      <t xml:space="preserve"> at older </t>
    </r>
    <r>
      <rPr>
        <b/>
        <sz val="10"/>
        <color theme="1"/>
        <rFont val="Aptos Narrow"/>
        <family val="2"/>
        <scheme val="minor"/>
      </rPr>
      <t>adult stage</t>
    </r>
    <r>
      <rPr>
        <sz val="10"/>
        <color theme="1"/>
        <rFont val="Aptos Narrow"/>
        <family val="2"/>
        <scheme val="minor"/>
      </rPr>
      <t xml:space="preserve"> (45-54) at</t>
    </r>
    <r>
      <rPr>
        <b/>
        <sz val="10"/>
        <color theme="1"/>
        <rFont val="Aptos Narrow"/>
        <family val="2"/>
        <scheme val="minor"/>
      </rPr>
      <t xml:space="preserve"> 20.30%</t>
    </r>
    <r>
      <rPr>
        <sz val="10"/>
        <color theme="1"/>
        <rFont val="Aptos Narrow"/>
        <family val="2"/>
        <scheme val="minor"/>
      </rPr>
      <t>.
3.</t>
    </r>
    <r>
      <rPr>
        <b/>
        <sz val="10"/>
        <color theme="1"/>
        <rFont val="Aptos Narrow"/>
        <family val="2"/>
        <scheme val="minor"/>
      </rPr>
      <t xml:space="preserve"> Screening and preventive care plan</t>
    </r>
    <r>
      <rPr>
        <sz val="10"/>
        <color theme="1"/>
        <rFont val="Aptos Narrow"/>
        <family val="2"/>
        <scheme val="minor"/>
      </rPr>
      <t xml:space="preserve"> should be considered for patients </t>
    </r>
    <r>
      <rPr>
        <b/>
        <sz val="10"/>
        <color theme="1"/>
        <rFont val="Aptos Narrow"/>
        <family val="2"/>
        <scheme val="minor"/>
      </rPr>
      <t>starting mid 20s</t>
    </r>
    <r>
      <rPr>
        <sz val="10"/>
        <color theme="1"/>
        <rFont val="Aptos Narrow"/>
        <family val="2"/>
        <scheme val="minor"/>
      </rPr>
      <t xml:space="preserve">. </t>
    </r>
  </si>
  <si>
    <r>
      <t>1.</t>
    </r>
    <r>
      <rPr>
        <b/>
        <sz val="10"/>
        <color theme="1"/>
        <rFont val="Aptos Narrow"/>
        <family val="2"/>
        <scheme val="minor"/>
      </rPr>
      <t xml:space="preserve"> Stroke risk remains elevated even after quitting</t>
    </r>
    <r>
      <rPr>
        <sz val="10"/>
        <color theme="1"/>
        <rFont val="Aptos Narrow"/>
        <family val="2"/>
        <scheme val="minor"/>
      </rPr>
      <t>, prevention must start early. Former smokers show</t>
    </r>
    <r>
      <rPr>
        <b/>
        <sz val="10"/>
        <color theme="1"/>
        <rFont val="Aptos Narrow"/>
        <family val="2"/>
        <scheme val="minor"/>
      </rPr>
      <t xml:space="preserve"> similar stroke risk</t>
    </r>
    <r>
      <rPr>
        <sz val="10"/>
        <color theme="1"/>
        <rFont val="Aptos Narrow"/>
        <family val="2"/>
        <scheme val="minor"/>
      </rPr>
      <t xml:space="preserve"> to current smokers, emphasizing that </t>
    </r>
    <r>
      <rPr>
        <b/>
        <sz val="10"/>
        <color theme="1"/>
        <rFont val="Aptos Narrow"/>
        <family val="2"/>
        <scheme val="minor"/>
      </rPr>
      <t xml:space="preserve">not starting at all </t>
    </r>
    <r>
      <rPr>
        <sz val="10"/>
        <color theme="1"/>
        <rFont val="Aptos Narrow"/>
        <family val="2"/>
        <scheme val="minor"/>
      </rPr>
      <t xml:space="preserve">is the most effective protection.
3. </t>
    </r>
    <r>
      <rPr>
        <b/>
        <sz val="10"/>
        <color theme="1"/>
        <rFont val="Aptos Narrow"/>
        <family val="2"/>
        <scheme val="minor"/>
      </rPr>
      <t>Most smokers begin before age 35</t>
    </r>
    <r>
      <rPr>
        <sz val="10"/>
        <color theme="1"/>
        <rFont val="Aptos Narrow"/>
        <family val="2"/>
        <scheme val="minor"/>
      </rPr>
      <t>. With smoking history</t>
    </r>
    <r>
      <rPr>
        <b/>
        <sz val="10"/>
        <color theme="1"/>
        <rFont val="Aptos Narrow"/>
        <family val="2"/>
        <scheme val="minor"/>
      </rPr>
      <t xml:space="preserve"> rising sharply between ages 18 and 34</t>
    </r>
    <r>
      <rPr>
        <sz val="10"/>
        <color theme="1"/>
        <rFont val="Aptos Narrow"/>
        <family val="2"/>
        <scheme val="minor"/>
      </rPr>
      <t>, prevention campaigns must target</t>
    </r>
    <r>
      <rPr>
        <b/>
        <sz val="10"/>
        <color theme="1"/>
        <rFont val="Aptos Narrow"/>
        <family val="2"/>
        <scheme val="minor"/>
      </rPr>
      <t xml:space="preserve"> young adults and adolescents</t>
    </r>
    <r>
      <rPr>
        <sz val="10"/>
        <color theme="1"/>
        <rFont val="Aptos Narrow"/>
        <family val="2"/>
        <scheme val="minor"/>
      </rPr>
      <t xml:space="preserve"> before lifetime risk is locked in.</t>
    </r>
  </si>
  <si>
    <t>SQL Data</t>
  </si>
  <si>
    <t>Skewed</t>
  </si>
  <si>
    <t>Bin Continuous Features</t>
  </si>
  <si>
    <t>Based on CDC Standards, the age group was binned into:
* children(0-17), youngadult(18-24),  adults(25-34), midlife adults(34-44), older adults(45-54), pre-seniors(55-64)
Bsed on CDC standards, avg_glucose_level was binned into:
* hypoglycemic(&lt;70), normal (70-99), pre-diabetic (100-125), diabetic (126-199), and high diabetes (200+)
Based on CDC standards, bmi was binned into:
* underweight, normal weight, overweight, obesity class 1, obsesity class 2, and obesity class 3</t>
  </si>
  <si>
    <t>Under 65</t>
  </si>
  <si>
    <t>65 and Over</t>
  </si>
  <si>
    <t>Stroke Cases</t>
  </si>
  <si>
    <t>Percentage</t>
  </si>
  <si>
    <t>65 and Above</t>
  </si>
  <si>
    <t>Average Risk Factor Count</t>
  </si>
  <si>
    <t>Number of Patients 65 and Above</t>
  </si>
  <si>
    <t>Percent of Population 65 and Above</t>
  </si>
  <si>
    <t>Risk Multiplier</t>
  </si>
  <si>
    <t>-</t>
  </si>
  <si>
    <t>Age - Diabetes</t>
  </si>
  <si>
    <t>Smokes/Smoked</t>
  </si>
  <si>
    <t>Age - Smoking</t>
  </si>
  <si>
    <t xml:space="preserve">Slide </t>
  </si>
  <si>
    <t>Bullet Points</t>
  </si>
  <si>
    <t>Glucose Status</t>
  </si>
  <si>
    <t>diabetic</t>
  </si>
  <si>
    <t>non-diabetic</t>
  </si>
  <si>
    <t>History of Smoking</t>
  </si>
  <si>
    <t>Top Risk Factors Summary</t>
  </si>
  <si>
    <t>Title Page</t>
  </si>
  <si>
    <t>Goals Page</t>
  </si>
  <si>
    <t xml:space="preserve">Overview of why under 65, identify top risk factors, age and risk factor analysis, and recommendation type </t>
  </si>
  <si>
    <t>Why Under 65 p1</t>
  </si>
  <si>
    <t>Why Under 65 p2</t>
  </si>
  <si>
    <t>Complete In Group Stroke %</t>
  </si>
  <si>
    <t>Top Risk Factors In Group %</t>
  </si>
  <si>
    <t>1) The top five in-group stroke rate are: heart disease, high diabetes, pre-seniors, hypertension, and smoking.
2) The baseline stroke rate for the entire population under 65 is 2.20%
3) Diabetes (diabetes + high diabetes) stroke rate is 4.78%</t>
  </si>
  <si>
    <t>Top Risk Factors and Population Representation (heart disease focused)</t>
  </si>
  <si>
    <t>Top Risk Factors and Population Representation (all)</t>
  </si>
  <si>
    <t xml:space="preserve">Heart disease accounts for 14.44% of the overall stroke cases while only representing 2.35% of the overall population.
</t>
  </si>
  <si>
    <t>The disproportionate pattern isn't unique to just heart disease, notice that all of our top risk factors contribute more to the stroke burden than their population representation.</t>
  </si>
  <si>
    <t>Risk Factors Stroke Rate Decline</t>
  </si>
  <si>
    <t>1) The drop in stroke rate is drastic from heart dieases to smoking. The in-groupstroke rate tapers at a slower rate after the smoking category.
2) This shows the top risks that we identified are indeed major contributors to the likelyhood of experiencing stroke.</t>
  </si>
  <si>
    <t>Age - Heart Disease Table</t>
  </si>
  <si>
    <r>
      <t>Patients 65 and over represent</t>
    </r>
    <r>
      <rPr>
        <b/>
        <sz val="11"/>
        <color theme="1"/>
        <rFont val="Aptos Narrow"/>
        <family val="2"/>
        <scheme val="minor"/>
      </rPr>
      <t xml:space="preserve"> 20%</t>
    </r>
    <r>
      <rPr>
        <sz val="11"/>
        <color theme="1"/>
        <rFont val="Aptos Narrow"/>
        <family val="2"/>
        <scheme val="minor"/>
      </rPr>
      <t xml:space="preserve"> of the overall population but accounts for </t>
    </r>
    <r>
      <rPr>
        <b/>
        <sz val="11"/>
        <color theme="1"/>
        <rFont val="Aptos Narrow"/>
        <family val="2"/>
        <scheme val="minor"/>
      </rPr>
      <t>64%</t>
    </r>
    <r>
      <rPr>
        <sz val="11"/>
        <color theme="1"/>
        <rFont val="Aptos Narrow"/>
        <family val="2"/>
        <scheme val="minor"/>
      </rPr>
      <t xml:space="preserve"> (159/249) of the stroke cases, making it overrepresented in determining stroke rate.</t>
    </r>
  </si>
  <si>
    <r>
      <t>When looking at the number of medically alterable risk factors, patients 65 and above have an average of</t>
    </r>
    <r>
      <rPr>
        <b/>
        <sz val="11"/>
        <color theme="1"/>
        <rFont val="Aptos Narrow"/>
        <family val="2"/>
        <scheme val="minor"/>
      </rPr>
      <t xml:space="preserve"> 1.27</t>
    </r>
    <r>
      <rPr>
        <sz val="11"/>
        <color theme="1"/>
        <rFont val="Aptos Narrow"/>
        <family val="2"/>
        <scheme val="minor"/>
      </rPr>
      <t xml:space="preserve"> risk factor.
They have at least one of the following risk factors: heart disease, hypertension, diabetes, smoking, and obesity.</t>
    </r>
  </si>
  <si>
    <r>
      <t xml:space="preserve">1) 32 Categories were considered
2) Stroke risk is assessed as an "In-Group Stroke %" which means:  
* </t>
    </r>
    <r>
      <rPr>
        <b/>
        <sz val="11"/>
        <color theme="1"/>
        <rFont val="Aptos Narrow"/>
        <family val="2"/>
        <scheme val="minor"/>
      </rPr>
      <t>among the people that have this condition, what percentage of them have had a stroke?</t>
    </r>
    <r>
      <rPr>
        <sz val="11"/>
        <color theme="1"/>
        <rFont val="Aptos Narrow"/>
        <family val="2"/>
        <scheme val="minor"/>
      </rPr>
      <t xml:space="preserve"> 
* </t>
    </r>
    <r>
      <rPr>
        <b/>
        <sz val="11"/>
        <color theme="1"/>
        <rFont val="Aptos Narrow"/>
        <family val="2"/>
        <scheme val="minor"/>
      </rPr>
      <t>if you have this condition, this is the risk of experiencing stroke.</t>
    </r>
    <r>
      <rPr>
        <sz val="11"/>
        <color theme="1"/>
        <rFont val="Aptos Narrow"/>
        <family val="2"/>
        <scheme val="minor"/>
      </rPr>
      <t xml:space="preserve">
3) Age (pre-seniors) is the third leading stroke rate, which shows that by filtering for under 65 we reduced the dominance of age. However, we still cannot and should not ignore age entirely.
4) For a full statistical breakdown, please see the appendix.</t>
    </r>
  </si>
  <si>
    <r>
      <t>1) The risk multiplier is how much more patients in a certain age bracket are identified as having heart disease.
2) Adults aged</t>
    </r>
    <r>
      <rPr>
        <b/>
        <sz val="11"/>
        <color theme="1"/>
        <rFont val="Aptos Narrow"/>
        <family val="2"/>
        <scheme val="minor"/>
      </rPr>
      <t xml:space="preserve"> 45-54 are 6.69 more likely</t>
    </r>
    <r>
      <rPr>
        <sz val="11"/>
        <color theme="1"/>
        <rFont val="Aptos Narrow"/>
        <family val="2"/>
        <scheme val="minor"/>
      </rPr>
      <t xml:space="preserve"> to have a heart disease than younger age groups.
3) To fulfill our goal of prevention over treatment,</t>
    </r>
    <r>
      <rPr>
        <b/>
        <sz val="11"/>
        <color theme="1"/>
        <rFont val="Aptos Narrow"/>
        <family val="2"/>
        <scheme val="minor"/>
      </rPr>
      <t xml:space="preserve"> early screening and care planning should begin by age 34</t>
    </r>
    <r>
      <rPr>
        <sz val="11"/>
        <color theme="1"/>
        <rFont val="Aptos Narrow"/>
        <family val="2"/>
        <scheme val="minor"/>
      </rPr>
      <t xml:space="preserve"> to increase the chances of catching early warning signs of</t>
    </r>
    <r>
      <rPr>
        <b/>
        <sz val="11"/>
        <color theme="1"/>
        <rFont val="Aptos Narrow"/>
        <family val="2"/>
        <scheme val="minor"/>
      </rPr>
      <t xml:space="preserve"> before</t>
    </r>
    <r>
      <rPr>
        <sz val="11"/>
        <color theme="1"/>
        <rFont val="Aptos Narrow"/>
        <family val="2"/>
        <scheme val="minor"/>
      </rPr>
      <t xml:space="preserve"> heart disease develops</t>
    </r>
    <r>
      <rPr>
        <b/>
        <sz val="11"/>
        <color theme="1"/>
        <rFont val="Aptos Narrow"/>
        <family val="2"/>
        <scheme val="minor"/>
      </rPr>
      <t xml:space="preserve"> later in life</t>
    </r>
    <r>
      <rPr>
        <sz val="11"/>
        <color theme="1"/>
        <rFont val="Aptos Narrow"/>
        <family val="2"/>
        <scheme val="minor"/>
      </rPr>
      <t>.</t>
    </r>
  </si>
  <si>
    <t>Age - Hypertension Table</t>
  </si>
  <si>
    <t>Age - Hypertension Bar Graph</t>
  </si>
  <si>
    <r>
      <t xml:space="preserve">1) According to the Centers for Disease Control (CDC), hypertension is a symptomless risk factor that can develop at any age.
2) Based on our data, we see an 11-fold increase in hypertension from childhood to the young adult stage.
3) Blood pressure screening and monitoring should </t>
    </r>
    <r>
      <rPr>
        <b/>
        <sz val="11"/>
        <color theme="1"/>
        <rFont val="Aptos Narrow"/>
        <family val="2"/>
        <scheme val="minor"/>
      </rPr>
      <t>start by age 18</t>
    </r>
    <r>
      <rPr>
        <sz val="11"/>
        <color theme="1"/>
        <rFont val="Aptos Narrow"/>
        <family val="2"/>
        <scheme val="minor"/>
      </rPr>
      <t xml:space="preserve"> to get ahead of this silent but significant risk factor.</t>
    </r>
  </si>
  <si>
    <r>
      <t xml:space="preserve">1) The bar graph shows a big jump of hypertension rate from childhood to young adulthood and then roughly doubles with each subsequent age group.
2) </t>
    </r>
    <r>
      <rPr>
        <b/>
        <sz val="11"/>
        <color theme="1"/>
        <rFont val="Aptos Narrow"/>
        <family val="2"/>
        <scheme val="minor"/>
      </rPr>
      <t>1 in 6 patients aged 55-64 has</t>
    </r>
    <r>
      <rPr>
        <sz val="11"/>
        <color theme="1"/>
        <rFont val="Aptos Narrow"/>
        <family val="2"/>
        <scheme val="minor"/>
      </rPr>
      <t xml:space="preserve"> hypertension, which highlights the need for prevention and early detection. </t>
    </r>
  </si>
  <si>
    <t>Non-Diabetic vs Diabetic Bar Graph</t>
  </si>
  <si>
    <t>1) Simplified grouping of having diabetes and not having diabetes is a 4.78% rate of stroke.
2) Reminder that high diabetes (200+) is an even higher risk of 7.46%.
3) Patients with diabetes are nearly 3x more at risk than petients that do not have diabetes.</t>
  </si>
  <si>
    <t>Age - Diabetes Table</t>
  </si>
  <si>
    <t xml:space="preserve">1) Focusing on the distribution of patients with diabetes over the multiplier.
2) 1 in 5 patients aged 45-54 has diabetes.
3) Jumps to 1 in 4 patients aged 55-64.
4) The significant jump in diabetes rate is from adulthood (9.38%) to midlife adulthood (14.97%), making age 25 an ideal starting point for sceening and preventive care planning. </t>
  </si>
  <si>
    <t xml:space="preserve">Smokes &amp; Formerly Smoked </t>
  </si>
  <si>
    <t>1) Patient stroke rate for people that smokes is 3.79% while people that quit smoking have a stroke rate of 3.76% which is not significantly better. 
2) Prevention is the solution.</t>
  </si>
  <si>
    <t>Age - Smoking Table</t>
  </si>
  <si>
    <t>1) Almost 1 in 4 people have a history of smoking in ages 18-24.
2) Prevention and early education starting at 18 years old would be necessary to reduce or eliminate the prevalence of this risk factor.</t>
  </si>
  <si>
    <t>Recommendations p1</t>
  </si>
  <si>
    <t>Recommendation p2</t>
  </si>
  <si>
    <t>1) Heart disease screening and preventive care planning at age 35. 
2) Number of patients with heart disease jumps up 6x by ages 45-54.
3) Diabetes screening and preventive care planning for patients starting at age 25.
4) Numbe  of patients with diabetes increases rapidly starting at age 25.</t>
  </si>
  <si>
    <t xml:space="preserve">1) Hypertension early blood pressure monitoring and care planning interventiona and prevention as early as age 18.
2) Hypertension does not have obvious symptoms but can develop at any age. 
3) Smoking prevention campaigns and behavioral health intervention as early as possible with more focus and instensity by age 18. 
4) Nearly 1 in 4 patients already have a history of smoking by young adulthood and the risk is not significantly reduced by quitting. </t>
  </si>
  <si>
    <r>
      <rPr>
        <b/>
        <sz val="10"/>
        <color theme="4"/>
        <rFont val="Aptos Narrow"/>
        <family val="2"/>
        <scheme val="minor"/>
      </rPr>
      <t>Business Problem:</t>
    </r>
    <r>
      <rPr>
        <sz val="10"/>
        <color theme="1"/>
        <rFont val="Aptos Narrow"/>
        <family val="2"/>
        <scheme val="minor"/>
      </rPr>
      <t xml:space="preserve">
To identify the </t>
    </r>
    <r>
      <rPr>
        <b/>
        <sz val="10"/>
        <color theme="1"/>
        <rFont val="Aptos Narrow"/>
        <family val="2"/>
        <scheme val="minor"/>
      </rPr>
      <t>leading predictors</t>
    </r>
    <r>
      <rPr>
        <sz val="10"/>
        <color theme="1"/>
        <rFont val="Aptos Narrow"/>
        <family val="2"/>
        <scheme val="minor"/>
      </rPr>
      <t xml:space="preserve"> of stroke in people</t>
    </r>
    <r>
      <rPr>
        <i/>
        <sz val="10"/>
        <color theme="1"/>
        <rFont val="Aptos Narrow"/>
        <family val="2"/>
        <scheme val="minor"/>
      </rPr>
      <t xml:space="preserve"> under the age of </t>
    </r>
    <r>
      <rPr>
        <b/>
        <i/>
        <sz val="10"/>
        <color theme="1"/>
        <rFont val="Aptos Narrow"/>
        <family val="2"/>
        <scheme val="minor"/>
      </rPr>
      <t>65</t>
    </r>
    <r>
      <rPr>
        <sz val="10"/>
        <color theme="1"/>
        <rFont val="Aptos Narrow"/>
        <family val="2"/>
        <scheme val="minor"/>
      </rPr>
      <t xml:space="preserve">, enabling public health organizations and care providers to develop </t>
    </r>
    <r>
      <rPr>
        <b/>
        <sz val="10"/>
        <color theme="1"/>
        <rFont val="Aptos Narrow"/>
        <family val="2"/>
        <scheme val="minor"/>
      </rPr>
      <t>targeted early prevention strategies</t>
    </r>
    <r>
      <rPr>
        <sz val="10"/>
        <color theme="1"/>
        <rFont val="Aptos Narrow"/>
        <family val="2"/>
        <scheme val="minor"/>
      </rPr>
      <t xml:space="preserve">, awareness campaigns, and screening protocols tailored to non-elderly populations. 
</t>
    </r>
    <r>
      <rPr>
        <b/>
        <sz val="10"/>
        <color theme="4"/>
        <rFont val="Aptos Narrow"/>
        <family val="2"/>
        <scheme val="minor"/>
      </rPr>
      <t>Business Tasks:</t>
    </r>
    <r>
      <rPr>
        <sz val="10"/>
        <color theme="1"/>
        <rFont val="Aptos Narrow"/>
        <family val="2"/>
        <scheme val="minor"/>
      </rPr>
      <t xml:space="preserve">
1. </t>
    </r>
    <r>
      <rPr>
        <b/>
        <sz val="10"/>
        <color theme="1"/>
        <rFont val="Aptos Narrow"/>
        <family val="2"/>
        <scheme val="minor"/>
      </rPr>
      <t>Quantify stroke occurrence</t>
    </r>
    <r>
      <rPr>
        <sz val="10"/>
        <color theme="1"/>
        <rFont val="Aptos Narrow"/>
        <family val="2"/>
        <scheme val="minor"/>
      </rPr>
      <t xml:space="preserve"> in patients under 65.
2. Identify the</t>
    </r>
    <r>
      <rPr>
        <b/>
        <sz val="10"/>
        <color theme="1"/>
        <rFont val="Aptos Narrow"/>
        <family val="2"/>
        <scheme val="minor"/>
      </rPr>
      <t xml:space="preserve"> strongest predictors of stroke</t>
    </r>
    <r>
      <rPr>
        <sz val="10"/>
        <color theme="1"/>
        <rFont val="Aptos Narrow"/>
        <family val="2"/>
        <scheme val="minor"/>
      </rPr>
      <t xml:space="preserve"> in this population.
3. Understand</t>
    </r>
    <r>
      <rPr>
        <b/>
        <sz val="10"/>
        <color theme="1"/>
        <rFont val="Aptos Narrow"/>
        <family val="2"/>
        <scheme val="minor"/>
      </rPr>
      <t xml:space="preserve"> how age interacts with key risk factors</t>
    </r>
    <r>
      <rPr>
        <sz val="10"/>
        <color theme="1"/>
        <rFont val="Aptos Narrow"/>
        <family val="2"/>
        <scheme val="minor"/>
      </rPr>
      <t xml:space="preserve"> like hypertension, glucose level, and smoking.
4. Pinpoint the age at which </t>
    </r>
    <r>
      <rPr>
        <b/>
        <sz val="10"/>
        <color theme="1"/>
        <rFont val="Aptos Narrow"/>
        <family val="2"/>
        <scheme val="minor"/>
      </rPr>
      <t>intervention</t>
    </r>
    <r>
      <rPr>
        <sz val="10"/>
        <color theme="1"/>
        <rFont val="Aptos Narrow"/>
        <family val="2"/>
        <scheme val="minor"/>
      </rPr>
      <t xml:space="preserve"> is</t>
    </r>
    <r>
      <rPr>
        <b/>
        <sz val="10"/>
        <color theme="1"/>
        <rFont val="Aptos Narrow"/>
        <family val="2"/>
        <scheme val="minor"/>
      </rPr>
      <t xml:space="preserve"> most impactful</t>
    </r>
    <r>
      <rPr>
        <sz val="10"/>
        <color theme="1"/>
        <rFont val="Aptos Narrow"/>
        <family val="2"/>
        <scheme val="minor"/>
      </rPr>
      <t xml:space="preserve"> for each condition.
5. Support</t>
    </r>
    <r>
      <rPr>
        <b/>
        <sz val="10"/>
        <color theme="1"/>
        <rFont val="Aptos Narrow"/>
        <family val="2"/>
        <scheme val="minor"/>
      </rPr>
      <t xml:space="preserve"> public health planning </t>
    </r>
    <r>
      <rPr>
        <sz val="10"/>
        <color theme="1"/>
        <rFont val="Aptos Narrow"/>
        <family val="2"/>
        <scheme val="minor"/>
      </rPr>
      <t xml:space="preserve">with actionable recommendations for </t>
    </r>
    <r>
      <rPr>
        <b/>
        <sz val="10"/>
        <color theme="1"/>
        <rFont val="Aptos Narrow"/>
        <family val="2"/>
        <scheme val="minor"/>
      </rPr>
      <t>early screening and prevention</t>
    </r>
    <r>
      <rPr>
        <sz val="10"/>
        <color theme="1"/>
        <rFont val="Aptos Narrow"/>
        <family val="2"/>
        <scheme val="minor"/>
      </rPr>
      <t xml:space="preserve">.
</t>
    </r>
    <r>
      <rPr>
        <b/>
        <sz val="10"/>
        <color theme="4"/>
        <rFont val="Aptos Narrow"/>
        <family val="2"/>
        <scheme val="minor"/>
      </rPr>
      <t>Target Audiences:</t>
    </r>
    <r>
      <rPr>
        <sz val="10"/>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0"/>
        <color theme="1"/>
        <rFont val="Aptos Narrow"/>
        <family val="2"/>
        <scheme val="minor"/>
      </rPr>
      <t xml:space="preserve"> SQL</t>
    </r>
    <r>
      <rPr>
        <sz val="10"/>
        <color theme="1"/>
        <rFont val="Aptos Narrow"/>
        <family val="2"/>
        <scheme val="minor"/>
      </rPr>
      <t xml:space="preserve">, </t>
    </r>
    <r>
      <rPr>
        <b/>
        <sz val="10"/>
        <color theme="1"/>
        <rFont val="Aptos Narrow"/>
        <family val="2"/>
        <scheme val="minor"/>
      </rPr>
      <t>Excel</t>
    </r>
    <r>
      <rPr>
        <sz val="10"/>
        <color theme="1"/>
        <rFont val="Aptos Narrow"/>
        <family val="2"/>
        <scheme val="minor"/>
      </rPr>
      <t xml:space="preserve">, </t>
    </r>
    <r>
      <rPr>
        <b/>
        <sz val="10"/>
        <color theme="1"/>
        <rFont val="Aptos Narrow"/>
        <family val="2"/>
        <scheme val="minor"/>
      </rPr>
      <t>Tableau</t>
    </r>
    <r>
      <rPr>
        <sz val="10"/>
        <color theme="1"/>
        <rFont val="Aptos Narrow"/>
        <family val="2"/>
        <scheme val="minor"/>
      </rPr>
      <t>, and data</t>
    </r>
    <r>
      <rPr>
        <b/>
        <sz val="10"/>
        <color theme="1"/>
        <rFont val="Aptos Narrow"/>
        <family val="2"/>
        <scheme val="minor"/>
      </rPr>
      <t xml:space="preserve"> storytelling</t>
    </r>
    <r>
      <rPr>
        <sz val="10"/>
        <color theme="1"/>
        <rFont val="Aptos Narrow"/>
        <family val="2"/>
        <scheme val="minor"/>
      </rPr>
      <t xml:space="preserve"> skills.
</t>
    </r>
    <r>
      <rPr>
        <b/>
        <sz val="10"/>
        <color theme="4"/>
        <rFont val="Aptos Narrow"/>
        <family val="2"/>
        <scheme val="minor"/>
      </rPr>
      <t>Why Under 65:</t>
    </r>
    <r>
      <rPr>
        <sz val="10"/>
        <color theme="1"/>
        <rFont val="Aptos Narrow"/>
        <family val="2"/>
        <scheme val="minor"/>
      </rPr>
      <t xml:space="preserve">
1) Studies have shown that age is a dominant predictor of stroke risk, but younger adults also experience strokes and are often </t>
    </r>
    <r>
      <rPr>
        <b/>
        <sz val="10"/>
        <color theme="1"/>
        <rFont val="Aptos Narrow"/>
        <family val="2"/>
        <scheme val="minor"/>
      </rPr>
      <t>overlooked in aggregate statistics</t>
    </r>
    <r>
      <rPr>
        <sz val="10"/>
        <color theme="1"/>
        <rFont val="Aptos Narrow"/>
        <family val="2"/>
        <scheme val="minor"/>
      </rPr>
      <t xml:space="preserve"> that include older patients.
2) </t>
    </r>
    <r>
      <rPr>
        <i/>
        <sz val="10"/>
        <color theme="1"/>
        <rFont val="Aptos Narrow"/>
        <family val="2"/>
        <scheme val="minor"/>
      </rPr>
      <t>Early identification</t>
    </r>
    <r>
      <rPr>
        <sz val="10"/>
        <color theme="1"/>
        <rFont val="Aptos Narrow"/>
        <family val="2"/>
        <scheme val="minor"/>
      </rPr>
      <t xml:space="preserve"> may </t>
    </r>
    <r>
      <rPr>
        <b/>
        <sz val="10"/>
        <color theme="1"/>
        <rFont val="Aptos Narrow"/>
        <family val="2"/>
        <scheme val="minor"/>
      </rPr>
      <t>reduce</t>
    </r>
    <r>
      <rPr>
        <sz val="10"/>
        <color theme="1"/>
        <rFont val="Aptos Narrow"/>
        <family val="2"/>
        <scheme val="minor"/>
      </rPr>
      <t xml:space="preserve"> long-term disability, cost of care, and workforce disruption. 
3) See</t>
    </r>
    <r>
      <rPr>
        <b/>
        <sz val="10"/>
        <color theme="1"/>
        <rFont val="Aptos Narrow"/>
        <family val="2"/>
        <scheme val="minor"/>
      </rPr>
      <t xml:space="preserve"> under65_context </t>
    </r>
    <r>
      <rPr>
        <sz val="10"/>
        <color theme="1"/>
        <rFont val="Aptos Narrow"/>
        <family val="2"/>
        <scheme val="minor"/>
      </rPr>
      <t xml:space="preserve">for justification on excluding 65+ patients based on distribution skew and stroke prevalence.
</t>
    </r>
    <r>
      <rPr>
        <b/>
        <sz val="10"/>
        <color theme="4"/>
        <rFont val="Aptos Narrow"/>
        <family val="2"/>
        <scheme val="minor"/>
      </rPr>
      <t>Core Questions:</t>
    </r>
    <r>
      <rPr>
        <sz val="10"/>
        <color theme="1"/>
        <rFont val="Aptos Narrow"/>
        <family val="2"/>
        <scheme val="minor"/>
      </rPr>
      <t xml:space="preserve">
1) What </t>
    </r>
    <r>
      <rPr>
        <b/>
        <sz val="10"/>
        <color theme="1"/>
        <rFont val="Aptos Narrow"/>
        <family val="2"/>
        <scheme val="minor"/>
      </rPr>
      <t>demographic</t>
    </r>
    <r>
      <rPr>
        <sz val="10"/>
        <color theme="1"/>
        <rFont val="Aptos Narrow"/>
        <family val="2"/>
        <scheme val="minor"/>
      </rPr>
      <t xml:space="preserve"> or</t>
    </r>
    <r>
      <rPr>
        <b/>
        <sz val="10"/>
        <color theme="1"/>
        <rFont val="Aptos Narrow"/>
        <family val="2"/>
        <scheme val="minor"/>
      </rPr>
      <t xml:space="preserve"> health-related factors</t>
    </r>
    <r>
      <rPr>
        <sz val="10"/>
        <color theme="1"/>
        <rFont val="Aptos Narrow"/>
        <family val="2"/>
        <scheme val="minor"/>
      </rPr>
      <t xml:space="preserve"> are most strongly associated with stroke in people under 65?
2) How does age interact with each top risk factor?
3) What </t>
    </r>
    <r>
      <rPr>
        <b/>
        <sz val="10"/>
        <color theme="1"/>
        <rFont val="Aptos Narrow"/>
        <family val="2"/>
        <scheme val="minor"/>
      </rPr>
      <t>data-driven insights</t>
    </r>
    <r>
      <rPr>
        <sz val="10"/>
        <color theme="1"/>
        <rFont val="Aptos Narrow"/>
        <family val="2"/>
        <scheme val="minor"/>
      </rPr>
      <t xml:space="preserve"> can support targeted outreach to younger patients at risk?
</t>
    </r>
    <r>
      <rPr>
        <b/>
        <sz val="10"/>
        <color theme="4"/>
        <rFont val="Aptos Narrow"/>
        <family val="2"/>
        <scheme val="minor"/>
      </rPr>
      <t>Deliverables:</t>
    </r>
    <r>
      <rPr>
        <sz val="10"/>
        <color theme="1"/>
        <rFont val="Aptos Narrow"/>
        <family val="2"/>
        <scheme val="minor"/>
      </rPr>
      <t xml:space="preserve">
1) </t>
    </r>
    <r>
      <rPr>
        <b/>
        <sz val="10"/>
        <color theme="1"/>
        <rFont val="Aptos Narrow"/>
        <family val="2"/>
        <scheme val="minor"/>
      </rPr>
      <t>Clean</t>
    </r>
    <r>
      <rPr>
        <sz val="10"/>
        <color theme="1"/>
        <rFont val="Aptos Narrow"/>
        <family val="2"/>
        <scheme val="minor"/>
      </rPr>
      <t xml:space="preserve"> and </t>
    </r>
    <r>
      <rPr>
        <b/>
        <sz val="10"/>
        <color theme="1"/>
        <rFont val="Aptos Narrow"/>
        <family val="2"/>
        <scheme val="minor"/>
      </rPr>
      <t>filtered</t>
    </r>
    <r>
      <rPr>
        <sz val="10"/>
        <color theme="1"/>
        <rFont val="Aptos Narrow"/>
        <family val="2"/>
        <scheme val="minor"/>
      </rPr>
      <t xml:space="preserve"> SQL dataset focused on under-65 patients. 
2) A short, </t>
    </r>
    <r>
      <rPr>
        <i/>
        <sz val="10"/>
        <color theme="1"/>
        <rFont val="Aptos Narrow"/>
        <family val="2"/>
        <scheme val="minor"/>
      </rPr>
      <t>well-documented</t>
    </r>
    <r>
      <rPr>
        <sz val="10"/>
        <color theme="1"/>
        <rFont val="Aptos Narrow"/>
        <family val="2"/>
        <scheme val="minor"/>
      </rPr>
      <t xml:space="preserve"> </t>
    </r>
    <r>
      <rPr>
        <b/>
        <sz val="10"/>
        <color theme="1"/>
        <rFont val="Aptos Narrow"/>
        <family val="2"/>
        <scheme val="minor"/>
      </rPr>
      <t>EDA summary</t>
    </r>
    <r>
      <rPr>
        <sz val="10"/>
        <color theme="1"/>
        <rFont val="Aptos Narrow"/>
        <family val="2"/>
        <scheme val="minor"/>
      </rPr>
      <t xml:space="preserve"> with insights and key </t>
    </r>
    <r>
      <rPr>
        <b/>
        <sz val="10"/>
        <color theme="1"/>
        <rFont val="Aptos Narrow"/>
        <family val="2"/>
        <scheme val="minor"/>
      </rPr>
      <t>visuals</t>
    </r>
    <r>
      <rPr>
        <sz val="10"/>
        <color theme="1"/>
        <rFont val="Aptos Narrow"/>
        <family val="2"/>
        <scheme val="minor"/>
      </rPr>
      <t xml:space="preserve">.
3) A </t>
    </r>
    <r>
      <rPr>
        <b/>
        <sz val="10"/>
        <color theme="1"/>
        <rFont val="Aptos Narrow"/>
        <family val="2"/>
        <scheme val="minor"/>
      </rPr>
      <t>Tableau Public dashboard</t>
    </r>
    <r>
      <rPr>
        <sz val="10"/>
        <color theme="1"/>
        <rFont val="Aptos Narrow"/>
        <family val="2"/>
        <scheme val="minor"/>
      </rPr>
      <t xml:space="preserve"> showcasing top findings. 
4) A recruiter-facing README summary to showcase analysis process and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</si>
</sst>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0_);_(* \(#,##0.000\);_(* &quot;-&quot;??_);_(@_)"/>
  </numFmts>
  <fonts count="24" x14ac:knownFonts="1">
    <font>
      <sz val="11"/>
      <color theme="1"/>
      <name val="Aptos Narrow"/>
      <family val="2"/>
      <scheme val="minor"/>
    </font>
    <font>
      <sz val="11"/>
      <color theme="1"/>
      <name val="Aptos Narrow"/>
      <family val="2"/>
      <scheme val="minor"/>
    </font>
    <font>
      <b/>
      <sz val="11"/>
      <color theme="1"/>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
      <sz val="18"/>
      <color theme="1"/>
      <name val="Aptos Narrow"/>
      <family val="2"/>
      <scheme val="minor"/>
    </font>
    <font>
      <sz val="10"/>
      <color theme="1"/>
      <name val="Aptos Narrow"/>
      <family val="2"/>
      <scheme val="minor"/>
    </font>
    <font>
      <b/>
      <sz val="10"/>
      <color theme="4"/>
      <name val="Aptos Narrow"/>
      <family val="2"/>
      <scheme val="minor"/>
    </font>
    <font>
      <b/>
      <sz val="10"/>
      <color theme="1"/>
      <name val="Aptos Narrow"/>
      <family val="2"/>
      <scheme val="minor"/>
    </font>
    <font>
      <i/>
      <sz val="10"/>
      <color theme="1"/>
      <name val="Aptos Narrow"/>
      <family val="2"/>
      <scheme val="minor"/>
    </font>
    <font>
      <b/>
      <i/>
      <sz val="10"/>
      <color theme="1"/>
      <name val="Aptos Narrow"/>
      <family val="2"/>
      <scheme val="minor"/>
    </font>
    <font>
      <b/>
      <sz val="11"/>
      <color theme="0"/>
      <name val="Aptos Narrow"/>
      <family val="2"/>
      <scheme val="minor"/>
    </font>
    <font>
      <sz val="11"/>
      <color theme="0"/>
      <name val="Aptos Narrow"/>
      <family val="2"/>
      <scheme val="minor"/>
    </font>
    <font>
      <b/>
      <sz val="11"/>
      <color theme="4"/>
      <name val="Aptos Narrow"/>
      <family val="2"/>
      <scheme val="minor"/>
    </font>
    <font>
      <b/>
      <sz val="14"/>
      <color theme="0"/>
      <name val="Aptos Narrow"/>
      <family val="2"/>
      <scheme val="minor"/>
    </font>
    <font>
      <sz val="14"/>
      <color theme="0"/>
      <name val="Aptos Narrow"/>
      <family val="2"/>
      <scheme val="minor"/>
    </font>
    <font>
      <sz val="9"/>
      <color theme="1"/>
      <name val="Aptos Narrow"/>
      <family val="2"/>
      <scheme val="minor"/>
    </font>
    <font>
      <b/>
      <sz val="9"/>
      <color theme="0"/>
      <name val="Aptos Narrow"/>
      <family val="2"/>
      <scheme val="minor"/>
    </font>
    <font>
      <sz val="9"/>
      <color theme="0"/>
      <name val="Aptos Narrow"/>
      <family val="2"/>
      <scheme val="minor"/>
    </font>
    <font>
      <b/>
      <sz val="9"/>
      <color theme="4"/>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5"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center"/>
    </xf>
    <xf numFmtId="0" fontId="8" fillId="2" borderId="1" xfId="0" applyFont="1" applyFill="1" applyBorder="1" applyAlignment="1">
      <alignment horizontal="center" vertical="center"/>
    </xf>
    <xf numFmtId="0" fontId="5"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top"/>
    </xf>
    <xf numFmtId="0" fontId="5" fillId="2" borderId="1" xfId="0" applyFont="1" applyFill="1" applyBorder="1" applyAlignment="1">
      <alignment horizontal="center" vertical="top"/>
    </xf>
    <xf numFmtId="10" fontId="0" fillId="0" borderId="1" xfId="0" applyNumberForma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1" xfId="0" applyBorder="1" applyAlignment="1">
      <alignment horizontal="center"/>
    </xf>
    <xf numFmtId="0" fontId="0" fillId="0" borderId="1" xfId="0" applyBorder="1" applyAlignment="1">
      <alignment horizontal="left" indent="1"/>
    </xf>
    <xf numFmtId="0" fontId="5" fillId="0" borderId="1" xfId="0" applyFont="1" applyBorder="1"/>
    <xf numFmtId="0" fontId="0" fillId="2" borderId="1" xfId="0" applyFill="1" applyBorder="1" applyAlignment="1">
      <alignment horizontal="center"/>
    </xf>
    <xf numFmtId="11" fontId="0" fillId="0" borderId="1" xfId="0" applyNumberFormat="1" applyBorder="1" applyAlignment="1">
      <alignment horizontal="center"/>
    </xf>
    <xf numFmtId="0" fontId="2" fillId="2" borderId="1" xfId="0" applyFont="1" applyFill="1" applyBorder="1" applyAlignment="1">
      <alignment horizontal="center"/>
    </xf>
    <xf numFmtId="10" fontId="0" fillId="0" borderId="1" xfId="1" applyNumberFormat="1" applyFont="1" applyBorder="1" applyAlignment="1">
      <alignment horizontal="center" vertical="center"/>
    </xf>
    <xf numFmtId="0" fontId="0" fillId="0" borderId="6" xfId="0" applyBorder="1" applyAlignment="1">
      <alignment horizontal="center" vertical="center"/>
    </xf>
    <xf numFmtId="10" fontId="0" fillId="0" borderId="0" xfId="0" applyNumberFormat="1"/>
    <xf numFmtId="0" fontId="12" fillId="0" borderId="1"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applyAlignment="1">
      <alignment horizontal="left" vertical="top" wrapText="1"/>
    </xf>
    <xf numFmtId="9" fontId="0" fillId="0" borderId="0" xfId="1" applyFont="1" applyAlignment="1">
      <alignment vertical="center" wrapText="1"/>
    </xf>
    <xf numFmtId="0" fontId="10" fillId="0" borderId="0" xfId="0" applyFont="1"/>
    <xf numFmtId="0" fontId="0" fillId="0" borderId="0" xfId="0" applyAlignment="1">
      <alignment horizontal="right" vertical="center"/>
    </xf>
    <xf numFmtId="0" fontId="0" fillId="0" borderId="0" xfId="0" applyAlignment="1">
      <alignment horizontal="left" vertical="center"/>
    </xf>
    <xf numFmtId="10" fontId="0" fillId="0" borderId="0" xfId="0" applyNumberFormat="1" applyAlignment="1">
      <alignment horizontal="right" vertical="center"/>
    </xf>
    <xf numFmtId="9" fontId="0" fillId="0" borderId="0" xfId="0" applyNumberFormat="1" applyAlignment="1">
      <alignment horizontal="right" vertical="center"/>
    </xf>
    <xf numFmtId="0" fontId="2" fillId="0" borderId="0" xfId="0" applyFont="1" applyAlignment="1">
      <alignment horizontal="center" vertical="center"/>
    </xf>
    <xf numFmtId="0" fontId="17" fillId="0" borderId="0" xfId="0" applyFont="1" applyAlignment="1">
      <alignment horizontal="center" vertical="center"/>
    </xf>
    <xf numFmtId="43" fontId="0" fillId="0" borderId="0" xfId="2" applyFont="1"/>
    <xf numFmtId="43" fontId="0" fillId="0" borderId="0" xfId="2" applyFont="1" applyAlignment="1">
      <alignment horizontal="right"/>
    </xf>
    <xf numFmtId="43" fontId="0" fillId="0" borderId="0" xfId="2" applyFont="1" applyBorder="1" applyAlignment="1">
      <alignment horizontal="right"/>
    </xf>
    <xf numFmtId="164" fontId="18" fillId="0" borderId="0" xfId="2" applyNumberFormat="1" applyFont="1" applyBorder="1" applyAlignment="1">
      <alignment horizontal="right"/>
    </xf>
    <xf numFmtId="43" fontId="15" fillId="0" borderId="0" xfId="2" applyFont="1" applyBorder="1" applyAlignment="1">
      <alignment horizontal="right"/>
    </xf>
    <xf numFmtId="43" fontId="19" fillId="0" borderId="0" xfId="2" applyFont="1" applyBorder="1" applyAlignment="1">
      <alignment horizontal="right"/>
    </xf>
    <xf numFmtId="43" fontId="18" fillId="0" borderId="0" xfId="2" applyFont="1" applyBorder="1" applyAlignment="1">
      <alignment horizontal="right"/>
    </xf>
    <xf numFmtId="10" fontId="16" fillId="0" borderId="0" xfId="0" applyNumberFormat="1" applyFont="1" applyAlignment="1">
      <alignment horizontal="right" vertical="center"/>
    </xf>
    <xf numFmtId="9" fontId="16" fillId="0" borderId="0" xfId="0" applyNumberFormat="1" applyFont="1" applyAlignment="1">
      <alignment horizontal="right" vertical="center"/>
    </xf>
    <xf numFmtId="10" fontId="18" fillId="0" borderId="0" xfId="0" applyNumberFormat="1" applyFont="1" applyAlignment="1">
      <alignment horizontal="right" vertical="center"/>
    </xf>
    <xf numFmtId="0" fontId="20" fillId="0" borderId="0" xfId="0" applyFont="1" applyAlignment="1">
      <alignment horizontal="left" vertical="center"/>
    </xf>
    <xf numFmtId="10" fontId="20" fillId="0" borderId="0" xfId="0" applyNumberFormat="1" applyFont="1" applyAlignment="1">
      <alignment horizontal="right" vertical="center" wrapText="1"/>
    </xf>
    <xf numFmtId="43" fontId="20" fillId="0" borderId="0" xfId="2" applyFont="1" applyAlignment="1">
      <alignment horizontal="right"/>
    </xf>
    <xf numFmtId="43" fontId="21" fillId="0" borderId="0" xfId="2" applyFont="1" applyAlignment="1">
      <alignment horizontal="right"/>
    </xf>
    <xf numFmtId="43" fontId="22" fillId="0" borderId="0" xfId="2" applyFont="1" applyAlignment="1">
      <alignment horizontal="right"/>
    </xf>
    <xf numFmtId="165" fontId="22" fillId="0" borderId="0" xfId="2" applyNumberFormat="1" applyFont="1" applyAlignment="1">
      <alignment horizontal="right"/>
    </xf>
    <xf numFmtId="0" fontId="23" fillId="0" borderId="0" xfId="0" applyFont="1" applyAlignment="1">
      <alignment horizontal="center" vertical="center"/>
    </xf>
    <xf numFmtId="0" fontId="23" fillId="0" borderId="0" xfId="0" applyFont="1" applyAlignment="1">
      <alignment horizontal="center" vertical="center" wrapText="1"/>
    </xf>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10" fontId="5" fillId="0" borderId="0" xfId="1" applyNumberFormat="1" applyFont="1"/>
    <xf numFmtId="10" fontId="0" fillId="0" borderId="0" xfId="1" applyNumberFormat="1" applyFont="1" applyBorder="1" applyAlignment="1">
      <alignment horizontal="right" vertical="center"/>
    </xf>
    <xf numFmtId="0" fontId="0" fillId="0" borderId="0" xfId="0" applyAlignment="1">
      <alignment wrapText="1"/>
    </xf>
    <xf numFmtId="0" fontId="5" fillId="2" borderId="0" xfId="0" applyFont="1" applyFill="1" applyAlignment="1">
      <alignment horizontal="center" vertical="center" wrapText="1"/>
    </xf>
    <xf numFmtId="0" fontId="5" fillId="2" borderId="0" xfId="0" applyFont="1" applyFill="1" applyAlignment="1">
      <alignment horizontal="left" vertical="center" wrapText="1"/>
    </xf>
    <xf numFmtId="0" fontId="10" fillId="0" borderId="0" xfId="0" applyFont="1" applyAlignment="1">
      <alignment horizontal="left" vertical="top" wrapText="1"/>
    </xf>
    <xf numFmtId="0" fontId="10" fillId="0" borderId="0" xfId="0" applyFont="1" applyAlignment="1">
      <alignment horizontal="left" vertical="top"/>
    </xf>
    <xf numFmtId="0" fontId="0" fillId="0" borderId="0" xfId="0" applyAlignment="1">
      <alignment horizontal="center" vertical="center" wrapText="1"/>
    </xf>
    <xf numFmtId="0" fontId="6" fillId="2" borderId="6" xfId="0" applyFont="1" applyFill="1" applyBorder="1" applyAlignment="1">
      <alignment horizontal="center" vertical="center" wrapText="1"/>
    </xf>
    <xf numFmtId="0" fontId="6" fillId="2" borderId="0" xfId="0" applyFont="1" applyFill="1" applyAlignment="1">
      <alignment horizontal="center" vertical="center" wrapText="1"/>
    </xf>
    <xf numFmtId="0" fontId="0" fillId="0" borderId="0" xfId="0" applyAlignment="1">
      <alignment horizontal="left" vertical="top" wrapText="1"/>
    </xf>
    <xf numFmtId="0" fontId="7" fillId="0" borderId="2" xfId="0" applyFont="1" applyBorder="1" applyAlignment="1">
      <alignment horizontal="center"/>
    </xf>
    <xf numFmtId="0" fontId="0" fillId="0" borderId="2" xfId="0" applyBorder="1" applyAlignment="1">
      <alignment horizontal="center"/>
    </xf>
    <xf numFmtId="0" fontId="9" fillId="0" borderId="2" xfId="0" applyFont="1" applyBorder="1" applyAlignment="1">
      <alignment horizontal="center"/>
    </xf>
    <xf numFmtId="0" fontId="0" fillId="0" borderId="0" xfId="0"/>
    <xf numFmtId="0" fontId="7"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6" fillId="0" borderId="0" xfId="0" applyFont="1" applyAlignment="1">
      <alignment horizontal="center"/>
    </xf>
    <xf numFmtId="0" fontId="6" fillId="3" borderId="3" xfId="0" applyFont="1" applyFill="1" applyBorder="1" applyAlignment="1">
      <alignment horizontal="center"/>
    </xf>
    <xf numFmtId="0" fontId="6" fillId="3" borderId="5" xfId="0" applyFont="1" applyFill="1" applyBorder="1" applyAlignment="1">
      <alignment horizontal="center"/>
    </xf>
    <xf numFmtId="0" fontId="6" fillId="3" borderId="4" xfId="0" applyFont="1" applyFill="1" applyBorder="1" applyAlignment="1">
      <alignment horizontal="center"/>
    </xf>
    <xf numFmtId="0" fontId="0" fillId="0" borderId="0" xfId="0" applyAlignment="1">
      <alignment horizontal="left" vertical="center" wrapText="1"/>
    </xf>
    <xf numFmtId="0" fontId="5" fillId="0" borderId="0" xfId="0" applyFont="1" applyAlignment="1">
      <alignment horizontal="center"/>
    </xf>
  </cellXfs>
  <cellStyles count="3">
    <cellStyle name="Comma" xfId="2" builtinId="3"/>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64%</a:t>
            </a:r>
            <a:r>
              <a:rPr lang="en-US" b="1" baseline="0"/>
              <a:t> of Stroke Cases are Patients 65 and Over</a:t>
            </a:r>
            <a:endParaRPr lang="en-US" b="1"/>
          </a:p>
        </c:rich>
      </c:tx>
      <c:layout>
        <c:manualLayout>
          <c:xMode val="edge"/>
          <c:yMode val="edge"/>
          <c:x val="3.8256126047544733E-2"/>
          <c:y val="3.24524802967083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under65_context!$D$17</c:f>
              <c:strCache>
                <c:ptCount val="1"/>
                <c:pt idx="0">
                  <c:v>Percentage</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under65_context!$B$18:$B$19</c:f>
              <c:strCache>
                <c:ptCount val="2"/>
                <c:pt idx="0">
                  <c:v>Under 65</c:v>
                </c:pt>
                <c:pt idx="1">
                  <c:v>65 and Over</c:v>
                </c:pt>
              </c:strCache>
            </c:strRef>
          </c:cat>
          <c:val>
            <c:numRef>
              <c:f>under65_context!$D$18:$D$19</c:f>
              <c:numCache>
                <c:formatCode>0%</c:formatCode>
                <c:ptCount val="2"/>
                <c:pt idx="0">
                  <c:v>0.36144578313253012</c:v>
                </c:pt>
                <c:pt idx="1">
                  <c:v>0.63855421686746983</c:v>
                </c:pt>
              </c:numCache>
            </c:numRef>
          </c:val>
          <c:extLst>
            <c:ext xmlns:c16="http://schemas.microsoft.com/office/drawing/2014/chart" uri="{C3380CC4-5D6E-409C-BE32-E72D297353CC}">
              <c16:uniqueId val="{00000000-C1B9-4B68-8962-543194CE65F4}"/>
            </c:ext>
          </c:extLst>
        </c:ser>
        <c:dLbls>
          <c:dLblPos val="outEnd"/>
          <c:showLegendKey val="0"/>
          <c:showVal val="1"/>
          <c:showCatName val="0"/>
          <c:showSerName val="0"/>
          <c:showPercent val="0"/>
          <c:showBubbleSize val="0"/>
        </c:dLbls>
        <c:gapWidth val="35"/>
        <c:overlap val="-27"/>
        <c:axId val="298952735"/>
        <c:axId val="298970015"/>
      </c:barChart>
      <c:catAx>
        <c:axId val="29895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70015"/>
        <c:crosses val="autoZero"/>
        <c:auto val="1"/>
        <c:lblAlgn val="ctr"/>
        <c:lblOffset val="100"/>
        <c:noMultiLvlLbl val="0"/>
      </c:catAx>
      <c:valAx>
        <c:axId val="298970015"/>
        <c:scaling>
          <c:orientation val="minMax"/>
        </c:scaling>
        <c:delete val="0"/>
        <c:axPos val="l"/>
        <c:title>
          <c:tx>
            <c:rich>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Stroke Percentage</a:t>
                </a:r>
              </a:p>
            </c:rich>
          </c:tx>
          <c:layout>
            <c:manualLayout>
              <c:xMode val="edge"/>
              <c:yMode val="edge"/>
              <c:x val="3.0568292344032237E-2"/>
              <c:y val="0.14794096495935227"/>
            </c:manualLayout>
          </c:layout>
          <c:overlay val="0"/>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5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heart</a:t>
            </a:r>
            <a:r>
              <a:rPr lang="en-US" baseline="0"/>
              <a:t> disease stroke rate is more than 6x those that do not have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health_distribution!$E$52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health_distribution!$E$53:$E$54</c:f>
              <c:numCache>
                <c:formatCode>0.00%</c:formatCode>
                <c:ptCount val="2"/>
                <c:pt idx="0">
                  <c:v>1.9300000000000001E-2</c:v>
                </c:pt>
                <c:pt idx="1">
                  <c:v>0.13539999999999999</c:v>
                </c:pt>
              </c:numCache>
            </c:numRef>
          </c:val>
          <c:extLst>
            <c:ext xmlns:c16="http://schemas.microsoft.com/office/drawing/2014/chart" uri="{C3380CC4-5D6E-409C-BE32-E72D297353CC}">
              <c16:uniqueId val="{00000000-3229-46BD-9678-F9D7CC7725C6}"/>
            </c:ext>
          </c:extLst>
        </c:ser>
        <c:dLbls>
          <c:showLegendKey val="0"/>
          <c:showVal val="0"/>
          <c:showCatName val="0"/>
          <c:showSerName val="0"/>
          <c:showPercent val="0"/>
          <c:showBubbleSize val="0"/>
        </c:dLbls>
        <c:gapWidth val="35"/>
        <c:overlap val="-27"/>
        <c:axId val="776461280"/>
        <c:axId val="776463680"/>
      </c:barChart>
      <c:catAx>
        <c:axId val="776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3680"/>
        <c:crosses val="autoZero"/>
        <c:auto val="1"/>
        <c:lblAlgn val="ctr"/>
        <c:lblOffset val="100"/>
        <c:noMultiLvlLbl val="0"/>
      </c:catAx>
      <c:valAx>
        <c:axId val="776463680"/>
        <c:scaling>
          <c:orientation val="minMax"/>
        </c:scaling>
        <c:delete val="1"/>
        <c:axPos val="l"/>
        <c:numFmt formatCode="0.00%" sourceLinked="1"/>
        <c:majorTickMark val="none"/>
        <c:minorTickMark val="none"/>
        <c:tickLblPos val="nextTo"/>
        <c:crossAx val="7764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a:t>
            </a:r>
            <a:r>
              <a:rPr lang="en-US" baseline="0"/>
              <a:t> heart disease account for 14.40% of strokes while only being 2.35% of the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health_distribution!$G$52</c:f>
              <c:strCache>
                <c:ptCount val="1"/>
                <c:pt idx="0">
                  <c:v>% of Stroke</c:v>
                </c:pt>
              </c:strCache>
            </c:strRef>
          </c:tx>
          <c:spPr>
            <a:solidFill>
              <a:schemeClr val="accent2"/>
            </a:solidFill>
            <a:ln>
              <a:noFill/>
            </a:ln>
            <a:effectLst/>
          </c:spPr>
          <c:invertIfNegative val="0"/>
          <c:cat>
            <c:strRef>
              <c:f>health_distribution!$B$53:$B$54</c:f>
              <c:strCache>
                <c:ptCount val="2"/>
                <c:pt idx="0">
                  <c:v>no heart disease</c:v>
                </c:pt>
                <c:pt idx="1">
                  <c:v>heart disease</c:v>
                </c:pt>
              </c:strCache>
            </c:strRef>
          </c:cat>
          <c:val>
            <c:numRef>
              <c:f>health_distribution!$G$53:$G$54</c:f>
              <c:numCache>
                <c:formatCode>0.00%</c:formatCode>
                <c:ptCount val="2"/>
                <c:pt idx="0">
                  <c:v>0.85560000000000003</c:v>
                </c:pt>
                <c:pt idx="1">
                  <c:v>0.1444</c:v>
                </c:pt>
              </c:numCache>
            </c:numRef>
          </c:val>
          <c:extLst>
            <c:ext xmlns:c16="http://schemas.microsoft.com/office/drawing/2014/chart" uri="{C3380CC4-5D6E-409C-BE32-E72D297353CC}">
              <c16:uniqueId val="{00000000-6020-40F4-AB21-0AD0C61A1D38}"/>
            </c:ext>
          </c:extLst>
        </c:ser>
        <c:dLbls>
          <c:showLegendKey val="0"/>
          <c:showVal val="0"/>
          <c:showCatName val="0"/>
          <c:showSerName val="0"/>
          <c:showPercent val="0"/>
          <c:showBubbleSize val="0"/>
        </c:dLbls>
        <c:gapWidth val="35"/>
        <c:overlap val="-27"/>
        <c:axId val="773958192"/>
        <c:axId val="773961072"/>
      </c:barChart>
      <c:catAx>
        <c:axId val="773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072"/>
        <c:crosses val="autoZero"/>
        <c:auto val="1"/>
        <c:lblAlgn val="ctr"/>
        <c:lblOffset val="100"/>
        <c:noMultiLvlLbl val="0"/>
      </c:catAx>
      <c:valAx>
        <c:axId val="773961072"/>
        <c:scaling>
          <c:orientation val="minMax"/>
        </c:scaling>
        <c:delete val="1"/>
        <c:axPos val="l"/>
        <c:numFmt formatCode="0.00%" sourceLinked="1"/>
        <c:majorTickMark val="none"/>
        <c:minorTickMark val="none"/>
        <c:tickLblPos val="nextTo"/>
        <c:crossAx val="773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hypertension acount for only 6.57% of the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health_distribution!$D$74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health_distribution!$D$75:$D$76</c:f>
              <c:numCache>
                <c:formatCode>0.00%</c:formatCode>
                <c:ptCount val="2"/>
                <c:pt idx="0">
                  <c:v>6.5699999999999995E-2</c:v>
                </c:pt>
                <c:pt idx="1">
                  <c:v>0.93430000000000002</c:v>
                </c:pt>
              </c:numCache>
            </c:numRef>
          </c:val>
          <c:extLst>
            <c:ext xmlns:c16="http://schemas.microsoft.com/office/drawing/2014/chart" uri="{C3380CC4-5D6E-409C-BE32-E72D297353CC}">
              <c16:uniqueId val="{00000000-2736-45FF-8B56-449E3A98F44B}"/>
            </c:ext>
          </c:extLst>
        </c:ser>
        <c:dLbls>
          <c:showLegendKey val="0"/>
          <c:showVal val="0"/>
          <c:showCatName val="0"/>
          <c:showSerName val="0"/>
          <c:showPercent val="0"/>
          <c:showBubbleSize val="0"/>
        </c:dLbls>
        <c:gapWidth val="35"/>
        <c:overlap val="-27"/>
        <c:axId val="884189216"/>
        <c:axId val="884201216"/>
      </c:barChart>
      <c:catAx>
        <c:axId val="8841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01216"/>
        <c:crosses val="autoZero"/>
        <c:auto val="1"/>
        <c:lblAlgn val="ctr"/>
        <c:lblOffset val="100"/>
        <c:noMultiLvlLbl val="0"/>
      </c:catAx>
      <c:valAx>
        <c:axId val="884201216"/>
        <c:scaling>
          <c:orientation val="minMax"/>
        </c:scaling>
        <c:delete val="1"/>
        <c:axPos val="l"/>
        <c:numFmt formatCode="0.00%" sourceLinked="1"/>
        <c:majorTickMark val="none"/>
        <c:minorTickMark val="none"/>
        <c:tickLblPos val="nextTo"/>
        <c:crossAx val="8841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with hypertension stroke rate are more than 3x those of patients without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health_distribution!$F$74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health_distribution!$F$75:$F$76</c:f>
              <c:numCache>
                <c:formatCode>0.00%</c:formatCode>
                <c:ptCount val="2"/>
                <c:pt idx="0">
                  <c:v>5.9700000000000003E-2</c:v>
                </c:pt>
                <c:pt idx="1">
                  <c:v>1.9400000000000001E-2</c:v>
                </c:pt>
              </c:numCache>
            </c:numRef>
          </c:val>
          <c:extLst>
            <c:ext xmlns:c16="http://schemas.microsoft.com/office/drawing/2014/chart" uri="{C3380CC4-5D6E-409C-BE32-E72D297353CC}">
              <c16:uniqueId val="{00000000-E216-4CBF-91DE-00D21024090E}"/>
            </c:ext>
          </c:extLst>
        </c:ser>
        <c:dLbls>
          <c:showLegendKey val="0"/>
          <c:showVal val="0"/>
          <c:showCatName val="0"/>
          <c:showSerName val="0"/>
          <c:showPercent val="0"/>
          <c:showBubbleSize val="0"/>
        </c:dLbls>
        <c:gapWidth val="35"/>
        <c:overlap val="-27"/>
        <c:axId val="447404496"/>
        <c:axId val="447405936"/>
      </c:barChart>
      <c:catAx>
        <c:axId val="4474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05936"/>
        <c:crosses val="autoZero"/>
        <c:auto val="1"/>
        <c:lblAlgn val="ctr"/>
        <c:lblOffset val="100"/>
        <c:noMultiLvlLbl val="0"/>
      </c:catAx>
      <c:valAx>
        <c:axId val="447405936"/>
        <c:scaling>
          <c:orientation val="minMax"/>
        </c:scaling>
        <c:delete val="1"/>
        <c:axPos val="l"/>
        <c:numFmt formatCode="0.00%" sourceLinked="1"/>
        <c:majorTickMark val="none"/>
        <c:minorTickMark val="none"/>
        <c:tickLblPos val="nextTo"/>
        <c:crossAx val="44740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health_distribution!$G$74</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health_distribution!$G$75:$G$76</c:f>
              <c:numCache>
                <c:formatCode>0.00%</c:formatCode>
                <c:ptCount val="2"/>
                <c:pt idx="0">
                  <c:v>0.17780000000000001</c:v>
                </c:pt>
                <c:pt idx="1">
                  <c:v>0.82220000000000004</c:v>
                </c:pt>
              </c:numCache>
            </c:numRef>
          </c:val>
          <c:extLst>
            <c:ext xmlns:c16="http://schemas.microsoft.com/office/drawing/2014/chart" uri="{C3380CC4-5D6E-409C-BE32-E72D297353CC}">
              <c16:uniqueId val="{00000000-CE38-45EE-8969-6FC6D26E37CB}"/>
            </c:ext>
          </c:extLst>
        </c:ser>
        <c:dLbls>
          <c:dLblPos val="outEnd"/>
          <c:showLegendKey val="0"/>
          <c:showVal val="1"/>
          <c:showCatName val="0"/>
          <c:showSerName val="0"/>
          <c:showPercent val="0"/>
          <c:showBubbleSize val="0"/>
        </c:dLbls>
        <c:gapWidth val="35"/>
        <c:overlap val="-27"/>
        <c:axId val="884199296"/>
        <c:axId val="888150672"/>
      </c:barChart>
      <c:catAx>
        <c:axId val="8841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0672"/>
        <c:crosses val="autoZero"/>
        <c:auto val="1"/>
        <c:lblAlgn val="ctr"/>
        <c:lblOffset val="100"/>
        <c:noMultiLvlLbl val="0"/>
      </c:catAx>
      <c:valAx>
        <c:axId val="888150672"/>
        <c:scaling>
          <c:orientation val="minMax"/>
        </c:scaling>
        <c:delete val="1"/>
        <c:axPos val="l"/>
        <c:numFmt formatCode="0.00%" sourceLinked="1"/>
        <c:majorTickMark val="none"/>
        <c:minorTickMark val="none"/>
        <c:tickLblPos val="nextTo"/>
        <c:crossAx val="8841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Patients with Diabetes Stroke Rate is Nearly 3x More</a:t>
            </a:r>
          </a:p>
        </c:rich>
      </c:tx>
      <c:layout>
        <c:manualLayout>
          <c:xMode val="edge"/>
          <c:yMode val="edge"/>
          <c:x val="7.6367891513560798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health_distribution!$V$27</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health_distribution!$U$28:$U$29</c:f>
              <c:strCache>
                <c:ptCount val="2"/>
                <c:pt idx="0">
                  <c:v>non-diabetic</c:v>
                </c:pt>
                <c:pt idx="1">
                  <c:v>diabetic</c:v>
                </c:pt>
              </c:strCache>
            </c:strRef>
          </c:cat>
          <c:val>
            <c:numRef>
              <c:f>health_distribution!$V$28:$V$29</c:f>
              <c:numCache>
                <c:formatCode>0.00%</c:formatCode>
                <c:ptCount val="2"/>
                <c:pt idx="0">
                  <c:v>1.718112987769365E-2</c:v>
                </c:pt>
                <c:pt idx="1">
                  <c:v>4.7839506172839504E-2</c:v>
                </c:pt>
              </c:numCache>
            </c:numRef>
          </c:val>
          <c:extLst>
            <c:ext xmlns:c16="http://schemas.microsoft.com/office/drawing/2014/chart" uri="{C3380CC4-5D6E-409C-BE32-E72D297353CC}">
              <c16:uniqueId val="{00000000-6885-440A-951B-E85B15D610FA}"/>
            </c:ext>
          </c:extLst>
        </c:ser>
        <c:dLbls>
          <c:dLblPos val="inEnd"/>
          <c:showLegendKey val="0"/>
          <c:showVal val="1"/>
          <c:showCatName val="0"/>
          <c:showSerName val="0"/>
          <c:showPercent val="0"/>
          <c:showBubbleSize val="0"/>
        </c:dLbls>
        <c:gapWidth val="35"/>
        <c:overlap val="-27"/>
        <c:axId val="1522336367"/>
        <c:axId val="1522339247"/>
      </c:barChart>
      <c:catAx>
        <c:axId val="15223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9247"/>
        <c:crosses val="autoZero"/>
        <c:auto val="1"/>
        <c:lblAlgn val="ctr"/>
        <c:lblOffset val="100"/>
        <c:noMultiLvlLbl val="0"/>
      </c:catAx>
      <c:valAx>
        <c:axId val="1522339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a:t>
                </a:r>
              </a:p>
            </c:rich>
          </c:tx>
          <c:layout>
            <c:manualLayout>
              <c:xMode val="edge"/>
              <c:yMode val="edge"/>
              <c:x val="2.5000000000000001E-2"/>
              <c:y val="0.145328083989501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Patient Average Risk</a:t>
            </a:r>
            <a:r>
              <a:rPr lang="en-US" b="1" baseline="0"/>
              <a:t> Factor By Age Group</a:t>
            </a:r>
            <a:endParaRPr lang="en-US" b="1"/>
          </a:p>
        </c:rich>
      </c:tx>
      <c:layout>
        <c:manualLayout>
          <c:xMode val="edge"/>
          <c:yMode val="edge"/>
          <c:x val="4.5522125754305746E-2"/>
          <c:y val="9.278589654372535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under65_context!$D$34</c:f>
              <c:strCache>
                <c:ptCount val="1"/>
                <c:pt idx="0">
                  <c:v>Average Risk Factor Count</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2-64A9-4A31-859E-4E2713800C72}"/>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1-64A9-4A31-859E-4E2713800C7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under65_context!$B$35:$B$36</c:f>
              <c:strCache>
                <c:ptCount val="2"/>
                <c:pt idx="0">
                  <c:v>Under 65</c:v>
                </c:pt>
                <c:pt idx="1">
                  <c:v>65 and Above</c:v>
                </c:pt>
              </c:strCache>
            </c:strRef>
          </c:cat>
          <c:val>
            <c:numRef>
              <c:f>under65_context!$D$35:$D$36</c:f>
              <c:numCache>
                <c:formatCode>General</c:formatCode>
                <c:ptCount val="2"/>
                <c:pt idx="0">
                  <c:v>0.74</c:v>
                </c:pt>
                <c:pt idx="1">
                  <c:v>1.27</c:v>
                </c:pt>
              </c:numCache>
            </c:numRef>
          </c:val>
          <c:extLst>
            <c:ext xmlns:c16="http://schemas.microsoft.com/office/drawing/2014/chart" uri="{C3380CC4-5D6E-409C-BE32-E72D297353CC}">
              <c16:uniqueId val="{00000000-64A9-4A31-859E-4E2713800C72}"/>
            </c:ext>
          </c:extLst>
        </c:ser>
        <c:dLbls>
          <c:showLegendKey val="0"/>
          <c:showVal val="0"/>
          <c:showCatName val="0"/>
          <c:showSerName val="0"/>
          <c:showPercent val="0"/>
          <c:showBubbleSize val="0"/>
        </c:dLbls>
        <c:gapWidth val="35"/>
        <c:overlap val="-27"/>
        <c:axId val="402414831"/>
        <c:axId val="402413391"/>
      </c:barChart>
      <c:catAx>
        <c:axId val="4024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3391"/>
        <c:crosses val="autoZero"/>
        <c:auto val="1"/>
        <c:lblAlgn val="ctr"/>
        <c:lblOffset val="100"/>
        <c:noMultiLvlLbl val="0"/>
      </c:catAx>
      <c:valAx>
        <c:axId val="402413391"/>
        <c:scaling>
          <c:orientation val="minMax"/>
          <c:max val="1.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Risk Factor</a:t>
                </a:r>
                <a:endParaRPr lang="en-US"/>
              </a:p>
            </c:rich>
          </c:tx>
          <c:layout>
            <c:manualLayout>
              <c:xMode val="edge"/>
              <c:yMode val="edge"/>
              <c:x val="3.0593797802809068E-2"/>
              <c:y val="0.122133271963134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4831"/>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Decline in Stroke Rate Slows Dramatically Starting at "Smokes"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feature_stroke_analysis!$F$2</c:f>
              <c:strCache>
                <c:ptCount val="1"/>
                <c:pt idx="0">
                  <c:v>In Group Stroke %</c:v>
                </c:pt>
              </c:strCache>
            </c:strRef>
          </c:tx>
          <c:spPr>
            <a:ln w="28575" cap="rnd">
              <a:solidFill>
                <a:schemeClr val="accent1"/>
              </a:solidFill>
              <a:round/>
            </a:ln>
            <a:effectLst/>
          </c:spPr>
          <c:marker>
            <c:symbol val="none"/>
          </c:marker>
          <c:dLbls>
            <c:dLbl>
              <c:idx val="0"/>
              <c:layout>
                <c:manualLayout>
                  <c:x val="2.7777777777777779E-3"/>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0-045A-4397-813C-63A6E0DD76AC}"/>
                </c:ext>
              </c:extLst>
            </c:dLbl>
            <c:dLbl>
              <c:idx val="1"/>
              <c:layout>
                <c:manualLayout>
                  <c:x val="3.6111111111111087E-2"/>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45A-4397-813C-63A6E0DD76AC}"/>
                </c:ext>
              </c:extLst>
            </c:dLbl>
            <c:dLbl>
              <c:idx val="2"/>
              <c:delete val="1"/>
              <c:extLst>
                <c:ext xmlns:c15="http://schemas.microsoft.com/office/drawing/2012/chart" uri="{CE6537A1-D6FC-4f65-9D91-7224C49458BB}"/>
                <c:ext xmlns:c16="http://schemas.microsoft.com/office/drawing/2014/chart" uri="{C3380CC4-5D6E-409C-BE32-E72D297353CC}">
                  <c16:uniqueId val="{0000001D-045A-4397-813C-63A6E0DD76AC}"/>
                </c:ext>
              </c:extLst>
            </c:dLbl>
            <c:dLbl>
              <c:idx val="3"/>
              <c:layout>
                <c:manualLayout>
                  <c:x val="3.4578146611341599E-2"/>
                  <c:y val="-1.879084604674638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45A-4397-813C-63A6E0DD76AC}"/>
                </c:ext>
              </c:extLst>
            </c:dLbl>
            <c:dLbl>
              <c:idx val="4"/>
              <c:layout>
                <c:manualLayout>
                  <c:x val="-1.6666666666666666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E-045A-4397-813C-63A6E0DD76AC}"/>
                </c:ext>
              </c:extLst>
            </c:dLbl>
            <c:dLbl>
              <c:idx val="5"/>
              <c:delete val="1"/>
              <c:extLst>
                <c:ext xmlns:c15="http://schemas.microsoft.com/office/drawing/2012/chart" uri="{CE6537A1-D6FC-4f65-9D91-7224C49458BB}"/>
                <c:ext xmlns:c16="http://schemas.microsoft.com/office/drawing/2014/chart" uri="{C3380CC4-5D6E-409C-BE32-E72D297353CC}">
                  <c16:uniqueId val="{0000001B-045A-4397-813C-63A6E0DD76AC}"/>
                </c:ext>
              </c:extLst>
            </c:dLbl>
            <c:dLbl>
              <c:idx val="6"/>
              <c:delete val="1"/>
              <c:extLst>
                <c:ext xmlns:c15="http://schemas.microsoft.com/office/drawing/2012/chart" uri="{CE6537A1-D6FC-4f65-9D91-7224C49458BB}"/>
                <c:ext xmlns:c16="http://schemas.microsoft.com/office/drawing/2014/chart" uri="{C3380CC4-5D6E-409C-BE32-E72D297353CC}">
                  <c16:uniqueId val="{0000001A-045A-4397-813C-63A6E0DD76AC}"/>
                </c:ext>
              </c:extLst>
            </c:dLbl>
            <c:dLbl>
              <c:idx val="7"/>
              <c:delete val="1"/>
              <c:extLst>
                <c:ext xmlns:c15="http://schemas.microsoft.com/office/drawing/2012/chart" uri="{CE6537A1-D6FC-4f65-9D91-7224C49458BB}"/>
                <c:ext xmlns:c16="http://schemas.microsoft.com/office/drawing/2014/chart" uri="{C3380CC4-5D6E-409C-BE32-E72D297353CC}">
                  <c16:uniqueId val="{00000019-045A-4397-813C-63A6E0DD76AC}"/>
                </c:ext>
              </c:extLst>
            </c:dLbl>
            <c:dLbl>
              <c:idx val="8"/>
              <c:delete val="1"/>
              <c:extLst>
                <c:ext xmlns:c15="http://schemas.microsoft.com/office/drawing/2012/chart" uri="{CE6537A1-D6FC-4f65-9D91-7224C49458BB}"/>
                <c:ext xmlns:c16="http://schemas.microsoft.com/office/drawing/2014/chart" uri="{C3380CC4-5D6E-409C-BE32-E72D297353CC}">
                  <c16:uniqueId val="{00000018-045A-4397-813C-63A6E0DD76AC}"/>
                </c:ext>
              </c:extLst>
            </c:dLbl>
            <c:dLbl>
              <c:idx val="9"/>
              <c:delete val="1"/>
              <c:extLst>
                <c:ext xmlns:c15="http://schemas.microsoft.com/office/drawing/2012/chart" uri="{CE6537A1-D6FC-4f65-9D91-7224C49458BB}"/>
                <c:ext xmlns:c16="http://schemas.microsoft.com/office/drawing/2014/chart" uri="{C3380CC4-5D6E-409C-BE32-E72D297353CC}">
                  <c16:uniqueId val="{00000017-045A-4397-813C-63A6E0DD76AC}"/>
                </c:ext>
              </c:extLst>
            </c:dLbl>
            <c:dLbl>
              <c:idx val="10"/>
              <c:delete val="1"/>
              <c:extLst>
                <c:ext xmlns:c15="http://schemas.microsoft.com/office/drawing/2012/chart" uri="{CE6537A1-D6FC-4f65-9D91-7224C49458BB}"/>
                <c:ext xmlns:c16="http://schemas.microsoft.com/office/drawing/2014/chart" uri="{C3380CC4-5D6E-409C-BE32-E72D297353CC}">
                  <c16:uniqueId val="{00000016-045A-4397-813C-63A6E0DD76AC}"/>
                </c:ext>
              </c:extLst>
            </c:dLbl>
            <c:dLbl>
              <c:idx val="11"/>
              <c:delete val="1"/>
              <c:extLst>
                <c:ext xmlns:c15="http://schemas.microsoft.com/office/drawing/2012/chart" uri="{CE6537A1-D6FC-4f65-9D91-7224C49458BB}"/>
                <c:ext xmlns:c16="http://schemas.microsoft.com/office/drawing/2014/chart" uri="{C3380CC4-5D6E-409C-BE32-E72D297353CC}">
                  <c16:uniqueId val="{00000015-045A-4397-813C-63A6E0DD76AC}"/>
                </c:ext>
              </c:extLst>
            </c:dLbl>
            <c:dLbl>
              <c:idx val="12"/>
              <c:delete val="1"/>
              <c:extLst>
                <c:ext xmlns:c15="http://schemas.microsoft.com/office/drawing/2012/chart" uri="{CE6537A1-D6FC-4f65-9D91-7224C49458BB}"/>
                <c:ext xmlns:c16="http://schemas.microsoft.com/office/drawing/2014/chart" uri="{C3380CC4-5D6E-409C-BE32-E72D297353CC}">
                  <c16:uniqueId val="{00000014-045A-4397-813C-63A6E0DD76AC}"/>
                </c:ext>
              </c:extLst>
            </c:dLbl>
            <c:dLbl>
              <c:idx val="13"/>
              <c:delete val="1"/>
              <c:extLst>
                <c:ext xmlns:c15="http://schemas.microsoft.com/office/drawing/2012/chart" uri="{CE6537A1-D6FC-4f65-9D91-7224C49458BB}"/>
                <c:ext xmlns:c16="http://schemas.microsoft.com/office/drawing/2014/chart" uri="{C3380CC4-5D6E-409C-BE32-E72D297353CC}">
                  <c16:uniqueId val="{00000013-045A-4397-813C-63A6E0DD76AC}"/>
                </c:ext>
              </c:extLst>
            </c:dLbl>
            <c:dLbl>
              <c:idx val="14"/>
              <c:delete val="1"/>
              <c:extLst>
                <c:ext xmlns:c15="http://schemas.microsoft.com/office/drawing/2012/chart" uri="{CE6537A1-D6FC-4f65-9D91-7224C49458BB}"/>
                <c:ext xmlns:c16="http://schemas.microsoft.com/office/drawing/2014/chart" uri="{C3380CC4-5D6E-409C-BE32-E72D297353CC}">
                  <c16:uniqueId val="{00000012-045A-4397-813C-63A6E0DD76AC}"/>
                </c:ext>
              </c:extLst>
            </c:dLbl>
            <c:dLbl>
              <c:idx val="15"/>
              <c:delete val="1"/>
              <c:extLst>
                <c:ext xmlns:c15="http://schemas.microsoft.com/office/drawing/2012/chart" uri="{CE6537A1-D6FC-4f65-9D91-7224C49458BB}"/>
                <c:ext xmlns:c16="http://schemas.microsoft.com/office/drawing/2014/chart" uri="{C3380CC4-5D6E-409C-BE32-E72D297353CC}">
                  <c16:uniqueId val="{00000011-045A-4397-813C-63A6E0DD76AC}"/>
                </c:ext>
              </c:extLst>
            </c:dLbl>
            <c:dLbl>
              <c:idx val="16"/>
              <c:delete val="1"/>
              <c:extLst>
                <c:ext xmlns:c15="http://schemas.microsoft.com/office/drawing/2012/chart" uri="{CE6537A1-D6FC-4f65-9D91-7224C49458BB}"/>
                <c:ext xmlns:c16="http://schemas.microsoft.com/office/drawing/2014/chart" uri="{C3380CC4-5D6E-409C-BE32-E72D297353CC}">
                  <c16:uniqueId val="{00000010-045A-4397-813C-63A6E0DD76AC}"/>
                </c:ext>
              </c:extLst>
            </c:dLbl>
            <c:dLbl>
              <c:idx val="17"/>
              <c:delete val="1"/>
              <c:extLst>
                <c:ext xmlns:c15="http://schemas.microsoft.com/office/drawing/2012/chart" uri="{CE6537A1-D6FC-4f65-9D91-7224C49458BB}"/>
                <c:ext xmlns:c16="http://schemas.microsoft.com/office/drawing/2014/chart" uri="{C3380CC4-5D6E-409C-BE32-E72D297353CC}">
                  <c16:uniqueId val="{0000000F-045A-4397-813C-63A6E0DD76AC}"/>
                </c:ext>
              </c:extLst>
            </c:dLbl>
            <c:dLbl>
              <c:idx val="18"/>
              <c:delete val="1"/>
              <c:extLst>
                <c:ext xmlns:c15="http://schemas.microsoft.com/office/drawing/2012/chart" uri="{CE6537A1-D6FC-4f65-9D91-7224C49458BB}"/>
                <c:ext xmlns:c16="http://schemas.microsoft.com/office/drawing/2014/chart" uri="{C3380CC4-5D6E-409C-BE32-E72D297353CC}">
                  <c16:uniqueId val="{0000000E-045A-4397-813C-63A6E0DD76AC}"/>
                </c:ext>
              </c:extLst>
            </c:dLbl>
            <c:dLbl>
              <c:idx val="19"/>
              <c:delete val="1"/>
              <c:extLst>
                <c:ext xmlns:c15="http://schemas.microsoft.com/office/drawing/2012/chart" uri="{CE6537A1-D6FC-4f65-9D91-7224C49458BB}"/>
                <c:ext xmlns:c16="http://schemas.microsoft.com/office/drawing/2014/chart" uri="{C3380CC4-5D6E-409C-BE32-E72D297353CC}">
                  <c16:uniqueId val="{0000000D-045A-4397-813C-63A6E0DD76AC}"/>
                </c:ext>
              </c:extLst>
            </c:dLbl>
            <c:dLbl>
              <c:idx val="20"/>
              <c:delete val="1"/>
              <c:extLst>
                <c:ext xmlns:c15="http://schemas.microsoft.com/office/drawing/2012/chart" uri="{CE6537A1-D6FC-4f65-9D91-7224C49458BB}"/>
                <c:ext xmlns:c16="http://schemas.microsoft.com/office/drawing/2014/chart" uri="{C3380CC4-5D6E-409C-BE32-E72D297353CC}">
                  <c16:uniqueId val="{0000000A-045A-4397-813C-63A6E0DD76AC}"/>
                </c:ext>
              </c:extLst>
            </c:dLbl>
            <c:dLbl>
              <c:idx val="21"/>
              <c:delete val="1"/>
              <c:extLst>
                <c:ext xmlns:c15="http://schemas.microsoft.com/office/drawing/2012/chart" uri="{CE6537A1-D6FC-4f65-9D91-7224C49458BB}"/>
                <c:ext xmlns:c16="http://schemas.microsoft.com/office/drawing/2014/chart" uri="{C3380CC4-5D6E-409C-BE32-E72D297353CC}">
                  <c16:uniqueId val="{0000000C-045A-4397-813C-63A6E0DD76AC}"/>
                </c:ext>
              </c:extLst>
            </c:dLbl>
            <c:dLbl>
              <c:idx val="22"/>
              <c:delete val="1"/>
              <c:extLst>
                <c:ext xmlns:c15="http://schemas.microsoft.com/office/drawing/2012/chart" uri="{CE6537A1-D6FC-4f65-9D91-7224C49458BB}"/>
                <c:ext xmlns:c16="http://schemas.microsoft.com/office/drawing/2014/chart" uri="{C3380CC4-5D6E-409C-BE32-E72D297353CC}">
                  <c16:uniqueId val="{0000000B-045A-4397-813C-63A6E0DD76AC}"/>
                </c:ext>
              </c:extLst>
            </c:dLbl>
            <c:dLbl>
              <c:idx val="23"/>
              <c:delete val="1"/>
              <c:extLst>
                <c:ext xmlns:c15="http://schemas.microsoft.com/office/drawing/2012/chart" uri="{CE6537A1-D6FC-4f65-9D91-7224C49458BB}"/>
                <c:ext xmlns:c16="http://schemas.microsoft.com/office/drawing/2014/chart" uri="{C3380CC4-5D6E-409C-BE32-E72D297353CC}">
                  <c16:uniqueId val="{00000008-045A-4397-813C-63A6E0DD76AC}"/>
                </c:ext>
              </c:extLst>
            </c:dLbl>
            <c:dLbl>
              <c:idx val="24"/>
              <c:delete val="1"/>
              <c:extLst>
                <c:ext xmlns:c15="http://schemas.microsoft.com/office/drawing/2012/chart" uri="{CE6537A1-D6FC-4f65-9D91-7224C49458BB}"/>
                <c:ext xmlns:c16="http://schemas.microsoft.com/office/drawing/2014/chart" uri="{C3380CC4-5D6E-409C-BE32-E72D297353CC}">
                  <c16:uniqueId val="{00000009-045A-4397-813C-63A6E0DD76AC}"/>
                </c:ext>
              </c:extLst>
            </c:dLbl>
            <c:dLbl>
              <c:idx val="25"/>
              <c:delete val="1"/>
              <c:extLst>
                <c:ext xmlns:c15="http://schemas.microsoft.com/office/drawing/2012/chart" uri="{CE6537A1-D6FC-4f65-9D91-7224C49458BB}"/>
                <c:ext xmlns:c16="http://schemas.microsoft.com/office/drawing/2014/chart" uri="{C3380CC4-5D6E-409C-BE32-E72D297353CC}">
                  <c16:uniqueId val="{00000007-045A-4397-813C-63A6E0DD76AC}"/>
                </c:ext>
              </c:extLst>
            </c:dLbl>
            <c:dLbl>
              <c:idx val="26"/>
              <c:delete val="1"/>
              <c:extLst>
                <c:ext xmlns:c15="http://schemas.microsoft.com/office/drawing/2012/chart" uri="{CE6537A1-D6FC-4f65-9D91-7224C49458BB}"/>
                <c:ext xmlns:c16="http://schemas.microsoft.com/office/drawing/2014/chart" uri="{C3380CC4-5D6E-409C-BE32-E72D297353CC}">
                  <c16:uniqueId val="{00000006-045A-4397-813C-63A6E0DD76AC}"/>
                </c:ext>
              </c:extLst>
            </c:dLbl>
            <c:dLbl>
              <c:idx val="27"/>
              <c:delete val="1"/>
              <c:extLst>
                <c:ext xmlns:c15="http://schemas.microsoft.com/office/drawing/2012/chart" uri="{CE6537A1-D6FC-4f65-9D91-7224C49458BB}"/>
                <c:ext xmlns:c16="http://schemas.microsoft.com/office/drawing/2014/chart" uri="{C3380CC4-5D6E-409C-BE32-E72D297353CC}">
                  <c16:uniqueId val="{00000004-045A-4397-813C-63A6E0DD76AC}"/>
                </c:ext>
              </c:extLst>
            </c:dLbl>
            <c:dLbl>
              <c:idx val="28"/>
              <c:delete val="1"/>
              <c:extLst>
                <c:ext xmlns:c15="http://schemas.microsoft.com/office/drawing/2012/chart" uri="{CE6537A1-D6FC-4f65-9D91-7224C49458BB}"/>
                <c:ext xmlns:c16="http://schemas.microsoft.com/office/drawing/2014/chart" uri="{C3380CC4-5D6E-409C-BE32-E72D297353CC}">
                  <c16:uniqueId val="{00000005-045A-4397-813C-63A6E0DD76AC}"/>
                </c:ext>
              </c:extLst>
            </c:dLbl>
            <c:dLbl>
              <c:idx val="29"/>
              <c:delete val="1"/>
              <c:extLst>
                <c:ext xmlns:c15="http://schemas.microsoft.com/office/drawing/2012/chart" uri="{CE6537A1-D6FC-4f65-9D91-7224C49458BB}"/>
                <c:ext xmlns:c16="http://schemas.microsoft.com/office/drawing/2014/chart" uri="{C3380CC4-5D6E-409C-BE32-E72D297353CC}">
                  <c16:uniqueId val="{00000003-045A-4397-813C-63A6E0DD76AC}"/>
                </c:ext>
              </c:extLst>
            </c:dLbl>
            <c:dLbl>
              <c:idx val="30"/>
              <c:delete val="1"/>
              <c:extLst>
                <c:ext xmlns:c15="http://schemas.microsoft.com/office/drawing/2012/chart" uri="{CE6537A1-D6FC-4f65-9D91-7224C49458BB}"/>
                <c:ext xmlns:c16="http://schemas.microsoft.com/office/drawing/2014/chart" uri="{C3380CC4-5D6E-409C-BE32-E72D297353CC}">
                  <c16:uniqueId val="{00000002-045A-4397-813C-63A6E0DD76AC}"/>
                </c:ext>
              </c:extLst>
            </c:dLbl>
            <c:dLbl>
              <c:idx val="31"/>
              <c:delete val="1"/>
              <c:extLst>
                <c:ext xmlns:c15="http://schemas.microsoft.com/office/drawing/2012/chart" uri="{CE6537A1-D6FC-4f65-9D91-7224C49458BB}"/>
                <c:ext xmlns:c16="http://schemas.microsoft.com/office/drawing/2014/chart" uri="{C3380CC4-5D6E-409C-BE32-E72D297353CC}">
                  <c16:uniqueId val="{00000001-045A-4397-813C-63A6E0DD76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smooth val="0"/>
          <c:extLst>
            <c:ext xmlns:c16="http://schemas.microsoft.com/office/drawing/2014/chart" uri="{C3380CC4-5D6E-409C-BE32-E72D297353CC}">
              <c16:uniqueId val="{00000000-045A-4397-813C-63A6E0DD76AC}"/>
            </c:ext>
          </c:extLst>
        </c:ser>
        <c:dLbls>
          <c:showLegendKey val="0"/>
          <c:showVal val="0"/>
          <c:showCatName val="0"/>
          <c:showSerName val="0"/>
          <c:showPercent val="0"/>
          <c:showBubbleSize val="0"/>
        </c:dLbls>
        <c:smooth val="0"/>
        <c:axId val="717660735"/>
        <c:axId val="717677535"/>
      </c:lineChart>
      <c:catAx>
        <c:axId val="717660735"/>
        <c:scaling>
          <c:orientation val="minMax"/>
        </c:scaling>
        <c:delete val="1"/>
        <c:axPos val="b"/>
        <c:numFmt formatCode="General" sourceLinked="1"/>
        <c:majorTickMark val="none"/>
        <c:minorTickMark val="none"/>
        <c:tickLblPos val="nextTo"/>
        <c:crossAx val="717677535"/>
        <c:crosses val="autoZero"/>
        <c:auto val="1"/>
        <c:lblAlgn val="ctr"/>
        <c:lblOffset val="100"/>
        <c:noMultiLvlLbl val="0"/>
      </c:catAx>
      <c:valAx>
        <c:axId val="717677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Disproportionate Stroke Burden by Risk Group</a:t>
            </a:r>
          </a:p>
        </c:rich>
      </c:tx>
      <c:layout>
        <c:manualLayout>
          <c:xMode val="edge"/>
          <c:yMode val="edge"/>
          <c:x val="2.2465931317123933E-2"/>
          <c:y val="2.8586698085237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feature_stroke_analysis!$D$2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feature_stroke_analysis!$D$3:$D$7</c15:sqref>
                  </c15:fullRef>
                </c:ext>
              </c:extLst>
              <c:f>(feature_stroke_analysis!$D$3:$D$4,feature_stroke_analysis!$D$6:$D$7)</c:f>
              <c:numCache>
                <c:formatCode>0.00%</c:formatCode>
                <c:ptCount val="4"/>
                <c:pt idx="0">
                  <c:v>2.35E-2</c:v>
                </c:pt>
                <c:pt idx="1">
                  <c:v>5.5899999999999998E-2</c:v>
                </c:pt>
                <c:pt idx="2">
                  <c:v>6.5699999999999995E-2</c:v>
                </c:pt>
                <c:pt idx="3">
                  <c:v>0.16139999999999999</c:v>
                </c:pt>
              </c:numCache>
            </c:numRef>
          </c:val>
          <c:extLst>
            <c:ext xmlns:c16="http://schemas.microsoft.com/office/drawing/2014/chart" uri="{C3380CC4-5D6E-409C-BE32-E72D297353CC}">
              <c16:uniqueId val="{00000000-A29B-41BD-B92C-B760A6A833F0}"/>
            </c:ext>
          </c:extLst>
        </c:ser>
        <c:ser>
          <c:idx val="1"/>
          <c:order val="1"/>
          <c:tx>
            <c:strRef>
              <c:f>feature_stroke_analysis!$E$2</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feature_stroke_analysis!$E$3:$E$7</c15:sqref>
                  </c15:fullRef>
                </c:ext>
              </c:extLst>
              <c:f>(feature_stroke_analysis!$E$3:$E$4,feature_stroke_analysis!$E$6:$E$7)</c:f>
              <c:numCache>
                <c:formatCode>0.00%</c:formatCode>
                <c:ptCount val="4"/>
                <c:pt idx="0">
                  <c:v>0.1444</c:v>
                </c:pt>
                <c:pt idx="1">
                  <c:v>0.18890000000000001</c:v>
                </c:pt>
                <c:pt idx="2">
                  <c:v>0.17780000000000001</c:v>
                </c:pt>
                <c:pt idx="3">
                  <c:v>0.27779999999999999</c:v>
                </c:pt>
              </c:numCache>
            </c:numRef>
          </c:val>
          <c:extLst>
            <c:ext xmlns:c16="http://schemas.microsoft.com/office/drawing/2014/chart" uri="{C3380CC4-5D6E-409C-BE32-E72D297353CC}">
              <c16:uniqueId val="{00000001-A29B-41BD-B92C-B760A6A833F0}"/>
            </c:ext>
          </c:extLst>
        </c:ser>
        <c:dLbls>
          <c:showLegendKey val="0"/>
          <c:showVal val="0"/>
          <c:showCatName val="0"/>
          <c:showSerName val="0"/>
          <c:showPercent val="0"/>
          <c:showBubbleSize val="0"/>
        </c:dLbls>
        <c:gapWidth val="50"/>
        <c:axId val="846459775"/>
        <c:axId val="846458815"/>
      </c:barChart>
      <c:catAx>
        <c:axId val="8464597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8815"/>
        <c:crosses val="autoZero"/>
        <c:auto val="1"/>
        <c:lblAlgn val="ctr"/>
        <c:lblOffset val="100"/>
        <c:noMultiLvlLbl val="0"/>
      </c:catAx>
      <c:valAx>
        <c:axId val="846458815"/>
        <c:scaling>
          <c:orientation val="minMax"/>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is</a:t>
            </a:r>
            <a:r>
              <a:rPr lang="en-US" baseline="0"/>
              <a:t> the Highest Risk Factor at 13.54% Stroke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feature_stroke_analysis!$F$3:$F$7</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6DC2-4090-A4CC-F0D3FE22BA75}"/>
            </c:ext>
          </c:extLst>
        </c:ser>
        <c:dLbls>
          <c:dLblPos val="outEnd"/>
          <c:showLegendKey val="0"/>
          <c:showVal val="1"/>
          <c:showCatName val="0"/>
          <c:showSerName val="0"/>
          <c:showPercent val="0"/>
          <c:showBubbleSize val="0"/>
        </c:dLbls>
        <c:gapWidth val="35"/>
        <c:axId val="1042726911"/>
        <c:axId val="1042724511"/>
      </c:barChart>
      <c:catAx>
        <c:axId val="1042726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24511"/>
        <c:crosses val="autoZero"/>
        <c:auto val="1"/>
        <c:lblAlgn val="ctr"/>
        <c:lblOffset val="100"/>
        <c:noMultiLvlLbl val="0"/>
      </c:catAx>
      <c:valAx>
        <c:axId val="1042724511"/>
        <c:scaling>
          <c:orientation val="minMax"/>
        </c:scaling>
        <c:delete val="1"/>
        <c:axPos val="t"/>
        <c:numFmt formatCode="0.00%" sourceLinked="1"/>
        <c:majorTickMark val="none"/>
        <c:minorTickMark val="none"/>
        <c:tickLblPos val="nextTo"/>
        <c:crossAx val="10427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Percentage of People Within</a:t>
            </a:r>
            <a:r>
              <a:rPr lang="en-US" sz="1600" b="1" baseline="0"/>
              <a:t> the Group that had a Stroke</a:t>
            </a:r>
            <a:endParaRPr lang="en-US" sz="1600" b="1"/>
          </a:p>
        </c:rich>
      </c:tx>
      <c:layout>
        <c:manualLayout>
          <c:xMode val="edge"/>
          <c:yMode val="edge"/>
          <c:x val="3.5063344693853568E-2"/>
          <c:y val="1.579424627511622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33FF-4270-9DEE-4DCEE23777B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33FF-4270-9DEE-4DCEE23777B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33FF-4270-9DEE-4DCEE23777BB}"/>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33FF-4270-9DEE-4DCEE23777BB}"/>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33FF-4270-9DEE-4DCEE23777BB}"/>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6-33FF-4270-9DEE-4DCEE23777BB}"/>
              </c:ext>
            </c:extLst>
          </c:dPt>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7-33FF-4270-9DEE-4DCEE23777BB}"/>
              </c:ext>
            </c:extLst>
          </c:dPt>
          <c:dPt>
            <c:idx val="7"/>
            <c:invertIfNegative val="0"/>
            <c:bubble3D val="0"/>
            <c:spPr>
              <a:solidFill>
                <a:schemeClr val="bg2">
                  <a:lumMod val="90000"/>
                </a:schemeClr>
              </a:solidFill>
              <a:ln>
                <a:noFill/>
              </a:ln>
              <a:effectLst/>
            </c:spPr>
            <c:extLst>
              <c:ext xmlns:c16="http://schemas.microsoft.com/office/drawing/2014/chart" uri="{C3380CC4-5D6E-409C-BE32-E72D297353CC}">
                <c16:uniqueId val="{00000008-33FF-4270-9DEE-4DCEE23777BB}"/>
              </c:ext>
            </c:extLst>
          </c:dPt>
          <c:dPt>
            <c:idx val="8"/>
            <c:invertIfNegative val="0"/>
            <c:bubble3D val="0"/>
            <c:spPr>
              <a:solidFill>
                <a:schemeClr val="bg2">
                  <a:lumMod val="90000"/>
                </a:schemeClr>
              </a:solidFill>
              <a:ln>
                <a:noFill/>
              </a:ln>
              <a:effectLst/>
            </c:spPr>
            <c:extLst>
              <c:ext xmlns:c16="http://schemas.microsoft.com/office/drawing/2014/chart" uri="{C3380CC4-5D6E-409C-BE32-E72D297353CC}">
                <c16:uniqueId val="{00000009-33FF-4270-9DEE-4DCEE23777BB}"/>
              </c:ext>
            </c:extLst>
          </c:dPt>
          <c:dPt>
            <c:idx val="9"/>
            <c:invertIfNegative val="0"/>
            <c:bubble3D val="0"/>
            <c:spPr>
              <a:solidFill>
                <a:schemeClr val="bg2">
                  <a:lumMod val="90000"/>
                </a:schemeClr>
              </a:solidFill>
              <a:ln>
                <a:noFill/>
              </a:ln>
              <a:effectLst/>
            </c:spPr>
            <c:extLst>
              <c:ext xmlns:c16="http://schemas.microsoft.com/office/drawing/2014/chart" uri="{C3380CC4-5D6E-409C-BE32-E72D297353CC}">
                <c16:uniqueId val="{0000000A-33FF-4270-9DEE-4DCEE23777BB}"/>
              </c:ext>
            </c:extLst>
          </c:dPt>
          <c:dPt>
            <c:idx val="10"/>
            <c:invertIfNegative val="0"/>
            <c:bubble3D val="0"/>
            <c:spPr>
              <a:solidFill>
                <a:schemeClr val="bg2">
                  <a:lumMod val="90000"/>
                </a:schemeClr>
              </a:solidFill>
              <a:ln>
                <a:noFill/>
              </a:ln>
              <a:effectLst/>
            </c:spPr>
            <c:extLst>
              <c:ext xmlns:c16="http://schemas.microsoft.com/office/drawing/2014/chart" uri="{C3380CC4-5D6E-409C-BE32-E72D297353CC}">
                <c16:uniqueId val="{0000000B-33FF-4270-9DEE-4DCEE23777BB}"/>
              </c:ext>
            </c:extLst>
          </c:dPt>
          <c:dPt>
            <c:idx val="11"/>
            <c:invertIfNegative val="0"/>
            <c:bubble3D val="0"/>
            <c:spPr>
              <a:solidFill>
                <a:schemeClr val="bg2">
                  <a:lumMod val="90000"/>
                </a:schemeClr>
              </a:solidFill>
              <a:ln>
                <a:noFill/>
              </a:ln>
              <a:effectLst/>
            </c:spPr>
            <c:extLst>
              <c:ext xmlns:c16="http://schemas.microsoft.com/office/drawing/2014/chart" uri="{C3380CC4-5D6E-409C-BE32-E72D297353CC}">
                <c16:uniqueId val="{0000000C-33FF-4270-9DEE-4DCEE23777BB}"/>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D-33FF-4270-9DEE-4DCEE23777BB}"/>
              </c:ext>
            </c:extLst>
          </c:dPt>
          <c:dPt>
            <c:idx val="13"/>
            <c:invertIfNegative val="0"/>
            <c:bubble3D val="0"/>
            <c:spPr>
              <a:solidFill>
                <a:schemeClr val="bg2">
                  <a:lumMod val="90000"/>
                </a:schemeClr>
              </a:solidFill>
              <a:ln>
                <a:noFill/>
              </a:ln>
              <a:effectLst/>
            </c:spPr>
            <c:extLst>
              <c:ext xmlns:c16="http://schemas.microsoft.com/office/drawing/2014/chart" uri="{C3380CC4-5D6E-409C-BE32-E72D297353CC}">
                <c16:uniqueId val="{0000000E-33FF-4270-9DEE-4DCEE23777BB}"/>
              </c:ext>
            </c:extLst>
          </c:dPt>
          <c:dPt>
            <c:idx val="14"/>
            <c:invertIfNegative val="0"/>
            <c:bubble3D val="0"/>
            <c:spPr>
              <a:solidFill>
                <a:schemeClr val="bg2">
                  <a:lumMod val="90000"/>
                </a:schemeClr>
              </a:solidFill>
              <a:ln>
                <a:noFill/>
              </a:ln>
              <a:effectLst/>
            </c:spPr>
            <c:extLst>
              <c:ext xmlns:c16="http://schemas.microsoft.com/office/drawing/2014/chart" uri="{C3380CC4-5D6E-409C-BE32-E72D297353CC}">
                <c16:uniqueId val="{0000000F-33FF-4270-9DEE-4DCEE23777BB}"/>
              </c:ext>
            </c:extLst>
          </c:dPt>
          <c:dPt>
            <c:idx val="15"/>
            <c:invertIfNegative val="0"/>
            <c:bubble3D val="0"/>
            <c:spPr>
              <a:solidFill>
                <a:schemeClr val="bg2">
                  <a:lumMod val="90000"/>
                </a:schemeClr>
              </a:solidFill>
              <a:ln>
                <a:noFill/>
              </a:ln>
              <a:effectLst/>
            </c:spPr>
            <c:extLst>
              <c:ext xmlns:c16="http://schemas.microsoft.com/office/drawing/2014/chart" uri="{C3380CC4-5D6E-409C-BE32-E72D297353CC}">
                <c16:uniqueId val="{00000010-33FF-4270-9DEE-4DCEE23777BB}"/>
              </c:ext>
            </c:extLst>
          </c:dPt>
          <c:dPt>
            <c:idx val="16"/>
            <c:invertIfNegative val="0"/>
            <c:bubble3D val="0"/>
            <c:spPr>
              <a:solidFill>
                <a:schemeClr val="bg2">
                  <a:lumMod val="90000"/>
                </a:schemeClr>
              </a:solidFill>
              <a:ln>
                <a:noFill/>
              </a:ln>
              <a:effectLst/>
            </c:spPr>
            <c:extLst>
              <c:ext xmlns:c16="http://schemas.microsoft.com/office/drawing/2014/chart" uri="{C3380CC4-5D6E-409C-BE32-E72D297353CC}">
                <c16:uniqueId val="{00000011-33FF-4270-9DEE-4DCEE23777BB}"/>
              </c:ext>
            </c:extLst>
          </c:dPt>
          <c:dPt>
            <c:idx val="17"/>
            <c:invertIfNegative val="0"/>
            <c:bubble3D val="0"/>
            <c:spPr>
              <a:solidFill>
                <a:schemeClr val="bg2">
                  <a:lumMod val="90000"/>
                </a:schemeClr>
              </a:solidFill>
              <a:ln>
                <a:noFill/>
              </a:ln>
              <a:effectLst/>
            </c:spPr>
            <c:extLst>
              <c:ext xmlns:c16="http://schemas.microsoft.com/office/drawing/2014/chart" uri="{C3380CC4-5D6E-409C-BE32-E72D297353CC}">
                <c16:uniqueId val="{00000012-33FF-4270-9DEE-4DCEE23777BB}"/>
              </c:ext>
            </c:extLst>
          </c:dPt>
          <c:dPt>
            <c:idx val="18"/>
            <c:invertIfNegative val="0"/>
            <c:bubble3D val="0"/>
            <c:spPr>
              <a:solidFill>
                <a:schemeClr val="bg2">
                  <a:lumMod val="90000"/>
                </a:schemeClr>
              </a:solidFill>
              <a:ln>
                <a:noFill/>
              </a:ln>
              <a:effectLst/>
            </c:spPr>
            <c:extLst>
              <c:ext xmlns:c16="http://schemas.microsoft.com/office/drawing/2014/chart" uri="{C3380CC4-5D6E-409C-BE32-E72D297353CC}">
                <c16:uniqueId val="{00000013-33FF-4270-9DEE-4DCEE23777BB}"/>
              </c:ext>
            </c:extLst>
          </c:dPt>
          <c:dPt>
            <c:idx val="19"/>
            <c:invertIfNegative val="0"/>
            <c:bubble3D val="0"/>
            <c:spPr>
              <a:solidFill>
                <a:schemeClr val="bg2">
                  <a:lumMod val="90000"/>
                </a:schemeClr>
              </a:solidFill>
              <a:ln>
                <a:noFill/>
              </a:ln>
              <a:effectLst/>
            </c:spPr>
            <c:extLst>
              <c:ext xmlns:c16="http://schemas.microsoft.com/office/drawing/2014/chart" uri="{C3380CC4-5D6E-409C-BE32-E72D297353CC}">
                <c16:uniqueId val="{00000014-33FF-4270-9DEE-4DCEE23777BB}"/>
              </c:ext>
            </c:extLst>
          </c:dPt>
          <c:dPt>
            <c:idx val="20"/>
            <c:invertIfNegative val="0"/>
            <c:bubble3D val="0"/>
            <c:spPr>
              <a:solidFill>
                <a:schemeClr val="bg2">
                  <a:lumMod val="90000"/>
                </a:schemeClr>
              </a:solidFill>
              <a:ln>
                <a:noFill/>
              </a:ln>
              <a:effectLst/>
            </c:spPr>
            <c:extLst>
              <c:ext xmlns:c16="http://schemas.microsoft.com/office/drawing/2014/chart" uri="{C3380CC4-5D6E-409C-BE32-E72D297353CC}">
                <c16:uniqueId val="{00000015-33FF-4270-9DEE-4DCEE23777BB}"/>
              </c:ext>
            </c:extLst>
          </c:dPt>
          <c:dPt>
            <c:idx val="21"/>
            <c:invertIfNegative val="0"/>
            <c:bubble3D val="0"/>
            <c:spPr>
              <a:solidFill>
                <a:schemeClr val="bg2">
                  <a:lumMod val="90000"/>
                </a:schemeClr>
              </a:solidFill>
              <a:ln>
                <a:noFill/>
              </a:ln>
              <a:effectLst/>
            </c:spPr>
            <c:extLst>
              <c:ext xmlns:c16="http://schemas.microsoft.com/office/drawing/2014/chart" uri="{C3380CC4-5D6E-409C-BE32-E72D297353CC}">
                <c16:uniqueId val="{00000016-33FF-4270-9DEE-4DCEE23777BB}"/>
              </c:ext>
            </c:extLst>
          </c:dPt>
          <c:dPt>
            <c:idx val="22"/>
            <c:invertIfNegative val="0"/>
            <c:bubble3D val="0"/>
            <c:spPr>
              <a:solidFill>
                <a:schemeClr val="bg2">
                  <a:lumMod val="90000"/>
                </a:schemeClr>
              </a:solidFill>
              <a:ln>
                <a:noFill/>
              </a:ln>
              <a:effectLst/>
            </c:spPr>
            <c:extLst>
              <c:ext xmlns:c16="http://schemas.microsoft.com/office/drawing/2014/chart" uri="{C3380CC4-5D6E-409C-BE32-E72D297353CC}">
                <c16:uniqueId val="{00000017-33FF-4270-9DEE-4DCEE23777BB}"/>
              </c:ext>
            </c:extLst>
          </c:dPt>
          <c:dPt>
            <c:idx val="23"/>
            <c:invertIfNegative val="0"/>
            <c:bubble3D val="0"/>
            <c:spPr>
              <a:solidFill>
                <a:schemeClr val="bg2">
                  <a:lumMod val="90000"/>
                </a:schemeClr>
              </a:solidFill>
              <a:ln>
                <a:noFill/>
              </a:ln>
              <a:effectLst/>
            </c:spPr>
            <c:extLst>
              <c:ext xmlns:c16="http://schemas.microsoft.com/office/drawing/2014/chart" uri="{C3380CC4-5D6E-409C-BE32-E72D297353CC}">
                <c16:uniqueId val="{00000018-33FF-4270-9DEE-4DCEE23777BB}"/>
              </c:ext>
            </c:extLst>
          </c:dPt>
          <c:dPt>
            <c:idx val="24"/>
            <c:invertIfNegative val="0"/>
            <c:bubble3D val="0"/>
            <c:spPr>
              <a:solidFill>
                <a:schemeClr val="bg2">
                  <a:lumMod val="90000"/>
                </a:schemeClr>
              </a:solidFill>
              <a:ln>
                <a:noFill/>
              </a:ln>
              <a:effectLst/>
            </c:spPr>
            <c:extLst>
              <c:ext xmlns:c16="http://schemas.microsoft.com/office/drawing/2014/chart" uri="{C3380CC4-5D6E-409C-BE32-E72D297353CC}">
                <c16:uniqueId val="{00000019-33FF-4270-9DEE-4DCEE23777BB}"/>
              </c:ext>
            </c:extLst>
          </c:dPt>
          <c:dPt>
            <c:idx val="25"/>
            <c:invertIfNegative val="0"/>
            <c:bubble3D val="0"/>
            <c:spPr>
              <a:solidFill>
                <a:schemeClr val="bg2">
                  <a:lumMod val="90000"/>
                </a:schemeClr>
              </a:solidFill>
              <a:ln>
                <a:noFill/>
              </a:ln>
              <a:effectLst/>
            </c:spPr>
            <c:extLst>
              <c:ext xmlns:c16="http://schemas.microsoft.com/office/drawing/2014/chart" uri="{C3380CC4-5D6E-409C-BE32-E72D297353CC}">
                <c16:uniqueId val="{0000001A-33FF-4270-9DEE-4DCEE23777BB}"/>
              </c:ext>
            </c:extLst>
          </c:dPt>
          <c:dPt>
            <c:idx val="26"/>
            <c:invertIfNegative val="0"/>
            <c:bubble3D val="0"/>
            <c:spPr>
              <a:solidFill>
                <a:schemeClr val="bg2">
                  <a:lumMod val="90000"/>
                </a:schemeClr>
              </a:solidFill>
              <a:ln>
                <a:noFill/>
              </a:ln>
              <a:effectLst/>
            </c:spPr>
            <c:extLst>
              <c:ext xmlns:c16="http://schemas.microsoft.com/office/drawing/2014/chart" uri="{C3380CC4-5D6E-409C-BE32-E72D297353CC}">
                <c16:uniqueId val="{0000001B-33FF-4270-9DEE-4DCEE23777BB}"/>
              </c:ext>
            </c:extLst>
          </c:dPt>
          <c:dPt>
            <c:idx val="27"/>
            <c:invertIfNegative val="0"/>
            <c:bubble3D val="0"/>
            <c:spPr>
              <a:solidFill>
                <a:schemeClr val="bg2">
                  <a:lumMod val="90000"/>
                </a:schemeClr>
              </a:solidFill>
              <a:ln>
                <a:noFill/>
              </a:ln>
              <a:effectLst/>
            </c:spPr>
            <c:extLst>
              <c:ext xmlns:c16="http://schemas.microsoft.com/office/drawing/2014/chart" uri="{C3380CC4-5D6E-409C-BE32-E72D297353CC}">
                <c16:uniqueId val="{0000001C-33FF-4270-9DEE-4DCEE23777BB}"/>
              </c:ext>
            </c:extLst>
          </c:dPt>
          <c:dPt>
            <c:idx val="28"/>
            <c:invertIfNegative val="0"/>
            <c:bubble3D val="0"/>
            <c:spPr>
              <a:solidFill>
                <a:schemeClr val="bg2">
                  <a:lumMod val="90000"/>
                </a:schemeClr>
              </a:solidFill>
              <a:ln>
                <a:noFill/>
              </a:ln>
              <a:effectLst/>
            </c:spPr>
            <c:extLst>
              <c:ext xmlns:c16="http://schemas.microsoft.com/office/drawing/2014/chart" uri="{C3380CC4-5D6E-409C-BE32-E72D297353CC}">
                <c16:uniqueId val="{0000001D-33FF-4270-9DEE-4DCEE23777BB}"/>
              </c:ext>
            </c:extLst>
          </c:dPt>
          <c:dLbls>
            <c:dLbl>
              <c:idx val="0"/>
              <c:layout>
                <c:manualLayout>
                  <c:x val="8.9552238805970154E-3"/>
                  <c:y val="2.0682702622401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3FF-4270-9DEE-4DCEE23777BB}"/>
                </c:ext>
              </c:extLst>
            </c:dLbl>
            <c:dLbl>
              <c:idx val="1"/>
              <c:layout>
                <c:manualLayout>
                  <c:x val="8.9552238805970154E-3"/>
                  <c:y val="-4.51264179289035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3FF-4270-9DEE-4DCEE23777BB}"/>
                </c:ext>
              </c:extLst>
            </c:dLbl>
            <c:dLbl>
              <c:idx val="2"/>
              <c:layout>
                <c:manualLayout>
                  <c:x val="1.4925373134327263E-3"/>
                  <c:y val="-2.70758507573421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3FF-4270-9DEE-4DCEE23777BB}"/>
                </c:ext>
              </c:extLst>
            </c:dLbl>
            <c:dLbl>
              <c:idx val="3"/>
              <c:layout>
                <c:manualLayout>
                  <c:x val="5.4725735962832211E-17"/>
                  <c:y val="-4.51264179289034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33FF-4270-9DEE-4DCEE23777BB}"/>
                </c:ext>
              </c:extLst>
            </c:dLbl>
            <c:dLbl>
              <c:idx val="4"/>
              <c:layout>
                <c:manualLayout>
                  <c:x val="7.462686567164179E-3"/>
                  <c:y val="-5.41517015146842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3FF-4270-9DEE-4DCEE23777BB}"/>
                </c:ext>
              </c:extLst>
            </c:dLbl>
            <c:dLbl>
              <c:idx val="5"/>
              <c:delete val="1"/>
              <c:extLst>
                <c:ext xmlns:c15="http://schemas.microsoft.com/office/drawing/2012/chart" uri="{CE6537A1-D6FC-4f65-9D91-7224C49458BB}"/>
                <c:ext xmlns:c16="http://schemas.microsoft.com/office/drawing/2014/chart" uri="{C3380CC4-5D6E-409C-BE32-E72D297353CC}">
                  <c16:uniqueId val="{00000006-33FF-4270-9DEE-4DCEE23777BB}"/>
                </c:ext>
              </c:extLst>
            </c:dLbl>
            <c:dLbl>
              <c:idx val="6"/>
              <c:delete val="1"/>
              <c:extLst>
                <c:ext xmlns:c15="http://schemas.microsoft.com/office/drawing/2012/chart" uri="{CE6537A1-D6FC-4f65-9D91-7224C49458BB}"/>
                <c:ext xmlns:c16="http://schemas.microsoft.com/office/drawing/2014/chart" uri="{C3380CC4-5D6E-409C-BE32-E72D297353CC}">
                  <c16:uniqueId val="{00000007-33FF-4270-9DEE-4DCEE23777BB}"/>
                </c:ext>
              </c:extLst>
            </c:dLbl>
            <c:dLbl>
              <c:idx val="7"/>
              <c:delete val="1"/>
              <c:extLst>
                <c:ext xmlns:c15="http://schemas.microsoft.com/office/drawing/2012/chart" uri="{CE6537A1-D6FC-4f65-9D91-7224C49458BB}"/>
                <c:ext xmlns:c16="http://schemas.microsoft.com/office/drawing/2014/chart" uri="{C3380CC4-5D6E-409C-BE32-E72D297353CC}">
                  <c16:uniqueId val="{00000008-33FF-4270-9DEE-4DCEE23777BB}"/>
                </c:ext>
              </c:extLst>
            </c:dLbl>
            <c:dLbl>
              <c:idx val="8"/>
              <c:delete val="1"/>
              <c:extLst>
                <c:ext xmlns:c15="http://schemas.microsoft.com/office/drawing/2012/chart" uri="{CE6537A1-D6FC-4f65-9D91-7224C49458BB}"/>
                <c:ext xmlns:c16="http://schemas.microsoft.com/office/drawing/2014/chart" uri="{C3380CC4-5D6E-409C-BE32-E72D297353CC}">
                  <c16:uniqueId val="{00000009-33FF-4270-9DEE-4DCEE23777BB}"/>
                </c:ext>
              </c:extLst>
            </c:dLbl>
            <c:dLbl>
              <c:idx val="9"/>
              <c:delete val="1"/>
              <c:extLst>
                <c:ext xmlns:c15="http://schemas.microsoft.com/office/drawing/2012/chart" uri="{CE6537A1-D6FC-4f65-9D91-7224C49458BB}"/>
                <c:ext xmlns:c16="http://schemas.microsoft.com/office/drawing/2014/chart" uri="{C3380CC4-5D6E-409C-BE32-E72D297353CC}">
                  <c16:uniqueId val="{0000000A-33FF-4270-9DEE-4DCEE23777BB}"/>
                </c:ext>
              </c:extLst>
            </c:dLbl>
            <c:dLbl>
              <c:idx val="10"/>
              <c:delete val="1"/>
              <c:extLst>
                <c:ext xmlns:c15="http://schemas.microsoft.com/office/drawing/2012/chart" uri="{CE6537A1-D6FC-4f65-9D91-7224C49458BB}"/>
                <c:ext xmlns:c16="http://schemas.microsoft.com/office/drawing/2014/chart" uri="{C3380CC4-5D6E-409C-BE32-E72D297353CC}">
                  <c16:uniqueId val="{0000000B-33FF-4270-9DEE-4DCEE23777BB}"/>
                </c:ext>
              </c:extLst>
            </c:dLbl>
            <c:dLbl>
              <c:idx val="11"/>
              <c:delete val="1"/>
              <c:extLst>
                <c:ext xmlns:c15="http://schemas.microsoft.com/office/drawing/2012/chart" uri="{CE6537A1-D6FC-4f65-9D91-7224C49458BB}"/>
                <c:ext xmlns:c16="http://schemas.microsoft.com/office/drawing/2014/chart" uri="{C3380CC4-5D6E-409C-BE32-E72D297353CC}">
                  <c16:uniqueId val="{0000000C-33FF-4270-9DEE-4DCEE23777BB}"/>
                </c:ext>
              </c:extLst>
            </c:dLbl>
            <c:dLbl>
              <c:idx val="12"/>
              <c:delete val="1"/>
              <c:extLst>
                <c:ext xmlns:c15="http://schemas.microsoft.com/office/drawing/2012/chart" uri="{CE6537A1-D6FC-4f65-9D91-7224C49458BB}"/>
                <c:ext xmlns:c16="http://schemas.microsoft.com/office/drawing/2014/chart" uri="{C3380CC4-5D6E-409C-BE32-E72D297353CC}">
                  <c16:uniqueId val="{0000000D-33FF-4270-9DEE-4DCEE23777BB}"/>
                </c:ext>
              </c:extLst>
            </c:dLbl>
            <c:dLbl>
              <c:idx val="13"/>
              <c:delete val="1"/>
              <c:extLst>
                <c:ext xmlns:c15="http://schemas.microsoft.com/office/drawing/2012/chart" uri="{CE6537A1-D6FC-4f65-9D91-7224C49458BB}"/>
                <c:ext xmlns:c16="http://schemas.microsoft.com/office/drawing/2014/chart" uri="{C3380CC4-5D6E-409C-BE32-E72D297353CC}">
                  <c16:uniqueId val="{0000000E-33FF-4270-9DEE-4DCEE23777BB}"/>
                </c:ext>
              </c:extLst>
            </c:dLbl>
            <c:dLbl>
              <c:idx val="14"/>
              <c:delete val="1"/>
              <c:extLst>
                <c:ext xmlns:c15="http://schemas.microsoft.com/office/drawing/2012/chart" uri="{CE6537A1-D6FC-4f65-9D91-7224C49458BB}"/>
                <c:ext xmlns:c16="http://schemas.microsoft.com/office/drawing/2014/chart" uri="{C3380CC4-5D6E-409C-BE32-E72D297353CC}">
                  <c16:uniqueId val="{0000000F-33FF-4270-9DEE-4DCEE23777BB}"/>
                </c:ext>
              </c:extLst>
            </c:dLbl>
            <c:dLbl>
              <c:idx val="15"/>
              <c:delete val="1"/>
              <c:extLst>
                <c:ext xmlns:c15="http://schemas.microsoft.com/office/drawing/2012/chart" uri="{CE6537A1-D6FC-4f65-9D91-7224C49458BB}"/>
                <c:ext xmlns:c16="http://schemas.microsoft.com/office/drawing/2014/chart" uri="{C3380CC4-5D6E-409C-BE32-E72D297353CC}">
                  <c16:uniqueId val="{00000010-33FF-4270-9DEE-4DCEE23777BB}"/>
                </c:ext>
              </c:extLst>
            </c:dLbl>
            <c:dLbl>
              <c:idx val="16"/>
              <c:delete val="1"/>
              <c:extLst>
                <c:ext xmlns:c15="http://schemas.microsoft.com/office/drawing/2012/chart" uri="{CE6537A1-D6FC-4f65-9D91-7224C49458BB}"/>
                <c:ext xmlns:c16="http://schemas.microsoft.com/office/drawing/2014/chart" uri="{C3380CC4-5D6E-409C-BE32-E72D297353CC}">
                  <c16:uniqueId val="{00000011-33FF-4270-9DEE-4DCEE23777BB}"/>
                </c:ext>
              </c:extLst>
            </c:dLbl>
            <c:dLbl>
              <c:idx val="17"/>
              <c:delete val="1"/>
              <c:extLst>
                <c:ext xmlns:c15="http://schemas.microsoft.com/office/drawing/2012/chart" uri="{CE6537A1-D6FC-4f65-9D91-7224C49458BB}"/>
                <c:ext xmlns:c16="http://schemas.microsoft.com/office/drawing/2014/chart" uri="{C3380CC4-5D6E-409C-BE32-E72D297353CC}">
                  <c16:uniqueId val="{00000012-33FF-4270-9DEE-4DCEE23777BB}"/>
                </c:ext>
              </c:extLst>
            </c:dLbl>
            <c:dLbl>
              <c:idx val="18"/>
              <c:delete val="1"/>
              <c:extLst>
                <c:ext xmlns:c15="http://schemas.microsoft.com/office/drawing/2012/chart" uri="{CE6537A1-D6FC-4f65-9D91-7224C49458BB}"/>
                <c:ext xmlns:c16="http://schemas.microsoft.com/office/drawing/2014/chart" uri="{C3380CC4-5D6E-409C-BE32-E72D297353CC}">
                  <c16:uniqueId val="{00000013-33FF-4270-9DEE-4DCEE23777BB}"/>
                </c:ext>
              </c:extLst>
            </c:dLbl>
            <c:dLbl>
              <c:idx val="19"/>
              <c:delete val="1"/>
              <c:extLst>
                <c:ext xmlns:c15="http://schemas.microsoft.com/office/drawing/2012/chart" uri="{CE6537A1-D6FC-4f65-9D91-7224C49458BB}"/>
                <c:ext xmlns:c16="http://schemas.microsoft.com/office/drawing/2014/chart" uri="{C3380CC4-5D6E-409C-BE32-E72D297353CC}">
                  <c16:uniqueId val="{00000014-33FF-4270-9DEE-4DCEE23777BB}"/>
                </c:ext>
              </c:extLst>
            </c:dLbl>
            <c:dLbl>
              <c:idx val="20"/>
              <c:delete val="1"/>
              <c:extLst>
                <c:ext xmlns:c15="http://schemas.microsoft.com/office/drawing/2012/chart" uri="{CE6537A1-D6FC-4f65-9D91-7224C49458BB}"/>
                <c:ext xmlns:c16="http://schemas.microsoft.com/office/drawing/2014/chart" uri="{C3380CC4-5D6E-409C-BE32-E72D297353CC}">
                  <c16:uniqueId val="{00000015-33FF-4270-9DEE-4DCEE23777BB}"/>
                </c:ext>
              </c:extLst>
            </c:dLbl>
            <c:dLbl>
              <c:idx val="21"/>
              <c:delete val="1"/>
              <c:extLst>
                <c:ext xmlns:c15="http://schemas.microsoft.com/office/drawing/2012/chart" uri="{CE6537A1-D6FC-4f65-9D91-7224C49458BB}"/>
                <c:ext xmlns:c16="http://schemas.microsoft.com/office/drawing/2014/chart" uri="{C3380CC4-5D6E-409C-BE32-E72D297353CC}">
                  <c16:uniqueId val="{00000016-33FF-4270-9DEE-4DCEE23777BB}"/>
                </c:ext>
              </c:extLst>
            </c:dLbl>
            <c:dLbl>
              <c:idx val="22"/>
              <c:delete val="1"/>
              <c:extLst>
                <c:ext xmlns:c15="http://schemas.microsoft.com/office/drawing/2012/chart" uri="{CE6537A1-D6FC-4f65-9D91-7224C49458BB}"/>
                <c:ext xmlns:c16="http://schemas.microsoft.com/office/drawing/2014/chart" uri="{C3380CC4-5D6E-409C-BE32-E72D297353CC}">
                  <c16:uniqueId val="{00000017-33FF-4270-9DEE-4DCEE23777BB}"/>
                </c:ext>
              </c:extLst>
            </c:dLbl>
            <c:dLbl>
              <c:idx val="23"/>
              <c:delete val="1"/>
              <c:extLst>
                <c:ext xmlns:c15="http://schemas.microsoft.com/office/drawing/2012/chart" uri="{CE6537A1-D6FC-4f65-9D91-7224C49458BB}"/>
                <c:ext xmlns:c16="http://schemas.microsoft.com/office/drawing/2014/chart" uri="{C3380CC4-5D6E-409C-BE32-E72D297353CC}">
                  <c16:uniqueId val="{00000018-33FF-4270-9DEE-4DCEE23777BB}"/>
                </c:ext>
              </c:extLst>
            </c:dLbl>
            <c:dLbl>
              <c:idx val="24"/>
              <c:delete val="1"/>
              <c:extLst>
                <c:ext xmlns:c15="http://schemas.microsoft.com/office/drawing/2012/chart" uri="{CE6537A1-D6FC-4f65-9D91-7224C49458BB}"/>
                <c:ext xmlns:c16="http://schemas.microsoft.com/office/drawing/2014/chart" uri="{C3380CC4-5D6E-409C-BE32-E72D297353CC}">
                  <c16:uniqueId val="{00000019-33FF-4270-9DEE-4DCEE23777BB}"/>
                </c:ext>
              </c:extLst>
            </c:dLbl>
            <c:dLbl>
              <c:idx val="25"/>
              <c:delete val="1"/>
              <c:extLst>
                <c:ext xmlns:c15="http://schemas.microsoft.com/office/drawing/2012/chart" uri="{CE6537A1-D6FC-4f65-9D91-7224C49458BB}"/>
                <c:ext xmlns:c16="http://schemas.microsoft.com/office/drawing/2014/chart" uri="{C3380CC4-5D6E-409C-BE32-E72D297353CC}">
                  <c16:uniqueId val="{0000001A-33FF-4270-9DEE-4DCEE23777BB}"/>
                </c:ext>
              </c:extLst>
            </c:dLbl>
            <c:dLbl>
              <c:idx val="26"/>
              <c:delete val="1"/>
              <c:extLst>
                <c:ext xmlns:c15="http://schemas.microsoft.com/office/drawing/2012/chart" uri="{CE6537A1-D6FC-4f65-9D91-7224C49458BB}"/>
                <c:ext xmlns:c16="http://schemas.microsoft.com/office/drawing/2014/chart" uri="{C3380CC4-5D6E-409C-BE32-E72D297353CC}">
                  <c16:uniqueId val="{0000001B-33FF-4270-9DEE-4DCEE23777BB}"/>
                </c:ext>
              </c:extLst>
            </c:dLbl>
            <c:dLbl>
              <c:idx val="27"/>
              <c:delete val="1"/>
              <c:extLst>
                <c:ext xmlns:c15="http://schemas.microsoft.com/office/drawing/2012/chart" uri="{CE6537A1-D6FC-4f65-9D91-7224C49458BB}"/>
                <c:ext xmlns:c16="http://schemas.microsoft.com/office/drawing/2014/chart" uri="{C3380CC4-5D6E-409C-BE32-E72D297353CC}">
                  <c16:uniqueId val="{0000001C-33FF-4270-9DEE-4DCEE23777BB}"/>
                </c:ext>
              </c:extLst>
            </c:dLbl>
            <c:dLbl>
              <c:idx val="28"/>
              <c:delete val="1"/>
              <c:extLst>
                <c:ext xmlns:c15="http://schemas.microsoft.com/office/drawing/2012/chart" uri="{CE6537A1-D6FC-4f65-9D91-7224C49458BB}"/>
                <c:ext xmlns:c16="http://schemas.microsoft.com/office/drawing/2014/chart" uri="{C3380CC4-5D6E-409C-BE32-E72D297353CC}">
                  <c16:uniqueId val="{0000001D-33FF-4270-9DEE-4DCEE23777BB}"/>
                </c:ext>
              </c:extLst>
            </c:dLbl>
            <c:dLbl>
              <c:idx val="29"/>
              <c:delete val="1"/>
              <c:extLst>
                <c:ext xmlns:c15="http://schemas.microsoft.com/office/drawing/2012/chart" uri="{CE6537A1-D6FC-4f65-9D91-7224C49458BB}"/>
                <c:ext xmlns:c16="http://schemas.microsoft.com/office/drawing/2014/chart" uri="{C3380CC4-5D6E-409C-BE32-E72D297353CC}">
                  <c16:uniqueId val="{0000003A-77A5-4D7C-9143-1FADD2F1D46D}"/>
                </c:ext>
              </c:extLst>
            </c:dLbl>
            <c:dLbl>
              <c:idx val="30"/>
              <c:delete val="1"/>
              <c:extLst>
                <c:ext xmlns:c15="http://schemas.microsoft.com/office/drawing/2012/chart" uri="{CE6537A1-D6FC-4f65-9D91-7224C49458BB}"/>
                <c:ext xmlns:c16="http://schemas.microsoft.com/office/drawing/2014/chart" uri="{C3380CC4-5D6E-409C-BE32-E72D297353CC}">
                  <c16:uniqueId val="{0000003B-77A5-4D7C-9143-1FADD2F1D46D}"/>
                </c:ext>
              </c:extLst>
            </c:dLbl>
            <c:dLbl>
              <c:idx val="31"/>
              <c:delete val="1"/>
              <c:extLst>
                <c:ext xmlns:c15="http://schemas.microsoft.com/office/drawing/2012/chart" uri="{CE6537A1-D6FC-4f65-9D91-7224C49458BB}"/>
                <c:ext xmlns:c16="http://schemas.microsoft.com/office/drawing/2014/chart" uri="{C3380CC4-5D6E-409C-BE32-E72D297353CC}">
                  <c16:uniqueId val="{0000003C-77A5-4D7C-9143-1FADD2F1D46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extLst>
            <c:ext xmlns:c16="http://schemas.microsoft.com/office/drawing/2014/chart" uri="{C3380CC4-5D6E-409C-BE32-E72D297353CC}">
              <c16:uniqueId val="{00000000-33FF-4270-9DEE-4DCEE23777BB}"/>
            </c:ext>
          </c:extLst>
        </c:ser>
        <c:dLbls>
          <c:showLegendKey val="0"/>
          <c:showVal val="0"/>
          <c:showCatName val="0"/>
          <c:showSerName val="0"/>
          <c:showPercent val="0"/>
          <c:showBubbleSize val="0"/>
        </c:dLbls>
        <c:gapWidth val="35"/>
        <c:axId val="534902511"/>
        <c:axId val="534908751"/>
      </c:barChart>
      <c:catAx>
        <c:axId val="5349025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34908751"/>
        <c:crosses val="autoZero"/>
        <c:auto val="1"/>
        <c:lblAlgn val="ctr"/>
        <c:lblOffset val="100"/>
        <c:noMultiLvlLbl val="0"/>
      </c:catAx>
      <c:valAx>
        <c:axId val="534908751"/>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1106287460336114"/>
              <c:y val="7.691797935981603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Risk Factors</a:t>
            </a:r>
            <a:r>
              <a:rPr lang="en-US" b="1" baseline="0"/>
              <a:t>: Stroke Rate for Having the Condition</a:t>
            </a:r>
            <a:endParaRPr lang="en-US" b="1"/>
          </a:p>
        </c:rich>
      </c:tx>
      <c:layout>
        <c:manualLayout>
          <c:xMode val="edge"/>
          <c:yMode val="edge"/>
          <c:x val="1.5701183139247284E-2"/>
          <c:y val="2.9527559055118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feature_stroke_analysis!$C$38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feature_stroke_analysis!$B$39:$B$43</c:f>
              <c:strCache>
                <c:ptCount val="5"/>
                <c:pt idx="0">
                  <c:v>heart disease</c:v>
                </c:pt>
                <c:pt idx="1">
                  <c:v>high diabetes (200+)</c:v>
                </c:pt>
                <c:pt idx="2">
                  <c:v>pre-seniors (55-64)</c:v>
                </c:pt>
                <c:pt idx="3">
                  <c:v>hypertension</c:v>
                </c:pt>
                <c:pt idx="4">
                  <c:v>smokes</c:v>
                </c:pt>
              </c:strCache>
            </c:strRef>
          </c:cat>
          <c:val>
            <c:numRef>
              <c:f>feature_stroke_analysis!$C$39:$C$43</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9D58-42CB-AE22-993D4093EEFB}"/>
            </c:ext>
          </c:extLst>
        </c:ser>
        <c:dLbls>
          <c:showLegendKey val="0"/>
          <c:showVal val="0"/>
          <c:showCatName val="0"/>
          <c:showSerName val="0"/>
          <c:showPercent val="0"/>
          <c:showBubbleSize val="0"/>
        </c:dLbls>
        <c:gapWidth val="35"/>
        <c:axId val="471435263"/>
        <c:axId val="471430463"/>
      </c:barChart>
      <c:catAx>
        <c:axId val="4714352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1430463"/>
        <c:crosses val="autoZero"/>
        <c:auto val="1"/>
        <c:lblAlgn val="ctr"/>
        <c:lblOffset val="100"/>
        <c:noMultiLvlLbl val="0"/>
      </c:catAx>
      <c:valAx>
        <c:axId val="471430463"/>
        <c:scaling>
          <c:orientation val="minMax"/>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3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Quitting Helps but Stroke Risk Persists</a:t>
            </a:r>
          </a:p>
        </c:rich>
      </c:tx>
      <c:layout>
        <c:manualLayout>
          <c:xMode val="edge"/>
          <c:yMode val="edge"/>
          <c:x val="0.14975917532367278"/>
          <c:y val="3.65854361156829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4-C258-4260-8567-D4232C5E81F0}"/>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3-C258-4260-8567-D4232C5E81F0}"/>
              </c:ext>
            </c:extLst>
          </c:dPt>
          <c:dPt>
            <c:idx val="2"/>
            <c:invertIfNegative val="0"/>
            <c:bubble3D val="0"/>
            <c:spPr>
              <a:solidFill>
                <a:schemeClr val="bg2">
                  <a:lumMod val="90000"/>
                </a:schemeClr>
              </a:solidFill>
              <a:ln>
                <a:noFill/>
              </a:ln>
              <a:effectLst/>
            </c:spPr>
            <c:extLst>
              <c:ext xmlns:c16="http://schemas.microsoft.com/office/drawing/2014/chart" uri="{C3380CC4-5D6E-409C-BE32-E72D297353CC}">
                <c16:uniqueId val="{00000002-C258-4260-8567-D4232C5E81F0}"/>
              </c:ext>
            </c:extLst>
          </c:dPt>
          <c:dPt>
            <c:idx val="3"/>
            <c:invertIfNegative val="0"/>
            <c:bubble3D val="0"/>
            <c:spPr>
              <a:solidFill>
                <a:schemeClr val="bg2">
                  <a:lumMod val="90000"/>
                </a:schemeClr>
              </a:solidFill>
              <a:ln>
                <a:noFill/>
              </a:ln>
              <a:effectLst/>
            </c:spPr>
            <c:extLst>
              <c:ext xmlns:c16="http://schemas.microsoft.com/office/drawing/2014/chart" uri="{C3380CC4-5D6E-409C-BE32-E72D297353CC}">
                <c16:uniqueId val="{00000001-C258-4260-8567-D4232C5E81F0}"/>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6-C258-4260-8567-D4232C5E81F0}"/>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5-C258-4260-8567-D4232C5E81F0}"/>
              </c:ext>
            </c:extLst>
          </c:dPt>
          <c:dLbls>
            <c:dLbl>
              <c:idx val="4"/>
              <c:layout>
                <c:manualLayout>
                  <c:x val="3.1512605042016806E-2"/>
                  <c:y val="3.04878634297357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089972209356182"/>
                      <c:h val="0.10453136072855911"/>
                    </c:manualLayout>
                  </c15:layout>
                </c:ext>
                <c:ext xmlns:c16="http://schemas.microsoft.com/office/drawing/2014/chart" uri="{C3380CC4-5D6E-409C-BE32-E72D297353CC}">
                  <c16:uniqueId val="{00000006-C258-4260-8567-D4232C5E81F0}"/>
                </c:ext>
              </c:extLst>
            </c:dLbl>
            <c:dLbl>
              <c:idx val="5"/>
              <c:layout>
                <c:manualLayout>
                  <c:x val="2.976190476190476E-2"/>
                  <c:y val="3.04878634297356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848587860340987"/>
                      <c:h val="0.11446080172998221"/>
                    </c:manualLayout>
                  </c15:layout>
                </c:ext>
                <c:ext xmlns:c16="http://schemas.microsoft.com/office/drawing/2014/chart" uri="{C3380CC4-5D6E-409C-BE32-E72D297353CC}">
                  <c16:uniqueId val="{00000005-C258-4260-8567-D4232C5E81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feature_stroke_analysis!$C$3:$C$8</c:f>
              <c:strCache>
                <c:ptCount val="6"/>
                <c:pt idx="0">
                  <c:v>heart disease</c:v>
                </c:pt>
                <c:pt idx="1">
                  <c:v>high diabetes (200+)</c:v>
                </c:pt>
                <c:pt idx="2">
                  <c:v>pre-seniors (55-64)</c:v>
                </c:pt>
                <c:pt idx="3">
                  <c:v>hypertension</c:v>
                </c:pt>
                <c:pt idx="4">
                  <c:v>smokes</c:v>
                </c:pt>
                <c:pt idx="5">
                  <c:v>formerly smoked</c:v>
                </c:pt>
              </c:strCache>
            </c:strRef>
          </c:cat>
          <c:val>
            <c:numRef>
              <c:f>feature_stroke_analysis!$F$3:$F$8</c:f>
              <c:numCache>
                <c:formatCode>0.00%</c:formatCode>
                <c:ptCount val="6"/>
                <c:pt idx="0">
                  <c:v>0.13539999999999999</c:v>
                </c:pt>
                <c:pt idx="1">
                  <c:v>7.46E-2</c:v>
                </c:pt>
                <c:pt idx="2">
                  <c:v>7.0499999999999993E-2</c:v>
                </c:pt>
                <c:pt idx="3">
                  <c:v>5.9700000000000003E-2</c:v>
                </c:pt>
                <c:pt idx="4">
                  <c:v>3.7900000000000003E-2</c:v>
                </c:pt>
                <c:pt idx="5">
                  <c:v>3.7600000000000001E-2</c:v>
                </c:pt>
              </c:numCache>
            </c:numRef>
          </c:val>
          <c:extLst>
            <c:ext xmlns:c16="http://schemas.microsoft.com/office/drawing/2014/chart" uri="{C3380CC4-5D6E-409C-BE32-E72D297353CC}">
              <c16:uniqueId val="{00000000-C258-4260-8567-D4232C5E81F0}"/>
            </c:ext>
          </c:extLst>
        </c:ser>
        <c:dLbls>
          <c:showLegendKey val="0"/>
          <c:showVal val="0"/>
          <c:showCatName val="0"/>
          <c:showSerName val="0"/>
          <c:showPercent val="0"/>
          <c:showBubbleSize val="0"/>
        </c:dLbls>
        <c:gapWidth val="35"/>
        <c:axId val="160348463"/>
        <c:axId val="160347983"/>
      </c:barChart>
      <c:catAx>
        <c:axId val="16034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7983"/>
        <c:crosses val="autoZero"/>
        <c:auto val="1"/>
        <c:lblAlgn val="ctr"/>
        <c:lblOffset val="100"/>
        <c:noMultiLvlLbl val="0"/>
      </c:catAx>
      <c:valAx>
        <c:axId val="1603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311467500385981"/>
              <c:y val="0.92315522019439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Drastic increase in heart disease from midlife</a:t>
            </a:r>
            <a:r>
              <a:rPr lang="en-US" baseline="0"/>
              <a:t> to older adults</a:t>
            </a:r>
            <a:endParaRPr lang="en-US"/>
          </a:p>
        </c:rich>
      </c:tx>
      <c:layout>
        <c:manualLayout>
          <c:xMode val="edge"/>
          <c:yMode val="edge"/>
          <c:x val="2.5411141041580328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age_risk_factor_analysis!$D$3</c:f>
              <c:strCache>
                <c:ptCount val="1"/>
                <c:pt idx="0">
                  <c:v> Heart Disease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extLst>
            <c:ext xmlns:c16="http://schemas.microsoft.com/office/drawing/2014/chart" uri="{C3380CC4-5D6E-409C-BE32-E72D297353CC}">
              <c16:uniqueId val="{00000000-2B13-427F-8971-74F5A43CBE83}"/>
            </c:ext>
          </c:extLst>
        </c:ser>
        <c:dLbls>
          <c:showLegendKey val="0"/>
          <c:showVal val="0"/>
          <c:showCatName val="0"/>
          <c:showSerName val="0"/>
          <c:showPercent val="0"/>
          <c:showBubbleSize val="0"/>
        </c:dLbls>
        <c:gapWidth val="35"/>
        <c:axId val="721107440"/>
        <c:axId val="721108400"/>
      </c:barChart>
      <c:catAx>
        <c:axId val="72110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8400"/>
        <c:crosses val="autoZero"/>
        <c:auto val="1"/>
        <c:lblAlgn val="ctr"/>
        <c:lblOffset val="100"/>
        <c:noMultiLvlLbl val="0"/>
      </c:catAx>
      <c:valAx>
        <c:axId val="721108400"/>
        <c:scaling>
          <c:orientation val="minMax"/>
        </c:scaling>
        <c:delete val="1"/>
        <c:axPos val="b"/>
        <c:numFmt formatCode="0.00%" sourceLinked="1"/>
        <c:majorTickMark val="none"/>
        <c:minorTickMark val="none"/>
        <c:tickLblPos val="nextTo"/>
        <c:crossAx val="7211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r>
              <a:rPr lang="en-US" sz="1100" b="1">
                <a:solidFill>
                  <a:schemeClr val="accent1"/>
                </a:solidFill>
              </a:rPr>
              <a:t>Hypertension Rate Increases by 11 Times from Children to Young Adult Stage</a:t>
            </a:r>
          </a:p>
        </c:rich>
      </c:tx>
      <c:layout>
        <c:manualLayout>
          <c:xMode val="edge"/>
          <c:yMode val="edge"/>
          <c:x val="0.16792151307031863"/>
          <c:y val="6.4814814814814811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age_risk_factor_analysis!$D$28</c:f>
              <c:strCache>
                <c:ptCount val="1"/>
                <c:pt idx="0">
                  <c:v>Hypertension %</c:v>
                </c:pt>
              </c:strCache>
            </c:strRef>
          </c:tx>
          <c:spPr>
            <a:solidFill>
              <a:schemeClr val="accent5"/>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5044-4FB6-B91A-5CBC25E2BD31}"/>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5044-4FB6-B91A-5CBC25E2BD3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extLst>
            <c:ext xmlns:c16="http://schemas.microsoft.com/office/drawing/2014/chart" uri="{C3380CC4-5D6E-409C-BE32-E72D297353CC}">
              <c16:uniqueId val="{00000000-439F-41B6-866E-577B04F7779E}"/>
            </c:ext>
          </c:extLst>
        </c:ser>
        <c:dLbls>
          <c:showLegendKey val="0"/>
          <c:showVal val="0"/>
          <c:showCatName val="0"/>
          <c:showSerName val="0"/>
          <c:showPercent val="0"/>
          <c:showBubbleSize val="0"/>
        </c:dLbls>
        <c:gapWidth val="35"/>
        <c:axId val="735380608"/>
        <c:axId val="735381568"/>
      </c:barChart>
      <c:catAx>
        <c:axId val="735380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1568"/>
        <c:crosses val="autoZero"/>
        <c:auto val="1"/>
        <c:lblAlgn val="ctr"/>
        <c:lblOffset val="100"/>
        <c:noMultiLvlLbl val="0"/>
      </c:catAx>
      <c:valAx>
        <c:axId val="735381568"/>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a:t>
                </a:r>
                <a:r>
                  <a:rPr lang="en-US" baseline="0"/>
                  <a:t> Rate</a:t>
                </a:r>
                <a:endParaRPr lang="en-US"/>
              </a:p>
            </c:rich>
          </c:tx>
          <c:layout>
            <c:manualLayout>
              <c:xMode val="edge"/>
              <c:yMode val="edge"/>
              <c:x val="0.16393095093882495"/>
              <c:y val="0.15182852143482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age_risk_factor_analysis!$D$53</c:f>
              <c:strCache>
                <c:ptCount val="1"/>
                <c:pt idx="0">
                  <c:v>Diabetes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extLst>
            <c:ext xmlns:c16="http://schemas.microsoft.com/office/drawing/2014/chart" uri="{C3380CC4-5D6E-409C-BE32-E72D297353CC}">
              <c16:uniqueId val="{00000000-2807-4068-A660-BEC56AFB68E4}"/>
            </c:ext>
          </c:extLst>
        </c:ser>
        <c:dLbls>
          <c:showLegendKey val="0"/>
          <c:showVal val="0"/>
          <c:showCatName val="0"/>
          <c:showSerName val="0"/>
          <c:showPercent val="0"/>
          <c:showBubbleSize val="0"/>
        </c:dLbls>
        <c:gapWidth val="35"/>
        <c:axId val="1360398272"/>
        <c:axId val="1360396832"/>
      </c:barChart>
      <c:catAx>
        <c:axId val="13603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96832"/>
        <c:crosses val="autoZero"/>
        <c:auto val="1"/>
        <c:lblAlgn val="ctr"/>
        <c:lblOffset val="100"/>
        <c:noMultiLvlLbl val="0"/>
      </c:catAx>
      <c:valAx>
        <c:axId val="1360396832"/>
        <c:scaling>
          <c:orientation val="minMax"/>
        </c:scaling>
        <c:delete val="1"/>
        <c:axPos val="b"/>
        <c:numFmt formatCode="0.00%" sourceLinked="1"/>
        <c:majorTickMark val="none"/>
        <c:minorTickMark val="none"/>
        <c:tickLblPos val="nextTo"/>
        <c:crossAx val="13603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age_risk_factor_analysis!$H$79</c:f>
              <c:strCache>
                <c:ptCount val="1"/>
                <c:pt idx="0">
                  <c:v>History of Smoking %</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94-4814-9148-FFFCF29BA7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extLst>
            <c:ext xmlns:c16="http://schemas.microsoft.com/office/drawing/2014/chart" uri="{C3380CC4-5D6E-409C-BE32-E72D297353CC}">
              <c16:uniqueId val="{00000000-8894-4814-9148-FFFCF29BA7D9}"/>
            </c:ext>
          </c:extLst>
        </c:ser>
        <c:dLbls>
          <c:showLegendKey val="0"/>
          <c:showVal val="0"/>
          <c:showCatName val="0"/>
          <c:showSerName val="0"/>
          <c:showPercent val="0"/>
          <c:showBubbleSize val="0"/>
        </c:dLbls>
        <c:gapWidth val="35"/>
        <c:axId val="1241468320"/>
        <c:axId val="1241466400"/>
      </c:barChart>
      <c:catAx>
        <c:axId val="12414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66400"/>
        <c:crosses val="autoZero"/>
        <c:auto val="1"/>
        <c:lblAlgn val="ctr"/>
        <c:lblOffset val="100"/>
        <c:noMultiLvlLbl val="0"/>
      </c:catAx>
      <c:valAx>
        <c:axId val="1241466400"/>
        <c:scaling>
          <c:orientation val="minMax"/>
        </c:scaling>
        <c:delete val="1"/>
        <c:axPos val="b"/>
        <c:numFmt formatCode="0.00%" sourceLinked="1"/>
        <c:majorTickMark val="none"/>
        <c:minorTickMark val="none"/>
        <c:tickLblPos val="nextTo"/>
        <c:crossAx val="12414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Nearly 1 in 4 Patients Smokes</a:t>
            </a:r>
            <a:r>
              <a:rPr lang="en-US" sz="1200" b="1" baseline="0">
                <a:solidFill>
                  <a:schemeClr val="tx1"/>
                </a:solidFill>
              </a:rPr>
              <a:t> by Young Adult Stage</a:t>
            </a:r>
            <a:endParaRPr lang="en-US" sz="1200" b="1">
              <a:solidFill>
                <a:schemeClr val="tx1"/>
              </a:solidFill>
            </a:endParaRPr>
          </a:p>
        </c:rich>
      </c:tx>
      <c:layout>
        <c:manualLayout>
          <c:xMode val="edge"/>
          <c:yMode val="edge"/>
          <c:x val="7.0486001749781271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age_risk_factor_analysis!$H$79</c:f>
              <c:strCache>
                <c:ptCount val="1"/>
                <c:pt idx="0">
                  <c:v>History of Smoking %</c:v>
                </c:pt>
              </c:strCache>
            </c:strRef>
          </c:tx>
          <c:spPr>
            <a:ln w="28575" cap="rnd">
              <a:solidFill>
                <a:schemeClr val="accent1"/>
              </a:solidFill>
              <a:round/>
            </a:ln>
            <a:effectLst/>
          </c:spPr>
          <c:marker>
            <c:symbol val="none"/>
          </c:marker>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3B98-4288-9805-73DCE3C572D6}"/>
              </c:ext>
            </c:extLst>
          </c:dPt>
          <c:dPt>
            <c:idx val="3"/>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4-3B98-4288-9805-73DCE3C572D6}"/>
              </c:ext>
            </c:extLst>
          </c:dPt>
          <c:dPt>
            <c:idx val="4"/>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3B98-4288-9805-73DCE3C572D6}"/>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5-3B98-4288-9805-73DCE3C572D6}"/>
              </c:ext>
            </c:extLst>
          </c:dPt>
          <c:dLbls>
            <c:dLbl>
              <c:idx val="0"/>
              <c:layout>
                <c:manualLayout>
                  <c:x val="0.10833333333333334"/>
                  <c:y val="1.8518518518518517E-2"/>
                </c:manualLayout>
              </c:layout>
              <c:showLegendKey val="0"/>
              <c:showVal val="1"/>
              <c:showCatName val="1"/>
              <c:showSerName val="0"/>
              <c:showPercent val="0"/>
              <c:showBubbleSize val="0"/>
              <c:extLst>
                <c:ext xmlns:c15="http://schemas.microsoft.com/office/drawing/2012/chart" uri="{CE6537A1-D6FC-4f65-9D91-7224C49458BB}">
                  <c15:layout>
                    <c:manualLayout>
                      <c:w val="0.27846566054243221"/>
                      <c:h val="0.11673082531350248"/>
                    </c:manualLayout>
                  </c15:layout>
                </c:ext>
                <c:ext xmlns:c16="http://schemas.microsoft.com/office/drawing/2014/chart" uri="{C3380CC4-5D6E-409C-BE32-E72D297353CC}">
                  <c16:uniqueId val="{00000002-3B98-4288-9805-73DCE3C572D6}"/>
                </c:ext>
              </c:extLst>
            </c:dLbl>
            <c:dLbl>
              <c:idx val="1"/>
              <c:layout>
                <c:manualLayout>
                  <c:x val="4.3055446194225654E-2"/>
                  <c:y val="0.185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95166229221347"/>
                      <c:h val="0.11673082531350248"/>
                    </c:manualLayout>
                  </c15:layout>
                </c:ext>
                <c:ext xmlns:c16="http://schemas.microsoft.com/office/drawing/2014/chart" uri="{C3380CC4-5D6E-409C-BE32-E72D297353CC}">
                  <c16:uniqueId val="{00000001-3B98-4288-9805-73DCE3C572D6}"/>
                </c:ext>
              </c:extLst>
            </c:dLbl>
            <c:dLbl>
              <c:idx val="2"/>
              <c:layout>
                <c:manualLayout>
                  <c:x val="-0.33333333333333331"/>
                  <c:y val="-0.10648148148148148"/>
                </c:manualLayout>
              </c:layout>
              <c:showLegendKey val="0"/>
              <c:showVal val="1"/>
              <c:showCatName val="1"/>
              <c:showSerName val="0"/>
              <c:showPercent val="0"/>
              <c:showBubbleSize val="0"/>
              <c:extLst>
                <c:ext xmlns:c15="http://schemas.microsoft.com/office/drawing/2012/chart" uri="{CE6537A1-D6FC-4f65-9D91-7224C49458BB}">
                  <c15:layout>
                    <c:manualLayout>
                      <c:w val="0.28835848643919509"/>
                      <c:h val="0.11673082531350248"/>
                    </c:manualLayout>
                  </c15:layout>
                </c:ext>
                <c:ext xmlns:c16="http://schemas.microsoft.com/office/drawing/2014/chart" uri="{C3380CC4-5D6E-409C-BE32-E72D297353CC}">
                  <c16:uniqueId val="{00000003-3B98-4288-9805-73DCE3C572D6}"/>
                </c:ext>
              </c:extLst>
            </c:dLbl>
            <c:dLbl>
              <c:idx val="3"/>
              <c:delete val="1"/>
              <c:extLst>
                <c:ext xmlns:c15="http://schemas.microsoft.com/office/drawing/2012/chart" uri="{CE6537A1-D6FC-4f65-9D91-7224C49458BB}">
                  <c15:layout>
                    <c:manualLayout>
                      <c:w val="0.30052449693788269"/>
                      <c:h val="0.11673082531350248"/>
                    </c:manualLayout>
                  </c15:layout>
                </c:ext>
                <c:ext xmlns:c16="http://schemas.microsoft.com/office/drawing/2014/chart" uri="{C3380CC4-5D6E-409C-BE32-E72D297353CC}">
                  <c16:uniqueId val="{00000004-3B98-4288-9805-73DCE3C572D6}"/>
                </c:ext>
              </c:extLst>
            </c:dLbl>
            <c:dLbl>
              <c:idx val="4"/>
              <c:delete val="1"/>
              <c:extLst>
                <c:ext xmlns:c15="http://schemas.microsoft.com/office/drawing/2012/chart" uri="{CE6537A1-D6FC-4f65-9D91-7224C49458BB}"/>
                <c:ext xmlns:c16="http://schemas.microsoft.com/office/drawing/2014/chart" uri="{C3380CC4-5D6E-409C-BE32-E72D297353CC}">
                  <c16:uniqueId val="{00000006-3B98-4288-9805-73DCE3C572D6}"/>
                </c:ext>
              </c:extLst>
            </c:dLbl>
            <c:dLbl>
              <c:idx val="5"/>
              <c:delete val="1"/>
              <c:extLst>
                <c:ext xmlns:c15="http://schemas.microsoft.com/office/drawing/2012/chart" uri="{CE6537A1-D6FC-4f65-9D91-7224C49458BB}"/>
                <c:ext xmlns:c16="http://schemas.microsoft.com/office/drawing/2014/chart" uri="{C3380CC4-5D6E-409C-BE32-E72D297353CC}">
                  <c16:uniqueId val="{00000005-3B98-4288-9805-73DCE3C572D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smooth val="0"/>
          <c:extLst>
            <c:ext xmlns:c16="http://schemas.microsoft.com/office/drawing/2014/chart" uri="{C3380CC4-5D6E-409C-BE32-E72D297353CC}">
              <c16:uniqueId val="{00000000-3B98-4288-9805-73DCE3C572D6}"/>
            </c:ext>
          </c:extLst>
        </c:ser>
        <c:dLbls>
          <c:showLegendKey val="0"/>
          <c:showVal val="0"/>
          <c:showCatName val="0"/>
          <c:showSerName val="0"/>
          <c:showPercent val="0"/>
          <c:showBubbleSize val="0"/>
        </c:dLbls>
        <c:smooth val="0"/>
        <c:axId val="1346132304"/>
        <c:axId val="1346136144"/>
      </c:lineChart>
      <c:catAx>
        <c:axId val="1346132304"/>
        <c:scaling>
          <c:orientation val="minMax"/>
        </c:scaling>
        <c:delete val="1"/>
        <c:axPos val="b"/>
        <c:numFmt formatCode="General" sourceLinked="1"/>
        <c:majorTickMark val="none"/>
        <c:minorTickMark val="none"/>
        <c:tickLblPos val="nextTo"/>
        <c:crossAx val="1346136144"/>
        <c:crosses val="autoZero"/>
        <c:auto val="1"/>
        <c:lblAlgn val="ctr"/>
        <c:lblOffset val="100"/>
        <c:noMultiLvlLbl val="0"/>
      </c:catAx>
      <c:valAx>
        <c:axId val="134613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Group</a:t>
                </a:r>
                <a:r>
                  <a:rPr lang="en-US" baseline="0"/>
                  <a:t> Smoking Rate</a:t>
                </a:r>
                <a:endParaRPr lang="en-US"/>
              </a:p>
            </c:rich>
          </c:tx>
          <c:layout>
            <c:manualLayout>
              <c:xMode val="edge"/>
              <c:yMode val="edge"/>
              <c:x val="2.7777777777777776E-2"/>
              <c:y val="0.13068277923592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r>
              <a:rPr lang="en-US" sz="1000" b="1">
                <a:solidFill>
                  <a:schemeClr val="tx1">
                    <a:lumMod val="50000"/>
                    <a:lumOff val="50000"/>
                  </a:schemeClr>
                </a:solidFill>
              </a:rPr>
              <a:t>Heart Disease Rate Nearly 7</a:t>
            </a:r>
            <a:r>
              <a:rPr lang="en-US" sz="1000" b="1" baseline="0">
                <a:solidFill>
                  <a:schemeClr val="tx1">
                    <a:lumMod val="50000"/>
                    <a:lumOff val="50000"/>
                  </a:schemeClr>
                </a:solidFill>
              </a:rPr>
              <a:t> Times Increase at Midlife Stage (34-44)</a:t>
            </a:r>
            <a:endParaRPr lang="en-US" sz="1000" b="1">
              <a:solidFill>
                <a:schemeClr val="tx1">
                  <a:lumMod val="50000"/>
                  <a:lumOff val="50000"/>
                </a:schemeClr>
              </a:solidFill>
            </a:endParaRPr>
          </a:p>
        </c:rich>
      </c:tx>
      <c:layout>
        <c:manualLayout>
          <c:xMode val="edge"/>
          <c:yMode val="edge"/>
          <c:x val="6.3144420411391886E-2"/>
          <c:y val="2.7529249827942189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age_risk_factor_analysis!$D$3</c:f>
              <c:strCache>
                <c:ptCount val="1"/>
                <c:pt idx="0">
                  <c:v> Heart Disease %</c:v>
                </c:pt>
              </c:strCache>
            </c:strRef>
          </c:tx>
          <c:spPr>
            <a:ln w="28575" cap="rnd">
              <a:solidFill>
                <a:schemeClr val="accent1"/>
              </a:solidFill>
              <a:round/>
            </a:ln>
            <a:effectLst/>
          </c:spPr>
          <c:marker>
            <c:symbol val="none"/>
          </c:marker>
          <c:dPt>
            <c:idx val="1"/>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2-8B9E-4EB9-A8EC-8D04F4FE7C98}"/>
              </c:ext>
            </c:extLst>
          </c:dPt>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8B9E-4EB9-A8EC-8D04F4FE7C98}"/>
              </c:ext>
            </c:extLst>
          </c:dPt>
          <c:dPt>
            <c:idx val="3"/>
            <c:marker>
              <c:symbol val="diamond"/>
              <c:size val="7"/>
              <c:spPr>
                <a:solidFill>
                  <a:sysClr val="window" lastClr="FFFFFF"/>
                </a:solidFill>
                <a:ln w="9525">
                  <a:solidFill>
                    <a:schemeClr val="accent1"/>
                  </a:solidFill>
                </a:ln>
                <a:effectLst/>
              </c:spPr>
            </c:marker>
            <c:bubble3D val="0"/>
            <c:spPr>
              <a:ln w="28575" cap="rnd">
                <a:solidFill>
                  <a:schemeClr val="bg2">
                    <a:lumMod val="90000"/>
                  </a:schemeClr>
                </a:solidFill>
                <a:round/>
              </a:ln>
              <a:effectLst/>
            </c:spPr>
            <c:extLst>
              <c:ext xmlns:c16="http://schemas.microsoft.com/office/drawing/2014/chart" uri="{C3380CC4-5D6E-409C-BE32-E72D297353CC}">
                <c16:uniqueId val="{00000004-8B9E-4EB9-A8EC-8D04F4FE7C98}"/>
              </c:ext>
            </c:extLst>
          </c:dPt>
          <c:dPt>
            <c:idx val="4"/>
            <c:marker>
              <c:symbol val="diamond"/>
              <c:size val="7"/>
              <c:spPr>
                <a:solidFill>
                  <a:sysClr val="window" lastClr="FFFFFF"/>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8B9E-4EB9-A8EC-8D04F4FE7C98}"/>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8B9E-4EB9-A8EC-8D04F4FE7C98}"/>
              </c:ext>
            </c:extLst>
          </c:dPt>
          <c:dLbls>
            <c:dLbl>
              <c:idx val="0"/>
              <c:delete val="1"/>
              <c:extLst>
                <c:ext xmlns:c15="http://schemas.microsoft.com/office/drawing/2012/chart" uri="{CE6537A1-D6FC-4f65-9D91-7224C49458BB}"/>
                <c:ext xmlns:c16="http://schemas.microsoft.com/office/drawing/2014/chart" uri="{C3380CC4-5D6E-409C-BE32-E72D297353CC}">
                  <c16:uniqueId val="{00000001-8B9E-4EB9-A8EC-8D04F4FE7C98}"/>
                </c:ext>
              </c:extLst>
            </c:dLbl>
            <c:dLbl>
              <c:idx val="1"/>
              <c:delete val="1"/>
              <c:extLst>
                <c:ext xmlns:c15="http://schemas.microsoft.com/office/drawing/2012/chart" uri="{CE6537A1-D6FC-4f65-9D91-7224C49458BB}"/>
                <c:ext xmlns:c16="http://schemas.microsoft.com/office/drawing/2014/chart" uri="{C3380CC4-5D6E-409C-BE32-E72D297353CC}">
                  <c16:uniqueId val="{00000002-8B9E-4EB9-A8EC-8D04F4FE7C98}"/>
                </c:ext>
              </c:extLst>
            </c:dLbl>
            <c:dLbl>
              <c:idx val="2"/>
              <c:delete val="1"/>
              <c:extLst>
                <c:ext xmlns:c15="http://schemas.microsoft.com/office/drawing/2012/chart" uri="{CE6537A1-D6FC-4f65-9D91-7224C49458BB}"/>
                <c:ext xmlns:c16="http://schemas.microsoft.com/office/drawing/2014/chart" uri="{C3380CC4-5D6E-409C-BE32-E72D297353CC}">
                  <c16:uniqueId val="{00000003-8B9E-4EB9-A8EC-8D04F4FE7C98}"/>
                </c:ext>
              </c:extLst>
            </c:dLbl>
            <c:dLbl>
              <c:idx val="3"/>
              <c:layout>
                <c:manualLayout>
                  <c:x val="-0.3959983326385994"/>
                  <c:y val="-0.2032933942445082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123890203595329"/>
                      <c:h val="9.7333600677754234E-2"/>
                    </c:manualLayout>
                  </c15:layout>
                </c:ext>
                <c:ext xmlns:c16="http://schemas.microsoft.com/office/drawing/2014/chart" uri="{C3380CC4-5D6E-409C-BE32-E72D297353CC}">
                  <c16:uniqueId val="{00000004-8B9E-4EB9-A8EC-8D04F4FE7C98}"/>
                </c:ext>
              </c:extLst>
            </c:dLbl>
            <c:dLbl>
              <c:idx val="4"/>
              <c:layout>
                <c:manualLayout>
                  <c:x val="-0.2223148534111436"/>
                  <c:y val="-0.1483020919700935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642367390612235"/>
                      <c:h val="0.10192180898241127"/>
                    </c:manualLayout>
                  </c15:layout>
                </c:ext>
                <c:ext xmlns:c16="http://schemas.microsoft.com/office/drawing/2014/chart" uri="{C3380CC4-5D6E-409C-BE32-E72D297353CC}">
                  <c16:uniqueId val="{00000005-8B9E-4EB9-A8EC-8D04F4FE7C98}"/>
                </c:ext>
              </c:extLst>
            </c:dLbl>
            <c:dLbl>
              <c:idx val="5"/>
              <c:layout>
                <c:manualLayout>
                  <c:x val="-0.17229401139363634"/>
                  <c:y val="-2.78551532033426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9E-4EB9-A8EC-8D04F4FE7C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smooth val="0"/>
          <c:extLst>
            <c:ext xmlns:c16="http://schemas.microsoft.com/office/drawing/2014/chart" uri="{C3380CC4-5D6E-409C-BE32-E72D297353CC}">
              <c16:uniqueId val="{00000000-8B9E-4EB9-A8EC-8D04F4FE7C98}"/>
            </c:ext>
          </c:extLst>
        </c:ser>
        <c:dLbls>
          <c:showLegendKey val="0"/>
          <c:showVal val="0"/>
          <c:showCatName val="0"/>
          <c:showSerName val="0"/>
          <c:showPercent val="0"/>
          <c:showBubbleSize val="0"/>
        </c:dLbls>
        <c:smooth val="0"/>
        <c:axId val="1361287920"/>
        <c:axId val="1361283120"/>
      </c:lineChart>
      <c:catAx>
        <c:axId val="13612879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6.2448592425321574E-2"/>
              <c:y val="0.92105969548025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61283120"/>
        <c:crosses val="autoZero"/>
        <c:auto val="1"/>
        <c:lblAlgn val="ctr"/>
        <c:lblOffset val="100"/>
        <c:noMultiLvlLbl val="0"/>
      </c:catAx>
      <c:valAx>
        <c:axId val="136128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Heart Disease Rate</a:t>
                </a:r>
              </a:p>
            </c:rich>
          </c:tx>
          <c:layout>
            <c:manualLayout>
              <c:xMode val="edge"/>
              <c:yMode val="edge"/>
              <c:x val="2.7789356676392943E-2"/>
              <c:y val="0.120119293415921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2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Hypertension Rate Spikes Again at Midlife Stage</a:t>
            </a:r>
          </a:p>
        </c:rich>
      </c:tx>
      <c:layout>
        <c:manualLayout>
          <c:xMode val="edge"/>
          <c:yMode val="edge"/>
          <c:x val="6.7972766430457146E-2"/>
          <c:y val="2.29252636405318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age_risk_factor_analysis!$D$28</c:f>
              <c:strCache>
                <c:ptCount val="1"/>
                <c:pt idx="0">
                  <c:v>Hypertension %</c:v>
                </c:pt>
              </c:strCache>
            </c:strRef>
          </c:tx>
          <c:spPr>
            <a:ln w="28575" cap="rnd">
              <a:solidFill>
                <a:schemeClr val="accent1"/>
              </a:solidFill>
              <a:round/>
            </a:ln>
            <a:effectLst/>
          </c:spPr>
          <c:marker>
            <c:symbol val="none"/>
          </c:marker>
          <c:dLbls>
            <c:dLbl>
              <c:idx val="0"/>
              <c:layout>
                <c:manualLayout>
                  <c:x val="-0.1028206197026539"/>
                  <c:y val="-0.123796423658872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953-4F00-AB18-C2EDEE56384E}"/>
                </c:ext>
              </c:extLst>
            </c:dLbl>
            <c:dLbl>
              <c:idx val="1"/>
              <c:delete val="1"/>
              <c:extLst>
                <c:ext xmlns:c15="http://schemas.microsoft.com/office/drawing/2012/chart" uri="{CE6537A1-D6FC-4f65-9D91-7224C49458BB}"/>
                <c:ext xmlns:c16="http://schemas.microsoft.com/office/drawing/2014/chart" uri="{C3380CC4-5D6E-409C-BE32-E72D297353CC}">
                  <c16:uniqueId val="{00000002-7953-4F00-AB18-C2EDEE56384E}"/>
                </c:ext>
              </c:extLst>
            </c:dLbl>
            <c:dLbl>
              <c:idx val="2"/>
              <c:layout>
                <c:manualLayout>
                  <c:x val="-0.19009189086878944"/>
                  <c:y val="-0.195210612581633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953-4F00-AB18-C2EDEE56384E}"/>
                </c:ext>
              </c:extLst>
            </c:dLbl>
            <c:dLbl>
              <c:idx val="3"/>
              <c:layout>
                <c:manualLayout>
                  <c:x val="4.559008073136335E-2"/>
                  <c:y val="0.10057944957705596"/>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53-4F00-AB18-C2EDEE56384E}"/>
                </c:ext>
              </c:extLst>
            </c:dLbl>
            <c:dLbl>
              <c:idx val="4"/>
              <c:layout>
                <c:manualLayout>
                  <c:x val="1.8260889543871422E-2"/>
                  <c:y val="9.6861710088742378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53-4F00-AB18-C2EDEE56384E}"/>
                </c:ext>
              </c:extLst>
            </c:dLbl>
            <c:dLbl>
              <c:idx val="5"/>
              <c:layout>
                <c:manualLayout>
                  <c:x val="-7.5896234104542687E-2"/>
                  <c:y val="-8.3944965850061504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53-4F00-AB18-C2EDEE5638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smooth val="0"/>
          <c:extLst>
            <c:ext xmlns:c16="http://schemas.microsoft.com/office/drawing/2014/chart" uri="{C3380CC4-5D6E-409C-BE32-E72D297353CC}">
              <c16:uniqueId val="{00000000-7953-4F00-AB18-C2EDEE56384E}"/>
            </c:ext>
          </c:extLst>
        </c:ser>
        <c:dLbls>
          <c:showLegendKey val="0"/>
          <c:showVal val="0"/>
          <c:showCatName val="0"/>
          <c:showSerName val="0"/>
          <c:showPercent val="0"/>
          <c:showBubbleSize val="0"/>
        </c:dLbls>
        <c:smooth val="0"/>
        <c:axId val="732393520"/>
        <c:axId val="732392080"/>
      </c:lineChart>
      <c:catAx>
        <c:axId val="732393520"/>
        <c:scaling>
          <c:orientation val="minMax"/>
        </c:scaling>
        <c:delete val="1"/>
        <c:axPos val="b"/>
        <c:numFmt formatCode="General" sourceLinked="1"/>
        <c:majorTickMark val="none"/>
        <c:minorTickMark val="none"/>
        <c:tickLblPos val="nextTo"/>
        <c:crossAx val="732392080"/>
        <c:crosses val="autoZero"/>
        <c:auto val="1"/>
        <c:lblAlgn val="ctr"/>
        <c:lblOffset val="100"/>
        <c:noMultiLvlLbl val="0"/>
      </c:catAx>
      <c:valAx>
        <c:axId val="73239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 Rate</a:t>
                </a:r>
              </a:p>
            </c:rich>
          </c:tx>
          <c:layout>
            <c:manualLayout>
              <c:xMode val="edge"/>
              <c:yMode val="edge"/>
              <c:x val="2.2231485341114354E-2"/>
              <c:y val="0.143764147775888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r>
              <a:rPr lang="en-US" sz="900" b="1">
                <a:solidFill>
                  <a:schemeClr val="accent1"/>
                </a:solidFill>
              </a:rPr>
              <a:t>Diabetes affects 1 in 5 patients by mid 40s and 1 in 4 pre-senior patients</a:t>
            </a:r>
          </a:p>
        </c:rich>
      </c:tx>
      <c:layout>
        <c:manualLayout>
          <c:xMode val="edge"/>
          <c:yMode val="edge"/>
          <c:x val="7.6405119643850869E-2"/>
          <c:y val="2.7510316368638238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endParaRPr lang="en-US"/>
        </a:p>
      </c:txPr>
    </c:title>
    <c:autoTitleDeleted val="0"/>
    <c:plotArea>
      <c:layout/>
      <c:lineChart>
        <c:grouping val="standard"/>
        <c:varyColors val="0"/>
        <c:ser>
          <c:idx val="0"/>
          <c:order val="0"/>
          <c:tx>
            <c:strRef>
              <c:f>age_risk_factor_analysis!$D$53</c:f>
              <c:strCache>
                <c:ptCount val="1"/>
                <c:pt idx="0">
                  <c:v>Diabetes %</c:v>
                </c:pt>
              </c:strCache>
            </c:strRef>
          </c:tx>
          <c:spPr>
            <a:ln w="28575" cap="rnd">
              <a:solidFill>
                <a:schemeClr val="accent1"/>
              </a:solidFill>
              <a:round/>
            </a:ln>
            <a:effectLst/>
          </c:spPr>
          <c:marker>
            <c:symbol val="none"/>
          </c:marker>
          <c:dLbls>
            <c:dLbl>
              <c:idx val="0"/>
              <c:layout>
                <c:manualLayout>
                  <c:x val="-3.0606566499721783E-2"/>
                  <c:y val="0.151306740027510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4B-4AC9-AE01-6083449F7975}"/>
                </c:ext>
              </c:extLst>
            </c:dLbl>
            <c:dLbl>
              <c:idx val="1"/>
              <c:delete val="1"/>
              <c:extLst>
                <c:ext xmlns:c15="http://schemas.microsoft.com/office/drawing/2012/chart" uri="{CE6537A1-D6FC-4f65-9D91-7224C49458BB}"/>
                <c:ext xmlns:c16="http://schemas.microsoft.com/office/drawing/2014/chart" uri="{C3380CC4-5D6E-409C-BE32-E72D297353CC}">
                  <c16:uniqueId val="{00000002-134B-4AC9-AE01-6083449F7975}"/>
                </c:ext>
              </c:extLst>
            </c:dLbl>
            <c:dLbl>
              <c:idx val="2"/>
              <c:layout>
                <c:manualLayout>
                  <c:x val="-0.1806830281440196"/>
                  <c:y val="-0.1758645712614672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4B-4AC9-AE01-6083449F7975}"/>
                </c:ext>
              </c:extLst>
            </c:dLbl>
            <c:dLbl>
              <c:idx val="3"/>
              <c:layout>
                <c:manualLayout>
                  <c:x val="-4.4481512371420631E-2"/>
                  <c:y val="0.171534538711173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4B-4AC9-AE01-6083449F7975}"/>
                </c:ext>
              </c:extLst>
            </c:dLbl>
            <c:dLbl>
              <c:idx val="4"/>
              <c:layout>
                <c:manualLayout>
                  <c:x val="2.7800945232137894E-3"/>
                  <c:y val="0.134445989800648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34B-4AC9-AE01-6083449F7975}"/>
                </c:ext>
              </c:extLst>
            </c:dLbl>
            <c:dLbl>
              <c:idx val="5"/>
              <c:layout>
                <c:manualLayout>
                  <c:x val="-0.15290519877675851"/>
                  <c:y val="-5.56328233657858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134B-4AC9-AE01-6083449F79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smooth val="0"/>
          <c:extLst>
            <c:ext xmlns:c16="http://schemas.microsoft.com/office/drawing/2014/chart" uri="{C3380CC4-5D6E-409C-BE32-E72D297353CC}">
              <c16:uniqueId val="{00000000-134B-4AC9-AE01-6083449F7975}"/>
            </c:ext>
          </c:extLst>
        </c:ser>
        <c:dLbls>
          <c:showLegendKey val="0"/>
          <c:showVal val="0"/>
          <c:showCatName val="0"/>
          <c:showSerName val="0"/>
          <c:showPercent val="0"/>
          <c:showBubbleSize val="0"/>
        </c:dLbls>
        <c:smooth val="0"/>
        <c:axId val="826098640"/>
        <c:axId val="826097680"/>
      </c:lineChart>
      <c:catAx>
        <c:axId val="826098640"/>
        <c:scaling>
          <c:orientation val="minMax"/>
        </c:scaling>
        <c:delete val="1"/>
        <c:axPos val="b"/>
        <c:numFmt formatCode="General" sourceLinked="1"/>
        <c:majorTickMark val="none"/>
        <c:minorTickMark val="none"/>
        <c:tickLblPos val="nextTo"/>
        <c:crossAx val="826097680"/>
        <c:crosses val="autoZero"/>
        <c:auto val="1"/>
        <c:lblAlgn val="ctr"/>
        <c:lblOffset val="100"/>
        <c:noMultiLvlLbl val="0"/>
      </c:catAx>
      <c:valAx>
        <c:axId val="826097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Diabetes Rate</a:t>
                </a:r>
              </a:p>
            </c:rich>
          </c:tx>
          <c:layout>
            <c:manualLayout>
              <c:xMode val="edge"/>
              <c:yMode val="edge"/>
              <c:x val="3.0606566499721759E-2"/>
              <c:y val="0.119807427785419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Patients with normal avg glucose make</a:t>
            </a:r>
            <a:r>
              <a:rPr lang="en-US" baseline="0"/>
              <a:t> up almost half the population</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health_distribution!$D$28</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health_distribution!$D$29:$D$33</c:f>
              <c:numCache>
                <c:formatCode>0.00%</c:formatCode>
                <c:ptCount val="5"/>
                <c:pt idx="0">
                  <c:v>0.15260000000000001</c:v>
                </c:pt>
                <c:pt idx="1">
                  <c:v>0.4819</c:v>
                </c:pt>
                <c:pt idx="2">
                  <c:v>0.20680000000000001</c:v>
                </c:pt>
                <c:pt idx="3">
                  <c:v>0.10290000000000001</c:v>
                </c:pt>
                <c:pt idx="4">
                  <c:v>5.5899999999999998E-2</c:v>
                </c:pt>
              </c:numCache>
            </c:numRef>
          </c:val>
          <c:extLst>
            <c:ext xmlns:c16="http://schemas.microsoft.com/office/drawing/2014/chart" uri="{C3380CC4-5D6E-409C-BE32-E72D297353CC}">
              <c16:uniqueId val="{00000000-2D40-4617-9BA5-1E18A5EF8162}"/>
            </c:ext>
          </c:extLst>
        </c:ser>
        <c:dLbls>
          <c:showLegendKey val="0"/>
          <c:showVal val="0"/>
          <c:showCatName val="0"/>
          <c:showSerName val="0"/>
          <c:showPercent val="0"/>
          <c:showBubbleSize val="0"/>
        </c:dLbls>
        <c:gapWidth val="35"/>
        <c:axId val="2069640224"/>
        <c:axId val="2069642144"/>
      </c:barChart>
      <c:catAx>
        <c:axId val="2069640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9642144"/>
        <c:crosses val="autoZero"/>
        <c:auto val="1"/>
        <c:lblAlgn val="ctr"/>
        <c:lblOffset val="100"/>
        <c:noMultiLvlLbl val="0"/>
      </c:catAx>
      <c:valAx>
        <c:axId val="2069642144"/>
        <c:scaling>
          <c:orientation val="minMax"/>
        </c:scaling>
        <c:delete val="1"/>
        <c:axPos val="t"/>
        <c:numFmt formatCode="0.00%" sourceLinked="1"/>
        <c:majorTickMark val="none"/>
        <c:minorTickMark val="none"/>
        <c:tickLblPos val="nextTo"/>
        <c:crossAx val="206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high diabetes stroke</a:t>
            </a:r>
            <a:r>
              <a:rPr lang="en-US" baseline="0"/>
              <a:t> rate are at least twice as high as other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health_distribution!$E$28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health_distribution!$E$29:$E$33</c:f>
              <c:numCache>
                <c:formatCode>0.00%</c:formatCode>
                <c:ptCount val="5"/>
                <c:pt idx="0">
                  <c:v>1.44E-2</c:v>
                </c:pt>
                <c:pt idx="1">
                  <c:v>1.6799999999999999E-2</c:v>
                </c:pt>
                <c:pt idx="2">
                  <c:v>2.01E-2</c:v>
                </c:pt>
                <c:pt idx="3">
                  <c:v>3.3300000000000003E-2</c:v>
                </c:pt>
                <c:pt idx="4">
                  <c:v>7.46E-2</c:v>
                </c:pt>
              </c:numCache>
            </c:numRef>
          </c:val>
          <c:extLst>
            <c:ext xmlns:c16="http://schemas.microsoft.com/office/drawing/2014/chart" uri="{C3380CC4-5D6E-409C-BE32-E72D297353CC}">
              <c16:uniqueId val="{00000000-D416-4D45-BF7A-D5BCAC01F07C}"/>
            </c:ext>
          </c:extLst>
        </c:ser>
        <c:dLbls>
          <c:showLegendKey val="0"/>
          <c:showVal val="0"/>
          <c:showCatName val="0"/>
          <c:showSerName val="0"/>
          <c:showPercent val="0"/>
          <c:showBubbleSize val="0"/>
        </c:dLbls>
        <c:gapWidth val="35"/>
        <c:axId val="783440688"/>
        <c:axId val="783441168"/>
      </c:barChart>
      <c:catAx>
        <c:axId val="783440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3441168"/>
        <c:crosses val="autoZero"/>
        <c:auto val="1"/>
        <c:lblAlgn val="ctr"/>
        <c:lblOffset val="100"/>
        <c:noMultiLvlLbl val="0"/>
      </c:catAx>
      <c:valAx>
        <c:axId val="783441168"/>
        <c:scaling>
          <c:orientation val="minMax"/>
        </c:scaling>
        <c:delete val="1"/>
        <c:axPos val="t"/>
        <c:numFmt formatCode="0.00%" sourceLinked="1"/>
        <c:majorTickMark val="none"/>
        <c:minorTickMark val="none"/>
        <c:tickLblPos val="nextTo"/>
        <c:crossAx val="783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High diabetes stroke rate is second highest while being the least represented.</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health_distribution!$G$28</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health_distribution!$G$29:$G$33</c:f>
              <c:numCache>
                <c:formatCode>0.00%</c:formatCode>
                <c:ptCount val="5"/>
                <c:pt idx="0" formatCode="0%">
                  <c:v>0.1</c:v>
                </c:pt>
                <c:pt idx="1">
                  <c:v>0.36670000000000003</c:v>
                </c:pt>
                <c:pt idx="2">
                  <c:v>0.18890000000000001</c:v>
                </c:pt>
                <c:pt idx="3">
                  <c:v>0.15559999999999999</c:v>
                </c:pt>
                <c:pt idx="4">
                  <c:v>0.18890000000000001</c:v>
                </c:pt>
              </c:numCache>
            </c:numRef>
          </c:val>
          <c:extLst>
            <c:ext xmlns:c16="http://schemas.microsoft.com/office/drawing/2014/chart" uri="{C3380CC4-5D6E-409C-BE32-E72D297353CC}">
              <c16:uniqueId val="{00000000-950B-4C33-B346-15E98AC9B914}"/>
            </c:ext>
          </c:extLst>
        </c:ser>
        <c:dLbls>
          <c:showLegendKey val="0"/>
          <c:showVal val="0"/>
          <c:showCatName val="0"/>
          <c:showSerName val="0"/>
          <c:showPercent val="0"/>
          <c:showBubbleSize val="0"/>
        </c:dLbls>
        <c:gapWidth val="35"/>
        <c:axId val="813461792"/>
        <c:axId val="813462752"/>
      </c:barChart>
      <c:catAx>
        <c:axId val="81346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462752"/>
        <c:crosses val="autoZero"/>
        <c:auto val="1"/>
        <c:lblAlgn val="ctr"/>
        <c:lblOffset val="100"/>
        <c:noMultiLvlLbl val="0"/>
      </c:catAx>
      <c:valAx>
        <c:axId val="81346275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4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2.35% of the data population have heart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health_distribution!$D$52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health_distribution!$D$53:$D$54</c:f>
              <c:numCache>
                <c:formatCode>0.00%</c:formatCode>
                <c:ptCount val="2"/>
                <c:pt idx="0">
                  <c:v>0.97650000000000003</c:v>
                </c:pt>
                <c:pt idx="1">
                  <c:v>2.35E-2</c:v>
                </c:pt>
              </c:numCache>
            </c:numRef>
          </c:val>
          <c:extLst>
            <c:ext xmlns:c16="http://schemas.microsoft.com/office/drawing/2014/chart" uri="{C3380CC4-5D6E-409C-BE32-E72D297353CC}">
              <c16:uniqueId val="{00000000-3275-45F4-B5F9-FD4C67BF673C}"/>
            </c:ext>
          </c:extLst>
        </c:ser>
        <c:dLbls>
          <c:dLblPos val="outEnd"/>
          <c:showLegendKey val="0"/>
          <c:showVal val="1"/>
          <c:showCatName val="0"/>
          <c:showSerName val="0"/>
          <c:showPercent val="0"/>
          <c:showBubbleSize val="0"/>
        </c:dLbls>
        <c:gapWidth val="35"/>
        <c:overlap val="-27"/>
        <c:axId val="773955312"/>
        <c:axId val="773964432"/>
      </c:barChart>
      <c:catAx>
        <c:axId val="7739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4432"/>
        <c:crosses val="autoZero"/>
        <c:auto val="1"/>
        <c:lblAlgn val="ctr"/>
        <c:lblOffset val="100"/>
        <c:noMultiLvlLbl val="0"/>
      </c:catAx>
      <c:valAx>
        <c:axId val="773964432"/>
        <c:scaling>
          <c:orientation val="minMax"/>
        </c:scaling>
        <c:delete val="1"/>
        <c:axPos val="l"/>
        <c:numFmt formatCode="0.00%" sourceLinked="1"/>
        <c:majorTickMark val="none"/>
        <c:minorTickMark val="none"/>
        <c:tickLblPos val="nextTo"/>
        <c:crossAx val="7739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18" Type="http://schemas.openxmlformats.org/officeDocument/2006/relationships/chart" Target="../charts/chart33.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17" Type="http://schemas.openxmlformats.org/officeDocument/2006/relationships/chart" Target="../charts/chart32.xml"/><Relationship Id="rId2" Type="http://schemas.openxmlformats.org/officeDocument/2006/relationships/chart" Target="../charts/chart17.xml"/><Relationship Id="rId16" Type="http://schemas.openxmlformats.org/officeDocument/2006/relationships/chart" Target="../charts/chart31.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4</xdr:col>
      <xdr:colOff>336232</xdr:colOff>
      <xdr:row>15</xdr:row>
      <xdr:rowOff>35242</xdr:rowOff>
    </xdr:from>
    <xdr:to>
      <xdr:col>7</xdr:col>
      <xdr:colOff>1220152</xdr:colOff>
      <xdr:row>30</xdr:row>
      <xdr:rowOff>60007</xdr:rowOff>
    </xdr:to>
    <xdr:graphicFrame macro="">
      <xdr:nvGraphicFramePr>
        <xdr:cNvPr id="6" name="Chart 5">
          <a:extLst>
            <a:ext uri="{FF2B5EF4-FFF2-40B4-BE49-F238E27FC236}">
              <a16:creationId xmlns:a16="http://schemas.microsoft.com/office/drawing/2014/main" id="{7893A906-89EA-CD68-5391-A8B7AF10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32</xdr:row>
      <xdr:rowOff>12382</xdr:rowOff>
    </xdr:from>
    <xdr:to>
      <xdr:col>7</xdr:col>
      <xdr:colOff>712470</xdr:colOff>
      <xdr:row>46</xdr:row>
      <xdr:rowOff>39052</xdr:rowOff>
    </xdr:to>
    <xdr:graphicFrame macro="">
      <xdr:nvGraphicFramePr>
        <xdr:cNvPr id="7" name="Chart 6">
          <a:extLst>
            <a:ext uri="{FF2B5EF4-FFF2-40B4-BE49-F238E27FC236}">
              <a16:creationId xmlns:a16="http://schemas.microsoft.com/office/drawing/2014/main" id="{C4D03C24-EF53-62FB-2032-1B43F14B4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0.02806</cdr:x>
      <cdr:y>0.93384</cdr:y>
    </cdr:from>
    <cdr:to>
      <cdr:x>0.91318</cdr:x>
      <cdr:y>1</cdr:y>
    </cdr:to>
    <cdr:sp macro="" textlink="">
      <cdr:nvSpPr>
        <cdr:cNvPr id="2" name="TextBox 1">
          <a:extLst xmlns:a="http://schemas.openxmlformats.org/drawingml/2006/main">
            <a:ext uri="{FF2B5EF4-FFF2-40B4-BE49-F238E27FC236}">
              <a16:creationId xmlns:a16="http://schemas.microsoft.com/office/drawing/2014/main" id="{DC4BA640-CE86-795B-D25B-7B0CD0B74992}"/>
            </a:ext>
          </a:extLst>
        </cdr:cNvPr>
        <cdr:cNvSpPr txBox="1"/>
      </cdr:nvSpPr>
      <cdr:spPr>
        <a:xfrm xmlns:a="http://schemas.openxmlformats.org/drawingml/2006/main">
          <a:off x="141923" y="2554605"/>
          <a:ext cx="447675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kern="1200">
              <a:solidFill>
                <a:schemeClr val="bg2">
                  <a:lumMod val="75000"/>
                </a:schemeClr>
              </a:solidFill>
            </a:rPr>
            <a:t>Data:</a:t>
          </a:r>
          <a:r>
            <a:rPr lang="en-US" sz="800" kern="1200" baseline="0">
              <a:solidFill>
                <a:schemeClr val="bg2">
                  <a:lumMod val="75000"/>
                </a:schemeClr>
              </a:solidFill>
            </a:rPr>
            <a:t> 65 and over stroke cases represent 159 of the 249 total stroke cases</a:t>
          </a:r>
          <a:endParaRPr lang="en-US" sz="800" kern="1200">
            <a:solidFill>
              <a:schemeClr val="bg2">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10</xdr:row>
      <xdr:rowOff>3810</xdr:rowOff>
    </xdr:from>
    <xdr:to>
      <xdr:col>5</xdr:col>
      <xdr:colOff>538480</xdr:colOff>
      <xdr:row>24</xdr:row>
      <xdr:rowOff>172720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782320</xdr:colOff>
      <xdr:row>10</xdr:row>
      <xdr:rowOff>3810</xdr:rowOff>
    </xdr:from>
    <xdr:to>
      <xdr:col>11</xdr:col>
      <xdr:colOff>497840</xdr:colOff>
      <xdr:row>25</xdr:row>
      <xdr:rowOff>10160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132080</xdr:colOff>
      <xdr:row>9</xdr:row>
      <xdr:rowOff>173990</xdr:rowOff>
    </xdr:from>
    <xdr:to>
      <xdr:col>19</xdr:col>
      <xdr:colOff>436880</xdr:colOff>
      <xdr:row>24</xdr:row>
      <xdr:rowOff>173990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xdr:colOff>
      <xdr:row>34</xdr:row>
      <xdr:rowOff>0</xdr:rowOff>
    </xdr:from>
    <xdr:to>
      <xdr:col>5</xdr:col>
      <xdr:colOff>223520</xdr:colOff>
      <xdr:row>49</xdr:row>
      <xdr:rowOff>0</xdr:rowOff>
    </xdr:to>
    <xdr:graphicFrame macro="">
      <xdr:nvGraphicFramePr>
        <xdr:cNvPr id="5" name="Chart 4">
          <a:extLst>
            <a:ext uri="{FF2B5EF4-FFF2-40B4-BE49-F238E27FC236}">
              <a16:creationId xmlns:a16="http://schemas.microsoft.com/office/drawing/2014/main" id="{65734365-EA6C-ECFB-601B-D790ED5C1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396240</xdr:colOff>
      <xdr:row>34</xdr:row>
      <xdr:rowOff>0</xdr:rowOff>
    </xdr:from>
    <xdr:to>
      <xdr:col>11</xdr:col>
      <xdr:colOff>548640</xdr:colOff>
      <xdr:row>49</xdr:row>
      <xdr:rowOff>0</xdr:rowOff>
    </xdr:to>
    <xdr:graphicFrame macro="">
      <xdr:nvGraphicFramePr>
        <xdr:cNvPr id="6" name="Chart 5">
          <a:extLst>
            <a:ext uri="{FF2B5EF4-FFF2-40B4-BE49-F238E27FC236}">
              <a16:creationId xmlns:a16="http://schemas.microsoft.com/office/drawing/2014/main" id="{99BBA616-D2F4-C6C8-5E25-3112DAEF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34</xdr:row>
      <xdr:rowOff>0</xdr:rowOff>
    </xdr:from>
    <xdr:to>
      <xdr:col>19</xdr:col>
      <xdr:colOff>487680</xdr:colOff>
      <xdr:row>49</xdr:row>
      <xdr:rowOff>0</xdr:rowOff>
    </xdr:to>
    <xdr:graphicFrame macro="">
      <xdr:nvGraphicFramePr>
        <xdr:cNvPr id="7" name="Chart 6">
          <a:extLst>
            <a:ext uri="{FF2B5EF4-FFF2-40B4-BE49-F238E27FC236}">
              <a16:creationId xmlns:a16="http://schemas.microsoft.com/office/drawing/2014/main" id="{0A5EBA50-E27B-F298-F3CA-BFC8196A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10160</xdr:rowOff>
    </xdr:from>
    <xdr:to>
      <xdr:col>5</xdr:col>
      <xdr:colOff>50800</xdr:colOff>
      <xdr:row>70</xdr:row>
      <xdr:rowOff>10160</xdr:rowOff>
    </xdr:to>
    <xdr:graphicFrame macro="">
      <xdr:nvGraphicFramePr>
        <xdr:cNvPr id="8" name="Chart 7">
          <a:extLst>
            <a:ext uri="{FF2B5EF4-FFF2-40B4-BE49-F238E27FC236}">
              <a16:creationId xmlns:a16="http://schemas.microsoft.com/office/drawing/2014/main" id="{26CEF310-3F7A-253B-07D8-ED253A34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193040</xdr:colOff>
      <xdr:row>55</xdr:row>
      <xdr:rowOff>0</xdr:rowOff>
    </xdr:from>
    <xdr:to>
      <xdr:col>11</xdr:col>
      <xdr:colOff>345440</xdr:colOff>
      <xdr:row>70</xdr:row>
      <xdr:rowOff>0</xdr:rowOff>
    </xdr:to>
    <xdr:graphicFrame macro="">
      <xdr:nvGraphicFramePr>
        <xdr:cNvPr id="9" name="Chart 8">
          <a:extLst>
            <a:ext uri="{FF2B5EF4-FFF2-40B4-BE49-F238E27FC236}">
              <a16:creationId xmlns:a16="http://schemas.microsoft.com/office/drawing/2014/main" id="{75AE1BDA-9B72-48DC-5FA0-3A4CD2E1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55</xdr:row>
      <xdr:rowOff>0</xdr:rowOff>
    </xdr:from>
    <xdr:to>
      <xdr:col>19</xdr:col>
      <xdr:colOff>304800</xdr:colOff>
      <xdr:row>70</xdr:row>
      <xdr:rowOff>0</xdr:rowOff>
    </xdr:to>
    <xdr:graphicFrame macro="">
      <xdr:nvGraphicFramePr>
        <xdr:cNvPr id="10" name="Chart 9">
          <a:extLst>
            <a:ext uri="{FF2B5EF4-FFF2-40B4-BE49-F238E27FC236}">
              <a16:creationId xmlns:a16="http://schemas.microsoft.com/office/drawing/2014/main" id="{7F5317C3-776A-85D3-9B36-0853A6B3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589280</xdr:colOff>
      <xdr:row>77</xdr:row>
      <xdr:rowOff>0</xdr:rowOff>
    </xdr:from>
    <xdr:to>
      <xdr:col>5</xdr:col>
      <xdr:colOff>396240</xdr:colOff>
      <xdr:row>92</xdr:row>
      <xdr:rowOff>0</xdr:rowOff>
    </xdr:to>
    <xdr:graphicFrame macro="">
      <xdr:nvGraphicFramePr>
        <xdr:cNvPr id="11" name="Chart 10">
          <a:extLst>
            <a:ext uri="{FF2B5EF4-FFF2-40B4-BE49-F238E27FC236}">
              <a16:creationId xmlns:a16="http://schemas.microsoft.com/office/drawing/2014/main" id="{48643F56-C37B-4DAF-79CC-345B98B66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548640</xdr:colOff>
      <xdr:row>77</xdr:row>
      <xdr:rowOff>10160</xdr:rowOff>
    </xdr:from>
    <xdr:to>
      <xdr:col>11</xdr:col>
      <xdr:colOff>396240</xdr:colOff>
      <xdr:row>92</xdr:row>
      <xdr:rowOff>10160</xdr:rowOff>
    </xdr:to>
    <xdr:graphicFrame macro="">
      <xdr:nvGraphicFramePr>
        <xdr:cNvPr id="12" name="Chart 11">
          <a:extLst>
            <a:ext uri="{FF2B5EF4-FFF2-40B4-BE49-F238E27FC236}">
              <a16:creationId xmlns:a16="http://schemas.microsoft.com/office/drawing/2014/main" id="{D1E131AE-D40D-4E84-A5EB-4B121AB2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10160</xdr:colOff>
      <xdr:row>76</xdr:row>
      <xdr:rowOff>172720</xdr:rowOff>
    </xdr:from>
    <xdr:to>
      <xdr:col>19</xdr:col>
      <xdr:colOff>314960</xdr:colOff>
      <xdr:row>91</xdr:row>
      <xdr:rowOff>172720</xdr:rowOff>
    </xdr:to>
    <xdr:graphicFrame macro="">
      <xdr:nvGraphicFramePr>
        <xdr:cNvPr id="13" name="Chart 12">
          <a:extLst>
            <a:ext uri="{FF2B5EF4-FFF2-40B4-BE49-F238E27FC236}">
              <a16:creationId xmlns:a16="http://schemas.microsoft.com/office/drawing/2014/main" id="{38F50F39-E841-3512-B2E6-454BFF48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0</xdr:colOff>
      <xdr:row>34</xdr:row>
      <xdr:rowOff>0</xdr:rowOff>
    </xdr:from>
    <xdr:to>
      <xdr:col>23</xdr:col>
      <xdr:colOff>883920</xdr:colOff>
      <xdr:row>49</xdr:row>
      <xdr:rowOff>0</xdr:rowOff>
    </xdr:to>
    <xdr:graphicFrame macro="">
      <xdr:nvGraphicFramePr>
        <xdr:cNvPr id="16" name="Chart 15">
          <a:extLst>
            <a:ext uri="{FF2B5EF4-FFF2-40B4-BE49-F238E27FC236}">
              <a16:creationId xmlns:a16="http://schemas.microsoft.com/office/drawing/2014/main" id="{BDD94B3D-9D5B-F638-0BA4-C52AE1408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6626</xdr:colOff>
      <xdr:row>2</xdr:row>
      <xdr:rowOff>172283</xdr:rowOff>
    </xdr:from>
    <xdr:to>
      <xdr:col>14</xdr:col>
      <xdr:colOff>311426</xdr:colOff>
      <xdr:row>17</xdr:row>
      <xdr:rowOff>132527</xdr:rowOff>
    </xdr:to>
    <xdr:graphicFrame macro="">
      <xdr:nvGraphicFramePr>
        <xdr:cNvPr id="2" name="Chart 1">
          <a:extLst>
            <a:ext uri="{FF2B5EF4-FFF2-40B4-BE49-F238E27FC236}">
              <a16:creationId xmlns:a16="http://schemas.microsoft.com/office/drawing/2014/main" id="{23C84694-BFFA-676D-D587-992AF2D1C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7068</xdr:colOff>
      <xdr:row>18</xdr:row>
      <xdr:rowOff>182002</xdr:rowOff>
    </xdr:from>
    <xdr:to>
      <xdr:col>14</xdr:col>
      <xdr:colOff>355599</xdr:colOff>
      <xdr:row>36</xdr:row>
      <xdr:rowOff>0</xdr:rowOff>
    </xdr:to>
    <xdr:graphicFrame macro="">
      <xdr:nvGraphicFramePr>
        <xdr:cNvPr id="5" name="Chart 4">
          <a:extLst>
            <a:ext uri="{FF2B5EF4-FFF2-40B4-BE49-F238E27FC236}">
              <a16:creationId xmlns:a16="http://schemas.microsoft.com/office/drawing/2014/main" id="{00DA4635-49F2-E6F4-5C3D-AED4CE56F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599440</xdr:colOff>
      <xdr:row>2</xdr:row>
      <xdr:rowOff>172728</xdr:rowOff>
    </xdr:from>
    <xdr:to>
      <xdr:col>22</xdr:col>
      <xdr:colOff>294640</xdr:colOff>
      <xdr:row>17</xdr:row>
      <xdr:rowOff>172728</xdr:rowOff>
    </xdr:to>
    <xdr:graphicFrame macro="">
      <xdr:nvGraphicFramePr>
        <xdr:cNvPr id="7" name="Chart 6">
          <a:extLst>
            <a:ext uri="{FF2B5EF4-FFF2-40B4-BE49-F238E27FC236}">
              <a16:creationId xmlns:a16="http://schemas.microsoft.com/office/drawing/2014/main" id="{12C55BA7-A24D-65F3-82EB-E81350EB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xdr:colOff>
      <xdr:row>61</xdr:row>
      <xdr:rowOff>10168</xdr:rowOff>
    </xdr:from>
    <xdr:to>
      <xdr:col>7</xdr:col>
      <xdr:colOff>274320</xdr:colOff>
      <xdr:row>91</xdr:row>
      <xdr:rowOff>152400</xdr:rowOff>
    </xdr:to>
    <xdr:graphicFrame macro="">
      <xdr:nvGraphicFramePr>
        <xdr:cNvPr id="22" name="Chart 21">
          <a:extLst>
            <a:ext uri="{FF2B5EF4-FFF2-40B4-BE49-F238E27FC236}">
              <a16:creationId xmlns:a16="http://schemas.microsoft.com/office/drawing/2014/main" id="{67677354-A55F-D5A4-B8C3-D01324DC8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177800</xdr:colOff>
      <xdr:row>37</xdr:row>
      <xdr:rowOff>10160</xdr:rowOff>
    </xdr:from>
    <xdr:to>
      <xdr:col>10</xdr:col>
      <xdr:colOff>467360</xdr:colOff>
      <xdr:row>58</xdr:row>
      <xdr:rowOff>40640</xdr:rowOff>
    </xdr:to>
    <xdr:graphicFrame macro="">
      <xdr:nvGraphicFramePr>
        <xdr:cNvPr id="24" name="Chart 23">
          <a:extLst>
            <a:ext uri="{FF2B5EF4-FFF2-40B4-BE49-F238E27FC236}">
              <a16:creationId xmlns:a16="http://schemas.microsoft.com/office/drawing/2014/main" id="{E853FBC9-0A71-57FB-1576-A06013CF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314960</xdr:colOff>
      <xdr:row>57</xdr:row>
      <xdr:rowOff>111768</xdr:rowOff>
    </xdr:from>
    <xdr:to>
      <xdr:col>16</xdr:col>
      <xdr:colOff>142240</xdr:colOff>
      <xdr:row>80</xdr:row>
      <xdr:rowOff>71120</xdr:rowOff>
    </xdr:to>
    <xdr:graphicFrame macro="">
      <xdr:nvGraphicFramePr>
        <xdr:cNvPr id="6" name="Chart 5">
          <a:extLst>
            <a:ext uri="{FF2B5EF4-FFF2-40B4-BE49-F238E27FC236}">
              <a16:creationId xmlns:a16="http://schemas.microsoft.com/office/drawing/2014/main" id="{791BAA9D-DBCF-ED87-2DD0-BE3AA9167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0.72506</cdr:x>
      <cdr:y>0.31496</cdr:y>
    </cdr:from>
    <cdr:to>
      <cdr:x>0.98226</cdr:x>
      <cdr:y>0.63517</cdr:y>
    </cdr:to>
    <cdr:sp macro="" textlink="">
      <cdr:nvSpPr>
        <cdr:cNvPr id="2" name="TextBox 1">
          <a:extLst xmlns:a="http://schemas.openxmlformats.org/drawingml/2006/main">
            <a:ext uri="{FF2B5EF4-FFF2-40B4-BE49-F238E27FC236}">
              <a16:creationId xmlns:a16="http://schemas.microsoft.com/office/drawing/2014/main" id="{7AF23465-14EC-D76C-0255-54FE118BBE1D}"/>
            </a:ext>
          </a:extLst>
        </cdr:cNvPr>
        <cdr:cNvSpPr txBox="1"/>
      </cdr:nvSpPr>
      <cdr:spPr>
        <a:xfrm xmlns:a="http://schemas.openxmlformats.org/drawingml/2006/main">
          <a:off x="4983480" y="1219200"/>
          <a:ext cx="1767840" cy="12395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kern="1200">
              <a:solidFill>
                <a:schemeClr val="accent1"/>
              </a:solidFill>
            </a:rPr>
            <a:t>Having Heart Disease </a:t>
          </a:r>
          <a:r>
            <a:rPr lang="en-US" sz="1100" kern="1200"/>
            <a:t>makes you 2 to 4 times more at risk of experiencing stroke</a:t>
          </a:r>
          <a:r>
            <a:rPr lang="en-US" sz="1100" kern="1200" baseline="0"/>
            <a:t>.</a:t>
          </a:r>
          <a:endParaRPr lang="en-US" sz="1100" kern="1200"/>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7620</xdr:colOff>
      <xdr:row>10</xdr:row>
      <xdr:rowOff>3810</xdr:rowOff>
    </xdr:from>
    <xdr:to>
      <xdr:col>6</xdr:col>
      <xdr:colOff>45720</xdr:colOff>
      <xdr:row>25</xdr:row>
      <xdr:rowOff>3810</xdr:rowOff>
    </xdr:to>
    <xdr:graphicFrame macro="">
      <xdr:nvGraphicFramePr>
        <xdr:cNvPr id="2" name="Chart 1">
          <a:extLst>
            <a:ext uri="{FF2B5EF4-FFF2-40B4-BE49-F238E27FC236}">
              <a16:creationId xmlns:a16="http://schemas.microsoft.com/office/drawing/2014/main" id="{745AEA12-FAF9-B115-14D3-7167AA114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34</xdr:row>
      <xdr:rowOff>179070</xdr:rowOff>
    </xdr:from>
    <xdr:to>
      <xdr:col>6</xdr:col>
      <xdr:colOff>91440</xdr:colOff>
      <xdr:row>49</xdr:row>
      <xdr:rowOff>179070</xdr:rowOff>
    </xdr:to>
    <xdr:graphicFrame macro="">
      <xdr:nvGraphicFramePr>
        <xdr:cNvPr id="3" name="Chart 2">
          <a:extLst>
            <a:ext uri="{FF2B5EF4-FFF2-40B4-BE49-F238E27FC236}">
              <a16:creationId xmlns:a16="http://schemas.microsoft.com/office/drawing/2014/main" id="{9806117D-35F1-9FF6-AFF8-CEF58286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59</xdr:row>
      <xdr:rowOff>171450</xdr:rowOff>
    </xdr:from>
    <xdr:to>
      <xdr:col>5</xdr:col>
      <xdr:colOff>510540</xdr:colOff>
      <xdr:row>74</xdr:row>
      <xdr:rowOff>171450</xdr:rowOff>
    </xdr:to>
    <xdr:graphicFrame macro="">
      <xdr:nvGraphicFramePr>
        <xdr:cNvPr id="7" name="Chart 6">
          <a:extLst>
            <a:ext uri="{FF2B5EF4-FFF2-40B4-BE49-F238E27FC236}">
              <a16:creationId xmlns:a16="http://schemas.microsoft.com/office/drawing/2014/main" id="{E0ACA42C-2097-41F2-2F48-88615EB38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85</xdr:row>
      <xdr:rowOff>171450</xdr:rowOff>
    </xdr:from>
    <xdr:to>
      <xdr:col>5</xdr:col>
      <xdr:colOff>243840</xdr:colOff>
      <xdr:row>100</xdr:row>
      <xdr:rowOff>171450</xdr:rowOff>
    </xdr:to>
    <xdr:graphicFrame macro="">
      <xdr:nvGraphicFramePr>
        <xdr:cNvPr id="8" name="Chart 7">
          <a:extLst>
            <a:ext uri="{FF2B5EF4-FFF2-40B4-BE49-F238E27FC236}">
              <a16:creationId xmlns:a16="http://schemas.microsoft.com/office/drawing/2014/main" id="{F3C8B911-D0AF-D4E9-35D2-00313DE0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655320</xdr:colOff>
      <xdr:row>86</xdr:row>
      <xdr:rowOff>3810</xdr:rowOff>
    </xdr:from>
    <xdr:to>
      <xdr:col>10</xdr:col>
      <xdr:colOff>525780</xdr:colOff>
      <xdr:row>101</xdr:row>
      <xdr:rowOff>3810</xdr:rowOff>
    </xdr:to>
    <xdr:graphicFrame macro="">
      <xdr:nvGraphicFramePr>
        <xdr:cNvPr id="9" name="Chart 8">
          <a:extLst>
            <a:ext uri="{FF2B5EF4-FFF2-40B4-BE49-F238E27FC236}">
              <a16:creationId xmlns:a16="http://schemas.microsoft.com/office/drawing/2014/main" id="{23650C19-DC03-7A61-9E98-01ACEF4F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116205</xdr:colOff>
      <xdr:row>10</xdr:row>
      <xdr:rowOff>6667</xdr:rowOff>
    </xdr:from>
    <xdr:to>
      <xdr:col>11</xdr:col>
      <xdr:colOff>563880</xdr:colOff>
      <xdr:row>25</xdr:row>
      <xdr:rowOff>31432</xdr:rowOff>
    </xdr:to>
    <xdr:graphicFrame macro="">
      <xdr:nvGraphicFramePr>
        <xdr:cNvPr id="10" name="Chart 9">
          <a:extLst>
            <a:ext uri="{FF2B5EF4-FFF2-40B4-BE49-F238E27FC236}">
              <a16:creationId xmlns:a16="http://schemas.microsoft.com/office/drawing/2014/main" id="{4BEEF25A-AFDA-DFFD-83A6-DF0298476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259080</xdr:colOff>
      <xdr:row>34</xdr:row>
      <xdr:rowOff>178117</xdr:rowOff>
    </xdr:from>
    <xdr:to>
      <xdr:col>12</xdr:col>
      <xdr:colOff>97155</xdr:colOff>
      <xdr:row>50</xdr:row>
      <xdr:rowOff>21907</xdr:rowOff>
    </xdr:to>
    <xdr:graphicFrame macro="">
      <xdr:nvGraphicFramePr>
        <xdr:cNvPr id="11" name="Chart 10">
          <a:extLst>
            <a:ext uri="{FF2B5EF4-FFF2-40B4-BE49-F238E27FC236}">
              <a16:creationId xmlns:a16="http://schemas.microsoft.com/office/drawing/2014/main" id="{74A418C1-958B-0FC6-A306-B0EC16B90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782955</xdr:colOff>
      <xdr:row>59</xdr:row>
      <xdr:rowOff>178117</xdr:rowOff>
    </xdr:from>
    <xdr:to>
      <xdr:col>11</xdr:col>
      <xdr:colOff>36195</xdr:colOff>
      <xdr:row>75</xdr:row>
      <xdr:rowOff>21907</xdr:rowOff>
    </xdr:to>
    <xdr:graphicFrame macro="">
      <xdr:nvGraphicFramePr>
        <xdr:cNvPr id="12" name="Chart 11">
          <a:extLst>
            <a:ext uri="{FF2B5EF4-FFF2-40B4-BE49-F238E27FC236}">
              <a16:creationId xmlns:a16="http://schemas.microsoft.com/office/drawing/2014/main" id="{82D50056-56F1-F762-8B4C-213BE52DD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dina" refreshedDate="45823.943349074078" createdVersion="8" refreshedVersion="8" minRefreshableVersion="3" recordCount="37" xr:uid="{3BE60D94-E5BB-4E2B-916C-111635C369E7}">
  <cacheSource type="worksheet">
    <worksheetSource ref="B2:E39" sheet="statistical_tests"/>
  </cacheSource>
  <cacheFields count="4">
    <cacheField name="feature" numFmtId="0">
      <sharedItems count="7">
        <s v="ever_married"/>
        <s v="gender"/>
        <s v="heart_disease"/>
        <s v="hypertension"/>
        <s v="residence_type"/>
        <s v="smoking_status"/>
        <s v="work_type"/>
      </sharedItems>
    </cacheField>
    <cacheField name="category" numFmtId="0">
      <sharedItems count="19">
        <s v="married"/>
        <s v="never married"/>
        <s v="female"/>
        <s v="male"/>
        <s v="heart disease"/>
        <s v="no heart disease"/>
        <s v="hypertension"/>
        <s v="no hypertension"/>
        <s v="rural"/>
        <s v="urban"/>
        <s v="formerly smoked"/>
        <s v="never smoked"/>
        <s v="smokes"/>
        <s v="unknown"/>
        <s v="children"/>
        <s v="govt_job"/>
        <s v="never_worked"/>
        <s v="private"/>
        <s v="self-employed"/>
      </sharedItems>
    </cacheField>
    <cacheField name="stroke_status" numFmtId="0">
      <sharedItems count="2">
        <s v="had stroke"/>
        <s v="no stroke"/>
      </sharedItems>
    </cacheField>
    <cacheField name="count" numFmtId="0">
      <sharedItems containsSemiMixedTypes="0" containsString="0" containsNumber="1" containsInteger="1" minValue="2" maxValue="39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81"/>
  </r>
  <r>
    <x v="0"/>
    <x v="0"/>
    <x v="1"/>
    <n v="2333"/>
  </r>
  <r>
    <x v="0"/>
    <x v="1"/>
    <x v="0"/>
    <n v="9"/>
  </r>
  <r>
    <x v="0"/>
    <x v="1"/>
    <x v="1"/>
    <n v="1659"/>
  </r>
  <r>
    <x v="1"/>
    <x v="2"/>
    <x v="0"/>
    <n v="48"/>
  </r>
  <r>
    <x v="1"/>
    <x v="2"/>
    <x v="1"/>
    <n v="2336"/>
  </r>
  <r>
    <x v="1"/>
    <x v="3"/>
    <x v="0"/>
    <n v="42"/>
  </r>
  <r>
    <x v="1"/>
    <x v="3"/>
    <x v="1"/>
    <n v="1656"/>
  </r>
  <r>
    <x v="2"/>
    <x v="4"/>
    <x v="0"/>
    <n v="13"/>
  </r>
  <r>
    <x v="2"/>
    <x v="4"/>
    <x v="1"/>
    <n v="83"/>
  </r>
  <r>
    <x v="2"/>
    <x v="5"/>
    <x v="0"/>
    <n v="77"/>
  </r>
  <r>
    <x v="2"/>
    <x v="5"/>
    <x v="1"/>
    <n v="3909"/>
  </r>
  <r>
    <x v="3"/>
    <x v="6"/>
    <x v="0"/>
    <n v="16"/>
  </r>
  <r>
    <x v="3"/>
    <x v="6"/>
    <x v="1"/>
    <n v="252"/>
  </r>
  <r>
    <x v="3"/>
    <x v="7"/>
    <x v="0"/>
    <n v="74"/>
  </r>
  <r>
    <x v="3"/>
    <x v="7"/>
    <x v="1"/>
    <n v="3740"/>
  </r>
  <r>
    <x v="4"/>
    <x v="8"/>
    <x v="0"/>
    <n v="42"/>
  </r>
  <r>
    <x v="4"/>
    <x v="8"/>
    <x v="1"/>
    <n v="1984"/>
  </r>
  <r>
    <x v="4"/>
    <x v="9"/>
    <x v="0"/>
    <n v="48"/>
  </r>
  <r>
    <x v="4"/>
    <x v="9"/>
    <x v="1"/>
    <n v="2008"/>
  </r>
  <r>
    <x v="5"/>
    <x v="10"/>
    <x v="0"/>
    <n v="22"/>
  </r>
  <r>
    <x v="5"/>
    <x v="10"/>
    <x v="1"/>
    <n v="563"/>
  </r>
  <r>
    <x v="5"/>
    <x v="11"/>
    <x v="0"/>
    <n v="24"/>
  </r>
  <r>
    <x v="5"/>
    <x v="11"/>
    <x v="1"/>
    <n v="1461"/>
  </r>
  <r>
    <x v="5"/>
    <x v="12"/>
    <x v="0"/>
    <n v="25"/>
  </r>
  <r>
    <x v="5"/>
    <x v="12"/>
    <x v="1"/>
    <n v="634"/>
  </r>
  <r>
    <x v="5"/>
    <x v="13"/>
    <x v="0"/>
    <n v="19"/>
  </r>
  <r>
    <x v="5"/>
    <x v="13"/>
    <x v="1"/>
    <n v="1334"/>
  </r>
  <r>
    <x v="6"/>
    <x v="14"/>
    <x v="0"/>
    <n v="2"/>
  </r>
  <r>
    <x v="6"/>
    <x v="14"/>
    <x v="1"/>
    <n v="685"/>
  </r>
  <r>
    <x v="6"/>
    <x v="15"/>
    <x v="0"/>
    <n v="16"/>
  </r>
  <r>
    <x v="6"/>
    <x v="15"/>
    <x v="1"/>
    <n v="510"/>
  </r>
  <r>
    <x v="6"/>
    <x v="16"/>
    <x v="1"/>
    <n v="22"/>
  </r>
  <r>
    <x v="6"/>
    <x v="17"/>
    <x v="0"/>
    <n v="59"/>
  </r>
  <r>
    <x v="6"/>
    <x v="17"/>
    <x v="1"/>
    <n v="2351"/>
  </r>
  <r>
    <x v="6"/>
    <x v="18"/>
    <x v="0"/>
    <n v="13"/>
  </r>
  <r>
    <x v="6"/>
    <x v="18"/>
    <x v="1"/>
    <n v="4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3DC1B-E52E-44A9-97C7-582FEF3255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31" firstHeaderRow="1" firstDataRow="2" firstDataCol="1"/>
  <pivotFields count="4">
    <pivotField axis="axisRow" showAll="0">
      <items count="8">
        <item x="0"/>
        <item x="1"/>
        <item x="2"/>
        <item x="3"/>
        <item x="4"/>
        <item x="5"/>
        <item x="6"/>
        <item t="default"/>
      </items>
    </pivotField>
    <pivotField axis="axisRow" showAll="0">
      <items count="20">
        <item x="14"/>
        <item x="2"/>
        <item x="10"/>
        <item x="15"/>
        <item x="4"/>
        <item x="6"/>
        <item x="3"/>
        <item x="0"/>
        <item x="1"/>
        <item x="11"/>
        <item x="16"/>
        <item x="5"/>
        <item x="7"/>
        <item x="17"/>
        <item x="8"/>
        <item x="18"/>
        <item x="12"/>
        <item x="13"/>
        <item x="9"/>
        <item t="default"/>
      </items>
    </pivotField>
    <pivotField axis="axisCol" showAll="0">
      <items count="3">
        <item x="0"/>
        <item x="1"/>
        <item t="default"/>
      </items>
    </pivotField>
    <pivotField dataField="1" showAll="0"/>
  </pivotFields>
  <rowFields count="2">
    <field x="0"/>
    <field x="1"/>
  </rowFields>
  <rowItems count="27">
    <i>
      <x/>
    </i>
    <i r="1">
      <x v="7"/>
    </i>
    <i r="1">
      <x v="8"/>
    </i>
    <i>
      <x v="1"/>
    </i>
    <i r="1">
      <x v="1"/>
    </i>
    <i r="1">
      <x v="6"/>
    </i>
    <i>
      <x v="2"/>
    </i>
    <i r="1">
      <x v="4"/>
    </i>
    <i r="1">
      <x v="11"/>
    </i>
    <i>
      <x v="3"/>
    </i>
    <i r="1">
      <x v="5"/>
    </i>
    <i r="1">
      <x v="12"/>
    </i>
    <i>
      <x v="4"/>
    </i>
    <i r="1">
      <x v="14"/>
    </i>
    <i r="1">
      <x v="18"/>
    </i>
    <i>
      <x v="5"/>
    </i>
    <i r="1">
      <x v="2"/>
    </i>
    <i r="1">
      <x v="9"/>
    </i>
    <i r="1">
      <x v="16"/>
    </i>
    <i r="1">
      <x v="17"/>
    </i>
    <i>
      <x v="6"/>
    </i>
    <i r="1">
      <x/>
    </i>
    <i r="1">
      <x v="3"/>
    </i>
    <i r="1">
      <x v="10"/>
    </i>
    <i r="1">
      <x v="13"/>
    </i>
    <i r="1">
      <x v="15"/>
    </i>
    <i t="grand">
      <x/>
    </i>
  </rowItems>
  <colFields count="1">
    <field x="2"/>
  </colFields>
  <colItems count="3">
    <i>
      <x/>
    </i>
    <i>
      <x v="1"/>
    </i>
    <i t="grand">
      <x/>
    </i>
  </colItems>
  <dataFields count="1">
    <dataField name="Sum of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zoomScale="75" zoomScaleNormal="75" workbookViewId="0">
      <selection activeCell="M18" sqref="M18"/>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85" t="s">
        <v>325</v>
      </c>
      <c r="B1" s="86"/>
      <c r="C1" s="86"/>
      <c r="D1" s="86"/>
      <c r="E1" s="86"/>
      <c r="F1" s="86"/>
      <c r="G1" s="86"/>
      <c r="H1" s="86"/>
      <c r="I1" s="86"/>
      <c r="J1" s="86"/>
      <c r="K1" s="86"/>
    </row>
    <row r="2" spans="1:15" ht="15.6" x14ac:dyDescent="0.3">
      <c r="A2" s="86"/>
      <c r="B2" s="86"/>
      <c r="C2" s="86"/>
      <c r="D2" s="86"/>
      <c r="E2" s="86"/>
      <c r="F2" s="86"/>
      <c r="G2" s="86"/>
      <c r="H2" s="86"/>
      <c r="I2" s="86"/>
      <c r="J2" s="86"/>
      <c r="K2" s="86"/>
      <c r="M2" s="7" t="s">
        <v>7</v>
      </c>
      <c r="N2" s="7" t="s">
        <v>8</v>
      </c>
      <c r="O2" s="8" t="s">
        <v>9</v>
      </c>
    </row>
    <row r="3" spans="1:15" ht="28.8" x14ac:dyDescent="0.3">
      <c r="A3" s="86"/>
      <c r="B3" s="86"/>
      <c r="C3" s="86"/>
      <c r="D3" s="86"/>
      <c r="E3" s="86"/>
      <c r="F3" s="86"/>
      <c r="G3" s="86"/>
      <c r="H3" s="86"/>
      <c r="I3" s="86"/>
      <c r="J3" s="86"/>
      <c r="K3" s="86"/>
      <c r="M3" s="3" t="s">
        <v>0</v>
      </c>
      <c r="N3" s="5" t="s">
        <v>1</v>
      </c>
      <c r="O3" s="4" t="s">
        <v>2</v>
      </c>
    </row>
    <row r="4" spans="1:15" ht="28.8" x14ac:dyDescent="0.3">
      <c r="A4" s="86"/>
      <c r="B4" s="86"/>
      <c r="C4" s="86"/>
      <c r="D4" s="86"/>
      <c r="E4" s="86"/>
      <c r="F4" s="86"/>
      <c r="G4" s="86"/>
      <c r="H4" s="86"/>
      <c r="I4" s="86"/>
      <c r="J4" s="86"/>
      <c r="K4" s="86"/>
      <c r="M4" s="3" t="s">
        <v>3</v>
      </c>
      <c r="N4" s="5" t="s">
        <v>4</v>
      </c>
      <c r="O4" s="4" t="s">
        <v>23</v>
      </c>
    </row>
    <row r="5" spans="1:15" ht="43.2" x14ac:dyDescent="0.3">
      <c r="A5" s="86"/>
      <c r="B5" s="86"/>
      <c r="C5" s="86"/>
      <c r="D5" s="86"/>
      <c r="E5" s="86"/>
      <c r="F5" s="86"/>
      <c r="G5" s="86"/>
      <c r="H5" s="86"/>
      <c r="I5" s="86"/>
      <c r="J5" s="86"/>
      <c r="K5" s="86"/>
      <c r="M5" s="3" t="s">
        <v>5</v>
      </c>
      <c r="N5" s="5" t="s">
        <v>6</v>
      </c>
      <c r="O5" s="4" t="s">
        <v>22</v>
      </c>
    </row>
    <row r="6" spans="1:15" ht="28.8" x14ac:dyDescent="0.3">
      <c r="A6" s="86"/>
      <c r="B6" s="86"/>
      <c r="C6" s="86"/>
      <c r="D6" s="86"/>
      <c r="E6" s="86"/>
      <c r="F6" s="86"/>
      <c r="G6" s="86"/>
      <c r="H6" s="86"/>
      <c r="I6" s="86"/>
      <c r="J6" s="86"/>
      <c r="K6" s="86"/>
      <c r="M6" s="3" t="s">
        <v>15</v>
      </c>
      <c r="N6" s="5" t="s">
        <v>18</v>
      </c>
      <c r="O6" s="4" t="s">
        <v>19</v>
      </c>
    </row>
    <row r="7" spans="1:15" ht="28.8" x14ac:dyDescent="0.3">
      <c r="A7" s="86"/>
      <c r="B7" s="86"/>
      <c r="C7" s="86"/>
      <c r="D7" s="86"/>
      <c r="E7" s="86"/>
      <c r="F7" s="86"/>
      <c r="G7" s="86"/>
      <c r="H7" s="86"/>
      <c r="I7" s="86"/>
      <c r="J7" s="86"/>
      <c r="K7" s="86"/>
      <c r="M7" s="3" t="s">
        <v>16</v>
      </c>
      <c r="N7" s="5" t="s">
        <v>17</v>
      </c>
      <c r="O7" s="4" t="s">
        <v>20</v>
      </c>
    </row>
    <row r="8" spans="1:15" ht="43.2" x14ac:dyDescent="0.3">
      <c r="A8" s="86"/>
      <c r="B8" s="86"/>
      <c r="C8" s="86"/>
      <c r="D8" s="86"/>
      <c r="E8" s="86"/>
      <c r="F8" s="86"/>
      <c r="G8" s="86"/>
      <c r="H8" s="86"/>
      <c r="I8" s="86"/>
      <c r="J8" s="86"/>
      <c r="K8" s="86"/>
      <c r="M8" s="3" t="s">
        <v>10</v>
      </c>
      <c r="N8" s="5" t="s">
        <v>11</v>
      </c>
      <c r="O8" s="4" t="s">
        <v>21</v>
      </c>
    </row>
    <row r="9" spans="1:15" ht="28.8" x14ac:dyDescent="0.3">
      <c r="A9" s="86"/>
      <c r="B9" s="86"/>
      <c r="C9" s="86"/>
      <c r="D9" s="86"/>
      <c r="E9" s="86"/>
      <c r="F9" s="86"/>
      <c r="G9" s="86"/>
      <c r="H9" s="86"/>
      <c r="I9" s="86"/>
      <c r="J9" s="86"/>
      <c r="K9" s="86"/>
      <c r="M9" s="3" t="s">
        <v>13</v>
      </c>
      <c r="N9" s="5" t="s">
        <v>14</v>
      </c>
      <c r="O9" s="4" t="s">
        <v>12</v>
      </c>
    </row>
    <row r="10" spans="1:15" x14ac:dyDescent="0.3">
      <c r="A10" s="86"/>
      <c r="B10" s="86"/>
      <c r="C10" s="86"/>
      <c r="D10" s="86"/>
      <c r="E10" s="86"/>
      <c r="F10" s="86"/>
      <c r="G10" s="86"/>
      <c r="H10" s="86"/>
      <c r="I10" s="86"/>
      <c r="J10" s="86"/>
      <c r="K10" s="86"/>
    </row>
    <row r="11" spans="1:15" x14ac:dyDescent="0.3">
      <c r="A11" s="86"/>
      <c r="B11" s="86"/>
      <c r="C11" s="86"/>
      <c r="D11" s="86"/>
      <c r="E11" s="86"/>
      <c r="F11" s="86"/>
      <c r="G11" s="86"/>
      <c r="H11" s="86"/>
      <c r="I11" s="86"/>
      <c r="J11" s="86"/>
      <c r="K11" s="86"/>
    </row>
    <row r="12" spans="1:15" x14ac:dyDescent="0.3">
      <c r="A12" s="86"/>
      <c r="B12" s="86"/>
      <c r="C12" s="86"/>
      <c r="D12" s="86"/>
      <c r="E12" s="86"/>
      <c r="F12" s="86"/>
      <c r="G12" s="86"/>
      <c r="H12" s="86"/>
      <c r="I12" s="86"/>
      <c r="J12" s="86"/>
      <c r="K12" s="86"/>
      <c r="M12"/>
      <c r="N12"/>
      <c r="O12"/>
    </row>
    <row r="13" spans="1:15" x14ac:dyDescent="0.3">
      <c r="A13" s="86"/>
      <c r="B13" s="86"/>
      <c r="C13" s="86"/>
      <c r="D13" s="86"/>
      <c r="E13" s="86"/>
      <c r="F13" s="86"/>
      <c r="G13" s="86"/>
      <c r="H13" s="86"/>
      <c r="I13" s="86"/>
      <c r="J13" s="86"/>
      <c r="K13" s="86"/>
      <c r="M13"/>
      <c r="N13"/>
      <c r="O13"/>
    </row>
    <row r="14" spans="1:15" x14ac:dyDescent="0.3">
      <c r="A14" s="86"/>
      <c r="B14" s="86"/>
      <c r="C14" s="86"/>
      <c r="D14" s="86"/>
      <c r="E14" s="86"/>
      <c r="F14" s="86"/>
      <c r="G14" s="86"/>
      <c r="H14" s="86"/>
      <c r="I14" s="86"/>
      <c r="J14" s="86"/>
      <c r="K14" s="86"/>
    </row>
    <row r="15" spans="1:15" x14ac:dyDescent="0.3">
      <c r="A15" s="86"/>
      <c r="B15" s="86"/>
      <c r="C15" s="86"/>
      <c r="D15" s="86"/>
      <c r="E15" s="86"/>
      <c r="F15" s="86"/>
      <c r="G15" s="86"/>
      <c r="H15" s="86"/>
      <c r="I15" s="86"/>
      <c r="J15" s="86"/>
      <c r="K15" s="86"/>
    </row>
    <row r="16" spans="1:15" x14ac:dyDescent="0.3">
      <c r="A16" s="86"/>
      <c r="B16" s="86"/>
      <c r="C16" s="86"/>
      <c r="D16" s="86"/>
      <c r="E16" s="86"/>
      <c r="F16" s="86"/>
      <c r="G16" s="86"/>
      <c r="H16" s="86"/>
      <c r="I16" s="86"/>
      <c r="J16" s="86"/>
      <c r="K16" s="86"/>
    </row>
    <row r="17" spans="1:11" x14ac:dyDescent="0.3">
      <c r="A17" s="86"/>
      <c r="B17" s="86"/>
      <c r="C17" s="86"/>
      <c r="D17" s="86"/>
      <c r="E17" s="86"/>
      <c r="F17" s="86"/>
      <c r="G17" s="86"/>
      <c r="H17" s="86"/>
      <c r="I17" s="86"/>
      <c r="J17" s="86"/>
      <c r="K17" s="86"/>
    </row>
    <row r="18" spans="1:11" x14ac:dyDescent="0.3">
      <c r="A18" s="86"/>
      <c r="B18" s="86"/>
      <c r="C18" s="86"/>
      <c r="D18" s="86"/>
      <c r="E18" s="86"/>
      <c r="F18" s="86"/>
      <c r="G18" s="86"/>
      <c r="H18" s="86"/>
      <c r="I18" s="86"/>
      <c r="J18" s="86"/>
      <c r="K18" s="86"/>
    </row>
    <row r="19" spans="1:11" x14ac:dyDescent="0.3">
      <c r="A19" s="86"/>
      <c r="B19" s="86"/>
      <c r="C19" s="86"/>
      <c r="D19" s="86"/>
      <c r="E19" s="86"/>
      <c r="F19" s="86"/>
      <c r="G19" s="86"/>
      <c r="H19" s="86"/>
      <c r="I19" s="86"/>
      <c r="J19" s="86"/>
      <c r="K19" s="86"/>
    </row>
    <row r="20" spans="1:11" x14ac:dyDescent="0.3">
      <c r="A20" s="86"/>
      <c r="B20" s="86"/>
      <c r="C20" s="86"/>
      <c r="D20" s="86"/>
      <c r="E20" s="86"/>
      <c r="F20" s="86"/>
      <c r="G20" s="86"/>
      <c r="H20" s="86"/>
      <c r="I20" s="86"/>
      <c r="J20" s="86"/>
      <c r="K20" s="86"/>
    </row>
    <row r="21" spans="1:11" x14ac:dyDescent="0.3">
      <c r="A21" s="86"/>
      <c r="B21" s="86"/>
      <c r="C21" s="86"/>
      <c r="D21" s="86"/>
      <c r="E21" s="86"/>
      <c r="F21" s="86"/>
      <c r="G21" s="86"/>
      <c r="H21" s="86"/>
      <c r="I21" s="86"/>
      <c r="J21" s="86"/>
      <c r="K21" s="86"/>
    </row>
    <row r="22" spans="1:11" x14ac:dyDescent="0.3">
      <c r="A22" s="86"/>
      <c r="B22" s="86"/>
      <c r="C22" s="86"/>
      <c r="D22" s="86"/>
      <c r="E22" s="86"/>
      <c r="F22" s="86"/>
      <c r="G22" s="86"/>
      <c r="H22" s="86"/>
      <c r="I22" s="86"/>
      <c r="J22" s="86"/>
      <c r="K22" s="86"/>
    </row>
    <row r="23" spans="1:11" x14ac:dyDescent="0.3">
      <c r="A23" s="86"/>
      <c r="B23" s="86"/>
      <c r="C23" s="86"/>
      <c r="D23" s="86"/>
      <c r="E23" s="86"/>
      <c r="F23" s="86"/>
      <c r="G23" s="86"/>
      <c r="H23" s="86"/>
      <c r="I23" s="86"/>
      <c r="J23" s="86"/>
      <c r="K23" s="86"/>
    </row>
    <row r="24" spans="1:11" x14ac:dyDescent="0.3">
      <c r="A24" s="86"/>
      <c r="B24" s="86"/>
      <c r="C24" s="86"/>
      <c r="D24" s="86"/>
      <c r="E24" s="86"/>
      <c r="F24" s="86"/>
      <c r="G24" s="86"/>
      <c r="H24" s="86"/>
      <c r="I24" s="86"/>
      <c r="J24" s="86"/>
      <c r="K24" s="86"/>
    </row>
    <row r="25" spans="1:11" x14ac:dyDescent="0.3">
      <c r="A25" s="86"/>
      <c r="B25" s="86"/>
      <c r="C25" s="86"/>
      <c r="D25" s="86"/>
      <c r="E25" s="86"/>
      <c r="F25" s="86"/>
      <c r="G25" s="86"/>
      <c r="H25" s="86"/>
      <c r="I25" s="86"/>
      <c r="J25" s="86"/>
      <c r="K25" s="86"/>
    </row>
  </sheetData>
  <mergeCells count="1">
    <mergeCell ref="A1:K25"/>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C36F-F768-4888-8727-5FE45433CBEE}">
  <dimension ref="B2:M142"/>
  <sheetViews>
    <sheetView showGridLines="0" tabSelected="1" topLeftCell="A109" zoomScale="75" zoomScaleNormal="75" workbookViewId="0">
      <selection activeCell="L132" sqref="L132"/>
    </sheetView>
  </sheetViews>
  <sheetFormatPr defaultRowHeight="14.4" x14ac:dyDescent="0.3"/>
  <cols>
    <col min="2" max="2" width="26.5546875" customWidth="1"/>
    <col min="3" max="3" width="24.77734375" customWidth="1"/>
    <col min="4" max="4" width="24.88671875" customWidth="1"/>
    <col min="5" max="6" width="17.6640625" customWidth="1"/>
    <col min="9" max="9" width="19.6640625" bestFit="1" customWidth="1"/>
    <col min="10" max="10" width="23.21875" bestFit="1" customWidth="1"/>
    <col min="11" max="11" width="17.33203125" bestFit="1" customWidth="1"/>
    <col min="12" max="12" width="18.88671875" bestFit="1" customWidth="1"/>
    <col min="13" max="16" width="7.21875" bestFit="1" customWidth="1"/>
    <col min="17" max="17" width="6.21875" bestFit="1" customWidth="1"/>
    <col min="18" max="39" width="7.21875" bestFit="1" customWidth="1"/>
    <col min="40" max="41" width="10.77734375" bestFit="1" customWidth="1"/>
  </cols>
  <sheetData>
    <row r="2" spans="2:13" x14ac:dyDescent="0.3">
      <c r="B2" s="5" t="s">
        <v>221</v>
      </c>
      <c r="C2" s="5" t="s">
        <v>222</v>
      </c>
      <c r="D2" s="5" t="s">
        <v>134</v>
      </c>
      <c r="E2" s="5" t="s">
        <v>138</v>
      </c>
      <c r="F2" s="5" t="s">
        <v>137</v>
      </c>
      <c r="H2" s="42"/>
      <c r="I2" s="42"/>
      <c r="J2" s="42"/>
      <c r="K2" s="42"/>
      <c r="L2" s="42"/>
      <c r="M2" s="42"/>
    </row>
    <row r="3" spans="2:13" x14ac:dyDescent="0.3">
      <c r="B3" s="5" t="s">
        <v>33</v>
      </c>
      <c r="C3" s="5" t="s">
        <v>195</v>
      </c>
      <c r="D3" s="41">
        <v>2.35E-2</v>
      </c>
      <c r="E3" s="41">
        <v>0.1444</v>
      </c>
      <c r="F3" s="41">
        <v>0.13539999999999999</v>
      </c>
      <c r="H3" s="18"/>
      <c r="I3" s="18"/>
      <c r="J3" s="18"/>
      <c r="K3" s="18"/>
      <c r="L3" s="18"/>
      <c r="M3" s="43"/>
    </row>
    <row r="4" spans="2:13" x14ac:dyDescent="0.3">
      <c r="B4" s="5" t="s">
        <v>37</v>
      </c>
      <c r="C4" s="5" t="s">
        <v>191</v>
      </c>
      <c r="D4" s="41">
        <v>5.5899999999999998E-2</v>
      </c>
      <c r="E4" s="41">
        <v>0.18890000000000001</v>
      </c>
      <c r="F4" s="41">
        <v>7.46E-2</v>
      </c>
    </row>
    <row r="5" spans="2:13" x14ac:dyDescent="0.3">
      <c r="B5" s="5" t="s">
        <v>30</v>
      </c>
      <c r="C5" s="6" t="s">
        <v>147</v>
      </c>
      <c r="D5" s="41">
        <v>0.1842</v>
      </c>
      <c r="E5" s="41">
        <v>0.58889999999999998</v>
      </c>
      <c r="F5" s="41">
        <v>7.0499999999999993E-2</v>
      </c>
    </row>
    <row r="6" spans="2:13" x14ac:dyDescent="0.3">
      <c r="B6" s="5" t="s">
        <v>32</v>
      </c>
      <c r="C6" s="5" t="s">
        <v>32</v>
      </c>
      <c r="D6" s="41">
        <v>6.5699999999999995E-2</v>
      </c>
      <c r="E6" s="41">
        <v>0.17780000000000001</v>
      </c>
      <c r="F6" s="41">
        <v>5.9700000000000003E-2</v>
      </c>
    </row>
    <row r="7" spans="2:13" x14ac:dyDescent="0.3">
      <c r="B7" s="5" t="s">
        <v>39</v>
      </c>
      <c r="C7" s="5" t="s">
        <v>171</v>
      </c>
      <c r="D7" s="41">
        <v>0.16139999999999999</v>
      </c>
      <c r="E7" s="41">
        <v>0.27779999999999999</v>
      </c>
      <c r="F7" s="41">
        <v>3.7900000000000003E-2</v>
      </c>
    </row>
    <row r="8" spans="2:13" x14ac:dyDescent="0.3">
      <c r="B8" s="5" t="s">
        <v>39</v>
      </c>
      <c r="C8" s="5" t="s">
        <v>168</v>
      </c>
      <c r="D8" s="41">
        <v>0.14330000000000001</v>
      </c>
      <c r="E8" s="41">
        <v>0.24440000000000001</v>
      </c>
      <c r="F8" s="41">
        <v>3.7600000000000001E-2</v>
      </c>
    </row>
    <row r="9" spans="2:13" x14ac:dyDescent="0.3">
      <c r="B9" s="5" t="s">
        <v>30</v>
      </c>
      <c r="C9" s="6" t="s">
        <v>146</v>
      </c>
      <c r="D9" s="41">
        <v>0.19550000000000001</v>
      </c>
      <c r="E9" s="41">
        <v>0.3</v>
      </c>
      <c r="F9" s="41">
        <v>3.3799999999999997E-2</v>
      </c>
    </row>
    <row r="10" spans="2:13" x14ac:dyDescent="0.3">
      <c r="B10" s="5" t="s">
        <v>38</v>
      </c>
      <c r="C10" s="5" t="s">
        <v>182</v>
      </c>
      <c r="D10" s="41">
        <v>0.1019</v>
      </c>
      <c r="E10" s="41">
        <v>0.15559999999999999</v>
      </c>
      <c r="F10" s="41">
        <v>3.3700000000000001E-2</v>
      </c>
    </row>
    <row r="11" spans="2:13" x14ac:dyDescent="0.3">
      <c r="B11" s="5" t="s">
        <v>34</v>
      </c>
      <c r="C11" s="5" t="s">
        <v>162</v>
      </c>
      <c r="D11" s="41">
        <v>0.59140000000000004</v>
      </c>
      <c r="E11" s="41">
        <v>0.9</v>
      </c>
      <c r="F11" s="41">
        <v>3.3599999999999998E-2</v>
      </c>
    </row>
    <row r="12" spans="2:13" x14ac:dyDescent="0.3">
      <c r="B12" s="5" t="s">
        <v>37</v>
      </c>
      <c r="C12" s="5" t="s">
        <v>190</v>
      </c>
      <c r="D12" s="41">
        <v>0.10290000000000001</v>
      </c>
      <c r="E12" s="41">
        <v>0.15559999999999999</v>
      </c>
      <c r="F12" s="41">
        <v>3.3300000000000003E-2</v>
      </c>
    </row>
    <row r="13" spans="2:13" x14ac:dyDescent="0.3">
      <c r="B13" s="5" t="s">
        <v>38</v>
      </c>
      <c r="C13" s="5" t="s">
        <v>183</v>
      </c>
      <c r="D13" s="41">
        <v>8.9399999999999993E-2</v>
      </c>
      <c r="E13" s="41">
        <v>0.1333</v>
      </c>
      <c r="F13" s="41">
        <v>3.2899999999999999E-2</v>
      </c>
    </row>
    <row r="14" spans="2:13" x14ac:dyDescent="0.3">
      <c r="B14" s="5" t="s">
        <v>38</v>
      </c>
      <c r="C14" s="5" t="s">
        <v>180</v>
      </c>
      <c r="D14" s="41">
        <v>0.28470000000000001</v>
      </c>
      <c r="E14" s="41">
        <v>0.42220000000000002</v>
      </c>
      <c r="F14" s="41">
        <v>3.27E-2</v>
      </c>
    </row>
    <row r="15" spans="2:13" x14ac:dyDescent="0.3">
      <c r="B15" s="5" t="s">
        <v>223</v>
      </c>
      <c r="C15" s="5" t="s">
        <v>152</v>
      </c>
      <c r="D15" s="41">
        <v>0.12889999999999999</v>
      </c>
      <c r="E15" s="41">
        <v>0.17780000000000001</v>
      </c>
      <c r="F15" s="41">
        <v>3.04E-2</v>
      </c>
    </row>
    <row r="16" spans="2:13" x14ac:dyDescent="0.3">
      <c r="B16" s="5" t="s">
        <v>223</v>
      </c>
      <c r="C16" s="5" t="s">
        <v>153</v>
      </c>
      <c r="D16" s="41">
        <v>0.1071</v>
      </c>
      <c r="E16" s="41">
        <v>0.1444</v>
      </c>
      <c r="F16" s="41">
        <v>2.9700000000000001E-2</v>
      </c>
    </row>
    <row r="17" spans="2:6" x14ac:dyDescent="0.3">
      <c r="B17" s="5" t="s">
        <v>38</v>
      </c>
      <c r="C17" s="5" t="s">
        <v>181</v>
      </c>
      <c r="D17" s="41">
        <v>0.18129999999999999</v>
      </c>
      <c r="E17" s="41">
        <v>0.23330000000000001</v>
      </c>
      <c r="F17" s="41">
        <v>2.8400000000000002E-2</v>
      </c>
    </row>
    <row r="18" spans="2:6" x14ac:dyDescent="0.3">
      <c r="B18" s="5" t="s">
        <v>223</v>
      </c>
      <c r="C18" s="5" t="s">
        <v>151</v>
      </c>
      <c r="D18" s="41">
        <v>0.59040000000000004</v>
      </c>
      <c r="E18" s="41">
        <v>0.65559999999999996</v>
      </c>
      <c r="F18" s="41">
        <v>2.4500000000000001E-2</v>
      </c>
    </row>
    <row r="19" spans="2:6" x14ac:dyDescent="0.3">
      <c r="B19" s="5" t="s">
        <v>37</v>
      </c>
      <c r="C19" s="5" t="s">
        <v>189</v>
      </c>
      <c r="D19" s="41">
        <v>0.20680000000000001</v>
      </c>
      <c r="E19" s="41">
        <v>0.18890000000000001</v>
      </c>
      <c r="F19" s="41">
        <v>2.01E-2</v>
      </c>
    </row>
    <row r="20" spans="2:6" x14ac:dyDescent="0.3">
      <c r="B20" s="5" t="s">
        <v>32</v>
      </c>
      <c r="C20" s="5" t="s">
        <v>200</v>
      </c>
      <c r="D20" s="41">
        <v>0.93430000000000002</v>
      </c>
      <c r="E20" s="41">
        <v>0.82220000000000004</v>
      </c>
      <c r="F20" s="41">
        <v>1.9400000000000001E-2</v>
      </c>
    </row>
    <row r="21" spans="2:6" x14ac:dyDescent="0.3">
      <c r="B21" s="5" t="s">
        <v>33</v>
      </c>
      <c r="C21" s="5" t="s">
        <v>194</v>
      </c>
      <c r="D21" s="41">
        <v>0.97650000000000003</v>
      </c>
      <c r="E21" s="41">
        <v>0.85560000000000003</v>
      </c>
      <c r="F21" s="41">
        <v>1.9300000000000001E-2</v>
      </c>
    </row>
    <row r="22" spans="2:6" x14ac:dyDescent="0.3">
      <c r="B22" s="5" t="s">
        <v>37</v>
      </c>
      <c r="C22" s="5" t="s">
        <v>188</v>
      </c>
      <c r="D22" s="41">
        <v>0.4819</v>
      </c>
      <c r="E22" s="41">
        <v>0.36670000000000003</v>
      </c>
      <c r="F22" s="41">
        <v>1.6799999999999999E-2</v>
      </c>
    </row>
    <row r="23" spans="2:6" x14ac:dyDescent="0.3">
      <c r="B23" s="5" t="s">
        <v>39</v>
      </c>
      <c r="C23" s="5" t="s">
        <v>169</v>
      </c>
      <c r="D23" s="41">
        <v>0.36380000000000001</v>
      </c>
      <c r="E23" s="41">
        <v>0.26669999999999999</v>
      </c>
      <c r="F23" s="41">
        <v>1.6199999999999999E-2</v>
      </c>
    </row>
    <row r="24" spans="2:6" x14ac:dyDescent="0.3">
      <c r="B24" s="5" t="s">
        <v>37</v>
      </c>
      <c r="C24" s="5" t="s">
        <v>187</v>
      </c>
      <c r="D24" s="41">
        <v>0.15260000000000001</v>
      </c>
      <c r="E24" s="41">
        <v>0.1</v>
      </c>
      <c r="F24" s="41">
        <v>1.44E-2</v>
      </c>
    </row>
    <row r="25" spans="2:6" x14ac:dyDescent="0.3">
      <c r="B25" s="5" t="s">
        <v>39</v>
      </c>
      <c r="C25" s="5" t="s">
        <v>170</v>
      </c>
      <c r="D25" s="41">
        <v>0.33150000000000002</v>
      </c>
      <c r="E25" s="41">
        <v>0.21110000000000001</v>
      </c>
      <c r="F25" s="41">
        <v>1.4E-2</v>
      </c>
    </row>
    <row r="26" spans="2:6" x14ac:dyDescent="0.3">
      <c r="B26" s="5" t="s">
        <v>30</v>
      </c>
      <c r="C26" s="6" t="s">
        <v>145</v>
      </c>
      <c r="D26" s="41">
        <v>0.16850000000000001</v>
      </c>
      <c r="E26" s="41">
        <v>7.7799999999999994E-2</v>
      </c>
      <c r="F26" s="41">
        <v>1.0200000000000001E-2</v>
      </c>
    </row>
    <row r="27" spans="2:6" x14ac:dyDescent="0.3">
      <c r="B27" s="5" t="s">
        <v>34</v>
      </c>
      <c r="C27" s="5" t="s">
        <v>163</v>
      </c>
      <c r="D27" s="41">
        <v>0.40860000000000002</v>
      </c>
      <c r="E27" s="41">
        <v>0.1</v>
      </c>
      <c r="F27" s="41">
        <v>5.4000000000000003E-3</v>
      </c>
    </row>
    <row r="28" spans="2:6" x14ac:dyDescent="0.3">
      <c r="B28" s="5" t="s">
        <v>38</v>
      </c>
      <c r="C28" s="5" t="s">
        <v>179</v>
      </c>
      <c r="D28" s="41">
        <v>0.26340000000000002</v>
      </c>
      <c r="E28" s="41">
        <v>5.5599999999999997E-2</v>
      </c>
      <c r="F28" s="41">
        <v>4.7000000000000002E-3</v>
      </c>
    </row>
    <row r="29" spans="2:6" x14ac:dyDescent="0.3">
      <c r="B29" s="5" t="s">
        <v>223</v>
      </c>
      <c r="C29" s="5" t="s">
        <v>154</v>
      </c>
      <c r="D29" s="41">
        <v>0.16830000000000001</v>
      </c>
      <c r="E29" s="41">
        <v>2.2200000000000001E-2</v>
      </c>
      <c r="F29" s="41">
        <v>2.8999999999999998E-3</v>
      </c>
    </row>
    <row r="30" spans="2:6" x14ac:dyDescent="0.3">
      <c r="B30" s="5" t="s">
        <v>30</v>
      </c>
      <c r="C30" s="6" t="s">
        <v>142</v>
      </c>
      <c r="D30" s="41">
        <v>0.2097</v>
      </c>
      <c r="E30" s="41">
        <v>2.2200000000000001E-2</v>
      </c>
      <c r="F30" s="41">
        <v>2.3E-3</v>
      </c>
    </row>
    <row r="31" spans="2:6" x14ac:dyDescent="0.3">
      <c r="B31" s="5" t="s">
        <v>30</v>
      </c>
      <c r="C31" s="6" t="s">
        <v>144</v>
      </c>
      <c r="D31" s="41">
        <v>0.1489</v>
      </c>
      <c r="E31" s="41">
        <v>1.11E-2</v>
      </c>
      <c r="F31" s="41">
        <v>1.6000000000000001E-3</v>
      </c>
    </row>
    <row r="32" spans="2:6" x14ac:dyDescent="0.3">
      <c r="B32" s="5" t="s">
        <v>30</v>
      </c>
      <c r="C32" s="6" t="s">
        <v>143</v>
      </c>
      <c r="D32" s="41">
        <v>9.3100000000000002E-2</v>
      </c>
      <c r="E32" s="41">
        <v>0</v>
      </c>
      <c r="F32" s="41">
        <v>0</v>
      </c>
    </row>
    <row r="33" spans="2:6" x14ac:dyDescent="0.3">
      <c r="B33" s="5" t="s">
        <v>223</v>
      </c>
      <c r="C33" s="5" t="s">
        <v>155</v>
      </c>
      <c r="D33" s="41">
        <v>5.4000000000000003E-3</v>
      </c>
      <c r="E33" s="41">
        <v>0</v>
      </c>
      <c r="F33" s="41">
        <v>0</v>
      </c>
    </row>
    <row r="34" spans="2:6" x14ac:dyDescent="0.3">
      <c r="B34" s="5" t="s">
        <v>38</v>
      </c>
      <c r="C34" s="5" t="s">
        <v>178</v>
      </c>
      <c r="D34" s="41">
        <v>7.9399999999999998E-2</v>
      </c>
      <c r="E34" s="41">
        <v>0</v>
      </c>
      <c r="F34" s="41">
        <v>0</v>
      </c>
    </row>
    <row r="38" spans="2:6" x14ac:dyDescent="0.3">
      <c r="B38" s="5" t="s">
        <v>222</v>
      </c>
      <c r="C38" s="5" t="s">
        <v>137</v>
      </c>
      <c r="D38" s="5" t="s">
        <v>134</v>
      </c>
    </row>
    <row r="39" spans="2:6" x14ac:dyDescent="0.3">
      <c r="B39" s="5" t="s">
        <v>195</v>
      </c>
      <c r="C39" s="41">
        <v>0.13539999999999999</v>
      </c>
      <c r="D39" s="41">
        <v>2.35E-2</v>
      </c>
    </row>
    <row r="40" spans="2:6" x14ac:dyDescent="0.3">
      <c r="B40" s="5" t="s">
        <v>191</v>
      </c>
      <c r="C40" s="41">
        <v>7.46E-2</v>
      </c>
      <c r="D40" s="41">
        <v>5.5899999999999998E-2</v>
      </c>
    </row>
    <row r="41" spans="2:6" x14ac:dyDescent="0.3">
      <c r="B41" s="6" t="s">
        <v>147</v>
      </c>
      <c r="C41" s="41">
        <v>7.0499999999999993E-2</v>
      </c>
      <c r="D41" s="41">
        <v>0.1842</v>
      </c>
    </row>
    <row r="42" spans="2:6" x14ac:dyDescent="0.3">
      <c r="B42" s="5" t="s">
        <v>32</v>
      </c>
      <c r="C42" s="41">
        <v>5.9700000000000003E-2</v>
      </c>
      <c r="D42" s="41">
        <v>6.5699999999999995E-2</v>
      </c>
    </row>
    <row r="43" spans="2:6" x14ac:dyDescent="0.3">
      <c r="B43" s="5" t="s">
        <v>171</v>
      </c>
      <c r="C43" s="41">
        <v>3.7900000000000003E-2</v>
      </c>
      <c r="D43" s="41">
        <v>0.16139999999999999</v>
      </c>
    </row>
    <row r="44" spans="2:6" x14ac:dyDescent="0.3">
      <c r="B44" s="5" t="s">
        <v>168</v>
      </c>
      <c r="C44" s="41">
        <v>3.7600000000000001E-2</v>
      </c>
      <c r="D44" s="41">
        <v>0.14330000000000001</v>
      </c>
    </row>
    <row r="45" spans="2:6" x14ac:dyDescent="0.3">
      <c r="B45" s="6" t="s">
        <v>146</v>
      </c>
      <c r="C45" s="41">
        <v>3.3799999999999997E-2</v>
      </c>
      <c r="D45" s="41">
        <v>0.19550000000000001</v>
      </c>
    </row>
    <row r="46" spans="2:6" x14ac:dyDescent="0.3">
      <c r="B46" s="5" t="s">
        <v>182</v>
      </c>
      <c r="C46" s="41">
        <v>3.3700000000000001E-2</v>
      </c>
      <c r="D46" s="41">
        <v>0.1019</v>
      </c>
    </row>
    <row r="47" spans="2:6" x14ac:dyDescent="0.3">
      <c r="B47" s="5" t="s">
        <v>162</v>
      </c>
      <c r="C47" s="41">
        <v>3.3599999999999998E-2</v>
      </c>
      <c r="D47" s="41">
        <v>0.59140000000000004</v>
      </c>
    </row>
    <row r="48" spans="2:6" x14ac:dyDescent="0.3">
      <c r="B48" s="5" t="s">
        <v>190</v>
      </c>
      <c r="C48" s="41">
        <v>3.3300000000000003E-2</v>
      </c>
      <c r="D48" s="41">
        <v>0.10290000000000001</v>
      </c>
    </row>
    <row r="49" spans="2:6" x14ac:dyDescent="0.3">
      <c r="B49" s="5" t="s">
        <v>183</v>
      </c>
      <c r="C49" s="41">
        <v>3.2899999999999999E-2</v>
      </c>
      <c r="D49" s="41">
        <v>8.9399999999999993E-2</v>
      </c>
    </row>
    <row r="50" spans="2:6" x14ac:dyDescent="0.3">
      <c r="B50" s="5" t="s">
        <v>180</v>
      </c>
      <c r="C50" s="41">
        <v>3.27E-2</v>
      </c>
      <c r="D50" s="41">
        <v>0.28470000000000001</v>
      </c>
    </row>
    <row r="51" spans="2:6" x14ac:dyDescent="0.3">
      <c r="B51" s="5" t="s">
        <v>152</v>
      </c>
      <c r="C51" s="41">
        <v>3.04E-2</v>
      </c>
      <c r="D51" s="41">
        <v>0.12889999999999999</v>
      </c>
    </row>
    <row r="52" spans="2:6" x14ac:dyDescent="0.3">
      <c r="B52" s="5" t="s">
        <v>153</v>
      </c>
      <c r="C52" s="41">
        <v>2.9700000000000001E-2</v>
      </c>
      <c r="D52" s="41">
        <v>0.1071</v>
      </c>
    </row>
    <row r="53" spans="2:6" x14ac:dyDescent="0.3">
      <c r="B53" s="5" t="s">
        <v>181</v>
      </c>
      <c r="C53" s="41">
        <v>2.8400000000000002E-2</v>
      </c>
      <c r="D53" s="41">
        <v>0.18129999999999999</v>
      </c>
    </row>
    <row r="54" spans="2:6" x14ac:dyDescent="0.3">
      <c r="B54" s="5" t="s">
        <v>151</v>
      </c>
      <c r="C54" s="41">
        <v>2.4500000000000001E-2</v>
      </c>
      <c r="D54" s="41">
        <v>0.59040000000000004</v>
      </c>
    </row>
    <row r="55" spans="2:6" x14ac:dyDescent="0.3">
      <c r="B55" s="5" t="s">
        <v>189</v>
      </c>
      <c r="C55" s="41">
        <v>2.01E-2</v>
      </c>
      <c r="D55" s="41">
        <v>0.20680000000000001</v>
      </c>
    </row>
    <row r="56" spans="2:6" x14ac:dyDescent="0.3">
      <c r="B56" s="5" t="s">
        <v>188</v>
      </c>
      <c r="C56" s="41">
        <v>1.6799999999999999E-2</v>
      </c>
      <c r="D56" s="41">
        <v>0.4819</v>
      </c>
    </row>
    <row r="57" spans="2:6" x14ac:dyDescent="0.3">
      <c r="B57" s="5" t="s">
        <v>187</v>
      </c>
      <c r="C57" s="41">
        <v>1.44E-2</v>
      </c>
      <c r="D57" s="41">
        <v>0.15260000000000001</v>
      </c>
    </row>
    <row r="58" spans="2:6" x14ac:dyDescent="0.3">
      <c r="B58" s="6" t="s">
        <v>145</v>
      </c>
      <c r="C58" s="41">
        <v>1.0200000000000001E-2</v>
      </c>
      <c r="D58" s="41">
        <v>0.16850000000000001</v>
      </c>
    </row>
    <row r="59" spans="2:6" x14ac:dyDescent="0.3">
      <c r="D59" s="18"/>
      <c r="E59" s="18"/>
      <c r="F59" s="18"/>
    </row>
    <row r="60" spans="2:6" x14ac:dyDescent="0.3">
      <c r="D60" s="18"/>
      <c r="E60" s="18"/>
      <c r="F60" s="18"/>
    </row>
    <row r="61" spans="2:6" x14ac:dyDescent="0.3">
      <c r="D61" s="18"/>
      <c r="E61" s="18"/>
      <c r="F61" s="18"/>
    </row>
    <row r="77" spans="9:9" x14ac:dyDescent="0.3">
      <c r="I77" s="53"/>
    </row>
    <row r="96" spans="2:5" ht="18" x14ac:dyDescent="0.35">
      <c r="B96" s="98" t="s">
        <v>289</v>
      </c>
      <c r="C96" s="98"/>
      <c r="D96" s="98"/>
      <c r="E96" s="98"/>
    </row>
    <row r="97" spans="2:10" x14ac:dyDescent="0.3">
      <c r="B97" s="59" t="s">
        <v>222</v>
      </c>
      <c r="C97" s="59" t="s">
        <v>134</v>
      </c>
      <c r="D97" s="59" t="s">
        <v>138</v>
      </c>
      <c r="E97" s="59" t="s">
        <v>137</v>
      </c>
    </row>
    <row r="98" spans="2:10" ht="15.6" x14ac:dyDescent="0.3">
      <c r="B98" t="s">
        <v>195</v>
      </c>
      <c r="C98" s="18">
        <v>2.35E-2</v>
      </c>
      <c r="D98" s="18">
        <v>0.1444</v>
      </c>
      <c r="E98" s="80">
        <v>0.13539999999999999</v>
      </c>
    </row>
    <row r="99" spans="2:10" x14ac:dyDescent="0.3">
      <c r="B99" t="s">
        <v>191</v>
      </c>
      <c r="C99" s="18">
        <v>5.5899999999999998E-2</v>
      </c>
      <c r="D99" s="18">
        <v>0.18890000000000001</v>
      </c>
      <c r="E99" s="18">
        <v>7.46E-2</v>
      </c>
    </row>
    <row r="100" spans="2:10" ht="15.6" x14ac:dyDescent="0.3">
      <c r="B100" t="s">
        <v>147</v>
      </c>
      <c r="C100" s="18">
        <v>0.1842</v>
      </c>
      <c r="D100" s="80">
        <v>0.58889999999999998</v>
      </c>
      <c r="E100" s="18">
        <v>7.0499999999999993E-2</v>
      </c>
      <c r="H100" s="18"/>
      <c r="I100" s="18"/>
      <c r="J100" s="18"/>
    </row>
    <row r="101" spans="2:10" x14ac:dyDescent="0.3">
      <c r="B101" t="s">
        <v>32</v>
      </c>
      <c r="C101" s="18">
        <v>6.5699999999999995E-2</v>
      </c>
      <c r="D101" s="18">
        <v>0.17780000000000001</v>
      </c>
      <c r="E101" s="18">
        <v>5.9700000000000003E-2</v>
      </c>
      <c r="H101" s="18"/>
      <c r="I101" s="18"/>
      <c r="J101" s="18"/>
    </row>
    <row r="102" spans="2:10" x14ac:dyDescent="0.3">
      <c r="B102" t="s">
        <v>286</v>
      </c>
      <c r="C102" s="18">
        <v>0.15874571288584027</v>
      </c>
      <c r="D102" s="18">
        <v>0.34444444444444444</v>
      </c>
      <c r="E102" s="18">
        <v>4.7839506172839504E-2</v>
      </c>
    </row>
    <row r="103" spans="2:10" x14ac:dyDescent="0.3">
      <c r="B103" t="s">
        <v>171</v>
      </c>
      <c r="C103" s="18">
        <v>0.16139999999999999</v>
      </c>
      <c r="D103" s="18">
        <v>0.27779999999999999</v>
      </c>
      <c r="E103" s="18">
        <v>3.7900000000000003E-2</v>
      </c>
    </row>
    <row r="104" spans="2:10" ht="15.6" x14ac:dyDescent="0.3">
      <c r="B104" t="s">
        <v>288</v>
      </c>
      <c r="C104" s="80">
        <v>0.30475257226849584</v>
      </c>
      <c r="D104" s="18">
        <v>0.52222222222222225</v>
      </c>
      <c r="E104" s="18">
        <v>3.778135048231511E-2</v>
      </c>
    </row>
    <row r="105" spans="2:10" x14ac:dyDescent="0.3">
      <c r="C105" s="18"/>
      <c r="D105" s="18"/>
      <c r="E105" s="18"/>
      <c r="H105" s="18"/>
      <c r="I105" s="18"/>
      <c r="J105" s="18"/>
    </row>
    <row r="106" spans="2:10" x14ac:dyDescent="0.3">
      <c r="C106" s="18"/>
      <c r="D106" s="18"/>
      <c r="E106" s="18"/>
    </row>
    <row r="107" spans="2:10" x14ac:dyDescent="0.3">
      <c r="C107" s="18"/>
      <c r="D107" s="18"/>
      <c r="E107" s="18"/>
    </row>
    <row r="108" spans="2:10" x14ac:dyDescent="0.3">
      <c r="C108" s="18"/>
      <c r="D108" s="18"/>
      <c r="E108" s="18"/>
    </row>
    <row r="109" spans="2:10" x14ac:dyDescent="0.3">
      <c r="C109" s="18"/>
      <c r="D109" s="18"/>
      <c r="E109" s="18"/>
    </row>
    <row r="110" spans="2:10" x14ac:dyDescent="0.3">
      <c r="C110" s="58" t="s">
        <v>222</v>
      </c>
      <c r="D110" s="58" t="s">
        <v>134</v>
      </c>
      <c r="E110" s="58" t="s">
        <v>138</v>
      </c>
      <c r="F110" s="58" t="s">
        <v>137</v>
      </c>
    </row>
    <row r="111" spans="2:10" x14ac:dyDescent="0.3">
      <c r="C111" s="55" t="s">
        <v>195</v>
      </c>
      <c r="D111" s="81">
        <v>2.35E-2</v>
      </c>
      <c r="E111" s="81">
        <v>0.1444</v>
      </c>
      <c r="F111" s="81">
        <v>0.13539999999999999</v>
      </c>
    </row>
    <row r="112" spans="2:10" x14ac:dyDescent="0.3">
      <c r="C112" s="55" t="s">
        <v>191</v>
      </c>
      <c r="D112" s="81">
        <v>5.5899999999999998E-2</v>
      </c>
      <c r="E112" s="81">
        <v>0.18890000000000001</v>
      </c>
      <c r="F112" s="81">
        <v>7.46E-2</v>
      </c>
    </row>
    <row r="113" spans="3:6" x14ac:dyDescent="0.3">
      <c r="C113" s="16" t="s">
        <v>147</v>
      </c>
      <c r="D113" s="81">
        <v>0.1842</v>
      </c>
      <c r="E113" s="81">
        <v>0.58889999999999998</v>
      </c>
      <c r="F113" s="81">
        <v>7.0499999999999993E-2</v>
      </c>
    </row>
    <row r="114" spans="3:6" x14ac:dyDescent="0.3">
      <c r="C114" s="55" t="s">
        <v>32</v>
      </c>
      <c r="D114" s="81">
        <v>6.5699999999999995E-2</v>
      </c>
      <c r="E114" s="81">
        <v>0.17780000000000001</v>
      </c>
      <c r="F114" s="81">
        <v>5.9700000000000003E-2</v>
      </c>
    </row>
    <row r="115" spans="3:6" x14ac:dyDescent="0.3">
      <c r="C115" s="55" t="s">
        <v>171</v>
      </c>
      <c r="D115" s="81">
        <v>0.16139999999999999</v>
      </c>
      <c r="E115" s="81">
        <v>0.27779999999999999</v>
      </c>
      <c r="F115" s="81">
        <v>3.7900000000000003E-2</v>
      </c>
    </row>
    <row r="116" spans="3:6" x14ac:dyDescent="0.3">
      <c r="C116" s="55" t="s">
        <v>168</v>
      </c>
      <c r="D116" s="81">
        <v>0.14330000000000001</v>
      </c>
      <c r="E116" s="81">
        <v>0.24440000000000001</v>
      </c>
      <c r="F116" s="81">
        <v>3.7600000000000001E-2</v>
      </c>
    </row>
    <row r="117" spans="3:6" x14ac:dyDescent="0.3">
      <c r="C117" s="16" t="s">
        <v>146</v>
      </c>
      <c r="D117" s="81">
        <v>0.19550000000000001</v>
      </c>
      <c r="E117" s="81">
        <v>0.3</v>
      </c>
      <c r="F117" s="81">
        <v>3.3799999999999997E-2</v>
      </c>
    </row>
    <row r="118" spans="3:6" x14ac:dyDescent="0.3">
      <c r="C118" s="55" t="s">
        <v>182</v>
      </c>
      <c r="D118" s="81">
        <v>0.1019</v>
      </c>
      <c r="E118" s="81">
        <v>0.15559999999999999</v>
      </c>
      <c r="F118" s="81">
        <v>3.3700000000000001E-2</v>
      </c>
    </row>
    <row r="119" spans="3:6" x14ac:dyDescent="0.3">
      <c r="C119" s="55" t="s">
        <v>162</v>
      </c>
      <c r="D119" s="81">
        <v>0.59140000000000004</v>
      </c>
      <c r="E119" s="81">
        <v>0.9</v>
      </c>
      <c r="F119" s="81">
        <v>3.3599999999999998E-2</v>
      </c>
    </row>
    <row r="120" spans="3:6" x14ac:dyDescent="0.3">
      <c r="C120" s="55" t="s">
        <v>190</v>
      </c>
      <c r="D120" s="81">
        <v>0.10290000000000001</v>
      </c>
      <c r="E120" s="81">
        <v>0.15559999999999999</v>
      </c>
      <c r="F120" s="81">
        <v>3.3300000000000003E-2</v>
      </c>
    </row>
    <row r="121" spans="3:6" x14ac:dyDescent="0.3">
      <c r="C121" s="55" t="s">
        <v>183</v>
      </c>
      <c r="D121" s="81">
        <v>8.9399999999999993E-2</v>
      </c>
      <c r="E121" s="81">
        <v>0.1333</v>
      </c>
      <c r="F121" s="81">
        <v>3.2899999999999999E-2</v>
      </c>
    </row>
    <row r="122" spans="3:6" x14ac:dyDescent="0.3">
      <c r="C122" s="55" t="s">
        <v>180</v>
      </c>
      <c r="D122" s="81">
        <v>0.28470000000000001</v>
      </c>
      <c r="E122" s="81">
        <v>0.42220000000000002</v>
      </c>
      <c r="F122" s="81">
        <v>3.27E-2</v>
      </c>
    </row>
    <row r="123" spans="3:6" x14ac:dyDescent="0.3">
      <c r="C123" s="55" t="s">
        <v>152</v>
      </c>
      <c r="D123" s="81">
        <v>0.12889999999999999</v>
      </c>
      <c r="E123" s="81">
        <v>0.17780000000000001</v>
      </c>
      <c r="F123" s="81">
        <v>3.04E-2</v>
      </c>
    </row>
    <row r="124" spans="3:6" x14ac:dyDescent="0.3">
      <c r="C124" s="55" t="s">
        <v>153</v>
      </c>
      <c r="D124" s="81">
        <v>0.1071</v>
      </c>
      <c r="E124" s="81">
        <v>0.1444</v>
      </c>
      <c r="F124" s="81">
        <v>2.9700000000000001E-2</v>
      </c>
    </row>
    <row r="125" spans="3:6" x14ac:dyDescent="0.3">
      <c r="C125" s="55" t="s">
        <v>181</v>
      </c>
      <c r="D125" s="81">
        <v>0.18129999999999999</v>
      </c>
      <c r="E125" s="81">
        <v>0.23330000000000001</v>
      </c>
      <c r="F125" s="81">
        <v>2.8400000000000002E-2</v>
      </c>
    </row>
    <row r="126" spans="3:6" x14ac:dyDescent="0.3">
      <c r="C126" s="55" t="s">
        <v>151</v>
      </c>
      <c r="D126" s="81">
        <v>0.59040000000000004</v>
      </c>
      <c r="E126" s="81">
        <v>0.65559999999999996</v>
      </c>
      <c r="F126" s="81">
        <v>2.4500000000000001E-2</v>
      </c>
    </row>
    <row r="127" spans="3:6" x14ac:dyDescent="0.3">
      <c r="C127" s="55" t="s">
        <v>189</v>
      </c>
      <c r="D127" s="81">
        <v>0.20680000000000001</v>
      </c>
      <c r="E127" s="81">
        <v>0.18890000000000001</v>
      </c>
      <c r="F127" s="81">
        <v>2.01E-2</v>
      </c>
    </row>
    <row r="128" spans="3:6" x14ac:dyDescent="0.3">
      <c r="C128" s="55" t="s">
        <v>200</v>
      </c>
      <c r="D128" s="81">
        <v>0.93430000000000002</v>
      </c>
      <c r="E128" s="81">
        <v>0.82220000000000004</v>
      </c>
      <c r="F128" s="81">
        <v>1.9400000000000001E-2</v>
      </c>
    </row>
    <row r="129" spans="3:6" x14ac:dyDescent="0.3">
      <c r="C129" s="55" t="s">
        <v>194</v>
      </c>
      <c r="D129" s="81">
        <v>0.97650000000000003</v>
      </c>
      <c r="E129" s="81">
        <v>0.85560000000000003</v>
      </c>
      <c r="F129" s="81">
        <v>1.9300000000000001E-2</v>
      </c>
    </row>
    <row r="130" spans="3:6" x14ac:dyDescent="0.3">
      <c r="C130" s="55" t="s">
        <v>188</v>
      </c>
      <c r="D130" s="81">
        <v>0.4819</v>
      </c>
      <c r="E130" s="81">
        <v>0.36670000000000003</v>
      </c>
      <c r="F130" s="81">
        <v>1.6799999999999999E-2</v>
      </c>
    </row>
    <row r="131" spans="3:6" x14ac:dyDescent="0.3">
      <c r="C131" s="55" t="s">
        <v>169</v>
      </c>
      <c r="D131" s="81">
        <v>0.36380000000000001</v>
      </c>
      <c r="E131" s="81">
        <v>0.26669999999999999</v>
      </c>
      <c r="F131" s="81">
        <v>1.6199999999999999E-2</v>
      </c>
    </row>
    <row r="132" spans="3:6" x14ac:dyDescent="0.3">
      <c r="C132" s="55" t="s">
        <v>187</v>
      </c>
      <c r="D132" s="81">
        <v>0.15260000000000001</v>
      </c>
      <c r="E132" s="81">
        <v>0.1</v>
      </c>
      <c r="F132" s="81">
        <v>1.44E-2</v>
      </c>
    </row>
    <row r="133" spans="3:6" x14ac:dyDescent="0.3">
      <c r="C133" s="55" t="s">
        <v>170</v>
      </c>
      <c r="D133" s="81">
        <v>0.33150000000000002</v>
      </c>
      <c r="E133" s="81">
        <v>0.21110000000000001</v>
      </c>
      <c r="F133" s="81">
        <v>1.4E-2</v>
      </c>
    </row>
    <row r="134" spans="3:6" x14ac:dyDescent="0.3">
      <c r="C134" s="16" t="s">
        <v>145</v>
      </c>
      <c r="D134" s="81">
        <v>0.16850000000000001</v>
      </c>
      <c r="E134" s="81">
        <v>7.7799999999999994E-2</v>
      </c>
      <c r="F134" s="81">
        <v>1.0200000000000001E-2</v>
      </c>
    </row>
    <row r="135" spans="3:6" x14ac:dyDescent="0.3">
      <c r="C135" s="55" t="s">
        <v>163</v>
      </c>
      <c r="D135" s="81">
        <v>0.40860000000000002</v>
      </c>
      <c r="E135" s="81">
        <v>0.1</v>
      </c>
      <c r="F135" s="81">
        <v>5.4000000000000003E-3</v>
      </c>
    </row>
    <row r="136" spans="3:6" x14ac:dyDescent="0.3">
      <c r="C136" s="55" t="s">
        <v>179</v>
      </c>
      <c r="D136" s="81">
        <v>0.26340000000000002</v>
      </c>
      <c r="E136" s="81">
        <v>5.5599999999999997E-2</v>
      </c>
      <c r="F136" s="81">
        <v>4.7000000000000002E-3</v>
      </c>
    </row>
    <row r="137" spans="3:6" x14ac:dyDescent="0.3">
      <c r="C137" s="55" t="s">
        <v>154</v>
      </c>
      <c r="D137" s="81">
        <v>0.16830000000000001</v>
      </c>
      <c r="E137" s="81">
        <v>2.2200000000000001E-2</v>
      </c>
      <c r="F137" s="81">
        <v>2.8999999999999998E-3</v>
      </c>
    </row>
    <row r="138" spans="3:6" x14ac:dyDescent="0.3">
      <c r="C138" s="16" t="s">
        <v>142</v>
      </c>
      <c r="D138" s="81">
        <v>0.2097</v>
      </c>
      <c r="E138" s="81">
        <v>2.2200000000000001E-2</v>
      </c>
      <c r="F138" s="81">
        <v>2.3E-3</v>
      </c>
    </row>
    <row r="139" spans="3:6" x14ac:dyDescent="0.3">
      <c r="C139" s="16" t="s">
        <v>144</v>
      </c>
      <c r="D139" s="81">
        <v>0.1489</v>
      </c>
      <c r="E139" s="81">
        <v>1.11E-2</v>
      </c>
      <c r="F139" s="81">
        <v>1.6000000000000001E-3</v>
      </c>
    </row>
    <row r="140" spans="3:6" x14ac:dyDescent="0.3">
      <c r="C140" s="16" t="s">
        <v>143</v>
      </c>
      <c r="D140" s="81">
        <v>9.3100000000000002E-2</v>
      </c>
      <c r="E140" s="81">
        <v>0</v>
      </c>
      <c r="F140" s="81">
        <v>0</v>
      </c>
    </row>
    <row r="141" spans="3:6" x14ac:dyDescent="0.3">
      <c r="C141" s="55" t="s">
        <v>155</v>
      </c>
      <c r="D141" s="81">
        <v>5.4000000000000003E-3</v>
      </c>
      <c r="E141" s="81">
        <v>0</v>
      </c>
      <c r="F141" s="81">
        <v>0</v>
      </c>
    </row>
    <row r="142" spans="3:6" x14ac:dyDescent="0.3">
      <c r="C142" s="55" t="s">
        <v>178</v>
      </c>
      <c r="D142" s="81">
        <v>7.9399999999999998E-2</v>
      </c>
      <c r="E142" s="81">
        <v>0</v>
      </c>
      <c r="F142" s="81">
        <v>0</v>
      </c>
    </row>
  </sheetData>
  <sortState xmlns:xlrd2="http://schemas.microsoft.com/office/spreadsheetml/2017/richdata2" ref="B98:E104">
    <sortCondition descending="1" ref="E98:E104"/>
  </sortState>
  <mergeCells count="1">
    <mergeCell ref="B96:E96"/>
  </mergeCells>
  <conditionalFormatting sqref="D111:D142">
    <cfRule type="dataBar" priority="3">
      <dataBar>
        <cfvo type="min"/>
        <cfvo type="max"/>
        <color rgb="FF638EC6"/>
      </dataBar>
      <extLst>
        <ext xmlns:x14="http://schemas.microsoft.com/office/spreadsheetml/2009/9/main" uri="{B025F937-C7B1-47D3-B67F-A62EFF666E3E}">
          <x14:id>{D458CFC7-80D2-4AE2-8D47-98FE8A5F2FE5}</x14:id>
        </ext>
      </extLst>
    </cfRule>
  </conditionalFormatting>
  <conditionalFormatting sqref="E111:E142">
    <cfRule type="dataBar" priority="2">
      <dataBar>
        <cfvo type="min"/>
        <cfvo type="max"/>
        <color rgb="FFFFB628"/>
      </dataBar>
      <extLst>
        <ext xmlns:x14="http://schemas.microsoft.com/office/spreadsheetml/2009/9/main" uri="{B025F937-C7B1-47D3-B67F-A62EFF666E3E}">
          <x14:id>{61055F02-BBB4-42E4-83FD-917B90E5354A}</x14:id>
        </ext>
      </extLst>
    </cfRule>
  </conditionalFormatting>
  <conditionalFormatting sqref="F111:F142">
    <cfRule type="dataBar" priority="1">
      <dataBar>
        <cfvo type="min"/>
        <cfvo type="max"/>
        <color theme="5"/>
      </dataBar>
      <extLst>
        <ext xmlns:x14="http://schemas.microsoft.com/office/spreadsheetml/2009/9/main" uri="{B025F937-C7B1-47D3-B67F-A62EFF666E3E}">
          <x14:id>{5640D7CE-8E69-4313-BE8A-3F8BB56523F9}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458CFC7-80D2-4AE2-8D47-98FE8A5F2FE5}">
            <x14:dataBar minLength="0" maxLength="100" gradient="0">
              <x14:cfvo type="autoMin"/>
              <x14:cfvo type="autoMax"/>
              <x14:negativeFillColor rgb="FFFF0000"/>
              <x14:axisColor rgb="FF000000"/>
            </x14:dataBar>
          </x14:cfRule>
          <xm:sqref>D111:D142</xm:sqref>
        </x14:conditionalFormatting>
        <x14:conditionalFormatting xmlns:xm="http://schemas.microsoft.com/office/excel/2006/main">
          <x14:cfRule type="dataBar" id="{61055F02-BBB4-42E4-83FD-917B90E5354A}">
            <x14:dataBar minLength="0" maxLength="100" gradient="0">
              <x14:cfvo type="autoMin"/>
              <x14:cfvo type="autoMax"/>
              <x14:negativeFillColor rgb="FFFF0000"/>
              <x14:axisColor rgb="FF000000"/>
            </x14:dataBar>
          </x14:cfRule>
          <xm:sqref>E111:E142</xm:sqref>
        </x14:conditionalFormatting>
        <x14:conditionalFormatting xmlns:xm="http://schemas.microsoft.com/office/excel/2006/main">
          <x14:cfRule type="dataBar" id="{5640D7CE-8E69-4313-BE8A-3F8BB56523F9}">
            <x14:dataBar minLength="0" maxLength="100" gradient="0">
              <x14:cfvo type="autoMin"/>
              <x14:cfvo type="autoMax"/>
              <x14:negativeFillColor rgb="FFFF0000"/>
              <x14:axisColor rgb="FF000000"/>
            </x14:dataBar>
          </x14:cfRule>
          <xm:sqref>F111:F142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7D9B-F0FC-4905-9707-F0279BB012BD}">
  <dimension ref="B2:H110"/>
  <sheetViews>
    <sheetView showGridLines="0" topLeftCell="A111" zoomScaleNormal="100" workbookViewId="0">
      <selection activeCell="G55" sqref="G55"/>
    </sheetView>
  </sheetViews>
  <sheetFormatPr defaultRowHeight="14.4" x14ac:dyDescent="0.3"/>
  <cols>
    <col min="2" max="2" width="18.109375" customWidth="1"/>
    <col min="3" max="3" width="13.5546875" bestFit="1" customWidth="1"/>
    <col min="4" max="4" width="14.5546875" customWidth="1"/>
    <col min="5" max="5" width="20.33203125" bestFit="1" customWidth="1"/>
    <col min="6" max="6" width="17.33203125" bestFit="1" customWidth="1"/>
    <col min="7" max="7" width="12.6640625" bestFit="1" customWidth="1"/>
    <col min="8" max="8" width="20.77734375" bestFit="1" customWidth="1"/>
  </cols>
  <sheetData>
    <row r="2" spans="2:5" ht="18" x14ac:dyDescent="0.35">
      <c r="B2" s="98" t="s">
        <v>237</v>
      </c>
      <c r="C2" s="98"/>
      <c r="D2" s="98"/>
      <c r="E2" s="98"/>
    </row>
    <row r="3" spans="2:5" x14ac:dyDescent="0.3">
      <c r="B3" s="59" t="s">
        <v>222</v>
      </c>
      <c r="C3" s="59" t="s">
        <v>227</v>
      </c>
      <c r="D3" s="59" t="s">
        <v>228</v>
      </c>
      <c r="E3" s="59" t="s">
        <v>278</v>
      </c>
    </row>
    <row r="4" spans="2:5" x14ac:dyDescent="0.3">
      <c r="B4" s="55" t="s">
        <v>142</v>
      </c>
      <c r="C4" s="54">
        <v>856</v>
      </c>
      <c r="D4" s="56">
        <v>1.1999999999999999E-3</v>
      </c>
      <c r="E4" s="64">
        <v>0</v>
      </c>
    </row>
    <row r="5" spans="2:5" x14ac:dyDescent="0.3">
      <c r="B5" s="55" t="s">
        <v>143</v>
      </c>
      <c r="C5" s="54">
        <v>380</v>
      </c>
      <c r="D5" s="57">
        <v>0</v>
      </c>
      <c r="E5" s="64">
        <f>D5/D4</f>
        <v>0</v>
      </c>
    </row>
    <row r="6" spans="2:5" x14ac:dyDescent="0.3">
      <c r="B6" s="55" t="s">
        <v>144</v>
      </c>
      <c r="C6" s="54">
        <v>608</v>
      </c>
      <c r="D6" s="56">
        <v>3.3E-3</v>
      </c>
      <c r="E6" s="64">
        <v>0</v>
      </c>
    </row>
    <row r="7" spans="2:5" x14ac:dyDescent="0.3">
      <c r="B7" s="55" t="s">
        <v>145</v>
      </c>
      <c r="C7" s="54">
        <v>688</v>
      </c>
      <c r="D7" s="56">
        <v>5.7999999999999996E-3</v>
      </c>
      <c r="E7" s="64">
        <f>D7/D6</f>
        <v>1.7575757575757576</v>
      </c>
    </row>
    <row r="8" spans="2:5" ht="18" x14ac:dyDescent="0.35">
      <c r="B8" s="55" t="s">
        <v>146</v>
      </c>
      <c r="C8" s="54">
        <v>798</v>
      </c>
      <c r="D8" s="56">
        <v>3.8800000000000001E-2</v>
      </c>
      <c r="E8" s="66">
        <f>D8/D7</f>
        <v>6.6896551724137936</v>
      </c>
    </row>
    <row r="9" spans="2:5" x14ac:dyDescent="0.3">
      <c r="B9" s="55" t="s">
        <v>147</v>
      </c>
      <c r="C9" s="54">
        <v>752</v>
      </c>
      <c r="D9" s="56">
        <v>7.7100000000000002E-2</v>
      </c>
      <c r="E9" s="64">
        <f>D9/D8</f>
        <v>1.9871134020618557</v>
      </c>
    </row>
    <row r="27" spans="2:5" ht="18" x14ac:dyDescent="0.35">
      <c r="B27" s="98" t="s">
        <v>239</v>
      </c>
      <c r="C27" s="98"/>
      <c r="D27" s="98"/>
      <c r="E27" s="98"/>
    </row>
    <row r="28" spans="2:5" x14ac:dyDescent="0.3">
      <c r="B28" s="59" t="s">
        <v>222</v>
      </c>
      <c r="C28" s="59" t="s">
        <v>227</v>
      </c>
      <c r="D28" s="59" t="s">
        <v>229</v>
      </c>
      <c r="E28" s="59" t="s">
        <v>278</v>
      </c>
    </row>
    <row r="29" spans="2:5" x14ac:dyDescent="0.3">
      <c r="B29" s="55" t="s">
        <v>142</v>
      </c>
      <c r="C29" s="54">
        <v>856</v>
      </c>
      <c r="D29" s="56">
        <v>1.1999999999999999E-3</v>
      </c>
      <c r="E29" s="62" t="s">
        <v>279</v>
      </c>
    </row>
    <row r="30" spans="2:5" ht="18" x14ac:dyDescent="0.35">
      <c r="B30" s="55" t="s">
        <v>143</v>
      </c>
      <c r="C30" s="54">
        <v>380</v>
      </c>
      <c r="D30" s="56">
        <v>1.32E-2</v>
      </c>
      <c r="E30" s="63">
        <f>D30/D29</f>
        <v>11.000000000000002</v>
      </c>
    </row>
    <row r="31" spans="2:5" ht="18" x14ac:dyDescent="0.35">
      <c r="B31" s="55" t="s">
        <v>144</v>
      </c>
      <c r="C31" s="54">
        <v>608</v>
      </c>
      <c r="D31" s="56">
        <v>2.1399999999999999E-2</v>
      </c>
      <c r="E31" s="65">
        <f>D31/D30</f>
        <v>1.6212121212121211</v>
      </c>
    </row>
    <row r="32" spans="2:5" ht="18" x14ac:dyDescent="0.35">
      <c r="B32" s="55" t="s">
        <v>145</v>
      </c>
      <c r="C32" s="54">
        <v>688</v>
      </c>
      <c r="D32" s="56">
        <v>5.3800000000000001E-2</v>
      </c>
      <c r="E32" s="65">
        <f>D32/D31</f>
        <v>2.514018691588785</v>
      </c>
    </row>
    <row r="33" spans="2:5" ht="18" x14ac:dyDescent="0.35">
      <c r="B33" s="55" t="s">
        <v>146</v>
      </c>
      <c r="C33" s="54">
        <v>798</v>
      </c>
      <c r="D33" s="56">
        <v>0.11899999999999999</v>
      </c>
      <c r="E33" s="65">
        <f>D33/D32</f>
        <v>2.2118959107806688</v>
      </c>
    </row>
    <row r="34" spans="2:5" ht="18" x14ac:dyDescent="0.35">
      <c r="B34" s="55" t="s">
        <v>147</v>
      </c>
      <c r="C34" s="54">
        <v>752</v>
      </c>
      <c r="D34" s="56">
        <v>0.15559999999999999</v>
      </c>
      <c r="E34" s="65">
        <f>D34/D33</f>
        <v>1.3075630252100841</v>
      </c>
    </row>
    <row r="52" spans="2:5" ht="18" x14ac:dyDescent="0.35">
      <c r="B52" s="98" t="s">
        <v>280</v>
      </c>
      <c r="C52" s="98"/>
      <c r="D52" s="98"/>
      <c r="E52" s="98"/>
    </row>
    <row r="53" spans="2:5" x14ac:dyDescent="0.3">
      <c r="B53" s="59" t="s">
        <v>230</v>
      </c>
      <c r="C53" s="59" t="s">
        <v>227</v>
      </c>
      <c r="D53" s="59" t="s">
        <v>231</v>
      </c>
      <c r="E53" s="59" t="s">
        <v>278</v>
      </c>
    </row>
    <row r="54" spans="2:5" x14ac:dyDescent="0.3">
      <c r="B54" s="55" t="s">
        <v>142</v>
      </c>
      <c r="C54" s="54">
        <v>856</v>
      </c>
      <c r="D54" s="67">
        <v>0.1028</v>
      </c>
      <c r="E54" s="61" t="s">
        <v>279</v>
      </c>
    </row>
    <row r="55" spans="2:5" x14ac:dyDescent="0.3">
      <c r="B55" s="55" t="s">
        <v>143</v>
      </c>
      <c r="C55" s="54">
        <v>380</v>
      </c>
      <c r="D55" s="68">
        <v>0.1</v>
      </c>
      <c r="E55" s="60">
        <f>D55/D54</f>
        <v>0.97276264591439687</v>
      </c>
    </row>
    <row r="56" spans="2:5" x14ac:dyDescent="0.3">
      <c r="B56" s="55" t="s">
        <v>144</v>
      </c>
      <c r="C56" s="54">
        <v>608</v>
      </c>
      <c r="D56" s="67">
        <v>9.3799999999999994E-2</v>
      </c>
      <c r="E56" s="60">
        <f>D56/D55</f>
        <v>0.93799999999999994</v>
      </c>
    </row>
    <row r="57" spans="2:5" x14ac:dyDescent="0.3">
      <c r="B57" s="55" t="s">
        <v>145</v>
      </c>
      <c r="C57" s="54">
        <v>688</v>
      </c>
      <c r="D57" s="67">
        <v>0.1497</v>
      </c>
      <c r="E57" s="60">
        <f>D57/D56</f>
        <v>1.595948827292111</v>
      </c>
    </row>
    <row r="58" spans="2:5" x14ac:dyDescent="0.3">
      <c r="B58" s="55" t="s">
        <v>146</v>
      </c>
      <c r="C58" s="54">
        <v>798</v>
      </c>
      <c r="D58" s="67">
        <v>0.20300000000000001</v>
      </c>
      <c r="E58" s="60">
        <f>D58/D57</f>
        <v>1.3560454241816968</v>
      </c>
    </row>
    <row r="59" spans="2:5" ht="18" x14ac:dyDescent="0.3">
      <c r="B59" s="55" t="s">
        <v>147</v>
      </c>
      <c r="C59" s="54">
        <v>752</v>
      </c>
      <c r="D59" s="69">
        <v>0.26600000000000001</v>
      </c>
      <c r="E59" s="60">
        <f>D59/D58</f>
        <v>1.3103448275862069</v>
      </c>
    </row>
    <row r="79" spans="2:8" x14ac:dyDescent="0.3">
      <c r="B79" s="5" t="s">
        <v>230</v>
      </c>
      <c r="C79" s="5" t="s">
        <v>227</v>
      </c>
      <c r="D79" s="5" t="s">
        <v>232</v>
      </c>
      <c r="E79" s="5" t="s">
        <v>233</v>
      </c>
      <c r="F79" s="5" t="s">
        <v>234</v>
      </c>
      <c r="G79" s="5" t="s">
        <v>235</v>
      </c>
      <c r="H79" s="5" t="s">
        <v>236</v>
      </c>
    </row>
    <row r="80" spans="2:8" x14ac:dyDescent="0.3">
      <c r="B80" s="5" t="s">
        <v>142</v>
      </c>
      <c r="C80" s="5">
        <v>856</v>
      </c>
      <c r="D80" s="19">
        <v>1.0500000000000001E-2</v>
      </c>
      <c r="E80" s="19">
        <v>2.92E-2</v>
      </c>
      <c r="F80" s="19">
        <v>0.1636</v>
      </c>
      <c r="G80" s="19">
        <v>0.79669999999999996</v>
      </c>
      <c r="H80" s="19">
        <v>3.9699999999999999E-2</v>
      </c>
    </row>
    <row r="81" spans="2:8" x14ac:dyDescent="0.3">
      <c r="B81" s="5" t="s">
        <v>143</v>
      </c>
      <c r="C81" s="5">
        <v>380</v>
      </c>
      <c r="D81" s="19">
        <v>0.15529999999999999</v>
      </c>
      <c r="E81" s="19">
        <v>8.1600000000000006E-2</v>
      </c>
      <c r="F81" s="19">
        <v>0.48159999999999997</v>
      </c>
      <c r="G81" s="19">
        <v>0.28160000000000002</v>
      </c>
      <c r="H81" s="19">
        <v>0.23680000000000001</v>
      </c>
    </row>
    <row r="82" spans="2:8" x14ac:dyDescent="0.3">
      <c r="B82" s="5" t="s">
        <v>144</v>
      </c>
      <c r="C82" s="5">
        <v>608</v>
      </c>
      <c r="D82" s="19">
        <v>0.24179999999999999</v>
      </c>
      <c r="E82" s="19">
        <v>0.13489999999999999</v>
      </c>
      <c r="F82" s="19">
        <v>0.41610000000000003</v>
      </c>
      <c r="G82" s="19">
        <v>0.2072</v>
      </c>
      <c r="H82" s="19">
        <v>0.37659999999999999</v>
      </c>
    </row>
    <row r="83" spans="2:8" x14ac:dyDescent="0.3">
      <c r="B83" s="5" t="s">
        <v>145</v>
      </c>
      <c r="C83" s="5">
        <v>688</v>
      </c>
      <c r="D83" s="19">
        <v>0.2006</v>
      </c>
      <c r="E83" s="19">
        <v>0.1497</v>
      </c>
      <c r="F83" s="19">
        <v>0.44479999999999997</v>
      </c>
      <c r="G83" s="19">
        <v>0.2049</v>
      </c>
      <c r="H83" s="19">
        <v>0.3503</v>
      </c>
    </row>
    <row r="84" spans="2:8" x14ac:dyDescent="0.3">
      <c r="B84" s="5" t="s">
        <v>146</v>
      </c>
      <c r="C84" s="5">
        <v>798</v>
      </c>
      <c r="D84" s="19">
        <v>0.218</v>
      </c>
      <c r="E84" s="19">
        <v>0.20180000000000001</v>
      </c>
      <c r="F84" s="19">
        <v>0.3947</v>
      </c>
      <c r="G84" s="19">
        <v>0.1855</v>
      </c>
      <c r="H84" s="19">
        <v>0.41980000000000001</v>
      </c>
    </row>
    <row r="85" spans="2:8" x14ac:dyDescent="0.3">
      <c r="B85" s="5" t="s">
        <v>147</v>
      </c>
      <c r="C85" s="5">
        <v>752</v>
      </c>
      <c r="D85" s="19">
        <v>0.17549999999999999</v>
      </c>
      <c r="E85" s="19">
        <v>0.24340000000000001</v>
      </c>
      <c r="F85" s="19">
        <v>0.38300000000000001</v>
      </c>
      <c r="G85" s="19">
        <v>0.1981</v>
      </c>
      <c r="H85" s="19">
        <v>0.41889999999999999</v>
      </c>
    </row>
    <row r="103" spans="2:4" ht="15.6" x14ac:dyDescent="0.3">
      <c r="B103" s="103" t="s">
        <v>282</v>
      </c>
      <c r="C103" s="103"/>
      <c r="D103" s="103"/>
    </row>
    <row r="104" spans="2:4" x14ac:dyDescent="0.3">
      <c r="B104" s="76" t="s">
        <v>230</v>
      </c>
      <c r="C104" s="77" t="s">
        <v>281</v>
      </c>
      <c r="D104" s="76" t="s">
        <v>278</v>
      </c>
    </row>
    <row r="105" spans="2:4" x14ac:dyDescent="0.3">
      <c r="B105" s="70" t="s">
        <v>142</v>
      </c>
      <c r="C105" s="71">
        <v>3.9699999999999999E-2</v>
      </c>
      <c r="D105" s="72" t="s">
        <v>279</v>
      </c>
    </row>
    <row r="106" spans="2:4" x14ac:dyDescent="0.3">
      <c r="B106" s="70" t="s">
        <v>143</v>
      </c>
      <c r="C106" s="71">
        <v>0.23680000000000001</v>
      </c>
      <c r="D106" s="73">
        <f>C106/C105</f>
        <v>5.9647355163727962</v>
      </c>
    </row>
    <row r="107" spans="2:4" x14ac:dyDescent="0.3">
      <c r="B107" s="70" t="s">
        <v>144</v>
      </c>
      <c r="C107" s="71">
        <v>0.37659999999999999</v>
      </c>
      <c r="D107" s="74">
        <f>C107/C106</f>
        <v>1.5903716216216215</v>
      </c>
    </row>
    <row r="108" spans="2:4" x14ac:dyDescent="0.3">
      <c r="B108" s="70" t="s">
        <v>145</v>
      </c>
      <c r="C108" s="71">
        <v>0.3503</v>
      </c>
      <c r="D108" s="74">
        <f>C108/C107</f>
        <v>0.9301646309081254</v>
      </c>
    </row>
    <row r="109" spans="2:4" x14ac:dyDescent="0.3">
      <c r="B109" s="70" t="s">
        <v>146</v>
      </c>
      <c r="C109" s="71">
        <v>0.41980000000000001</v>
      </c>
      <c r="D109" s="74">
        <f>C109/C108</f>
        <v>1.1984013702540679</v>
      </c>
    </row>
    <row r="110" spans="2:4" x14ac:dyDescent="0.3">
      <c r="B110" s="70" t="s">
        <v>147</v>
      </c>
      <c r="C110" s="71">
        <v>0.41889999999999999</v>
      </c>
      <c r="D110" s="75">
        <f>C110/C109</f>
        <v>0.99785612196283946</v>
      </c>
    </row>
  </sheetData>
  <mergeCells count="4">
    <mergeCell ref="B103:D103"/>
    <mergeCell ref="B2:E2"/>
    <mergeCell ref="B27:E27"/>
    <mergeCell ref="B52:E52"/>
  </mergeCells>
  <conditionalFormatting sqref="D54:D59">
    <cfRule type="colorScale" priority="2">
      <colorScale>
        <cfvo type="min"/>
        <cfvo type="max"/>
        <color theme="2" tint="-9.9978637043366805E-2"/>
        <color theme="4"/>
      </colorScale>
    </cfRule>
  </conditionalFormatting>
  <conditionalFormatting sqref="D105:D110">
    <cfRule type="colorScale" priority="1">
      <colorScale>
        <cfvo type="min"/>
        <cfvo type="max"/>
        <color theme="2" tint="-9.9978637043366805E-2"/>
        <color theme="4"/>
      </colorScale>
    </cfRule>
  </conditionalFormatting>
  <conditionalFormatting sqref="E4:E9">
    <cfRule type="colorScale" priority="3">
      <colorScale>
        <cfvo type="min"/>
        <cfvo type="max"/>
        <color theme="2" tint="-9.9978637043366805E-2"/>
        <color theme="4"/>
      </colorScale>
    </cfRule>
    <cfRule type="colorScale" priority="10">
      <colorScale>
        <cfvo type="min"/>
        <cfvo type="max"/>
        <color theme="5" tint="0.79998168889431442"/>
        <color theme="5"/>
      </colorScale>
    </cfRule>
  </conditionalFormatting>
  <conditionalFormatting sqref="E29:E34">
    <cfRule type="colorScale" priority="9">
      <colorScale>
        <cfvo type="min"/>
        <cfvo type="max"/>
        <color theme="5" tint="0.79998168889431442"/>
        <color theme="5"/>
      </colorScale>
    </cfRule>
  </conditionalFormatting>
  <conditionalFormatting sqref="E30:E34">
    <cfRule type="colorScale" priority="4">
      <colorScale>
        <cfvo type="min"/>
        <cfvo type="max"/>
        <color theme="2" tint="-9.9978637043366805E-2"/>
        <color theme="3" tint="0.249977111117893"/>
      </colorScale>
    </cfRule>
    <cfRule type="colorScale" priority="5">
      <colorScale>
        <cfvo type="min"/>
        <cfvo type="max"/>
        <color theme="5" tint="0.79998168889431442"/>
        <color theme="5"/>
      </colorScale>
    </cfRule>
    <cfRule type="colorScale" priority="6">
      <colorScale>
        <cfvo type="min"/>
        <cfvo type="max"/>
        <color theme="5" tint="0.79998168889431442"/>
        <color theme="5" tint="-0.249977111117893"/>
      </colorScale>
    </cfRule>
    <cfRule type="colorScale" priority="7">
      <colorScale>
        <cfvo type="min"/>
        <cfvo type="max"/>
        <color theme="3" tint="0.89999084444715716"/>
        <color theme="5"/>
      </colorScale>
    </cfRule>
    <cfRule type="colorScale" priority="8">
      <colorScale>
        <cfvo type="min"/>
        <cfvo type="max"/>
        <color rgb="FFFF7128"/>
        <color theme="0" tint="-0.14999847407452621"/>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4E9F-2880-45F2-9D62-654BB81B2E06}">
  <dimension ref="B2:D20"/>
  <sheetViews>
    <sheetView topLeftCell="A15" workbookViewId="0">
      <selection activeCell="B21" sqref="B21"/>
    </sheetView>
  </sheetViews>
  <sheetFormatPr defaultRowHeight="14.4" x14ac:dyDescent="0.3"/>
  <cols>
    <col min="1" max="1" width="8.88671875" style="82"/>
    <col min="2" max="2" width="12.88671875" style="11" customWidth="1"/>
    <col min="3" max="3" width="26.88671875" style="16" customWidth="1"/>
    <col min="4" max="4" width="106.77734375" style="16" customWidth="1"/>
    <col min="5" max="16384" width="8.88671875" style="82"/>
  </cols>
  <sheetData>
    <row r="2" spans="2:4" ht="15.6" x14ac:dyDescent="0.3">
      <c r="B2" s="83" t="s">
        <v>283</v>
      </c>
      <c r="C2" s="83" t="s">
        <v>41</v>
      </c>
      <c r="D2" s="84" t="s">
        <v>284</v>
      </c>
    </row>
    <row r="3" spans="2:4" x14ac:dyDescent="0.3">
      <c r="B3" s="11">
        <v>1</v>
      </c>
      <c r="C3" s="16" t="s">
        <v>290</v>
      </c>
    </row>
    <row r="4" spans="2:4" x14ac:dyDescent="0.3">
      <c r="B4" s="11">
        <v>2</v>
      </c>
      <c r="C4" s="16" t="s">
        <v>291</v>
      </c>
      <c r="D4" s="16" t="s">
        <v>292</v>
      </c>
    </row>
    <row r="5" spans="2:4" ht="28.8" x14ac:dyDescent="0.3">
      <c r="B5" s="11">
        <v>3</v>
      </c>
      <c r="C5" s="16" t="s">
        <v>293</v>
      </c>
      <c r="D5" s="16" t="s">
        <v>305</v>
      </c>
    </row>
    <row r="6" spans="2:4" ht="28.8" x14ac:dyDescent="0.3">
      <c r="B6" s="11">
        <v>4</v>
      </c>
      <c r="C6" s="16" t="s">
        <v>294</v>
      </c>
      <c r="D6" s="16" t="s">
        <v>306</v>
      </c>
    </row>
    <row r="7" spans="2:4" ht="100.8" x14ac:dyDescent="0.3">
      <c r="B7" s="11">
        <v>5</v>
      </c>
      <c r="C7" s="16" t="s">
        <v>295</v>
      </c>
      <c r="D7" s="16" t="s">
        <v>307</v>
      </c>
    </row>
    <row r="8" spans="2:4" ht="43.2" x14ac:dyDescent="0.3">
      <c r="B8" s="11">
        <v>6</v>
      </c>
      <c r="C8" s="16" t="s">
        <v>296</v>
      </c>
      <c r="D8" s="16" t="s">
        <v>297</v>
      </c>
    </row>
    <row r="9" spans="2:4" ht="43.2" x14ac:dyDescent="0.3">
      <c r="B9" s="11">
        <v>7</v>
      </c>
      <c r="C9" s="16" t="s">
        <v>298</v>
      </c>
      <c r="D9" s="16" t="s">
        <v>300</v>
      </c>
    </row>
    <row r="10" spans="2:4" ht="28.8" x14ac:dyDescent="0.3">
      <c r="B10" s="11">
        <v>8</v>
      </c>
      <c r="C10" s="16" t="s">
        <v>299</v>
      </c>
      <c r="D10" s="16" t="s">
        <v>301</v>
      </c>
    </row>
    <row r="11" spans="2:4" ht="43.2" x14ac:dyDescent="0.3">
      <c r="B11" s="11">
        <v>9</v>
      </c>
      <c r="C11" s="16" t="s">
        <v>302</v>
      </c>
      <c r="D11" s="16" t="s">
        <v>303</v>
      </c>
    </row>
    <row r="12" spans="2:4" ht="57.6" x14ac:dyDescent="0.3">
      <c r="B12" s="11">
        <v>10</v>
      </c>
      <c r="C12" s="16" t="s">
        <v>304</v>
      </c>
      <c r="D12" s="16" t="s">
        <v>308</v>
      </c>
    </row>
    <row r="13" spans="2:4" ht="43.2" x14ac:dyDescent="0.3">
      <c r="B13" s="11">
        <v>11</v>
      </c>
      <c r="C13" s="16" t="s">
        <v>309</v>
      </c>
      <c r="D13" s="16" t="s">
        <v>311</v>
      </c>
    </row>
    <row r="14" spans="2:4" ht="43.2" x14ac:dyDescent="0.3">
      <c r="B14" s="11">
        <v>12</v>
      </c>
      <c r="C14" s="16" t="s">
        <v>310</v>
      </c>
      <c r="D14" s="16" t="s">
        <v>312</v>
      </c>
    </row>
    <row r="15" spans="2:4" ht="43.2" x14ac:dyDescent="0.3">
      <c r="B15" s="11">
        <v>13</v>
      </c>
      <c r="C15" s="16" t="s">
        <v>313</v>
      </c>
      <c r="D15" s="16" t="s">
        <v>314</v>
      </c>
    </row>
    <row r="16" spans="2:4" ht="72" x14ac:dyDescent="0.3">
      <c r="B16" s="11">
        <v>14</v>
      </c>
      <c r="C16" s="16" t="s">
        <v>315</v>
      </c>
      <c r="D16" s="16" t="s">
        <v>316</v>
      </c>
    </row>
    <row r="17" spans="2:4" ht="43.2" x14ac:dyDescent="0.3">
      <c r="B17" s="11">
        <v>15</v>
      </c>
      <c r="C17" s="16" t="s">
        <v>317</v>
      </c>
      <c r="D17" s="16" t="s">
        <v>318</v>
      </c>
    </row>
    <row r="18" spans="2:4" ht="43.2" x14ac:dyDescent="0.3">
      <c r="B18" s="11">
        <v>16</v>
      </c>
      <c r="C18" s="16" t="s">
        <v>319</v>
      </c>
      <c r="D18" s="16" t="s">
        <v>320</v>
      </c>
    </row>
    <row r="19" spans="2:4" ht="57.6" x14ac:dyDescent="0.3">
      <c r="B19" s="11">
        <v>17</v>
      </c>
      <c r="C19" s="16" t="s">
        <v>321</v>
      </c>
      <c r="D19" s="16" t="s">
        <v>323</v>
      </c>
    </row>
    <row r="20" spans="2:4" ht="57.6" x14ac:dyDescent="0.3">
      <c r="B20" s="11">
        <v>18</v>
      </c>
      <c r="C20" s="16" t="s">
        <v>322</v>
      </c>
      <c r="D20" s="16" t="s">
        <v>324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4468D-4438-4D76-944F-EE917E6069DF}">
  <dimension ref="A1:E33"/>
  <sheetViews>
    <sheetView workbookViewId="0">
      <selection activeCell="H16" sqref="H16"/>
    </sheetView>
  </sheetViews>
  <sheetFormatPr defaultRowHeight="14.4" x14ac:dyDescent="0.3"/>
  <cols>
    <col min="1" max="1" width="18.109375" customWidth="1"/>
    <col min="2" max="2" width="17.6640625" customWidth="1"/>
    <col min="3" max="3" width="17.5546875" customWidth="1"/>
    <col min="4" max="4" width="17.44140625" customWidth="1"/>
    <col min="5" max="5" width="17.88671875" customWidth="1"/>
  </cols>
  <sheetData>
    <row r="1" spans="1:5" x14ac:dyDescent="0.3">
      <c r="A1" t="s">
        <v>221</v>
      </c>
      <c r="B1" t="s">
        <v>222</v>
      </c>
      <c r="C1" t="s">
        <v>134</v>
      </c>
      <c r="D1" t="s">
        <v>138</v>
      </c>
      <c r="E1" t="s">
        <v>137</v>
      </c>
    </row>
    <row r="2" spans="1:5" x14ac:dyDescent="0.3">
      <c r="A2" t="s">
        <v>33</v>
      </c>
      <c r="B2" t="s">
        <v>195</v>
      </c>
      <c r="C2">
        <v>2.35E-2</v>
      </c>
      <c r="D2">
        <v>0.1444</v>
      </c>
      <c r="E2">
        <v>0.13539999999999999</v>
      </c>
    </row>
    <row r="3" spans="1:5" x14ac:dyDescent="0.3">
      <c r="A3" t="s">
        <v>37</v>
      </c>
      <c r="B3" t="s">
        <v>191</v>
      </c>
      <c r="C3">
        <v>5.5899999999999998E-2</v>
      </c>
      <c r="D3">
        <v>0.18890000000000001</v>
      </c>
      <c r="E3">
        <v>7.46E-2</v>
      </c>
    </row>
    <row r="4" spans="1:5" x14ac:dyDescent="0.3">
      <c r="A4" t="s">
        <v>30</v>
      </c>
      <c r="B4" t="s">
        <v>147</v>
      </c>
      <c r="C4">
        <v>0.1842</v>
      </c>
      <c r="D4">
        <v>0.58889999999999998</v>
      </c>
      <c r="E4">
        <v>7.0499999999999993E-2</v>
      </c>
    </row>
    <row r="5" spans="1:5" x14ac:dyDescent="0.3">
      <c r="A5" t="s">
        <v>32</v>
      </c>
      <c r="B5" t="s">
        <v>32</v>
      </c>
      <c r="C5">
        <v>6.5699999999999995E-2</v>
      </c>
      <c r="D5">
        <v>0.17780000000000001</v>
      </c>
      <c r="E5">
        <v>5.9700000000000003E-2</v>
      </c>
    </row>
    <row r="6" spans="1:5" x14ac:dyDescent="0.3">
      <c r="A6" t="s">
        <v>39</v>
      </c>
      <c r="B6" t="s">
        <v>171</v>
      </c>
      <c r="C6">
        <v>0.16139999999999999</v>
      </c>
      <c r="D6">
        <v>0.27779999999999999</v>
      </c>
      <c r="E6">
        <v>3.7900000000000003E-2</v>
      </c>
    </row>
    <row r="7" spans="1:5" x14ac:dyDescent="0.3">
      <c r="A7" t="s">
        <v>39</v>
      </c>
      <c r="B7" t="s">
        <v>168</v>
      </c>
      <c r="C7">
        <v>0.14330000000000001</v>
      </c>
      <c r="D7">
        <v>0.24440000000000001</v>
      </c>
      <c r="E7">
        <v>3.7600000000000001E-2</v>
      </c>
    </row>
    <row r="8" spans="1:5" x14ac:dyDescent="0.3">
      <c r="A8" t="s">
        <v>30</v>
      </c>
      <c r="B8" t="s">
        <v>146</v>
      </c>
      <c r="C8">
        <v>0.19550000000000001</v>
      </c>
      <c r="D8">
        <v>0.3</v>
      </c>
      <c r="E8">
        <v>3.3799999999999997E-2</v>
      </c>
    </row>
    <row r="9" spans="1:5" x14ac:dyDescent="0.3">
      <c r="A9" t="s">
        <v>38</v>
      </c>
      <c r="B9" t="s">
        <v>182</v>
      </c>
      <c r="C9">
        <v>0.1019</v>
      </c>
      <c r="D9">
        <v>0.15559999999999999</v>
      </c>
      <c r="E9">
        <v>3.3700000000000001E-2</v>
      </c>
    </row>
    <row r="10" spans="1:5" x14ac:dyDescent="0.3">
      <c r="A10" t="s">
        <v>34</v>
      </c>
      <c r="B10" t="s">
        <v>162</v>
      </c>
      <c r="C10">
        <v>0.59140000000000004</v>
      </c>
      <c r="D10">
        <v>0.9</v>
      </c>
      <c r="E10">
        <v>3.3599999999999998E-2</v>
      </c>
    </row>
    <row r="11" spans="1:5" x14ac:dyDescent="0.3">
      <c r="A11" t="s">
        <v>37</v>
      </c>
      <c r="B11" t="s">
        <v>190</v>
      </c>
      <c r="C11">
        <v>0.10290000000000001</v>
      </c>
      <c r="D11">
        <v>0.15559999999999999</v>
      </c>
      <c r="E11">
        <v>3.3300000000000003E-2</v>
      </c>
    </row>
    <row r="12" spans="1:5" x14ac:dyDescent="0.3">
      <c r="A12" t="s">
        <v>38</v>
      </c>
      <c r="B12" t="s">
        <v>183</v>
      </c>
      <c r="C12">
        <v>8.9399999999999993E-2</v>
      </c>
      <c r="D12">
        <v>0.1333</v>
      </c>
      <c r="E12">
        <v>3.2899999999999999E-2</v>
      </c>
    </row>
    <row r="13" spans="1:5" x14ac:dyDescent="0.3">
      <c r="A13" t="s">
        <v>38</v>
      </c>
      <c r="B13" t="s">
        <v>180</v>
      </c>
      <c r="C13">
        <v>0.28470000000000001</v>
      </c>
      <c r="D13">
        <v>0.42220000000000002</v>
      </c>
      <c r="E13">
        <v>3.27E-2</v>
      </c>
    </row>
    <row r="14" spans="1:5" x14ac:dyDescent="0.3">
      <c r="A14" t="s">
        <v>223</v>
      </c>
      <c r="B14" t="s">
        <v>152</v>
      </c>
      <c r="C14">
        <v>0.12889999999999999</v>
      </c>
      <c r="D14">
        <v>0.17780000000000001</v>
      </c>
      <c r="E14">
        <v>3.04E-2</v>
      </c>
    </row>
    <row r="15" spans="1:5" x14ac:dyDescent="0.3">
      <c r="A15" t="s">
        <v>223</v>
      </c>
      <c r="B15" t="s">
        <v>153</v>
      </c>
      <c r="C15">
        <v>0.1071</v>
      </c>
      <c r="D15">
        <v>0.1444</v>
      </c>
      <c r="E15">
        <v>2.9700000000000001E-2</v>
      </c>
    </row>
    <row r="16" spans="1:5" x14ac:dyDescent="0.3">
      <c r="A16" t="s">
        <v>38</v>
      </c>
      <c r="B16" t="s">
        <v>181</v>
      </c>
      <c r="C16">
        <v>0.18129999999999999</v>
      </c>
      <c r="D16">
        <v>0.23330000000000001</v>
      </c>
      <c r="E16">
        <v>2.8400000000000002E-2</v>
      </c>
    </row>
    <row r="17" spans="1:5" x14ac:dyDescent="0.3">
      <c r="A17" t="s">
        <v>223</v>
      </c>
      <c r="B17" t="s">
        <v>151</v>
      </c>
      <c r="C17">
        <v>0.59040000000000004</v>
      </c>
      <c r="D17">
        <v>0.65559999999999996</v>
      </c>
      <c r="E17">
        <v>2.4500000000000001E-2</v>
      </c>
    </row>
    <row r="18" spans="1:5" x14ac:dyDescent="0.3">
      <c r="A18" t="s">
        <v>37</v>
      </c>
      <c r="B18" t="s">
        <v>189</v>
      </c>
      <c r="C18">
        <v>0.20680000000000001</v>
      </c>
      <c r="D18">
        <v>0.18890000000000001</v>
      </c>
      <c r="E18">
        <v>2.01E-2</v>
      </c>
    </row>
    <row r="19" spans="1:5" x14ac:dyDescent="0.3">
      <c r="A19" t="s">
        <v>32</v>
      </c>
      <c r="B19" t="s">
        <v>200</v>
      </c>
      <c r="C19">
        <v>0.93430000000000002</v>
      </c>
      <c r="D19">
        <v>0.82220000000000004</v>
      </c>
      <c r="E19">
        <v>1.9400000000000001E-2</v>
      </c>
    </row>
    <row r="20" spans="1:5" x14ac:dyDescent="0.3">
      <c r="A20" t="s">
        <v>33</v>
      </c>
      <c r="B20" t="s">
        <v>194</v>
      </c>
      <c r="C20">
        <v>0.97650000000000003</v>
      </c>
      <c r="D20">
        <v>0.85560000000000003</v>
      </c>
      <c r="E20">
        <v>1.9300000000000001E-2</v>
      </c>
    </row>
    <row r="21" spans="1:5" x14ac:dyDescent="0.3">
      <c r="A21" t="s">
        <v>37</v>
      </c>
      <c r="B21" t="s">
        <v>188</v>
      </c>
      <c r="C21">
        <v>0.4819</v>
      </c>
      <c r="D21">
        <v>0.36670000000000003</v>
      </c>
      <c r="E21">
        <v>1.6799999999999999E-2</v>
      </c>
    </row>
    <row r="22" spans="1:5" x14ac:dyDescent="0.3">
      <c r="A22" t="s">
        <v>39</v>
      </c>
      <c r="B22" t="s">
        <v>169</v>
      </c>
      <c r="C22">
        <v>0.36380000000000001</v>
      </c>
      <c r="D22">
        <v>0.26669999999999999</v>
      </c>
      <c r="E22">
        <v>1.6199999999999999E-2</v>
      </c>
    </row>
    <row r="23" spans="1:5" x14ac:dyDescent="0.3">
      <c r="A23" t="s">
        <v>37</v>
      </c>
      <c r="B23" t="s">
        <v>187</v>
      </c>
      <c r="C23">
        <v>0.15260000000000001</v>
      </c>
      <c r="D23">
        <v>0.1</v>
      </c>
      <c r="E23">
        <v>1.44E-2</v>
      </c>
    </row>
    <row r="24" spans="1:5" x14ac:dyDescent="0.3">
      <c r="A24" t="s">
        <v>39</v>
      </c>
      <c r="B24" t="s">
        <v>170</v>
      </c>
      <c r="C24">
        <v>0.33150000000000002</v>
      </c>
      <c r="D24">
        <v>0.21110000000000001</v>
      </c>
      <c r="E24">
        <v>1.4E-2</v>
      </c>
    </row>
    <row r="25" spans="1:5" x14ac:dyDescent="0.3">
      <c r="A25" t="s">
        <v>30</v>
      </c>
      <c r="B25" t="s">
        <v>145</v>
      </c>
      <c r="C25">
        <v>0.16850000000000001</v>
      </c>
      <c r="D25">
        <v>7.7799999999999994E-2</v>
      </c>
      <c r="E25">
        <v>1.0200000000000001E-2</v>
      </c>
    </row>
    <row r="26" spans="1:5" x14ac:dyDescent="0.3">
      <c r="A26" t="s">
        <v>34</v>
      </c>
      <c r="B26" t="s">
        <v>163</v>
      </c>
      <c r="C26">
        <v>0.40860000000000002</v>
      </c>
      <c r="D26">
        <v>0.1</v>
      </c>
      <c r="E26">
        <v>5.4000000000000003E-3</v>
      </c>
    </row>
    <row r="27" spans="1:5" x14ac:dyDescent="0.3">
      <c r="A27" t="s">
        <v>38</v>
      </c>
      <c r="B27" t="s">
        <v>179</v>
      </c>
      <c r="C27">
        <v>0.26340000000000002</v>
      </c>
      <c r="D27">
        <v>5.5599999999999997E-2</v>
      </c>
      <c r="E27">
        <v>4.7000000000000002E-3</v>
      </c>
    </row>
    <row r="28" spans="1:5" x14ac:dyDescent="0.3">
      <c r="A28" t="s">
        <v>223</v>
      </c>
      <c r="B28" t="s">
        <v>154</v>
      </c>
      <c r="C28">
        <v>0.16830000000000001</v>
      </c>
      <c r="D28">
        <v>2.2200000000000001E-2</v>
      </c>
      <c r="E28">
        <v>2.8999999999999998E-3</v>
      </c>
    </row>
    <row r="29" spans="1:5" x14ac:dyDescent="0.3">
      <c r="A29" t="s">
        <v>30</v>
      </c>
      <c r="B29" t="s">
        <v>142</v>
      </c>
      <c r="C29">
        <v>0.2097</v>
      </c>
      <c r="D29">
        <v>2.2200000000000001E-2</v>
      </c>
      <c r="E29">
        <v>2.3E-3</v>
      </c>
    </row>
    <row r="30" spans="1:5" x14ac:dyDescent="0.3">
      <c r="A30" t="s">
        <v>30</v>
      </c>
      <c r="B30" t="s">
        <v>144</v>
      </c>
      <c r="C30">
        <v>0.1489</v>
      </c>
      <c r="D30">
        <v>1.11E-2</v>
      </c>
      <c r="E30">
        <v>1.6000000000000001E-3</v>
      </c>
    </row>
    <row r="31" spans="1:5" x14ac:dyDescent="0.3">
      <c r="A31" t="s">
        <v>30</v>
      </c>
      <c r="B31" t="s">
        <v>143</v>
      </c>
      <c r="C31">
        <v>9.3100000000000002E-2</v>
      </c>
      <c r="D31">
        <v>0</v>
      </c>
      <c r="E31">
        <v>0</v>
      </c>
    </row>
    <row r="32" spans="1:5" x14ac:dyDescent="0.3">
      <c r="A32" t="s">
        <v>223</v>
      </c>
      <c r="B32" t="s">
        <v>155</v>
      </c>
      <c r="C32">
        <v>5.4000000000000003E-3</v>
      </c>
      <c r="D32">
        <v>0</v>
      </c>
      <c r="E32">
        <v>0</v>
      </c>
    </row>
    <row r="33" spans="1:5" x14ac:dyDescent="0.3">
      <c r="A33" t="s">
        <v>38</v>
      </c>
      <c r="B33" t="s">
        <v>178</v>
      </c>
      <c r="C33">
        <v>7.9399999999999998E-2</v>
      </c>
      <c r="D33">
        <v>0</v>
      </c>
      <c r="E3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2:G15"/>
  <sheetViews>
    <sheetView zoomScale="75" zoomScaleNormal="75" workbookViewId="0">
      <selection activeCell="D20" sqref="D20"/>
    </sheetView>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53" style="2" customWidth="1"/>
    <col min="8" max="16384" width="8.88671875" style="2"/>
  </cols>
  <sheetData>
    <row r="2" spans="2:7" x14ac:dyDescent="0.3">
      <c r="B2" s="2" t="s">
        <v>24</v>
      </c>
      <c r="C2" s="2" t="s">
        <v>26</v>
      </c>
      <c r="D2" s="2" t="s">
        <v>41</v>
      </c>
      <c r="E2" s="2" t="s">
        <v>43</v>
      </c>
      <c r="F2" s="2" t="s">
        <v>44</v>
      </c>
      <c r="G2" s="2" t="s">
        <v>47</v>
      </c>
    </row>
    <row r="3" spans="2:7" x14ac:dyDescent="0.3">
      <c r="B3" s="2" t="s">
        <v>25</v>
      </c>
      <c r="C3" s="2" t="s">
        <v>28</v>
      </c>
      <c r="D3" s="2" t="s">
        <v>42</v>
      </c>
      <c r="E3" s="2" t="s">
        <v>48</v>
      </c>
      <c r="F3" s="2" t="s">
        <v>49</v>
      </c>
    </row>
    <row r="4" spans="2:7" ht="28.8" x14ac:dyDescent="0.3">
      <c r="B4" s="2" t="s">
        <v>27</v>
      </c>
      <c r="C4" s="2" t="s">
        <v>29</v>
      </c>
      <c r="D4" s="2" t="s">
        <v>45</v>
      </c>
      <c r="E4" s="2" t="s">
        <v>46</v>
      </c>
      <c r="F4" s="2" t="s">
        <v>49</v>
      </c>
      <c r="G4" s="10" t="s">
        <v>51</v>
      </c>
    </row>
    <row r="5" spans="2:7"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x14ac:dyDescent="0.3">
      <c r="B11" s="2" t="s">
        <v>37</v>
      </c>
      <c r="C11" s="2" t="s">
        <v>31</v>
      </c>
      <c r="D11" s="2" t="s">
        <v>66</v>
      </c>
      <c r="E11" s="2" t="s">
        <v>48</v>
      </c>
      <c r="F11" s="2" t="s">
        <v>49</v>
      </c>
      <c r="G11" s="2" t="s">
        <v>67</v>
      </c>
    </row>
    <row r="12" spans="2:7"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87" t="s">
        <v>75</v>
      </c>
      <c r="C15" s="87"/>
      <c r="D15" s="87"/>
      <c r="E15" s="87"/>
      <c r="F15" s="87"/>
      <c r="G15" s="87"/>
    </row>
  </sheetData>
  <mergeCells count="1">
    <mergeCell ref="B15:G15"/>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sheetPr>
    <pageSetUpPr fitToPage="1"/>
  </sheetPr>
  <dimension ref="B1:E28"/>
  <sheetViews>
    <sheetView topLeftCell="A5" workbookViewId="0">
      <selection activeCell="E8" sqref="E8"/>
    </sheetView>
  </sheetViews>
  <sheetFormatPr defaultRowHeight="14.4" x14ac:dyDescent="0.3"/>
  <cols>
    <col min="1" max="1" width="4.44140625" style="2" customWidth="1"/>
    <col min="2" max="2" width="8.88671875" style="11"/>
    <col min="3" max="3" width="13.33203125" style="15" customWidth="1"/>
    <col min="4" max="4" width="33.109375" style="2" customWidth="1"/>
    <col min="5" max="5" width="92.33203125" style="16" customWidth="1"/>
    <col min="6" max="16384" width="8.88671875" style="2"/>
  </cols>
  <sheetData>
    <row r="1" spans="2:5" ht="18" x14ac:dyDescent="0.3">
      <c r="B1" s="88" t="s">
        <v>97</v>
      </c>
      <c r="C1" s="89"/>
      <c r="D1" s="89"/>
      <c r="E1" s="89"/>
    </row>
    <row r="2" spans="2:5" x14ac:dyDescent="0.3">
      <c r="B2" s="44" t="s">
        <v>80</v>
      </c>
      <c r="C2" s="45" t="s">
        <v>77</v>
      </c>
      <c r="D2" s="44" t="s">
        <v>41</v>
      </c>
      <c r="E2" s="46" t="s">
        <v>95</v>
      </c>
    </row>
    <row r="3" spans="2:5" ht="82.8" x14ac:dyDescent="0.3">
      <c r="B3" s="47">
        <v>1</v>
      </c>
      <c r="C3" s="48">
        <v>45821</v>
      </c>
      <c r="D3" s="49" t="s">
        <v>96</v>
      </c>
      <c r="E3" s="49" t="s">
        <v>243</v>
      </c>
    </row>
    <row r="4" spans="2:5" ht="27.6" x14ac:dyDescent="0.3">
      <c r="B4" s="47">
        <v>2</v>
      </c>
      <c r="C4" s="48">
        <v>45821</v>
      </c>
      <c r="D4" s="49" t="s">
        <v>115</v>
      </c>
      <c r="E4" s="49" t="s">
        <v>244</v>
      </c>
    </row>
    <row r="5" spans="2:5" ht="41.4" x14ac:dyDescent="0.3">
      <c r="B5" s="47">
        <v>3</v>
      </c>
      <c r="C5" s="48">
        <v>45821</v>
      </c>
      <c r="D5" s="49" t="s">
        <v>116</v>
      </c>
      <c r="E5" s="49" t="s">
        <v>245</v>
      </c>
    </row>
    <row r="6" spans="2:5" ht="27.6" x14ac:dyDescent="0.3">
      <c r="B6" s="47">
        <v>4</v>
      </c>
      <c r="C6" s="48">
        <v>45821</v>
      </c>
      <c r="D6" s="50" t="s">
        <v>117</v>
      </c>
      <c r="E6" s="49" t="s">
        <v>246</v>
      </c>
    </row>
    <row r="7" spans="2:5" ht="55.2" x14ac:dyDescent="0.3">
      <c r="B7" s="47">
        <v>5</v>
      </c>
      <c r="C7" s="48">
        <v>45821</v>
      </c>
      <c r="D7" s="50" t="s">
        <v>120</v>
      </c>
      <c r="E7" s="49" t="s">
        <v>247</v>
      </c>
    </row>
    <row r="8" spans="2:5" ht="110.4" x14ac:dyDescent="0.3">
      <c r="B8" s="47">
        <v>6</v>
      </c>
      <c r="C8" s="48">
        <v>45821</v>
      </c>
      <c r="D8" s="50" t="s">
        <v>268</v>
      </c>
      <c r="E8" s="49" t="s">
        <v>269</v>
      </c>
    </row>
    <row r="9" spans="2:5" ht="55.2" x14ac:dyDescent="0.3">
      <c r="B9" s="47">
        <v>7</v>
      </c>
      <c r="C9" s="48">
        <v>45821</v>
      </c>
      <c r="D9" s="50" t="s">
        <v>130</v>
      </c>
      <c r="E9" s="49" t="s">
        <v>248</v>
      </c>
    </row>
    <row r="10" spans="2:5" ht="82.8" x14ac:dyDescent="0.3">
      <c r="B10" s="47">
        <v>8</v>
      </c>
      <c r="C10" s="48">
        <v>45821</v>
      </c>
      <c r="D10" s="50" t="s">
        <v>148</v>
      </c>
      <c r="E10" s="49" t="s">
        <v>249</v>
      </c>
    </row>
    <row r="11" spans="2:5" ht="41.4" x14ac:dyDescent="0.3">
      <c r="B11" s="47">
        <v>9</v>
      </c>
      <c r="C11" s="48">
        <v>45822</v>
      </c>
      <c r="D11" s="50" t="s">
        <v>149</v>
      </c>
      <c r="E11" s="49" t="s">
        <v>167</v>
      </c>
    </row>
    <row r="12" spans="2:5" ht="69" x14ac:dyDescent="0.3">
      <c r="B12" s="47">
        <v>10</v>
      </c>
      <c r="C12" s="48">
        <v>45822</v>
      </c>
      <c r="D12" s="50" t="s">
        <v>156</v>
      </c>
      <c r="E12" s="49" t="s">
        <v>250</v>
      </c>
    </row>
    <row r="13" spans="2:5" ht="55.2" x14ac:dyDescent="0.3">
      <c r="B13" s="47">
        <v>11</v>
      </c>
      <c r="C13" s="48">
        <v>45822</v>
      </c>
      <c r="D13" s="50" t="s">
        <v>160</v>
      </c>
      <c r="E13" s="51" t="s">
        <v>166</v>
      </c>
    </row>
    <row r="14" spans="2:5" ht="55.2" x14ac:dyDescent="0.3">
      <c r="B14" s="47">
        <v>12</v>
      </c>
      <c r="C14" s="48">
        <v>45822</v>
      </c>
      <c r="D14" s="50" t="s">
        <v>165</v>
      </c>
      <c r="E14" s="49" t="s">
        <v>251</v>
      </c>
    </row>
    <row r="15" spans="2:5" ht="69" x14ac:dyDescent="0.3">
      <c r="B15" s="47">
        <v>13</v>
      </c>
      <c r="C15" s="48">
        <v>45822</v>
      </c>
      <c r="D15" s="50" t="s">
        <v>173</v>
      </c>
      <c r="E15" s="51" t="s">
        <v>252</v>
      </c>
    </row>
    <row r="16" spans="2:5" ht="69" x14ac:dyDescent="0.3">
      <c r="B16" s="47">
        <v>14</v>
      </c>
      <c r="C16" s="48">
        <v>45822</v>
      </c>
      <c r="D16" s="50" t="s">
        <v>185</v>
      </c>
      <c r="E16" s="49" t="s">
        <v>253</v>
      </c>
    </row>
    <row r="17" spans="2:5" ht="88.8" customHeight="1" x14ac:dyDescent="0.3">
      <c r="B17" s="47">
        <v>15</v>
      </c>
      <c r="C17" s="48">
        <v>45823</v>
      </c>
      <c r="D17" s="50" t="s">
        <v>198</v>
      </c>
      <c r="E17" s="51" t="s">
        <v>254</v>
      </c>
    </row>
    <row r="18" spans="2:5" ht="55.2" x14ac:dyDescent="0.3">
      <c r="B18" s="47">
        <v>16</v>
      </c>
      <c r="C18" s="48">
        <v>45823</v>
      </c>
      <c r="D18" s="50" t="s">
        <v>197</v>
      </c>
      <c r="E18" s="49" t="s">
        <v>255</v>
      </c>
    </row>
    <row r="19" spans="2:5" ht="55.2" x14ac:dyDescent="0.3">
      <c r="B19" s="47">
        <v>17</v>
      </c>
      <c r="C19" s="48">
        <v>45823</v>
      </c>
      <c r="D19" s="50" t="s">
        <v>202</v>
      </c>
      <c r="E19" s="49" t="s">
        <v>256</v>
      </c>
    </row>
    <row r="20" spans="2:5" ht="69" x14ac:dyDescent="0.3">
      <c r="B20" s="47">
        <v>18</v>
      </c>
      <c r="C20" s="48">
        <v>45823</v>
      </c>
      <c r="D20" s="50" t="s">
        <v>214</v>
      </c>
      <c r="E20" s="49" t="s">
        <v>257</v>
      </c>
    </row>
    <row r="21" spans="2:5" ht="41.4" x14ac:dyDescent="0.3">
      <c r="B21" s="47">
        <v>19</v>
      </c>
      <c r="C21" s="48">
        <v>45824</v>
      </c>
      <c r="D21" s="50" t="s">
        <v>218</v>
      </c>
      <c r="E21" s="49" t="s">
        <v>258</v>
      </c>
    </row>
    <row r="22" spans="2:5" ht="82.8" x14ac:dyDescent="0.3">
      <c r="B22" s="47">
        <v>20</v>
      </c>
      <c r="C22" s="48">
        <v>45824</v>
      </c>
      <c r="D22" s="50" t="s">
        <v>226</v>
      </c>
      <c r="E22" s="49" t="s">
        <v>259</v>
      </c>
    </row>
    <row r="23" spans="2:5" ht="27.6" x14ac:dyDescent="0.3">
      <c r="B23" s="47">
        <v>21</v>
      </c>
      <c r="C23" s="48">
        <v>45824</v>
      </c>
      <c r="D23" s="50" t="s">
        <v>224</v>
      </c>
      <c r="E23" s="49" t="s">
        <v>260</v>
      </c>
    </row>
    <row r="24" spans="2:5" ht="46.2" customHeight="1" x14ac:dyDescent="0.3">
      <c r="B24" s="47">
        <v>22</v>
      </c>
      <c r="C24" s="48">
        <v>45824</v>
      </c>
      <c r="D24" s="50" t="s">
        <v>225</v>
      </c>
      <c r="E24" s="51" t="s">
        <v>261</v>
      </c>
    </row>
    <row r="25" spans="2:5" ht="41.4" x14ac:dyDescent="0.3">
      <c r="B25" s="47">
        <v>23</v>
      </c>
      <c r="C25" s="48">
        <v>45824</v>
      </c>
      <c r="D25" s="50" t="s">
        <v>238</v>
      </c>
      <c r="E25" s="49" t="s">
        <v>262</v>
      </c>
    </row>
    <row r="26" spans="2:5" ht="55.2" x14ac:dyDescent="0.3">
      <c r="B26" s="47">
        <v>24</v>
      </c>
      <c r="C26" s="48">
        <v>45824</v>
      </c>
      <c r="D26" s="50" t="s">
        <v>240</v>
      </c>
      <c r="E26" s="49" t="s">
        <v>263</v>
      </c>
    </row>
    <row r="27" spans="2:5" ht="55.2" x14ac:dyDescent="0.3">
      <c r="B27" s="47">
        <v>25</v>
      </c>
      <c r="C27" s="48">
        <v>45824</v>
      </c>
      <c r="D27" s="50" t="s">
        <v>241</v>
      </c>
      <c r="E27" s="49" t="s">
        <v>264</v>
      </c>
    </row>
    <row r="28" spans="2:5" ht="55.2" x14ac:dyDescent="0.3">
      <c r="B28" s="47">
        <v>26</v>
      </c>
      <c r="C28" s="48">
        <v>45824</v>
      </c>
      <c r="D28" s="50" t="s">
        <v>242</v>
      </c>
      <c r="E28" s="49" t="s">
        <v>265</v>
      </c>
    </row>
  </sheetData>
  <mergeCells count="1">
    <mergeCell ref="B1:E1"/>
  </mergeCells>
  <pageMargins left="0.7" right="0.7" top="0.75" bottom="0.75" header="0.3" footer="0.3"/>
  <pageSetup scale="5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K36"/>
  <sheetViews>
    <sheetView workbookViewId="0">
      <selection activeCell="J9" sqref="J9"/>
    </sheetView>
  </sheetViews>
  <sheetFormatPr defaultRowHeight="14.4" x14ac:dyDescent="0.3"/>
  <cols>
    <col min="1" max="1" width="8.88671875" style="2"/>
    <col min="2" max="2" width="16.77734375" style="2" bestFit="1" customWidth="1"/>
    <col min="3" max="3" width="29.6640625" style="2" bestFit="1" customWidth="1"/>
    <col min="4" max="4" width="11.88671875" style="2" bestFit="1" customWidth="1"/>
    <col min="5" max="5" width="24.88671875" style="2" bestFit="1" customWidth="1"/>
    <col min="6" max="6" width="17.88671875" style="2" customWidth="1"/>
    <col min="7" max="7" width="18" style="2" customWidth="1"/>
    <col min="8" max="8" width="17.88671875" style="2" customWidth="1"/>
    <col min="9" max="9" width="17.6640625" style="2" customWidth="1"/>
    <col min="10" max="10" width="17.5546875" style="2" customWidth="1"/>
    <col min="11" max="11" width="17.77734375" style="2" customWidth="1"/>
    <col min="12" max="16384" width="8.88671875" style="2"/>
  </cols>
  <sheetData>
    <row r="2" spans="2:11" s="11" customFormat="1" ht="43.2" x14ac:dyDescent="0.3">
      <c r="B2" s="14" t="s">
        <v>87</v>
      </c>
      <c r="C2" s="14" t="s">
        <v>88</v>
      </c>
      <c r="D2" s="14" t="s">
        <v>89</v>
      </c>
      <c r="E2" s="14" t="s">
        <v>90</v>
      </c>
      <c r="F2" s="14" t="s">
        <v>91</v>
      </c>
      <c r="G2" s="14" t="s">
        <v>92</v>
      </c>
      <c r="H2" s="14" t="s">
        <v>93</v>
      </c>
      <c r="I2" s="14" t="s">
        <v>94</v>
      </c>
      <c r="J2" s="14" t="s">
        <v>276</v>
      </c>
      <c r="K2" s="14" t="s">
        <v>277</v>
      </c>
    </row>
    <row r="3" spans="2:11" x14ac:dyDescent="0.3">
      <c r="B3" s="6">
        <v>5110</v>
      </c>
      <c r="C3" s="6">
        <v>249</v>
      </c>
      <c r="D3" s="13">
        <f>C3/B3</f>
        <v>4.8727984344422701E-2</v>
      </c>
      <c r="E3" s="6">
        <v>159</v>
      </c>
      <c r="F3" s="13">
        <f>E3/B3</f>
        <v>3.1115459882583171E-2</v>
      </c>
      <c r="G3" s="6">
        <f>C3-E3</f>
        <v>90</v>
      </c>
      <c r="H3" s="13">
        <f>G3/B3</f>
        <v>1.7612524461839529E-2</v>
      </c>
      <c r="I3" s="13">
        <v>2.1999999999999999E-2</v>
      </c>
      <c r="J3" s="6">
        <v>1027</v>
      </c>
      <c r="K3" s="13">
        <f>J3/B3</f>
        <v>0.20097847358121332</v>
      </c>
    </row>
    <row r="5" spans="2:11" x14ac:dyDescent="0.3">
      <c r="B5" s="90" t="s">
        <v>176</v>
      </c>
      <c r="C5" s="90"/>
      <c r="D5" s="90"/>
      <c r="E5" s="90"/>
      <c r="F5" s="90"/>
      <c r="G5" s="90"/>
      <c r="H5" s="90"/>
      <c r="I5" s="90"/>
    </row>
    <row r="6" spans="2:11" x14ac:dyDescent="0.3">
      <c r="B6" s="90"/>
      <c r="C6" s="90"/>
      <c r="D6" s="90"/>
      <c r="E6" s="90"/>
      <c r="F6" s="90"/>
      <c r="G6" s="90"/>
      <c r="H6" s="90"/>
      <c r="I6" s="90"/>
    </row>
    <row r="7" spans="2:11" x14ac:dyDescent="0.3">
      <c r="B7" s="90"/>
      <c r="C7" s="90"/>
      <c r="D7" s="90"/>
      <c r="E7" s="90"/>
      <c r="F7" s="90"/>
      <c r="G7" s="90"/>
      <c r="H7" s="90"/>
      <c r="I7" s="90"/>
    </row>
    <row r="8" spans="2:11" x14ac:dyDescent="0.3">
      <c r="B8" s="90"/>
      <c r="C8" s="90"/>
      <c r="D8" s="90"/>
      <c r="E8" s="90"/>
      <c r="F8" s="90"/>
      <c r="G8" s="90"/>
      <c r="H8" s="90"/>
      <c r="I8" s="90"/>
    </row>
    <row r="9" spans="2:11" x14ac:dyDescent="0.3">
      <c r="B9" s="90"/>
      <c r="C9" s="90"/>
      <c r="D9" s="90"/>
      <c r="E9" s="90"/>
      <c r="F9" s="90"/>
      <c r="G9" s="90"/>
      <c r="H9" s="90"/>
      <c r="I9" s="90"/>
    </row>
    <row r="10" spans="2:11" x14ac:dyDescent="0.3">
      <c r="B10" s="90"/>
      <c r="C10" s="90"/>
      <c r="D10" s="90"/>
      <c r="E10" s="90"/>
      <c r="F10" s="90"/>
      <c r="G10" s="90"/>
      <c r="H10" s="90"/>
      <c r="I10" s="90"/>
    </row>
    <row r="11" spans="2:11" x14ac:dyDescent="0.3">
      <c r="B11" s="90"/>
      <c r="C11" s="90"/>
      <c r="D11" s="90"/>
      <c r="E11" s="90"/>
      <c r="F11" s="90"/>
      <c r="G11" s="90"/>
      <c r="H11" s="90"/>
      <c r="I11" s="90"/>
    </row>
    <row r="12" spans="2:11" x14ac:dyDescent="0.3">
      <c r="B12" s="90"/>
      <c r="C12" s="90"/>
      <c r="D12" s="90"/>
      <c r="E12" s="90"/>
      <c r="F12" s="90"/>
      <c r="G12" s="90"/>
      <c r="H12" s="90"/>
      <c r="I12" s="90"/>
    </row>
    <row r="13" spans="2:11" x14ac:dyDescent="0.3">
      <c r="B13" s="90"/>
      <c r="C13" s="90"/>
      <c r="D13" s="90"/>
      <c r="E13" s="90"/>
      <c r="F13" s="90"/>
      <c r="G13" s="90"/>
      <c r="H13" s="90"/>
      <c r="I13" s="90"/>
    </row>
    <row r="14" spans="2:11" x14ac:dyDescent="0.3">
      <c r="B14" s="90"/>
      <c r="C14" s="90"/>
      <c r="D14" s="90"/>
      <c r="E14" s="90"/>
      <c r="F14" s="90"/>
      <c r="G14" s="90"/>
      <c r="H14" s="90"/>
      <c r="I14" s="90"/>
    </row>
    <row r="15" spans="2:11" x14ac:dyDescent="0.3">
      <c r="B15" s="90"/>
      <c r="C15" s="90"/>
      <c r="D15" s="90"/>
      <c r="E15" s="90"/>
      <c r="F15" s="90"/>
      <c r="G15" s="90"/>
      <c r="H15" s="90"/>
      <c r="I15" s="90"/>
    </row>
    <row r="17" spans="2:4" x14ac:dyDescent="0.3">
      <c r="B17" s="2" t="s">
        <v>222</v>
      </c>
      <c r="C17" s="2" t="s">
        <v>272</v>
      </c>
      <c r="D17" s="2" t="s">
        <v>273</v>
      </c>
    </row>
    <row r="18" spans="2:4" x14ac:dyDescent="0.3">
      <c r="B18" s="2" t="s">
        <v>270</v>
      </c>
      <c r="C18" s="2">
        <v>90</v>
      </c>
      <c r="D18" s="52">
        <f>C18/C20</f>
        <v>0.36144578313253012</v>
      </c>
    </row>
    <row r="19" spans="2:4" x14ac:dyDescent="0.3">
      <c r="B19" s="2" t="s">
        <v>271</v>
      </c>
      <c r="C19" s="2">
        <v>159</v>
      </c>
      <c r="D19" s="52">
        <f>C19/C20</f>
        <v>0.63855421686746983</v>
      </c>
    </row>
    <row r="20" spans="2:4" x14ac:dyDescent="0.3">
      <c r="C20" s="2">
        <f>SUM(C18:C19)</f>
        <v>249</v>
      </c>
    </row>
    <row r="33" spans="2:5" x14ac:dyDescent="0.3">
      <c r="B33"/>
      <c r="C33"/>
      <c r="D33"/>
      <c r="E33"/>
    </row>
    <row r="34" spans="2:5" ht="28.8" x14ac:dyDescent="0.3">
      <c r="B34" s="6" t="s">
        <v>139</v>
      </c>
      <c r="C34" s="6" t="s">
        <v>133</v>
      </c>
      <c r="D34" s="6" t="s">
        <v>275</v>
      </c>
      <c r="E34"/>
    </row>
    <row r="35" spans="2:5" x14ac:dyDescent="0.3">
      <c r="B35" s="6" t="s">
        <v>270</v>
      </c>
      <c r="C35" s="6">
        <v>4082</v>
      </c>
      <c r="D35" s="6">
        <v>0.74</v>
      </c>
    </row>
    <row r="36" spans="2:5" x14ac:dyDescent="0.3">
      <c r="B36" s="6" t="s">
        <v>274</v>
      </c>
      <c r="C36" s="6">
        <v>1027</v>
      </c>
      <c r="D36" s="6">
        <v>1.27</v>
      </c>
    </row>
  </sheetData>
  <mergeCells count="1">
    <mergeCell ref="B5:I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M14"/>
  <sheetViews>
    <sheetView workbookViewId="0">
      <selection activeCell="K12" sqref="K12"/>
    </sheetView>
  </sheetViews>
  <sheetFormatPr defaultRowHeight="14.4" x14ac:dyDescent="0.3"/>
  <cols>
    <col min="2" max="2" width="18.33203125" customWidth="1"/>
    <col min="10" max="10" width="14.88671875" customWidth="1"/>
    <col min="11" max="11" width="14.77734375" customWidth="1"/>
    <col min="12" max="12" width="14.5546875" customWidth="1"/>
  </cols>
  <sheetData>
    <row r="2" spans="2:13" ht="15.6" x14ac:dyDescent="0.3">
      <c r="B2" s="17" t="s">
        <v>119</v>
      </c>
      <c r="C2" s="17" t="s">
        <v>98</v>
      </c>
      <c r="D2" s="17" t="s">
        <v>99</v>
      </c>
      <c r="E2" s="17" t="s">
        <v>100</v>
      </c>
      <c r="F2" s="17" t="s">
        <v>101</v>
      </c>
      <c r="G2" s="17" t="s">
        <v>102</v>
      </c>
      <c r="H2" s="17" t="s">
        <v>103</v>
      </c>
      <c r="I2" s="17" t="s">
        <v>104</v>
      </c>
      <c r="J2" s="17" t="s">
        <v>107</v>
      </c>
      <c r="K2" s="17" t="s">
        <v>106</v>
      </c>
      <c r="L2" s="17" t="s">
        <v>105</v>
      </c>
    </row>
    <row r="3" spans="2:13" x14ac:dyDescent="0.3">
      <c r="B3" s="5" t="s">
        <v>30</v>
      </c>
      <c r="C3" s="5">
        <v>0.08</v>
      </c>
      <c r="D3" s="5">
        <v>20</v>
      </c>
      <c r="E3" s="5">
        <v>38</v>
      </c>
      <c r="F3" s="5">
        <v>51</v>
      </c>
      <c r="G3" s="5">
        <v>64</v>
      </c>
      <c r="H3" s="5">
        <v>35.49</v>
      </c>
      <c r="I3" s="5">
        <f>F3-D3</f>
        <v>31</v>
      </c>
      <c r="J3" s="5">
        <f>D3-1.5*I3</f>
        <v>-26.5</v>
      </c>
      <c r="K3" s="5">
        <f>F3+1.5*I3</f>
        <v>97.5</v>
      </c>
      <c r="L3" s="5" t="s">
        <v>108</v>
      </c>
    </row>
    <row r="4" spans="2:13" x14ac:dyDescent="0.3">
      <c r="B4" s="5" t="s">
        <v>109</v>
      </c>
      <c r="C4" s="5">
        <v>55.12</v>
      </c>
      <c r="D4" s="5">
        <v>76.7</v>
      </c>
      <c r="E4" s="5">
        <v>90.58</v>
      </c>
      <c r="F4" s="5">
        <v>111.29</v>
      </c>
      <c r="G4" s="5">
        <v>267.76</v>
      </c>
      <c r="H4" s="5">
        <v>101.68</v>
      </c>
      <c r="I4" s="5">
        <f>F4-D4</f>
        <v>34.590000000000003</v>
      </c>
      <c r="J4" s="5">
        <f>D4-1.5*I4</f>
        <v>24.814999999999998</v>
      </c>
      <c r="K4" s="5">
        <f>F4+1.5*I4</f>
        <v>163.17500000000001</v>
      </c>
      <c r="L4" s="5" t="s">
        <v>110</v>
      </c>
      <c r="M4" t="s">
        <v>267</v>
      </c>
    </row>
    <row r="5" spans="2:13" x14ac:dyDescent="0.3">
      <c r="B5" s="5" t="s">
        <v>38</v>
      </c>
      <c r="C5" s="5">
        <v>10.3</v>
      </c>
      <c r="D5" s="5">
        <v>23</v>
      </c>
      <c r="E5" s="5">
        <v>27.7</v>
      </c>
      <c r="F5" s="5">
        <v>33.1</v>
      </c>
      <c r="G5" s="5">
        <v>97.6</v>
      </c>
      <c r="H5" s="5">
        <v>28.73</v>
      </c>
      <c r="I5" s="5">
        <f>F5-D5</f>
        <v>10.100000000000001</v>
      </c>
      <c r="J5" s="5">
        <f>D5-1.5*I5</f>
        <v>7.8499999999999979</v>
      </c>
      <c r="K5" s="5">
        <f>F5+1.5*I5</f>
        <v>48.25</v>
      </c>
      <c r="L5" s="5" t="s">
        <v>110</v>
      </c>
      <c r="M5" t="s">
        <v>267</v>
      </c>
    </row>
    <row r="6" spans="2:13" x14ac:dyDescent="0.3">
      <c r="B6" s="5" t="s">
        <v>118</v>
      </c>
      <c r="C6" s="5">
        <v>10.3</v>
      </c>
      <c r="D6" s="5">
        <v>23.2</v>
      </c>
      <c r="E6" s="5">
        <v>27.7</v>
      </c>
      <c r="F6" s="5">
        <v>32.9</v>
      </c>
      <c r="G6" s="5">
        <v>97.6</v>
      </c>
      <c r="H6" s="5">
        <v>28.7</v>
      </c>
      <c r="I6" s="5">
        <f>F6-D6</f>
        <v>9.6999999999999993</v>
      </c>
      <c r="J6" s="5">
        <f>D6-1.5*I6</f>
        <v>8.65</v>
      </c>
      <c r="K6" s="5">
        <f>F6+1.5*I6</f>
        <v>47.449999999999996</v>
      </c>
      <c r="L6" s="5" t="s">
        <v>110</v>
      </c>
      <c r="M6" t="s">
        <v>267</v>
      </c>
    </row>
    <row r="13" spans="2:13" x14ac:dyDescent="0.3">
      <c r="D13" s="18"/>
      <c r="F13" s="18"/>
      <c r="G13" s="18"/>
    </row>
    <row r="14" spans="2:13" x14ac:dyDescent="0.3">
      <c r="D14" s="18"/>
      <c r="F14" s="18"/>
      <c r="G14"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8"/>
  <sheetViews>
    <sheetView workbookViewId="0">
      <selection activeCell="E6" sqref="E6:E7"/>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9" t="s">
        <v>80</v>
      </c>
      <c r="B1" s="12" t="s">
        <v>77</v>
      </c>
      <c r="C1" s="9" t="s">
        <v>41</v>
      </c>
      <c r="D1" s="11" t="s">
        <v>47</v>
      </c>
      <c r="E1" s="9" t="s">
        <v>78</v>
      </c>
      <c r="F1" s="11" t="s">
        <v>79</v>
      </c>
    </row>
    <row r="2" spans="1:6" ht="43.2" x14ac:dyDescent="0.3">
      <c r="A2" s="9">
        <v>1</v>
      </c>
      <c r="B2" s="12">
        <v>45820</v>
      </c>
      <c r="C2" s="1" t="s">
        <v>81</v>
      </c>
      <c r="D2" s="2" t="s">
        <v>82</v>
      </c>
      <c r="E2" s="9" t="s">
        <v>83</v>
      </c>
      <c r="F2" s="2" t="s">
        <v>86</v>
      </c>
    </row>
    <row r="3" spans="1:6" x14ac:dyDescent="0.3">
      <c r="A3" s="9">
        <v>2</v>
      </c>
      <c r="B3" s="12">
        <v>45821</v>
      </c>
      <c r="C3" s="1" t="s">
        <v>84</v>
      </c>
      <c r="D3" s="2" t="s">
        <v>85</v>
      </c>
      <c r="E3" s="9" t="s">
        <v>83</v>
      </c>
      <c r="F3" s="2" t="s">
        <v>114</v>
      </c>
    </row>
    <row r="4" spans="1:6" x14ac:dyDescent="0.3">
      <c r="A4" s="9">
        <v>3</v>
      </c>
      <c r="B4" s="12">
        <v>45821</v>
      </c>
      <c r="C4" s="1" t="s">
        <v>111</v>
      </c>
      <c r="D4" s="2" t="s">
        <v>112</v>
      </c>
      <c r="E4" s="9" t="s">
        <v>83</v>
      </c>
      <c r="F4" s="2" t="s">
        <v>113</v>
      </c>
    </row>
    <row r="5" spans="1:6" ht="28.8" x14ac:dyDescent="0.3">
      <c r="A5" s="9">
        <v>4</v>
      </c>
      <c r="B5" s="12">
        <v>45821</v>
      </c>
      <c r="C5" s="1" t="s">
        <v>121</v>
      </c>
      <c r="D5" s="2" t="s">
        <v>122</v>
      </c>
      <c r="E5" s="9" t="s">
        <v>83</v>
      </c>
      <c r="F5" s="2" t="s">
        <v>123</v>
      </c>
    </row>
    <row r="6" spans="1:6" ht="28.8" x14ac:dyDescent="0.3">
      <c r="A6" s="9">
        <v>5</v>
      </c>
      <c r="B6" s="12">
        <v>45821</v>
      </c>
      <c r="C6" s="1" t="s">
        <v>124</v>
      </c>
      <c r="D6" s="2" t="s">
        <v>125</v>
      </c>
      <c r="E6" s="9" t="s">
        <v>83</v>
      </c>
      <c r="F6" s="2" t="s">
        <v>126</v>
      </c>
    </row>
    <row r="7" spans="1:6" ht="28.8" x14ac:dyDescent="0.3">
      <c r="A7" s="9">
        <v>6</v>
      </c>
      <c r="B7" s="12">
        <v>45821</v>
      </c>
      <c r="C7" s="1" t="s">
        <v>174</v>
      </c>
      <c r="D7" s="2" t="s">
        <v>175</v>
      </c>
      <c r="E7" s="9" t="s">
        <v>83</v>
      </c>
    </row>
    <row r="8" spans="1:6" x14ac:dyDescent="0.3">
      <c r="A8" s="9">
        <v>7</v>
      </c>
      <c r="B8" s="12">
        <v>45821</v>
      </c>
      <c r="C8" s="1" t="s">
        <v>127</v>
      </c>
      <c r="D8" s="2" t="s">
        <v>128</v>
      </c>
      <c r="E8" s="9" t="s">
        <v>83</v>
      </c>
      <c r="F8" s="2" t="s">
        <v>129</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X76"/>
  <sheetViews>
    <sheetView topLeftCell="F12" zoomScale="75" zoomScaleNormal="75" workbookViewId="0">
      <selection activeCell="U27" sqref="U27:X29"/>
    </sheetView>
  </sheetViews>
  <sheetFormatPr defaultRowHeight="14.4" x14ac:dyDescent="0.3"/>
  <cols>
    <col min="2" max="2" width="21.109375" bestFit="1" customWidth="1"/>
    <col min="3" max="3" width="9" bestFit="1" customWidth="1"/>
    <col min="4" max="4" width="15.21875" bestFit="1" customWidth="1"/>
    <col min="5" max="5" width="15.109375" bestFit="1" customWidth="1"/>
    <col min="6" max="6" width="19.5546875" bestFit="1" customWidth="1"/>
    <col min="7" max="7" width="13.77734375" bestFit="1" customWidth="1"/>
    <col min="21" max="21" width="18.109375" customWidth="1"/>
    <col min="22" max="22" width="17.77734375" customWidth="1"/>
    <col min="23" max="23" width="17.88671875" customWidth="1"/>
    <col min="24" max="24" width="18.109375" customWidth="1"/>
  </cols>
  <sheetData>
    <row r="2" spans="2:7" ht="23.4" x14ac:dyDescent="0.45">
      <c r="B2" s="91" t="s">
        <v>184</v>
      </c>
      <c r="C2" s="92"/>
      <c r="D2" s="92"/>
      <c r="E2" s="92"/>
      <c r="F2" s="92"/>
      <c r="G2" s="92"/>
    </row>
    <row r="3" spans="2:7" ht="15.6" x14ac:dyDescent="0.3">
      <c r="B3" s="17" t="s">
        <v>177</v>
      </c>
      <c r="C3" s="17" t="s">
        <v>133</v>
      </c>
      <c r="D3" s="17" t="s">
        <v>134</v>
      </c>
      <c r="E3" s="17" t="s">
        <v>137</v>
      </c>
      <c r="F3" s="17" t="s">
        <v>135</v>
      </c>
      <c r="G3" s="17" t="s">
        <v>138</v>
      </c>
    </row>
    <row r="4" spans="2:7" x14ac:dyDescent="0.3">
      <c r="B4" s="5" t="s">
        <v>178</v>
      </c>
      <c r="C4" s="5">
        <v>324</v>
      </c>
      <c r="D4" s="19">
        <v>7.9399999999999998E-2</v>
      </c>
      <c r="E4" s="26">
        <v>0</v>
      </c>
      <c r="F4" s="5">
        <v>0</v>
      </c>
      <c r="G4" s="26">
        <v>0</v>
      </c>
    </row>
    <row r="5" spans="2:7" x14ac:dyDescent="0.3">
      <c r="B5" s="5" t="s">
        <v>179</v>
      </c>
      <c r="C5" s="5">
        <v>1075</v>
      </c>
      <c r="D5" s="19">
        <v>0.26340000000000002</v>
      </c>
      <c r="E5" s="19">
        <v>4.7000000000000002E-3</v>
      </c>
      <c r="F5" s="5">
        <v>5</v>
      </c>
      <c r="G5" s="19">
        <v>5.5599999999999997E-2</v>
      </c>
    </row>
    <row r="6" spans="2:7" x14ac:dyDescent="0.3">
      <c r="B6" s="5" t="s">
        <v>180</v>
      </c>
      <c r="C6" s="5">
        <v>1162</v>
      </c>
      <c r="D6" s="19">
        <v>0.28470000000000001</v>
      </c>
      <c r="E6" s="19">
        <v>3.27E-2</v>
      </c>
      <c r="F6" s="5">
        <v>38</v>
      </c>
      <c r="G6" s="19">
        <v>0.42220000000000002</v>
      </c>
    </row>
    <row r="7" spans="2:7" x14ac:dyDescent="0.3">
      <c r="B7" s="5" t="s">
        <v>181</v>
      </c>
      <c r="C7" s="5">
        <v>740</v>
      </c>
      <c r="D7" s="19">
        <v>0.18129999999999999</v>
      </c>
      <c r="E7" s="19">
        <v>2.8400000000000002E-2</v>
      </c>
      <c r="F7" s="5">
        <v>21</v>
      </c>
      <c r="G7" s="19">
        <v>0.23330000000000001</v>
      </c>
    </row>
    <row r="8" spans="2:7" x14ac:dyDescent="0.3">
      <c r="B8" s="5" t="s">
        <v>182</v>
      </c>
      <c r="C8" s="5">
        <v>416</v>
      </c>
      <c r="D8" s="19">
        <v>0.1019</v>
      </c>
      <c r="E8" s="19">
        <v>3.3700000000000001E-2</v>
      </c>
      <c r="F8" s="5">
        <v>14</v>
      </c>
      <c r="G8" s="19">
        <v>0.15559999999999999</v>
      </c>
    </row>
    <row r="9" spans="2:7" x14ac:dyDescent="0.3">
      <c r="B9" s="5" t="s">
        <v>183</v>
      </c>
      <c r="C9" s="5">
        <v>365</v>
      </c>
      <c r="D9" s="19">
        <v>8.9399999999999993E-2</v>
      </c>
      <c r="E9" s="19">
        <v>3.2899999999999999E-2</v>
      </c>
      <c r="F9" s="5">
        <v>12</v>
      </c>
      <c r="G9" s="19">
        <v>0.1333</v>
      </c>
    </row>
    <row r="27" spans="2:24" ht="23.4" x14ac:dyDescent="0.45">
      <c r="B27" s="91" t="s">
        <v>192</v>
      </c>
      <c r="C27" s="91"/>
      <c r="D27" s="91"/>
      <c r="E27" s="91"/>
      <c r="F27" s="91"/>
      <c r="G27" s="91"/>
      <c r="U27" s="78" t="s">
        <v>285</v>
      </c>
      <c r="V27" s="79" t="s">
        <v>137</v>
      </c>
      <c r="W27" s="79" t="s">
        <v>133</v>
      </c>
      <c r="X27" s="79" t="s">
        <v>135</v>
      </c>
    </row>
    <row r="28" spans="2:24" x14ac:dyDescent="0.3">
      <c r="B28" s="27" t="s">
        <v>186</v>
      </c>
      <c r="C28" s="27" t="s">
        <v>133</v>
      </c>
      <c r="D28" s="27" t="s">
        <v>134</v>
      </c>
      <c r="E28" s="27" t="s">
        <v>137</v>
      </c>
      <c r="F28" s="27" t="s">
        <v>135</v>
      </c>
      <c r="G28" s="27" t="s">
        <v>138</v>
      </c>
      <c r="U28" t="s">
        <v>287</v>
      </c>
      <c r="V28" s="18">
        <f>X28/W28</f>
        <v>1.718112987769365E-2</v>
      </c>
      <c r="W28">
        <v>3434</v>
      </c>
      <c r="X28">
        <v>59</v>
      </c>
    </row>
    <row r="29" spans="2:24" x14ac:dyDescent="0.3">
      <c r="B29" s="5" t="s">
        <v>187</v>
      </c>
      <c r="C29" s="5">
        <v>623</v>
      </c>
      <c r="D29" s="19">
        <v>0.15260000000000001</v>
      </c>
      <c r="E29" s="19">
        <v>1.44E-2</v>
      </c>
      <c r="F29" s="5">
        <v>9</v>
      </c>
      <c r="G29" s="26">
        <v>0.1</v>
      </c>
      <c r="U29" t="s">
        <v>286</v>
      </c>
      <c r="V29" s="18">
        <f>X29/W29</f>
        <v>4.7839506172839504E-2</v>
      </c>
      <c r="W29">
        <v>648</v>
      </c>
      <c r="X29">
        <v>31</v>
      </c>
    </row>
    <row r="30" spans="2:24" x14ac:dyDescent="0.3">
      <c r="B30" s="5" t="s">
        <v>188</v>
      </c>
      <c r="C30" s="5">
        <v>1967</v>
      </c>
      <c r="D30" s="19">
        <v>0.4819</v>
      </c>
      <c r="E30" s="19">
        <v>1.6799999999999999E-2</v>
      </c>
      <c r="F30" s="5">
        <v>33</v>
      </c>
      <c r="G30" s="19">
        <v>0.36670000000000003</v>
      </c>
    </row>
    <row r="31" spans="2:24" x14ac:dyDescent="0.3">
      <c r="B31" s="5" t="s">
        <v>189</v>
      </c>
      <c r="C31" s="5">
        <v>844</v>
      </c>
      <c r="D31" s="19">
        <v>0.20680000000000001</v>
      </c>
      <c r="E31" s="19">
        <v>2.01E-2</v>
      </c>
      <c r="F31" s="5">
        <v>17</v>
      </c>
      <c r="G31" s="19">
        <v>0.18890000000000001</v>
      </c>
      <c r="I31" s="94"/>
      <c r="J31" s="94"/>
      <c r="V31" s="60">
        <f>V29/V28</f>
        <v>2.7844214270767944</v>
      </c>
    </row>
    <row r="32" spans="2:24" x14ac:dyDescent="0.3">
      <c r="B32" s="5" t="s">
        <v>190</v>
      </c>
      <c r="C32" s="5">
        <v>420</v>
      </c>
      <c r="D32" s="19">
        <v>0.10290000000000001</v>
      </c>
      <c r="E32" s="19">
        <v>3.3300000000000003E-2</v>
      </c>
      <c r="F32" s="5">
        <v>14</v>
      </c>
      <c r="G32" s="19">
        <v>0.15559999999999999</v>
      </c>
      <c r="I32" s="94"/>
      <c r="J32" s="94"/>
    </row>
    <row r="33" spans="2:10" x14ac:dyDescent="0.3">
      <c r="B33" s="5" t="s">
        <v>191</v>
      </c>
      <c r="C33" s="5">
        <v>228</v>
      </c>
      <c r="D33" s="19">
        <v>5.5899999999999998E-2</v>
      </c>
      <c r="E33" s="19">
        <v>7.46E-2</v>
      </c>
      <c r="F33" s="5">
        <v>17</v>
      </c>
      <c r="G33" s="19">
        <v>0.18890000000000001</v>
      </c>
      <c r="I33" s="94"/>
      <c r="J33" s="94"/>
    </row>
    <row r="51" spans="2:7" ht="23.4" x14ac:dyDescent="0.45">
      <c r="B51" s="93" t="s">
        <v>196</v>
      </c>
      <c r="C51" s="93"/>
      <c r="D51" s="93"/>
      <c r="E51" s="93"/>
      <c r="F51" s="93"/>
      <c r="G51" s="93"/>
    </row>
    <row r="52" spans="2:7" ht="15.6" x14ac:dyDescent="0.3">
      <c r="B52" s="29" t="s">
        <v>193</v>
      </c>
      <c r="C52" s="29" t="s">
        <v>133</v>
      </c>
      <c r="D52" s="29" t="s">
        <v>134</v>
      </c>
      <c r="E52" s="29" t="s">
        <v>137</v>
      </c>
      <c r="F52" s="29" t="s">
        <v>135</v>
      </c>
      <c r="G52" s="29" t="s">
        <v>138</v>
      </c>
    </row>
    <row r="53" spans="2:7" x14ac:dyDescent="0.3">
      <c r="B53" s="28" t="s">
        <v>194</v>
      </c>
      <c r="C53" s="28">
        <v>3986</v>
      </c>
      <c r="D53" s="30">
        <v>0.97650000000000003</v>
      </c>
      <c r="E53" s="30">
        <v>1.9300000000000001E-2</v>
      </c>
      <c r="F53" s="28">
        <v>77</v>
      </c>
      <c r="G53" s="30">
        <v>0.85560000000000003</v>
      </c>
    </row>
    <row r="54" spans="2:7" x14ac:dyDescent="0.3">
      <c r="B54" s="28" t="s">
        <v>195</v>
      </c>
      <c r="C54" s="28">
        <v>96</v>
      </c>
      <c r="D54" s="30">
        <v>2.35E-2</v>
      </c>
      <c r="E54" s="30">
        <v>0.13539999999999999</v>
      </c>
      <c r="F54" s="28">
        <v>13</v>
      </c>
      <c r="G54" s="30">
        <v>0.1444</v>
      </c>
    </row>
    <row r="73" spans="2:7" ht="23.4" x14ac:dyDescent="0.45">
      <c r="B73" s="91" t="s">
        <v>201</v>
      </c>
      <c r="C73" s="91"/>
      <c r="D73" s="91"/>
      <c r="E73" s="91"/>
      <c r="F73" s="91"/>
      <c r="G73" s="91"/>
    </row>
    <row r="74" spans="2:7" ht="15.6" x14ac:dyDescent="0.3">
      <c r="B74" s="17" t="s">
        <v>199</v>
      </c>
      <c r="C74" s="17" t="s">
        <v>133</v>
      </c>
      <c r="D74" s="17" t="s">
        <v>134</v>
      </c>
      <c r="E74" s="17" t="s">
        <v>135</v>
      </c>
      <c r="F74" s="17" t="s">
        <v>137</v>
      </c>
      <c r="G74" s="17" t="s">
        <v>138</v>
      </c>
    </row>
    <row r="75" spans="2:7" x14ac:dyDescent="0.3">
      <c r="B75" s="5" t="s">
        <v>32</v>
      </c>
      <c r="C75" s="5">
        <v>268</v>
      </c>
      <c r="D75" s="19">
        <v>6.5699999999999995E-2</v>
      </c>
      <c r="E75" s="5">
        <v>16</v>
      </c>
      <c r="F75" s="19">
        <v>5.9700000000000003E-2</v>
      </c>
      <c r="G75" s="19">
        <v>0.17780000000000001</v>
      </c>
    </row>
    <row r="76" spans="2:7" x14ac:dyDescent="0.3">
      <c r="B76" s="5" t="s">
        <v>200</v>
      </c>
      <c r="C76" s="5">
        <v>3814</v>
      </c>
      <c r="D76" s="19">
        <v>0.93430000000000002</v>
      </c>
      <c r="E76" s="5">
        <v>74</v>
      </c>
      <c r="F76" s="19">
        <v>1.9400000000000001E-2</v>
      </c>
      <c r="G76" s="19">
        <v>0.82220000000000004</v>
      </c>
    </row>
  </sheetData>
  <mergeCells count="7">
    <mergeCell ref="B2:G2"/>
    <mergeCell ref="B27:G27"/>
    <mergeCell ref="B51:G51"/>
    <mergeCell ref="B73:G73"/>
    <mergeCell ref="I31:J31"/>
    <mergeCell ref="I32:J32"/>
    <mergeCell ref="I33:J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37"/>
  <sheetViews>
    <sheetView topLeftCell="A113" workbookViewId="0">
      <selection activeCell="B136" sqref="B136:F137"/>
    </sheetView>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91" t="s">
        <v>136</v>
      </c>
      <c r="C2" s="91"/>
      <c r="D2" s="91"/>
      <c r="E2" s="91"/>
      <c r="F2" s="91"/>
      <c r="G2" s="91"/>
    </row>
    <row r="3" spans="2:7" ht="15.6" x14ac:dyDescent="0.3">
      <c r="B3" s="17" t="s">
        <v>27</v>
      </c>
      <c r="C3" s="17" t="s">
        <v>133</v>
      </c>
      <c r="D3" s="17" t="s">
        <v>134</v>
      </c>
      <c r="E3" s="17" t="s">
        <v>135</v>
      </c>
      <c r="F3" s="17" t="s">
        <v>137</v>
      </c>
      <c r="G3" s="17" t="s">
        <v>138</v>
      </c>
    </row>
    <row r="4" spans="2:7" x14ac:dyDescent="0.3">
      <c r="B4" s="5" t="s">
        <v>131</v>
      </c>
      <c r="C4" s="5">
        <v>2384</v>
      </c>
      <c r="D4" s="19">
        <v>0.58399999999999996</v>
      </c>
      <c r="E4" s="5">
        <v>48</v>
      </c>
      <c r="F4" s="19">
        <v>2.01E-2</v>
      </c>
      <c r="G4" s="19">
        <v>0.5333</v>
      </c>
    </row>
    <row r="5" spans="2:7" x14ac:dyDescent="0.3">
      <c r="B5" s="5" t="s">
        <v>132</v>
      </c>
      <c r="C5" s="5">
        <v>1698</v>
      </c>
      <c r="D5" s="19">
        <v>0.41599999999999998</v>
      </c>
      <c r="E5" s="5">
        <v>42</v>
      </c>
      <c r="F5" s="19">
        <v>2.47E-2</v>
      </c>
      <c r="G5" s="19">
        <v>0.4667</v>
      </c>
    </row>
    <row r="22" spans="2:8" ht="23.4" x14ac:dyDescent="0.45">
      <c r="B22" s="91" t="s">
        <v>139</v>
      </c>
      <c r="C22" s="91"/>
      <c r="D22" s="91"/>
      <c r="E22" s="91"/>
      <c r="F22" s="91"/>
      <c r="G22" s="91"/>
    </row>
    <row r="23" spans="2:8" ht="15.6" x14ac:dyDescent="0.3">
      <c r="B23" s="22" t="s">
        <v>140</v>
      </c>
      <c r="C23" s="22" t="s">
        <v>133</v>
      </c>
      <c r="D23" s="22" t="s">
        <v>134</v>
      </c>
      <c r="E23" s="22" t="s">
        <v>135</v>
      </c>
      <c r="F23" s="22" t="s">
        <v>137</v>
      </c>
      <c r="G23" s="22" t="s">
        <v>141</v>
      </c>
    </row>
    <row r="24" spans="2:8" x14ac:dyDescent="0.3">
      <c r="B24" s="23" t="s">
        <v>142</v>
      </c>
      <c r="C24" s="23">
        <v>856</v>
      </c>
      <c r="D24" s="24">
        <v>0.2097</v>
      </c>
      <c r="E24" s="23">
        <v>2</v>
      </c>
      <c r="F24" s="24">
        <v>2.3E-3</v>
      </c>
      <c r="G24" s="24">
        <v>2.2200000000000001E-2</v>
      </c>
    </row>
    <row r="25" spans="2:8" x14ac:dyDescent="0.3">
      <c r="B25" s="23" t="s">
        <v>143</v>
      </c>
      <c r="C25" s="23">
        <v>380</v>
      </c>
      <c r="D25" s="24">
        <v>9.3100000000000002E-2</v>
      </c>
      <c r="E25" s="23">
        <v>0</v>
      </c>
      <c r="F25" s="25">
        <v>0</v>
      </c>
      <c r="G25" s="25">
        <v>0</v>
      </c>
    </row>
    <row r="26" spans="2:8" x14ac:dyDescent="0.3">
      <c r="B26" s="23" t="s">
        <v>144</v>
      </c>
      <c r="C26" s="23">
        <v>608</v>
      </c>
      <c r="D26" s="24">
        <v>0.1489</v>
      </c>
      <c r="E26" s="23">
        <v>1</v>
      </c>
      <c r="F26" s="24">
        <v>1.6000000000000001E-3</v>
      </c>
      <c r="G26" s="24">
        <v>1.11E-2</v>
      </c>
    </row>
    <row r="27" spans="2:8" ht="28.8" x14ac:dyDescent="0.3">
      <c r="B27" s="23" t="s">
        <v>145</v>
      </c>
      <c r="C27" s="23">
        <v>688</v>
      </c>
      <c r="D27" s="24">
        <v>0.16850000000000001</v>
      </c>
      <c r="E27" s="23">
        <v>7</v>
      </c>
      <c r="F27" s="24">
        <v>1.0200000000000001E-2</v>
      </c>
      <c r="G27" s="24">
        <v>7.7799999999999994E-2</v>
      </c>
      <c r="H27" s="20"/>
    </row>
    <row r="28" spans="2:8" x14ac:dyDescent="0.3">
      <c r="B28" s="23" t="s">
        <v>146</v>
      </c>
      <c r="C28" s="23">
        <v>798</v>
      </c>
      <c r="D28" s="24">
        <v>0.19550000000000001</v>
      </c>
      <c r="E28" s="23">
        <v>27</v>
      </c>
      <c r="F28" s="24">
        <v>3.3799999999999997E-2</v>
      </c>
      <c r="G28" s="25">
        <v>0.3</v>
      </c>
      <c r="H28" s="20"/>
    </row>
    <row r="29" spans="2:8" x14ac:dyDescent="0.3">
      <c r="B29" s="23" t="s">
        <v>147</v>
      </c>
      <c r="C29" s="23">
        <v>752</v>
      </c>
      <c r="D29" s="24">
        <v>0.1842</v>
      </c>
      <c r="E29" s="23">
        <v>53</v>
      </c>
      <c r="F29" s="24">
        <v>7.0499999999999993E-2</v>
      </c>
      <c r="G29" s="24">
        <v>0.58889999999999998</v>
      </c>
      <c r="H29" s="20"/>
    </row>
    <row r="47" spans="2:7" ht="23.4" x14ac:dyDescent="0.45">
      <c r="B47" s="91" t="s">
        <v>150</v>
      </c>
      <c r="C47" s="91"/>
      <c r="D47" s="91"/>
      <c r="E47" s="91"/>
      <c r="F47" s="91"/>
      <c r="G47" s="91"/>
    </row>
    <row r="48" spans="2:7" ht="15.6" x14ac:dyDescent="0.3">
      <c r="B48" s="21" t="s">
        <v>35</v>
      </c>
      <c r="C48" s="21" t="s">
        <v>133</v>
      </c>
      <c r="D48" s="21" t="s">
        <v>134</v>
      </c>
      <c r="E48" s="21" t="s">
        <v>135</v>
      </c>
      <c r="F48" s="21" t="s">
        <v>137</v>
      </c>
      <c r="G48" s="21" t="s">
        <v>141</v>
      </c>
    </row>
    <row r="49" spans="2:7" x14ac:dyDescent="0.3">
      <c r="B49" s="5" t="s">
        <v>155</v>
      </c>
      <c r="C49" s="5">
        <v>22</v>
      </c>
      <c r="D49" s="19">
        <v>5.4000000000000003E-3</v>
      </c>
      <c r="E49" s="5">
        <v>0</v>
      </c>
      <c r="F49" s="26">
        <v>0</v>
      </c>
      <c r="G49" s="26">
        <v>0</v>
      </c>
    </row>
    <row r="50" spans="2:7" x14ac:dyDescent="0.3">
      <c r="B50" s="5" t="s">
        <v>153</v>
      </c>
      <c r="C50" s="5">
        <v>437</v>
      </c>
      <c r="D50" s="19">
        <v>0.1071</v>
      </c>
      <c r="E50" s="5">
        <v>13</v>
      </c>
      <c r="F50" s="19">
        <v>2.9700000000000001E-2</v>
      </c>
      <c r="G50" s="19">
        <v>0.1444</v>
      </c>
    </row>
    <row r="51" spans="2:7" x14ac:dyDescent="0.3">
      <c r="B51" s="5" t="s">
        <v>152</v>
      </c>
      <c r="C51" s="5">
        <v>526</v>
      </c>
      <c r="D51" s="19">
        <v>0.12889999999999999</v>
      </c>
      <c r="E51" s="5">
        <v>16</v>
      </c>
      <c r="F51" s="19">
        <v>3.04E-2</v>
      </c>
      <c r="G51" s="19">
        <v>0.17780000000000001</v>
      </c>
    </row>
    <row r="52" spans="2:7" x14ac:dyDescent="0.3">
      <c r="B52" s="5" t="s">
        <v>154</v>
      </c>
      <c r="C52" s="5">
        <v>687</v>
      </c>
      <c r="D52" s="19">
        <v>0.16830000000000001</v>
      </c>
      <c r="E52" s="5">
        <v>2</v>
      </c>
      <c r="F52" s="19">
        <v>2.8999999999999998E-3</v>
      </c>
      <c r="G52" s="19">
        <v>2.2200000000000001E-2</v>
      </c>
    </row>
    <row r="53" spans="2:7" x14ac:dyDescent="0.3">
      <c r="B53" s="5" t="s">
        <v>151</v>
      </c>
      <c r="C53" s="5">
        <v>2410</v>
      </c>
      <c r="D53" s="19">
        <v>0.59040000000000004</v>
      </c>
      <c r="E53" s="5">
        <v>59</v>
      </c>
      <c r="F53" s="19">
        <v>2.4500000000000001E-2</v>
      </c>
      <c r="G53" s="19">
        <v>0.65559999999999996</v>
      </c>
    </row>
    <row r="71" spans="2:7" ht="23.4" x14ac:dyDescent="0.45">
      <c r="B71" s="95" t="s">
        <v>157</v>
      </c>
      <c r="C71" s="95"/>
      <c r="D71" s="95"/>
      <c r="E71" s="95"/>
      <c r="F71" s="95"/>
      <c r="G71" s="95"/>
    </row>
    <row r="72" spans="2:7" ht="15.6" x14ac:dyDescent="0.3">
      <c r="B72" s="17" t="s">
        <v>36</v>
      </c>
      <c r="C72" s="17" t="s">
        <v>133</v>
      </c>
      <c r="D72" s="17" t="s">
        <v>134</v>
      </c>
      <c r="E72" s="17" t="s">
        <v>135</v>
      </c>
      <c r="F72" s="17" t="s">
        <v>137</v>
      </c>
      <c r="G72" s="17" t="s">
        <v>141</v>
      </c>
    </row>
    <row r="73" spans="2:7" x14ac:dyDescent="0.3">
      <c r="B73" s="5" t="s">
        <v>158</v>
      </c>
      <c r="C73" s="5">
        <v>2056</v>
      </c>
      <c r="D73" s="19">
        <v>0.50370000000000004</v>
      </c>
      <c r="E73" s="5">
        <v>48</v>
      </c>
      <c r="F73" s="19">
        <v>2.3300000000000001E-2</v>
      </c>
      <c r="G73" s="19">
        <v>0.5333</v>
      </c>
    </row>
    <row r="74" spans="2:7" x14ac:dyDescent="0.3">
      <c r="B74" s="5" t="s">
        <v>159</v>
      </c>
      <c r="C74" s="5">
        <v>2026</v>
      </c>
      <c r="D74" s="19">
        <v>0.49630000000000002</v>
      </c>
      <c r="E74" s="5">
        <v>42</v>
      </c>
      <c r="F74" s="19">
        <v>2.07E-2</v>
      </c>
      <c r="G74" s="19">
        <v>0.4667</v>
      </c>
    </row>
    <row r="92" spans="2:7" ht="23.4" x14ac:dyDescent="0.45">
      <c r="B92" s="91" t="s">
        <v>164</v>
      </c>
      <c r="C92" s="91"/>
      <c r="D92" s="91"/>
      <c r="E92" s="91"/>
      <c r="F92" s="91"/>
      <c r="G92" s="91"/>
    </row>
    <row r="93" spans="2:7" ht="15.6" x14ac:dyDescent="0.3">
      <c r="B93" s="17" t="s">
        <v>161</v>
      </c>
      <c r="C93" s="17" t="s">
        <v>133</v>
      </c>
      <c r="D93" s="17" t="s">
        <v>134</v>
      </c>
      <c r="E93" s="17" t="s">
        <v>135</v>
      </c>
      <c r="F93" s="17" t="s">
        <v>137</v>
      </c>
      <c r="G93" s="17" t="s">
        <v>141</v>
      </c>
    </row>
    <row r="94" spans="2:7" x14ac:dyDescent="0.3">
      <c r="B94" s="5" t="s">
        <v>162</v>
      </c>
      <c r="C94" s="5">
        <v>2414</v>
      </c>
      <c r="D94" s="19">
        <v>0.59140000000000004</v>
      </c>
      <c r="E94" s="5">
        <v>81</v>
      </c>
      <c r="F94" s="19">
        <v>3.3599999999999998E-2</v>
      </c>
      <c r="G94" s="26">
        <v>0.9</v>
      </c>
    </row>
    <row r="95" spans="2:7" x14ac:dyDescent="0.3">
      <c r="B95" s="5" t="s">
        <v>163</v>
      </c>
      <c r="C95" s="5">
        <v>1668</v>
      </c>
      <c r="D95" s="19">
        <v>0.40860000000000002</v>
      </c>
      <c r="E95" s="5">
        <v>9</v>
      </c>
      <c r="F95" s="19">
        <v>5.4000000000000003E-3</v>
      </c>
      <c r="G95" s="26">
        <v>0.1</v>
      </c>
    </row>
    <row r="113" spans="2:7" ht="23.4" x14ac:dyDescent="0.45">
      <c r="B113" s="91" t="s">
        <v>172</v>
      </c>
      <c r="C113" s="92"/>
      <c r="D113" s="92"/>
      <c r="E113" s="92"/>
      <c r="F113" s="92"/>
      <c r="G113" s="92"/>
    </row>
    <row r="114" spans="2:7" ht="15.6" x14ac:dyDescent="0.3">
      <c r="B114" s="17" t="s">
        <v>39</v>
      </c>
      <c r="C114" s="17" t="s">
        <v>133</v>
      </c>
      <c r="D114" s="17" t="s">
        <v>134</v>
      </c>
      <c r="E114" s="17" t="s">
        <v>135</v>
      </c>
      <c r="F114" s="17" t="s">
        <v>137</v>
      </c>
      <c r="G114" s="17" t="s">
        <v>141</v>
      </c>
    </row>
    <row r="115" spans="2:7" x14ac:dyDescent="0.3">
      <c r="B115" s="5" t="s">
        <v>168</v>
      </c>
      <c r="C115" s="5">
        <v>585</v>
      </c>
      <c r="D115" s="19">
        <v>0.14330000000000001</v>
      </c>
      <c r="E115" s="5">
        <v>22</v>
      </c>
      <c r="F115" s="19">
        <v>3.7600000000000001E-2</v>
      </c>
      <c r="G115" s="19">
        <v>0.24440000000000001</v>
      </c>
    </row>
    <row r="116" spans="2:7" x14ac:dyDescent="0.3">
      <c r="B116" s="5" t="s">
        <v>171</v>
      </c>
      <c r="C116" s="5">
        <v>659</v>
      </c>
      <c r="D116" s="19">
        <v>0.16139999999999999</v>
      </c>
      <c r="E116" s="5">
        <v>25</v>
      </c>
      <c r="F116" s="19">
        <v>3.7900000000000003E-2</v>
      </c>
      <c r="G116" s="19">
        <v>0.27779999999999999</v>
      </c>
    </row>
    <row r="117" spans="2:7" x14ac:dyDescent="0.3">
      <c r="B117" s="5" t="s">
        <v>170</v>
      </c>
      <c r="C117" s="5">
        <v>1353</v>
      </c>
      <c r="D117" s="19">
        <v>0.33150000000000002</v>
      </c>
      <c r="E117" s="5">
        <v>19</v>
      </c>
      <c r="F117" s="19">
        <v>1.4E-2</v>
      </c>
      <c r="G117" s="19">
        <v>0.21110000000000001</v>
      </c>
    </row>
    <row r="118" spans="2:7" x14ac:dyDescent="0.3">
      <c r="B118" s="5" t="s">
        <v>169</v>
      </c>
      <c r="C118" s="5">
        <v>1485</v>
      </c>
      <c r="D118" s="19">
        <v>0.36380000000000001</v>
      </c>
      <c r="E118" s="5">
        <v>24</v>
      </c>
      <c r="F118" s="19">
        <v>1.6199999999999999E-2</v>
      </c>
      <c r="G118" s="19">
        <v>0.26669999999999999</v>
      </c>
    </row>
    <row r="136" spans="2:6" x14ac:dyDescent="0.3">
      <c r="D136" t="s">
        <v>134</v>
      </c>
      <c r="E136" t="s">
        <v>138</v>
      </c>
      <c r="F136" t="s">
        <v>137</v>
      </c>
    </row>
    <row r="137" spans="2:6" x14ac:dyDescent="0.3">
      <c r="B137" t="s">
        <v>288</v>
      </c>
      <c r="D137">
        <f>(C115+C116)/SUM(C115:C118)</f>
        <v>0.30475257226849584</v>
      </c>
      <c r="E137">
        <f>(E115+E116)/90</f>
        <v>0.52222222222222225</v>
      </c>
      <c r="F137">
        <f>(E115+E116)/(C115+C116)</f>
        <v>3.778135048231511E-2</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4FD2-6D82-40C2-AE53-A6BA1DA44513}">
  <dimension ref="B1:R39"/>
  <sheetViews>
    <sheetView zoomScale="75" zoomScaleNormal="75" workbookViewId="0">
      <selection activeCell="I35" sqref="I35"/>
    </sheetView>
  </sheetViews>
  <sheetFormatPr defaultRowHeight="14.4" x14ac:dyDescent="0.3"/>
  <cols>
    <col min="2" max="2" width="13.44140625" bestFit="1" customWidth="1"/>
    <col min="3" max="3" width="14.44140625" bestFit="1" customWidth="1"/>
    <col min="4" max="4" width="14.33203125" bestFit="1" customWidth="1"/>
    <col min="5" max="5" width="7.88671875" bestFit="1" customWidth="1"/>
    <col min="6" max="6" width="17.6640625" customWidth="1"/>
    <col min="7" max="7" width="17.5546875" bestFit="1" customWidth="1"/>
    <col min="8" max="8" width="15.5546875" bestFit="1" customWidth="1"/>
    <col min="9" max="9" width="8.5546875" bestFit="1" customWidth="1"/>
    <col min="10" max="10" width="10.5546875" bestFit="1" customWidth="1"/>
    <col min="11" max="11" width="9.6640625" bestFit="1" customWidth="1"/>
    <col min="12" max="12" width="14.21875" bestFit="1" customWidth="1"/>
    <col min="13" max="13" width="25.77734375" customWidth="1"/>
    <col min="14" max="14" width="17.21875" bestFit="1" customWidth="1"/>
    <col min="15" max="15" width="13.44140625" bestFit="1" customWidth="1"/>
    <col min="16" max="16" width="25" customWidth="1"/>
    <col min="17" max="17" width="16.33203125" bestFit="1" customWidth="1"/>
    <col min="18" max="18" width="15.44140625" bestFit="1" customWidth="1"/>
    <col min="19" max="19" width="8.5546875" bestFit="1" customWidth="1"/>
    <col min="20" max="20" width="18.33203125" bestFit="1" customWidth="1"/>
    <col min="21" max="21" width="15.6640625" bestFit="1" customWidth="1"/>
    <col min="22" max="22" width="8.5546875" bestFit="1" customWidth="1"/>
    <col min="23" max="23" width="18.5546875" bestFit="1" customWidth="1"/>
    <col min="24" max="24" width="11.109375" bestFit="1" customWidth="1"/>
    <col min="25" max="25" width="8.5546875" bestFit="1" customWidth="1"/>
    <col min="26" max="26" width="14" bestFit="1" customWidth="1"/>
    <col min="27" max="27" width="10.5546875" bestFit="1" customWidth="1"/>
  </cols>
  <sheetData>
    <row r="1" spans="2:18" x14ac:dyDescent="0.3">
      <c r="B1" s="96" t="s">
        <v>266</v>
      </c>
      <c r="C1" s="96"/>
      <c r="D1" s="96"/>
      <c r="E1" s="96"/>
    </row>
    <row r="2" spans="2:18" ht="18" x14ac:dyDescent="0.35">
      <c r="B2" t="s">
        <v>203</v>
      </c>
      <c r="C2" t="s">
        <v>204</v>
      </c>
      <c r="D2" t="s">
        <v>205</v>
      </c>
      <c r="E2" t="s">
        <v>206</v>
      </c>
      <c r="M2" s="96" t="s">
        <v>215</v>
      </c>
      <c r="N2" s="96"/>
      <c r="P2" s="99" t="s">
        <v>214</v>
      </c>
      <c r="Q2" s="100"/>
      <c r="R2" s="101"/>
    </row>
    <row r="3" spans="2:18" ht="15.6" x14ac:dyDescent="0.3">
      <c r="B3" t="s">
        <v>34</v>
      </c>
      <c r="C3" t="s">
        <v>162</v>
      </c>
      <c r="D3" t="s">
        <v>207</v>
      </c>
      <c r="E3">
        <v>81</v>
      </c>
      <c r="G3" s="31" t="s">
        <v>212</v>
      </c>
      <c r="H3" s="31" t="s">
        <v>211</v>
      </c>
      <c r="M3" s="20" t="s">
        <v>207</v>
      </c>
      <c r="N3" s="20" t="s">
        <v>208</v>
      </c>
      <c r="P3" s="22" t="s">
        <v>203</v>
      </c>
      <c r="Q3" s="22" t="s">
        <v>213</v>
      </c>
      <c r="R3" s="38" t="s">
        <v>216</v>
      </c>
    </row>
    <row r="4" spans="2:18" ht="15.6" x14ac:dyDescent="0.3">
      <c r="B4" t="s">
        <v>34</v>
      </c>
      <c r="C4" t="s">
        <v>162</v>
      </c>
      <c r="D4" t="s">
        <v>208</v>
      </c>
      <c r="E4">
        <v>2333</v>
      </c>
      <c r="G4" s="31" t="s">
        <v>209</v>
      </c>
      <c r="H4" t="s">
        <v>207</v>
      </c>
      <c r="I4" t="s">
        <v>208</v>
      </c>
      <c r="J4" t="s">
        <v>210</v>
      </c>
      <c r="L4" s="36" t="s">
        <v>162</v>
      </c>
      <c r="M4" s="34">
        <f>GETPIVOTDATA("count",$G$3,"feature","ever_married","stroke_status","had stroke")*GETPIVOTDATA("count",$G$3,"feature","ever_married","category","married")/GETPIVOTDATA("count",$G$3,"feature","ever_married")</f>
        <v>53.223909848113671</v>
      </c>
      <c r="N4" s="34">
        <f>GETPIVOTDATA("count",$G$3,"feature","ever_married","stroke_status","no stroke")*GETPIVOTDATA("count",$G$3,"feature","ever_married","category","married")/GETPIVOTDATA("count",$G$3,"feature","ever_married")</f>
        <v>2360.7760901518864</v>
      </c>
      <c r="P4" s="35" t="s">
        <v>34</v>
      </c>
      <c r="Q4" s="37">
        <f>CHITEST(H6:I7,M4:N5)</f>
        <v>1.7143999237010973E-9</v>
      </c>
      <c r="R4" s="35" t="s">
        <v>110</v>
      </c>
    </row>
    <row r="5" spans="2:18" ht="15.6" x14ac:dyDescent="0.3">
      <c r="B5" t="s">
        <v>34</v>
      </c>
      <c r="C5" t="s">
        <v>163</v>
      </c>
      <c r="D5" t="s">
        <v>207</v>
      </c>
      <c r="E5">
        <v>9</v>
      </c>
      <c r="G5" s="32" t="s">
        <v>34</v>
      </c>
      <c r="H5">
        <v>90</v>
      </c>
      <c r="I5">
        <v>3992</v>
      </c>
      <c r="J5">
        <v>4082</v>
      </c>
      <c r="L5" s="36" t="s">
        <v>163</v>
      </c>
      <c r="M5" s="34">
        <f>GETPIVOTDATA("count",$G$3,"feature","ever_married","stroke_status","had stroke")*GETPIVOTDATA("count",$G$3,"feature","ever_married","category","never married")/GETPIVOTDATA("count",$G$3,"feature","ever_married")</f>
        <v>36.776090151886329</v>
      </c>
      <c r="N5" s="34">
        <f>GETPIVOTDATA("count",$G$3,"feature","ever_married","stroke_status","no stroke")*GETPIVOTDATA("count",$G$3,"feature","ever_married","category","never married")/GETPIVOTDATA("count",$G$3,"feature","ever_married")</f>
        <v>1631.2239098481136</v>
      </c>
      <c r="P5" s="35" t="s">
        <v>27</v>
      </c>
      <c r="Q5" s="37">
        <f>_xlfn.CHISQ.TEST(H9:I10,M7:N8)</f>
        <v>0.32380549991782243</v>
      </c>
      <c r="R5" s="35" t="s">
        <v>217</v>
      </c>
    </row>
    <row r="6" spans="2:18" ht="15.6" x14ac:dyDescent="0.3">
      <c r="B6" t="s">
        <v>34</v>
      </c>
      <c r="C6" t="s">
        <v>163</v>
      </c>
      <c r="D6" t="s">
        <v>208</v>
      </c>
      <c r="E6">
        <v>1659</v>
      </c>
      <c r="G6" s="33" t="s">
        <v>162</v>
      </c>
      <c r="H6">
        <v>81</v>
      </c>
      <c r="I6">
        <v>2333</v>
      </c>
      <c r="J6">
        <v>2414</v>
      </c>
      <c r="L6" s="34"/>
      <c r="M6" s="34"/>
      <c r="N6" s="34"/>
      <c r="P6" s="35" t="s">
        <v>33</v>
      </c>
      <c r="Q6" s="37">
        <f>_xlfn.CHISQ.TEST(H12:I13,M10:N11)</f>
        <v>1.9310731870592928E-14</v>
      </c>
      <c r="R6" s="35" t="s">
        <v>110</v>
      </c>
    </row>
    <row r="7" spans="2:18" ht="15.6" x14ac:dyDescent="0.3">
      <c r="B7" t="s">
        <v>27</v>
      </c>
      <c r="C7" t="s">
        <v>131</v>
      </c>
      <c r="D7" t="s">
        <v>207</v>
      </c>
      <c r="E7">
        <v>48</v>
      </c>
      <c r="G7" s="33" t="s">
        <v>163</v>
      </c>
      <c r="H7">
        <v>9</v>
      </c>
      <c r="I7">
        <v>1659</v>
      </c>
      <c r="J7">
        <v>1668</v>
      </c>
      <c r="L7" s="36" t="s">
        <v>131</v>
      </c>
      <c r="M7" s="34">
        <f>GETPIVOTDATA("count",$G$3,"feature","gender","stroke_status","had stroke")*GETPIVOTDATA("count",$G$3,"feature","gender","category","female")/GETPIVOTDATA("count",$G$3,"feature","gender")</f>
        <v>52.562469377756003</v>
      </c>
      <c r="N7" s="34">
        <f>GETPIVOTDATA("count",$G$3,"feature","gender","stroke_status","no stroke")*GETPIVOTDATA("count",$G$3,"feature","gender","category","female")/GETPIVOTDATA("count",$G$3,"feature","gender")</f>
        <v>2331.4375306222441</v>
      </c>
      <c r="P7" s="35" t="s">
        <v>32</v>
      </c>
      <c r="Q7" s="37">
        <f>_xlfn.CHISQ.TEST(H15:I16,M13:N14)</f>
        <v>1.4064432652271219E-5</v>
      </c>
      <c r="R7" s="35" t="s">
        <v>110</v>
      </c>
    </row>
    <row r="8" spans="2:18" ht="15.6" x14ac:dyDescent="0.3">
      <c r="B8" t="s">
        <v>27</v>
      </c>
      <c r="C8" t="s">
        <v>131</v>
      </c>
      <c r="D8" t="s">
        <v>208</v>
      </c>
      <c r="E8">
        <v>2336</v>
      </c>
      <c r="G8" s="32" t="s">
        <v>27</v>
      </c>
      <c r="H8">
        <v>90</v>
      </c>
      <c r="I8">
        <v>3992</v>
      </c>
      <c r="J8">
        <v>4082</v>
      </c>
      <c r="L8" s="36" t="s">
        <v>132</v>
      </c>
      <c r="M8" s="34">
        <f>GETPIVOTDATA("count",$G$3,"feature","gender","stroke_status","had stroke")*GETPIVOTDATA("count",$G$3,"feature","gender","category","male")/GETPIVOTDATA("count",$G$3,"feature","gender")</f>
        <v>37.437530622243997</v>
      </c>
      <c r="N8" s="34">
        <f>GETPIVOTDATA("count",$G$3,"feature","gender","stroke_status","no stroke")*GETPIVOTDATA("count",$G$3,"feature","gender","category","male")/GETPIVOTDATA("count",$G$3,"feature","gender")</f>
        <v>1660.5624693777561</v>
      </c>
      <c r="P8" s="35" t="s">
        <v>36</v>
      </c>
      <c r="Q8" s="37">
        <f>_xlfn.CHISQ.TEST(H18:I19,M16:N17)</f>
        <v>0.56931743341868302</v>
      </c>
      <c r="R8" s="35" t="s">
        <v>217</v>
      </c>
    </row>
    <row r="9" spans="2:18" ht="15.6" x14ac:dyDescent="0.3">
      <c r="B9" t="s">
        <v>27</v>
      </c>
      <c r="C9" t="s">
        <v>132</v>
      </c>
      <c r="D9" t="s">
        <v>207</v>
      </c>
      <c r="E9">
        <v>42</v>
      </c>
      <c r="G9" s="33" t="s">
        <v>131</v>
      </c>
      <c r="H9">
        <v>48</v>
      </c>
      <c r="I9">
        <v>2336</v>
      </c>
      <c r="J9">
        <v>2384</v>
      </c>
      <c r="L9" s="34"/>
      <c r="M9" s="34"/>
      <c r="N9" s="34"/>
      <c r="P9" s="35" t="s">
        <v>39</v>
      </c>
      <c r="Q9" s="37">
        <f>_xlfn.CHISQ.TEST(H21:I24,M19:N22)</f>
        <v>1.2205665333268156E-4</v>
      </c>
      <c r="R9" s="35" t="s">
        <v>110</v>
      </c>
    </row>
    <row r="10" spans="2:18" ht="15.6" x14ac:dyDescent="0.3">
      <c r="B10" t="s">
        <v>27</v>
      </c>
      <c r="C10" t="s">
        <v>132</v>
      </c>
      <c r="D10" t="s">
        <v>208</v>
      </c>
      <c r="E10">
        <v>1656</v>
      </c>
      <c r="G10" s="33" t="s">
        <v>132</v>
      </c>
      <c r="H10">
        <v>42</v>
      </c>
      <c r="I10">
        <v>1656</v>
      </c>
      <c r="J10">
        <v>1698</v>
      </c>
      <c r="L10" s="36" t="s">
        <v>195</v>
      </c>
      <c r="M10" s="34">
        <f>GETPIVOTDATA("count",$G$3,"feature","heart_disease","stroke_status","had stroke")*GETPIVOTDATA("count",$G$3,"feature","heart_disease","category","heart disease")/GETPIVOTDATA("count",$G$3,"feature","heart_disease")</f>
        <v>2.1166095051445368</v>
      </c>
      <c r="N10" s="34">
        <f>GETPIVOTDATA("count",$G$3,"feature","heart_disease","stroke_status","no stroke")*GETPIVOTDATA("count",$G$3,"feature","heart_disease","category","heart disease")/GETPIVOTDATA("count",$G$3,"feature","heart_disease")</f>
        <v>93.883390494855462</v>
      </c>
      <c r="P10" s="35" t="s">
        <v>35</v>
      </c>
      <c r="Q10" s="37">
        <f>_xlfn.CHISQ.TEST(H26:I30,M24:N28)</f>
        <v>4.2062562758702219E-3</v>
      </c>
      <c r="R10" s="35" t="s">
        <v>110</v>
      </c>
    </row>
    <row r="11" spans="2:18" x14ac:dyDescent="0.3">
      <c r="B11" t="s">
        <v>33</v>
      </c>
      <c r="C11" t="s">
        <v>195</v>
      </c>
      <c r="D11" t="s">
        <v>207</v>
      </c>
      <c r="E11">
        <v>13</v>
      </c>
      <c r="G11" s="32" t="s">
        <v>33</v>
      </c>
      <c r="H11">
        <v>90</v>
      </c>
      <c r="I11">
        <v>3992</v>
      </c>
      <c r="J11">
        <v>4082</v>
      </c>
      <c r="L11" s="36" t="s">
        <v>194</v>
      </c>
      <c r="M11" s="34">
        <f>GETPIVOTDATA("count",$G$3,"feature","heart_disease","stroke_status","had stroke")*GETPIVOTDATA("count",$G$3,"feature","heart_disease","category","no heart disease")/GETPIVOTDATA("count",$G$3,"feature","heart_disease")</f>
        <v>87.883390494855462</v>
      </c>
      <c r="N11" s="34">
        <f>GETPIVOTDATA("count",$G$3,"feature","heart_disease","stroke_status","no stroke")*GETPIVOTDATA("count",$G$3,"feature","heart_disease","category","no heart disease")/GETPIVOTDATA("count",$G$3,"feature","heart_disease")</f>
        <v>3898.1166095051444</v>
      </c>
    </row>
    <row r="12" spans="2:18" ht="17.399999999999999" customHeight="1" x14ac:dyDescent="0.3">
      <c r="B12" t="s">
        <v>33</v>
      </c>
      <c r="C12" t="s">
        <v>195</v>
      </c>
      <c r="D12" t="s">
        <v>208</v>
      </c>
      <c r="E12">
        <v>83</v>
      </c>
      <c r="G12" s="33" t="s">
        <v>195</v>
      </c>
      <c r="H12">
        <v>13</v>
      </c>
      <c r="I12">
        <v>83</v>
      </c>
      <c r="J12">
        <v>96</v>
      </c>
      <c r="L12" s="34"/>
      <c r="M12" s="34"/>
      <c r="N12" s="34"/>
      <c r="P12" s="102" t="s">
        <v>220</v>
      </c>
      <c r="Q12" s="102"/>
    </row>
    <row r="13" spans="2:18" x14ac:dyDescent="0.3">
      <c r="B13" t="s">
        <v>33</v>
      </c>
      <c r="C13" t="s">
        <v>194</v>
      </c>
      <c r="D13" t="s">
        <v>207</v>
      </c>
      <c r="E13">
        <v>77</v>
      </c>
      <c r="G13" s="33" t="s">
        <v>194</v>
      </c>
      <c r="H13">
        <v>77</v>
      </c>
      <c r="I13">
        <v>3909</v>
      </c>
      <c r="J13">
        <v>3986</v>
      </c>
      <c r="L13" s="36" t="s">
        <v>32</v>
      </c>
      <c r="M13" s="34">
        <f>GETPIVOTDATA("count",$G$3,"feature","hypertension","stroke_status","had stroke")*GETPIVOTDATA("count",$G$3,"feature","hypertension","category","hypertension")/GETPIVOTDATA("count",$G$3,"feature","hypertension")</f>
        <v>5.9088682018618321</v>
      </c>
      <c r="N13" s="34">
        <f>GETPIVOTDATA("count",$G$3,"feature","hypertension","stroke_status","no stroke")*GETPIVOTDATA("count",$G$3,"feature","hypertension","category","hypertension")/GETPIVOTDATA("count",$G$3,"feature","hypertension")</f>
        <v>262.09113179813818</v>
      </c>
      <c r="P13" s="102"/>
      <c r="Q13" s="102"/>
    </row>
    <row r="14" spans="2:18" x14ac:dyDescent="0.3">
      <c r="B14" t="s">
        <v>33</v>
      </c>
      <c r="C14" t="s">
        <v>194</v>
      </c>
      <c r="D14" t="s">
        <v>208</v>
      </c>
      <c r="E14">
        <v>3909</v>
      </c>
      <c r="G14" s="32" t="s">
        <v>32</v>
      </c>
      <c r="H14">
        <v>90</v>
      </c>
      <c r="I14">
        <v>3992</v>
      </c>
      <c r="J14">
        <v>4082</v>
      </c>
      <c r="L14" s="36" t="s">
        <v>200</v>
      </c>
      <c r="M14" s="34">
        <f>(GETPIVOTDATA("count",$G$3,"feature","hypertension","stroke_status","had stroke")*GETPIVOTDATA("count",$G$3,"feature","hypertension","category","no hypertension"))/GETPIVOTDATA("count",$G$3,"feature","hypertension")</f>
        <v>84.091131798138164</v>
      </c>
      <c r="N14" s="34">
        <f>GETPIVOTDATA("count",$G$3,"feature","hypertension","stroke_status","no stroke")*GETPIVOTDATA("count",$G$3,"feature","hypertension","category","no hypertension")/GETPIVOTDATA("count",$G$3,"feature","hypertension")</f>
        <v>3729.9088682018619</v>
      </c>
      <c r="P14" s="102"/>
      <c r="Q14" s="102"/>
    </row>
    <row r="15" spans="2:18" x14ac:dyDescent="0.3">
      <c r="B15" t="s">
        <v>32</v>
      </c>
      <c r="C15" t="s">
        <v>32</v>
      </c>
      <c r="D15" t="s">
        <v>207</v>
      </c>
      <c r="E15">
        <v>16</v>
      </c>
      <c r="G15" s="33" t="s">
        <v>32</v>
      </c>
      <c r="H15">
        <v>16</v>
      </c>
      <c r="I15">
        <v>252</v>
      </c>
      <c r="J15">
        <v>268</v>
      </c>
      <c r="L15" s="34"/>
      <c r="M15" s="34"/>
      <c r="N15" s="34"/>
      <c r="P15" s="102"/>
      <c r="Q15" s="102"/>
    </row>
    <row r="16" spans="2:18" x14ac:dyDescent="0.3">
      <c r="B16" t="s">
        <v>32</v>
      </c>
      <c r="C16" t="s">
        <v>32</v>
      </c>
      <c r="D16" t="s">
        <v>208</v>
      </c>
      <c r="E16">
        <v>252</v>
      </c>
      <c r="G16" s="33" t="s">
        <v>200</v>
      </c>
      <c r="H16">
        <v>74</v>
      </c>
      <c r="I16">
        <v>3740</v>
      </c>
      <c r="J16">
        <v>3814</v>
      </c>
      <c r="L16" s="36" t="s">
        <v>159</v>
      </c>
      <c r="M16" s="34">
        <f>GETPIVOTDATA("count",$G$3,"feature","residence_type","stroke_status","had stroke")*GETPIVOTDATA("count",$G$3,"feature","residence_type","category","rural")/GETPIVOTDATA("count",$G$3,"feature","residence_type")</f>
        <v>44.669279764821169</v>
      </c>
      <c r="N16" s="34">
        <f>GETPIVOTDATA("count",$G$3,"feature","residence_type","stroke_status","no stroke")*GETPIVOTDATA("count",$G$3,"feature","residence_type","category","rural")/GETPIVOTDATA("count",$G$3,"feature","residence_type")</f>
        <v>1981.3307202351789</v>
      </c>
      <c r="P16" s="102"/>
      <c r="Q16" s="102"/>
    </row>
    <row r="17" spans="2:18" x14ac:dyDescent="0.3">
      <c r="B17" t="s">
        <v>32</v>
      </c>
      <c r="C17" t="s">
        <v>200</v>
      </c>
      <c r="D17" t="s">
        <v>207</v>
      </c>
      <c r="E17">
        <v>74</v>
      </c>
      <c r="G17" s="32" t="s">
        <v>36</v>
      </c>
      <c r="H17">
        <v>90</v>
      </c>
      <c r="I17">
        <v>3992</v>
      </c>
      <c r="J17">
        <v>4082</v>
      </c>
      <c r="L17" s="36" t="s">
        <v>158</v>
      </c>
      <c r="M17" s="34">
        <f>GETPIVOTDATA("count",$G$3,"feature","residence_type","stroke_status","had stroke")*GETPIVOTDATA("count",$G$3,"feature","residence_type","category","urban")/GETPIVOTDATA("count",$G$3,"feature","residence_type")</f>
        <v>45.330720235178831</v>
      </c>
      <c r="N17" s="34">
        <f>GETPIVOTDATA("count",$G$3,"feature","residence_type","stroke_status","no stroke")*GETPIVOTDATA("count",$G$3,"feature","residence_type","category","urban")/GETPIVOTDATA("count",$G$3,"feature","residence_type")</f>
        <v>2010.6692797648211</v>
      </c>
      <c r="P17" s="102"/>
      <c r="Q17" s="102"/>
    </row>
    <row r="18" spans="2:18" x14ac:dyDescent="0.3">
      <c r="B18" t="s">
        <v>32</v>
      </c>
      <c r="C18" t="s">
        <v>200</v>
      </c>
      <c r="D18" t="s">
        <v>208</v>
      </c>
      <c r="E18">
        <v>3740</v>
      </c>
      <c r="G18" s="33" t="s">
        <v>159</v>
      </c>
      <c r="H18">
        <v>42</v>
      </c>
      <c r="I18">
        <v>1984</v>
      </c>
      <c r="J18">
        <v>2026</v>
      </c>
      <c r="L18" s="34"/>
      <c r="M18" s="34"/>
      <c r="N18" s="34"/>
      <c r="P18" s="102"/>
      <c r="Q18" s="102"/>
    </row>
    <row r="19" spans="2:18" x14ac:dyDescent="0.3">
      <c r="B19" t="s">
        <v>36</v>
      </c>
      <c r="C19" t="s">
        <v>159</v>
      </c>
      <c r="D19" t="s">
        <v>207</v>
      </c>
      <c r="E19">
        <v>42</v>
      </c>
      <c r="G19" s="33" t="s">
        <v>158</v>
      </c>
      <c r="H19">
        <v>48</v>
      </c>
      <c r="I19">
        <v>2008</v>
      </c>
      <c r="J19">
        <v>2056</v>
      </c>
      <c r="L19" s="36" t="s">
        <v>168</v>
      </c>
      <c r="M19" s="34">
        <f>GETPIVOTDATA("count",$G$3,"feature","smoking_status","stroke_status","had stroke")*GETPIVOTDATA("count",$G$3,"feature","smoking_status","category","formerly smoked")/GETPIVOTDATA("count",$G$3,"feature","smoking_status")</f>
        <v>12.898089171974522</v>
      </c>
      <c r="N19" s="34">
        <f>GETPIVOTDATA("count",$G$3,"feature","smoking_status","stroke_status","no stroke")*GETPIVOTDATA("count",$G$3,"feature","smoking_status","category","formerly smoked")/GETPIVOTDATA("count",$G$3,"feature","smoking_status")</f>
        <v>572.10191082802544</v>
      </c>
      <c r="P19" s="102"/>
      <c r="Q19" s="102"/>
    </row>
    <row r="20" spans="2:18" x14ac:dyDescent="0.3">
      <c r="B20" t="s">
        <v>36</v>
      </c>
      <c r="C20" t="s">
        <v>159</v>
      </c>
      <c r="D20" t="s">
        <v>208</v>
      </c>
      <c r="E20">
        <v>1984</v>
      </c>
      <c r="G20" s="32" t="s">
        <v>39</v>
      </c>
      <c r="H20">
        <v>90</v>
      </c>
      <c r="I20">
        <v>3992</v>
      </c>
      <c r="J20">
        <v>4082</v>
      </c>
      <c r="L20" s="36" t="s">
        <v>169</v>
      </c>
      <c r="M20" s="34">
        <f>GETPIVOTDATA("count",$G$3,"feature","smoking_status","stroke_status","had stroke")*GETPIVOTDATA("count",$G$3,"feature","smoking_status","category","never smoked")/GETPIVOTDATA("count",$G$3,"feature","smoking_status")</f>
        <v>32.741303282704557</v>
      </c>
      <c r="N20" s="34">
        <f>GETPIVOTDATA("count",$G$3,"feature","smoking_status","stroke_status","no stroke")*GETPIVOTDATA("count",$G$3,"feature","smoking_status","category","never smoked")/GETPIVOTDATA("count",$G$3,"feature","smoking_status")</f>
        <v>1452.2586967172954</v>
      </c>
    </row>
    <row r="21" spans="2:18" ht="14.4" customHeight="1" x14ac:dyDescent="0.35">
      <c r="B21" t="s">
        <v>36</v>
      </c>
      <c r="C21" t="s">
        <v>158</v>
      </c>
      <c r="D21" t="s">
        <v>207</v>
      </c>
      <c r="E21">
        <v>48</v>
      </c>
      <c r="G21" s="33" t="s">
        <v>168</v>
      </c>
      <c r="H21">
        <v>22</v>
      </c>
      <c r="I21">
        <v>563</v>
      </c>
      <c r="J21">
        <v>585</v>
      </c>
      <c r="L21" s="36" t="s">
        <v>171</v>
      </c>
      <c r="M21" s="34">
        <f>GETPIVOTDATA("count",$G$3,"feature","smoking_status","stroke_status","had stroke")*GETPIVOTDATA("count",$G$3,"feature","smoking_status","category","smokes")/GETPIVOTDATA("count",$G$3,"feature","smoking_status")</f>
        <v>14.529642332190102</v>
      </c>
      <c r="N21" s="34">
        <f>GETPIVOTDATA("count",$G$3,"feature","smoking_status","stroke_status","no stroke")*GETPIVOTDATA("count",$G$3,"feature","smoking_status","category","smokes")/GETPIVOTDATA("count",$G$3,"feature","smoking_status")</f>
        <v>644.47035766780994</v>
      </c>
      <c r="P21" s="98" t="s">
        <v>218</v>
      </c>
      <c r="Q21" s="98"/>
    </row>
    <row r="22" spans="2:18" x14ac:dyDescent="0.3">
      <c r="B22" t="s">
        <v>36</v>
      </c>
      <c r="C22" t="s">
        <v>158</v>
      </c>
      <c r="D22" t="s">
        <v>208</v>
      </c>
      <c r="E22">
        <v>2008</v>
      </c>
      <c r="G22" s="33" t="s">
        <v>169</v>
      </c>
      <c r="H22">
        <v>24</v>
      </c>
      <c r="I22">
        <v>1461</v>
      </c>
      <c r="J22">
        <v>1485</v>
      </c>
      <c r="L22" s="36" t="s">
        <v>170</v>
      </c>
      <c r="M22" s="34">
        <f>GETPIVOTDATA("count",$G$3,"feature","smoking_status","stroke_status","had stroke")*GETPIVOTDATA("count",$G$3,"feature","smoking_status","category","unknown")/GETPIVOTDATA("count",$G$3,"feature","smoking_status")</f>
        <v>29.830965213130817</v>
      </c>
      <c r="N22" s="34">
        <f>GETPIVOTDATA("count",$G$3,"feature","smoking_status","stroke_status","no stroke")*GETPIVOTDATA("count",$G$3,"feature","smoking_status","category","unknown")/GETPIVOTDATA("count",$G$3,"feature","smoking_status")</f>
        <v>1323.1690347868691</v>
      </c>
      <c r="P22" s="40" t="s">
        <v>203</v>
      </c>
      <c r="Q22" s="40" t="s">
        <v>213</v>
      </c>
    </row>
    <row r="23" spans="2:18" x14ac:dyDescent="0.3">
      <c r="B23" t="s">
        <v>39</v>
      </c>
      <c r="C23" t="s">
        <v>168</v>
      </c>
      <c r="D23" t="s">
        <v>207</v>
      </c>
      <c r="E23">
        <v>22</v>
      </c>
      <c r="G23" s="33" t="s">
        <v>171</v>
      </c>
      <c r="H23">
        <v>25</v>
      </c>
      <c r="I23">
        <v>634</v>
      </c>
      <c r="J23">
        <v>659</v>
      </c>
      <c r="L23" s="34"/>
      <c r="M23" s="34"/>
      <c r="N23" s="34"/>
      <c r="P23" s="35" t="s">
        <v>38</v>
      </c>
      <c r="Q23" s="39">
        <v>1.06E-6</v>
      </c>
    </row>
    <row r="24" spans="2:18" x14ac:dyDescent="0.3">
      <c r="B24" t="s">
        <v>39</v>
      </c>
      <c r="C24" t="s">
        <v>168</v>
      </c>
      <c r="D24" t="s">
        <v>208</v>
      </c>
      <c r="E24">
        <v>563</v>
      </c>
      <c r="G24" s="33" t="s">
        <v>170</v>
      </c>
      <c r="H24">
        <v>19</v>
      </c>
      <c r="I24">
        <v>1334</v>
      </c>
      <c r="J24">
        <v>1353</v>
      </c>
      <c r="L24" s="36" t="s">
        <v>154</v>
      </c>
      <c r="M24" s="34">
        <f>GETPIVOTDATA("count",$G$3,"feature","work_type","stroke_status","had stroke")*GETPIVOTDATA("count",$G$3,"feature","work_type","category","children")/GETPIVOTDATA("count",$G$3,"feature","work_type")</f>
        <v>15.146986771190592</v>
      </c>
      <c r="N24" s="34">
        <f>GETPIVOTDATA("count",$G$3,"feature","work_type","stroke_status","no stroke")*GETPIVOTDATA("count",$G$3,"feature","work_type","category","children")/GETPIVOTDATA("count",$G$3,"feature","work_type")</f>
        <v>671.85301322880946</v>
      </c>
      <c r="P24" s="35" t="s">
        <v>37</v>
      </c>
      <c r="Q24" s="35">
        <v>1E-4</v>
      </c>
    </row>
    <row r="25" spans="2:18" x14ac:dyDescent="0.3">
      <c r="B25" t="s">
        <v>39</v>
      </c>
      <c r="C25" t="s">
        <v>169</v>
      </c>
      <c r="D25" t="s">
        <v>207</v>
      </c>
      <c r="E25">
        <v>24</v>
      </c>
      <c r="G25" s="32" t="s">
        <v>35</v>
      </c>
      <c r="H25">
        <v>90</v>
      </c>
      <c r="I25">
        <v>3992</v>
      </c>
      <c r="J25">
        <v>4082</v>
      </c>
      <c r="L25" s="36" t="s">
        <v>152</v>
      </c>
      <c r="M25" s="34">
        <f>GETPIVOTDATA("count",$G$3,"feature","work_type","stroke_status","had stroke")*GETPIVOTDATA("count",$G$3,"feature","work_type","category","govt_job")/GETPIVOTDATA("count",$G$3,"feature","work_type")</f>
        <v>11.597256246937775</v>
      </c>
      <c r="N25" s="34">
        <f>GETPIVOTDATA("count",$G$3,"feature","work_type","stroke_status","no stroke")*GETPIVOTDATA("count",$G$3,"feature","work_type","category","govt_job")/GETPIVOTDATA("count",$G$3,"feature","work_type")</f>
        <v>514.40274375306217</v>
      </c>
    </row>
    <row r="26" spans="2:18" x14ac:dyDescent="0.3">
      <c r="B26" t="s">
        <v>39</v>
      </c>
      <c r="C26" t="s">
        <v>169</v>
      </c>
      <c r="D26" t="s">
        <v>208</v>
      </c>
      <c r="E26">
        <v>1461</v>
      </c>
      <c r="G26" s="33" t="s">
        <v>154</v>
      </c>
      <c r="H26">
        <v>2</v>
      </c>
      <c r="I26">
        <v>685</v>
      </c>
      <c r="J26">
        <v>687</v>
      </c>
      <c r="L26" s="36" t="s">
        <v>155</v>
      </c>
      <c r="M26" s="34">
        <f>GETPIVOTDATA("count",$G$3,"feature","work_type","stroke_status","had stroke")*GETPIVOTDATA("count",$G$3,"feature","work_type","category","never_worked")/GETPIVOTDATA("count",$G$3,"feature","work_type")</f>
        <v>0.48505634492895638</v>
      </c>
      <c r="N26" s="34">
        <f>GETPIVOTDATA("count",$G$3,"feature","work_type","stroke_status","no stroke")*GETPIVOTDATA("count",$G$3,"feature","work_type","category","never_worked")/GETPIVOTDATA("count",$G$3,"feature","work_type")</f>
        <v>21.514943655071043</v>
      </c>
      <c r="P26" s="97" t="s">
        <v>219</v>
      </c>
      <c r="Q26" s="97"/>
      <c r="R26" s="97"/>
    </row>
    <row r="27" spans="2:18" x14ac:dyDescent="0.3">
      <c r="B27" t="s">
        <v>39</v>
      </c>
      <c r="C27" t="s">
        <v>171</v>
      </c>
      <c r="D27" t="s">
        <v>207</v>
      </c>
      <c r="E27">
        <v>25</v>
      </c>
      <c r="G27" s="33" t="s">
        <v>152</v>
      </c>
      <c r="H27">
        <v>16</v>
      </c>
      <c r="I27">
        <v>510</v>
      </c>
      <c r="J27">
        <v>526</v>
      </c>
      <c r="L27" s="36" t="s">
        <v>151</v>
      </c>
      <c r="M27" s="34">
        <f>GETPIVOTDATA("count",$G$3,"feature","work_type","stroke_status","had stroke")*GETPIVOTDATA("count",$G$3,"feature","work_type","category","private")/GETPIVOTDATA("count",$G$3,"feature","work_type")</f>
        <v>53.135717785399315</v>
      </c>
      <c r="N27" s="34">
        <f>GETPIVOTDATA("count",$G$3,"feature","work_type","stroke_status","no stroke")*GETPIVOTDATA("count",$G$3,"feature","work_type","category","private")/GETPIVOTDATA("count",$G$3,"feature","work_type")</f>
        <v>2356.8642822146007</v>
      </c>
      <c r="P27" s="97"/>
      <c r="Q27" s="97"/>
      <c r="R27" s="97"/>
    </row>
    <row r="28" spans="2:18" x14ac:dyDescent="0.3">
      <c r="B28" t="s">
        <v>39</v>
      </c>
      <c r="C28" t="s">
        <v>171</v>
      </c>
      <c r="D28" t="s">
        <v>208</v>
      </c>
      <c r="E28">
        <v>634</v>
      </c>
      <c r="G28" s="33" t="s">
        <v>155</v>
      </c>
      <c r="I28">
        <v>22</v>
      </c>
      <c r="J28">
        <v>22</v>
      </c>
      <c r="L28" s="36" t="s">
        <v>153</v>
      </c>
      <c r="M28" s="34">
        <f>GETPIVOTDATA("count",$G$3,"feature","work_type","stroke_status","had stroke")*GETPIVOTDATA("count",$G$3,"feature","work_type","category","self-employed")/GETPIVOTDATA("count",$G$3,"feature","work_type")</f>
        <v>9.6349828515433611</v>
      </c>
      <c r="N28" s="34">
        <f>GETPIVOTDATA("count",$G$3,"feature","work_type","stroke_status","no stroke")*GETPIVOTDATA("count",$G$3,"feature","work_type","category","self-employed")/GETPIVOTDATA("count",$G$3,"feature","work_type")</f>
        <v>427.36501714845662</v>
      </c>
      <c r="P28" s="97"/>
      <c r="Q28" s="97"/>
      <c r="R28" s="97"/>
    </row>
    <row r="29" spans="2:18" x14ac:dyDescent="0.3">
      <c r="B29" t="s">
        <v>39</v>
      </c>
      <c r="C29" t="s">
        <v>170</v>
      </c>
      <c r="D29" t="s">
        <v>207</v>
      </c>
      <c r="E29">
        <v>19</v>
      </c>
      <c r="G29" s="33" t="s">
        <v>151</v>
      </c>
      <c r="H29">
        <v>59</v>
      </c>
      <c r="I29">
        <v>2351</v>
      </c>
      <c r="J29">
        <v>2410</v>
      </c>
      <c r="P29" s="97"/>
      <c r="Q29" s="97"/>
      <c r="R29" s="97"/>
    </row>
    <row r="30" spans="2:18" x14ac:dyDescent="0.3">
      <c r="B30" t="s">
        <v>39</v>
      </c>
      <c r="C30" t="s">
        <v>170</v>
      </c>
      <c r="D30" t="s">
        <v>208</v>
      </c>
      <c r="E30">
        <v>1334</v>
      </c>
      <c r="G30" s="33" t="s">
        <v>153</v>
      </c>
      <c r="H30">
        <v>13</v>
      </c>
      <c r="I30">
        <v>424</v>
      </c>
      <c r="J30">
        <v>437</v>
      </c>
      <c r="P30" s="97"/>
      <c r="Q30" s="97"/>
      <c r="R30" s="97"/>
    </row>
    <row r="31" spans="2:18" x14ac:dyDescent="0.3">
      <c r="B31" t="s">
        <v>35</v>
      </c>
      <c r="C31" t="s">
        <v>154</v>
      </c>
      <c r="D31" t="s">
        <v>207</v>
      </c>
      <c r="E31">
        <v>2</v>
      </c>
      <c r="G31" s="32" t="s">
        <v>210</v>
      </c>
      <c r="H31">
        <v>630</v>
      </c>
      <c r="I31">
        <v>27944</v>
      </c>
      <c r="J31">
        <v>28574</v>
      </c>
      <c r="P31" s="97"/>
      <c r="Q31" s="97"/>
      <c r="R31" s="97"/>
    </row>
    <row r="32" spans="2:18" x14ac:dyDescent="0.3">
      <c r="B32" t="s">
        <v>35</v>
      </c>
      <c r="C32" t="s">
        <v>154</v>
      </c>
      <c r="D32" t="s">
        <v>208</v>
      </c>
      <c r="E32">
        <v>685</v>
      </c>
      <c r="P32" s="97"/>
      <c r="Q32" s="97"/>
      <c r="R32" s="97"/>
    </row>
    <row r="33" spans="2:18" x14ac:dyDescent="0.3">
      <c r="B33" t="s">
        <v>35</v>
      </c>
      <c r="C33" t="s">
        <v>152</v>
      </c>
      <c r="D33" t="s">
        <v>207</v>
      </c>
      <c r="E33">
        <v>16</v>
      </c>
      <c r="P33" s="97"/>
      <c r="Q33" s="97"/>
      <c r="R33" s="97"/>
    </row>
    <row r="34" spans="2:18" x14ac:dyDescent="0.3">
      <c r="B34" t="s">
        <v>35</v>
      </c>
      <c r="C34" t="s">
        <v>152</v>
      </c>
      <c r="D34" t="s">
        <v>208</v>
      </c>
      <c r="E34">
        <v>510</v>
      </c>
      <c r="P34" s="97"/>
      <c r="Q34" s="97"/>
      <c r="R34" s="97"/>
    </row>
    <row r="35" spans="2:18" x14ac:dyDescent="0.3">
      <c r="B35" t="s">
        <v>35</v>
      </c>
      <c r="C35" t="s">
        <v>155</v>
      </c>
      <c r="D35" t="s">
        <v>208</v>
      </c>
      <c r="E35">
        <v>22</v>
      </c>
      <c r="P35" s="97"/>
      <c r="Q35" s="97"/>
      <c r="R35" s="97"/>
    </row>
    <row r="36" spans="2:18" x14ac:dyDescent="0.3">
      <c r="B36" t="s">
        <v>35</v>
      </c>
      <c r="C36" t="s">
        <v>151</v>
      </c>
      <c r="D36" t="s">
        <v>207</v>
      </c>
      <c r="E36">
        <v>59</v>
      </c>
    </row>
    <row r="37" spans="2:18" x14ac:dyDescent="0.3">
      <c r="B37" t="s">
        <v>35</v>
      </c>
      <c r="C37" t="s">
        <v>151</v>
      </c>
      <c r="D37" t="s">
        <v>208</v>
      </c>
      <c r="E37">
        <v>2351</v>
      </c>
    </row>
    <row r="38" spans="2:18" x14ac:dyDescent="0.3">
      <c r="B38" t="s">
        <v>35</v>
      </c>
      <c r="C38" t="s">
        <v>153</v>
      </c>
      <c r="D38" t="s">
        <v>207</v>
      </c>
      <c r="E38">
        <v>13</v>
      </c>
    </row>
    <row r="39" spans="2:18" x14ac:dyDescent="0.3">
      <c r="B39" t="s">
        <v>35</v>
      </c>
      <c r="C39" t="s">
        <v>153</v>
      </c>
      <c r="D39" t="s">
        <v>208</v>
      </c>
      <c r="E39">
        <v>424</v>
      </c>
    </row>
  </sheetData>
  <mergeCells count="6">
    <mergeCell ref="B1:E1"/>
    <mergeCell ref="P26:R35"/>
    <mergeCell ref="P21:Q21"/>
    <mergeCell ref="P2:R2"/>
    <mergeCell ref="M2:N2"/>
    <mergeCell ref="P12:Q19"/>
  </mergeCells>
  <conditionalFormatting sqref="Q4:Q10">
    <cfRule type="colorScale" priority="1">
      <colorScale>
        <cfvo type="min"/>
        <cfvo type="max"/>
        <color theme="2" tint="-9.9978637043366805E-2"/>
        <color theme="1" tint="0.499984740745262"/>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G A A B Q S w M E F A A C A A g A L Z n T 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L Z n 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2 Z 0 1 r W H N M k b w M A A K s o A A A T A B w A R m 9 y b X V s Y X M v U 2 V j d G l v b j E u b S C i G A A o o B Q A A A A A A A A A A A A A A A A A A A A A A A A A A A D t m t F O 2 z A U h u + R + g 5 W E F K r Z Z V g t J M 2 9 Q K l g 3 L D 2 A p X Z I r c 5 D Q 1 d e z O d m A V 4 t 3 n J C 2 0 k L Q l I G E 1 9 I b W P j 7 + / f u T 7 c R I 8 B X h D P W z v / v f a z u 1 H T n C A g I U A g t A e A G R S p B B n M Z 1 E A V V 2 0 H 6 0 + e x 8 E G X O P K m 2 e V + H A F T 9 W N C o e l w p v Q P W b e c b + 6 l B C H d a y w m U 3 c e J t 0 J F 2 r I K e H e R P B r 3 b t 0 4 7 S 7 d s v T / f E x e I L I s R t g h V 0 I s O f L G z d H U V O X W w 3 7 q g u U R E S B 6 F i 2 Z S O H 0 z h i s t O 2 0 Q / m 8 4 C w s L N / 0 D q w 0 a + Y K + i r K Y X O 4 9 f m G W f w p 2 F n I 9 u 1 z g W P d F 2 A e o B 1 j 9 L S w 7 z A A x 0 4 q 5 m V 1 z M T b H Q 1 K z + i t O 9 j i o X s K B E v p n R G m I U 6 4 8 V 0 A o / p L g R m c s h F l A l O K m U 9 p 3 / 7 7 s 7 K R q 8 H p 3 Q U U v B P 3 d v o z n J 4 z J Q u P W W q f d h M M q T F 5 3 w S U 5 x O 2 t 6 8 D Y u j A Y i 0 u p 9 6 j A o a n z J 0 I n g 8 Q b O w v A w / b 0 B g S t F C R w X R 9 4 3 a D m G 5 R i z y h k P w w q R X k 5 D L F 1 U h 6 h 4 M M A a 8 P c S H 8 3 o H S 5 D l c L v l Y u w l 7 U z C L V 9 U h X B 7 M G D b c B M g S Q D M B + O Y W 6 G s Q u A t u 7 B t 9 I H e r L 0 I C 0 E g M I m 9 Q l 0 V I m / J A 6 m w i q X R + C 2 k 2 Z A + G f G x n q n Z 4 E z i b 4 W y C h G 4 7 I L R 8 J V Y + w Y R M Q m 5 p 3 I q x F k y d B 8 r C L m Y v h F l m 3 C 0 m s Q F y s r x F d L Y 5 9 K o I 1 2 e p A p x N h / + 9 r E 2 A i x U M q 2 A z S K u W F i F u F s 2 4 U 1 3 U x P Y 0 w V C w y O 1 R q P Q K 9 J V J f I W P T D 3 G F c O v F 3 L H x F P / o 3 1 L y + Z e l Q / a F j v T N 0 T S W t Y O 9 w i 1 o a g 8 R L P X 5 E U 7 r Y z D w u w 9 J + T 9 Y I L A 2 M 3 x N X i 1 u D y Z Y t w c Y q w y B a O g o U l S S E U 6 m b e v e Z K y d R t a 6 W 2 D z 7 W 8 N F b c O 5 V F 4 7 m P b w V y V r D x N c t Y u I o T N 7 4 l O S C h 3 T q Q 0 T 8 3 N P I m V a A K T r J D M 4 N O R f w O S B 4 A A p k b k A 3 r S z o o E f C E e o W N d / 4 y F M I p w F n n 5 K E b t M h q D y h h W h k d L 4 a n W R y 5 i 9 0 D V v V 8 m R 9 r G o b M N P X x h U Q c 6 z 7 B k G n K I 0 J 8 q l K r p h W B V y y M e O 3 + Q + A P T 1 Z W n D 6 E J f N X 1 k y E y i 8 I f Z 1 O g 8 n / z 0 U w n t f f T 9 X V K E 1 7 D L x B 7 V b R d Q d z e b o t 3 Y J H a c u S T R v l E N K u / X p R a l 0 / A t A + g 9 Q S w E C L Q A U A A I A C A A t m d N a 7 i + c q a Q A A A D 2 A A A A E g A A A A A A A A A A A A A A A A A A A A A A Q 2 9 u Z m l n L 1 B h Y 2 t h Z 2 U u e G 1 s U E s B A i 0 A F A A C A A g A L Z n T W g / K 6 a u k A A A A 6 Q A A A B M A A A A A A A A A A A A A A A A A 8 A A A A F t D b 2 5 0 Z W 5 0 X 1 R 5 c G V z X S 5 4 b W x Q S w E C L Q A U A A I A C A A t m d N a 1 h z T J G 8 D A A C r K A A A E w A A A A A A A A A A A A A A A A D h 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x A A A A A A A A E b 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W 5 k Z X J 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Q 5 Z W M 5 Y j M t Y z U 4 N i 0 0 Y W V i L T l k Z G U t N m N j Z W Z m Z j I y N T g 1 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w M D o 0 O T o z O S 4 4 N j k 2 M T E 0 W i I g L z 4 8 R W 5 0 c n k g V H l w Z T 0 i R m l s b E N v b H V t b l R 5 c G V z I i B W Y W x 1 Z T 0 i c 0 J n T U Z B d 1 V G I i A v P j x F b n R y e S B U e X B l P S J G a W x s Q 2 9 s d W 1 u T m F t Z X M i I F Z h b H V l P S J z W y Z x d W 9 0 O 2 d l b m R l c i Z x d W 9 0 O y w m c X V v d D t D b 3 V u d C Z x d W 9 0 O y w m c X V v d D t Q b 3 B 1 b G F 0 a W 9 u I C U m c X V v d D s s J n F 1 b 3 Q 7 U 3 R y b 2 t l I E N v d W 5 0 J n F 1 b 3 Q 7 L C Z x d W 9 0 O 0 l u I E d y b 3 V w I F N 0 c m 9 r Z S A l J n F 1 b 3 Q 7 L C Z x d W 9 0 O 0 9 2 Z X J h b G w g U G 9 w d W x h d G l v b i B T d H J v a 2 U 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Q 2 9 s d W 1 u Q 2 9 1 b n Q m c X V v d D s 6 N i w m c X V v d D t L Z X l D b 2 x 1 b W 5 O Y W 1 l c y Z x d W 9 0 O z p b X S w m c X V v d D t D 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1 J l b G F 0 a W 9 u c 2 h p c E l u Z m 8 m c X V v d D s 6 W 1 1 9 I i A v P j w v U 3 R h Y m x l R W 5 0 c m l l c z 4 8 L 0 l 0 Z W 0 + P E l 0 Z W 0 + P E l 0 Z W 1 M b 2 N h d G l v b j 4 8 S X R l b V R 5 c G U + R m 9 y b X V s Y T w v S X R l b V R 5 c G U + P E l 0 Z W 1 Q Y X R o P l N l Y 3 R p b 2 4 x L 2 d l b m R l c l 9 k a X N 0 c m l i d X R p b 2 4 v U 2 9 1 c m N l P C 9 J d G V t U G F 0 a D 4 8 L 0 l 0 Z W 1 M b 2 N h d G l v b j 4 8 U 3 R h Y m x l R W 5 0 c m l l c y A v P j w v S X R l b T 4 8 S X R l b T 4 8 S X R l b U x v Y 2 F 0 a W 9 u P j x J d G V t V H l w Z T 5 G b 3 J t d W x h P C 9 J d G V t V H l w Z T 4 8 S X R l b V B h d G g + U 2 V j d G l v b j E v Z 2 V u Z G V y X 2 R p c 3 R y a W J 1 d G l v b i 9 Q c m 9 t b 3 R l Z C U y M E h l Y W R l c n M 8 L 0 l 0 Z W 1 Q Y X R o P j w v S X R l b U x v Y 2 F 0 a W 9 u P j x T d G F i b G V F b n R y a W V z I C 8 + P C 9 J d G V t P j x J d G V t P j x J d G V t T G 9 j Y X R p b 2 4 + P E l 0 Z W 1 U e X B l P k Z v c m 1 1 b G E 8 L 0 l 0 Z W 1 U e X B l P j x J d G V t U G F 0 a D 5 T Z W N 0 a W 9 u M S 9 n Z W 5 k Z X J f Z G l z d H J p Y n V 0 a W 9 u L 0 N o Y W 5 n Z W Q l M j B U e X B l P C 9 J d G V t U G F 0 a D 4 8 L 0 l 0 Z W 1 M b 2 N h d G l v b j 4 8 U 3 R h Y m x l R W 5 0 c m l l c y A v P j w v S X R l b T 4 8 S X R l b T 4 8 S X R l b U x v Y 2 F 0 a W 9 u P j x J d G V t V H l w Z T 5 G b 3 J t d W x h P C 9 J d G V t V H l w Z T 4 8 S X R l b V B h d G g + U 2 V j d G l v b j E v Y W d l X 2 d y b 3 V w 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k N D I 4 N D A 5 L T M z N T M t N D M 1 N C 1 i N T N i L T k 2 M z R h M z M 5 N D k 1 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y 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0 V D A 2 O j E w O j U 5 L j Q z M z U 2 M j h a I i A v P j x F b n R y e S B U e X B l P S J G a W x s Q 2 9 s d W 1 u V H l w Z X M i I F Z h b H V l P S J z Q m d N R k F 3 V U Y i I C 8 + P E V u d H J 5 I F R 5 c G U 9 I k Z p b G x D b 2 x 1 b W 5 O Y W 1 l c y I g V m F s d W U 9 I n N b J n F 1 b 3 Q 7 Y W d l X 2 d y b 3 V w 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Q 2 9 s d W 1 u Q 2 9 1 b n Q m c X V v d D s 6 N i w m c X V v d D t L Z X l D b 2 x 1 b W 5 O Y W 1 l c y Z x d W 9 0 O z p b X S w m c X V v d D t D 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U m V s Y X R p b 2 5 z a G l w S W 5 m b y Z x d W 9 0 O z p b X X 0 i I C 8 + P C 9 T d G F i b G V F b n R y a W V z P j w v S X R l b T 4 8 S X R l b T 4 8 S X R l b U x v Y 2 F 0 a W 9 u P j x J d G V t V H l w Z T 5 G b 3 J t d W x h P C 9 J d G V t V H l w Z T 4 8 S X R l b V B h d G g + U 2 V j d G l v b j E v Y W d l X 2 d y b 3 V w X 2 R p c 3 R y a W J 1 d G l v b i 9 T b 3 V y Y 2 U 8 L 0 l 0 Z W 1 Q Y X R o P j w v S X R l b U x v Y 2 F 0 a W 9 u P j x T d G F i b G V F b n R y a W V z I C 8 + P C 9 J d G V t P j x J d G V t P j x J d G V t T G 9 j Y X R p b 2 4 + P E l 0 Z W 1 U e X B l P k Z v c m 1 1 b G E 8 L 0 l 0 Z W 1 U e X B l P j x J d G V t U G F 0 a D 5 T Z W N 0 a W 9 u M S 9 h Z 2 V f Z 3 J v d X B f Z G l z d H J p Y n V 0 a W 9 u L 1 B y b 2 1 v d G V k J T I w S G V h Z G V y c z w v S X R l b V B h d G g + P C 9 J d G V t T G 9 j Y X R p b 2 4 + P F N 0 Y W J s Z U V u d H J p Z X M g L z 4 8 L 0 l 0 Z W 0 + P E l 0 Z W 0 + P E l 0 Z W 1 M b 2 N h d G l v b j 4 8 S X R l b V R 5 c G U + R m 9 y b X V s Y T w v S X R l b V R 5 c G U + P E l 0 Z W 1 Q Y X R o P l N l Y 3 R p b 2 4 x L 2 F n Z V 9 n c m 9 1 c F 9 k a X N 0 c m l i d X R p b 2 4 v Q 2 h h b m d l Z C U y M F R 5 c G U 8 L 0 l 0 Z W 1 Q Y X R o P j w v S X R l b U x v Y 2 F 0 a W 9 u P j x T d G F i b G V F b n R y a W V z I C 8 + P C 9 J d G V t P j x J d G V t P j x J d G V t T G 9 j Y X R p b 2 4 + P E l 0 Z W 1 U e X B l P k Z v c m 1 1 b G E 8 L 0 l 0 Z W 1 U e X B l P j x J d G V t U G F 0 a D 5 T Z W N 0 a W 9 u M S 9 3 b 3 J r X 3 R 5 c G 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k 5 O T c 3 N 2 Q t Z D c 2 Z C 0 0 N T M 2 L T l h N G I t N W U z O W F i M T Y 0 M G E x 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Q 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R U M T k 6 M D k 6 N T g u M T I 1 M j Y 2 M V o i I C 8 + P E V u d H J 5 I F R 5 c G U 9 I k Z p b G x D b 2 x 1 b W 5 U e X B l c y I g V m F s d W U 9 I n N C Z 0 1 G Q X d V R i I g L z 4 8 R W 5 0 c n k g V H l w Z T 0 i R m l s b E N v b H V t b k 5 h b W V z I i B W Y W x 1 Z T 0 i c 1 s m c X V v d D t 3 b 3 J r 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D b 2 x 1 b W 5 D b 3 V u d C Z x d W 9 0 O z o 2 L C Z x d W 9 0 O 0 t l e U N v b H V t b k 5 h b W V z J n F 1 b 3 Q 7 O l t d L C Z x d W 9 0 O 0 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S Z W x h d G l v b n N o a X B J b m Z v J n F 1 b 3 Q 7 O l t d f S I g L z 4 8 L 1 N 0 Y W J s Z U V u d H J p Z X M + P C 9 J d G V t P j x J d G V t P j x J d G V t T G 9 j Y X R p b 2 4 + P E l 0 Z W 1 U e X B l P k Z v c m 1 1 b G E 8 L 0 l 0 Z W 1 U e X B l P j x J d G V t U G F 0 a D 5 T Z W N 0 a W 9 u M S 9 3 b 3 J r X 3 R 5 c G V f Z G l z d H J p Y n V 0 a W 9 u L 1 N v d X J j Z T w v S X R l b V B h d G g + P C 9 J d G V t T G 9 j Y X R p b 2 4 + P F N 0 Y W J s Z U V u d H J p Z X M g L z 4 8 L 0 l 0 Z W 0 + P E l 0 Z W 0 + P E l 0 Z W 1 M b 2 N h d G l v b j 4 8 S X R l b V R 5 c G U + R m 9 y b X V s Y T w v S X R l b V R 5 c G U + P E l 0 Z W 1 Q Y X R o P l N l Y 3 R p b 2 4 x L 3 d v c m t f d H l w Z V 9 k a X N 0 c m l i d X R p b 2 4 v U H J v b W 9 0 Z W Q l M j B I Z W F k Z X J z P C 9 J d G V t U G F 0 a D 4 8 L 0 l 0 Z W 1 M b 2 N h d G l v b j 4 8 U 3 R h Y m x l R W 5 0 c m l l c y A v P j w v S X R l b T 4 8 S X R l b T 4 8 S X R l b U x v Y 2 F 0 a W 9 u P j x J d G V t V H l w Z T 5 G b 3 J t d W x h P C 9 J d G V t V H l w Z T 4 8 S X R l b V B h d G g + U 2 V j d G l v b j E v d 2 9 y a 1 9 0 e X B l X 2 R p c 3 R y a W J 1 d G l v b i 9 D a G F u Z 2 V k J T I w V H l w Z T w v S X R l b V B h d G g + P C 9 J d G V t T G 9 j Y X R p b 2 4 + P F N 0 Y W J s Z U V u d H J p Z X M g L z 4 8 L 0 l 0 Z W 0 + P E l 0 Z W 0 + P E l 0 Z W 1 M b 2 N h d G l v b j 4 8 S X R l b V R 5 c G U + R m 9 y b X V s Y T w v S X R l b V R 5 c G U + P E l 0 Z W 1 Q Y X R o P l N l Y 3 R p b 2 4 x L 3 J l c 2 l k Z W 5 j Z V 9 0 e X B 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0 M G Z m Z T c w L W E 3 Z W M t N D d m Z i 1 i N m I y L T I w N D Y 4 Y z Q 4 Z G N m N y 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3 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E 5 O j M 5 O j A z L j E 3 O D g w O D N a I i A v P j x F b n R y e S B U e X B l P S J G a W x s Q 2 9 s d W 1 u V H l w Z X M i I F Z h b H V l P S J z Q m d N R k F 3 V U Y i I C 8 + P E V u d H J 5 I F R 5 c G U 9 I k Z p b G x D b 2 x 1 b W 5 O Y W 1 l c y I g V m F s d W U 9 I n N b J n F 1 b 3 Q 7 c m V z a W R l b m N l 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c 2 l k Z W 5 j Z V 9 0 e X B l X 2 R p c 3 R y a W J 1 d G l v b i 9 B d X R v U m V t b 3 Z l Z E N v b H V t b n M x L n t y Z X N p Z G V u Y 2 V f d H l w Z S w w f S Z x d W 9 0 O y w m c X V v d D t T Z W N 0 a W 9 u M S 9 y Z X N p Z G V u Y 2 V f d H l w Z V 9 k a X N 0 c m l i d X R p b 2 4 v Q X V 0 b 1 J l b W 9 2 Z W R D b 2 x 1 b W 5 z M S 5 7 Q 2 9 1 b n Q s M X 0 m c X V v d D s s J n F 1 b 3 Q 7 U 2 V j d G l v b j E v c m V z a W R l b m N l X 3 R 5 c G V f Z G l z d H J p Y n V 0 a W 9 u L 0 F 1 d G 9 S Z W 1 v d m V k Q 2 9 s d W 1 u c z E u e 1 B v c H V s Y X R p b 2 4 g J S w y f S Z x d W 9 0 O y w m c X V v d D t T Z W N 0 a W 9 u M S 9 y Z X N p Z G V u Y 2 V f d H l w Z V 9 k a X N 0 c m l i d X R p b 2 4 v Q X V 0 b 1 J l b W 9 2 Z W R D b 2 x 1 b W 5 z M S 5 7 U 3 R y b 2 t l I E N v d W 5 0 L D N 9 J n F 1 b 3 Q 7 L C Z x d W 9 0 O 1 N l Y 3 R p b 2 4 x L 3 J l c 2 l k Z W 5 j Z V 9 0 e X B l X 2 R p c 3 R y a W J 1 d G l v b i 9 B d X R v U m V t b 3 Z l Z E N v b H V t b n M x L n t J b i B H c m 9 1 c C B T d H J v a 2 U g J S w 0 f S Z x d W 9 0 O y w m c X V v d D t T Z W N 0 a W 9 u M S 9 y Z X N p Z G V u Y 2 V f d H l w Z V 9 k a X N 0 c m l i d X R p b 2 4 v Q X V 0 b 1 J l b W 9 2 Z W R D b 2 x 1 b W 5 z M S 5 7 J S B v Z i B T d H J v a 2 U g Q 2 F z Z X M s N X 0 m c X V v d D t d L C Z x d W 9 0 O 0 N v b H V t b k N v d W 5 0 J n F 1 b 3 Q 7 O j Y s J n F 1 b 3 Q 7 S 2 V 5 Q 2 9 s d W 1 u T m F t Z X M m c X V v d D s 6 W 1 0 s J n F 1 b 3 Q 7 Q 2 9 s d W 1 u S W R l b n R p d G l l c y Z x d W 9 0 O z p b J n F 1 b 3 Q 7 U 2 V j d G l v b j E v c m V z a W R l b m N l X 3 R 5 c G V f Z G l z d H J p Y n V 0 a W 9 u L 0 F 1 d G 9 S Z W 1 v d m V k Q 2 9 s d W 1 u c z E u e 3 J l c 2 l k Z W 5 j Z V 9 0 e X B l L D B 9 J n F 1 b 3 Q 7 L C Z x d W 9 0 O 1 N l Y 3 R p b 2 4 x L 3 J l c 2 l k Z W 5 j Z V 9 0 e X B l X 2 R p c 3 R y a W J 1 d G l v b i 9 B d X R v U m V t b 3 Z l Z E N v b H V t b n M x L n t D b 3 V u d C w x f S Z x d W 9 0 O y w m c X V v d D t T Z W N 0 a W 9 u M S 9 y Z X N p Z G V u Y 2 V f d H l w Z V 9 k a X N 0 c m l i d X R p b 2 4 v Q X V 0 b 1 J l b W 9 2 Z W R D b 2 x 1 b W 5 z M S 5 7 U G 9 w d W x h d G l v b i A l L D J 9 J n F 1 b 3 Q 7 L C Z x d W 9 0 O 1 N l Y 3 R p b 2 4 x L 3 J l c 2 l k Z W 5 j Z V 9 0 e X B l X 2 R p c 3 R y a W J 1 d G l v b i 9 B d X R v U m V t b 3 Z l Z E N v b H V t b n M x L n t T d H J v a 2 U g Q 2 9 1 b n Q s M 3 0 m c X V v d D s s J n F 1 b 3 Q 7 U 2 V j d G l v b j E v c m V z a W R l b m N l X 3 R 5 c G V f Z G l z d H J p Y n V 0 a W 9 u L 0 F 1 d G 9 S Z W 1 v d m V k Q 2 9 s d W 1 u c z E u e 0 l u I E d y b 3 V w I F N 0 c m 9 r Z S A l L D R 9 J n F 1 b 3 Q 7 L C Z x d W 9 0 O 1 N l Y 3 R p b 2 4 x L 3 J l c 2 l k Z W 5 j Z V 9 0 e X B l X 2 R p c 3 R y a W J 1 d G l v b i 9 B d X R v U m V t b 3 Z l Z E N v b H V t b n M x L n s l I G 9 m I F N 0 c m 9 r Z S B D Y X N l c y w 1 f S Z x d W 9 0 O 1 0 s J n F 1 b 3 Q 7 U m V s Y X R p b 2 5 z a G l w S W 5 m b y Z x d W 9 0 O z p b X X 0 i I C 8 + P C 9 T d G F i b G V F b n R y a W V z P j w v S X R l b T 4 8 S X R l b T 4 8 S X R l b U x v Y 2 F 0 a W 9 u P j x J d G V t V H l w Z T 5 G b 3 J t d W x h P C 9 J d G V t V H l w Z T 4 8 S X R l b V B h d G g + U 2 V j d G l v b j E v c m V z a W R l b m N l X 3 R 5 c G V f Z G l z d H J p Y n V 0 a W 9 u L 1 N v d X J j Z T w v S X R l b V B h d G g + P C 9 J d G V t T G 9 j Y X R p b 2 4 + P F N 0 Y W J s Z U V u d H J p Z X M g L z 4 8 L 0 l 0 Z W 0 + P E l 0 Z W 0 + P E l 0 Z W 1 M b 2 N h d G l v b j 4 8 S X R l b V R 5 c G U + R m 9 y b X V s Y T w v S X R l b V R 5 c G U + P E l 0 Z W 1 Q Y X R o P l N l Y 3 R p b 2 4 x L 3 J l c 2 l k Z W 5 j Z V 9 0 e X B l X 2 R p c 3 R y a W J 1 d G l v b i 9 Q c m 9 t b 3 R l Z C U y M E h l Y W R l c n M 8 L 0 l 0 Z W 1 Q Y X R o P j w v S X R l b U x v Y 2 F 0 a W 9 u P j x T d G F i b G V F b n R y a W V z I C 8 + P C 9 J d G V t P j x J d G V t P j x J d G V t T G 9 j Y X R p b 2 4 + P E l 0 Z W 1 U e X B l P k Z v c m 1 1 b G E 8 L 0 l 0 Z W 1 U e X B l P j x J d G V t U G F 0 a D 5 T Z W N 0 a W 9 u M S 9 y Z X N p Z G V u Y 2 V f d H l w Z V 9 k a X N 0 c m l i d X R p b 2 4 v Q 2 h h b m d l Z C U y M F R 5 c G U 8 L 0 l 0 Z W 1 Q Y X R o P j w v S X R l b U x v Y 2 F 0 a W 9 u P j x T d G F i b G V F b n R y a W V z I C 8 + P C 9 J d G V t P j x J d G V t P j x J d G V t T G 9 j Y X R p b 2 4 + P E l 0 Z W 1 U e X B l P k Z v c m 1 1 b G E 8 L 0 l 0 Z W 1 U e X B l P j x J d G V t U G F 0 a D 5 T Z W N 0 a W 9 u M S 9 l d m V y X 2 1 h c n J p Z W R 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k 5 N W R k M j I t M j A 4 Y y 0 0 O W I 1 L T h h N j U t Y m Q 4 N 2 I 2 M W I x Z m Q 4 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k 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T k 6 N T Y 6 M j c u M j Q 4 N T M 2 O V o i I C 8 + P E V u d H J 5 I F R 5 c G U 9 I k Z p b G x D b 2 x 1 b W 5 U e X B l c y I g V m F s d W U 9 I n N C Z 0 1 G Q X d V R C I g L z 4 8 R W 5 0 c n k g V H l w Z T 0 i R m l s b E N v b H V t b k 5 h b W V z I i B W Y W x 1 Z T 0 i c 1 s m c X V v d D t l d m V y X 2 1 h c n J p Z W R 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d m V y X 2 1 h c n J p Z W R f Z G l z d H J p Y n V 0 a W 9 u L 0 F 1 d G 9 S Z W 1 v d m V k Q 2 9 s d W 1 u c z E u e 2 V 2 Z X J f b W F y c m l l Z F 9 z d G F 0 d X M s M H 0 m c X V v d D s s J n F 1 b 3 Q 7 U 2 V j d G l v b j E v Z X Z l c l 9 t Y X J y a W V k X 2 R p c 3 R y a W J 1 d G l v b i 9 B d X R v U m V t b 3 Z l Z E N v b H V t b n M x L n t D b 3 V u d C w x f S Z x d W 9 0 O y w m c X V v d D t T Z W N 0 a W 9 u M S 9 l d m V y X 2 1 h c n J p Z W R f Z G l z d H J p Y n V 0 a W 9 u L 0 F 1 d G 9 S Z W 1 v d m V k Q 2 9 s d W 1 u c z E u e 1 B v c H V s Y X R p b 2 4 g J S w y f S Z x d W 9 0 O y w m c X V v d D t T Z W N 0 a W 9 u M S 9 l d m V y X 2 1 h c n J p Z W R f Z G l z d H J p Y n V 0 a W 9 u L 0 F 1 d G 9 S Z W 1 v d m V k Q 2 9 s d W 1 u c z E u e 1 N 0 c m 9 r Z S B D b 3 V u d C w z f S Z x d W 9 0 O y w m c X V v d D t T Z W N 0 a W 9 u M S 9 l d m V y X 2 1 h c n J p Z W R f Z G l z d H J p Y n V 0 a W 9 u L 0 F 1 d G 9 S Z W 1 v d m V k Q 2 9 s d W 1 u c z E u e 0 l u I E d y b 3 V w I F N 0 c m 9 r Z S A l L D R 9 J n F 1 b 3 Q 7 L C Z x d W 9 0 O 1 N l Y 3 R p b 2 4 x L 2 V 2 Z X J f b W F y c m l l Z F 9 k a X N 0 c m l i d X R p b 2 4 v Q X V 0 b 1 J l b W 9 2 Z W R D b 2 x 1 b W 5 z M S 5 7 J S B v Z i B T d H J v a 2 U g Q 2 F z Z X M s N X 0 m c X V v d D t d L C Z x d W 9 0 O 0 N v b H V t b k N v d W 5 0 J n F 1 b 3 Q 7 O j Y s J n F 1 b 3 Q 7 S 2 V 5 Q 2 9 s d W 1 u T m F t Z X M m c X V v d D s 6 W 1 0 s J n F 1 b 3 Q 7 Q 2 9 s d W 1 u S W R l b n R p d G l l c y Z x d W 9 0 O z p b J n F 1 b 3 Q 7 U 2 V j d G l v b j E v Z X Z l c l 9 t Y X J y a W V k X 2 R p c 3 R y a W J 1 d G l v b i 9 B d X R v U m V t b 3 Z l Z E N v b H V t b n M x L n t l d m V y X 2 1 h c n J p Z W R f c 3 R h d H V z L D B 9 J n F 1 b 3 Q 7 L C Z x d W 9 0 O 1 N l Y 3 R p b 2 4 x L 2 V 2 Z X J f b W F y c m l l Z F 9 k a X N 0 c m l i d X R p b 2 4 v Q X V 0 b 1 J l b W 9 2 Z W R D b 2 x 1 b W 5 z M S 5 7 Q 2 9 1 b n Q s M X 0 m c X V v d D s s J n F 1 b 3 Q 7 U 2 V j d G l v b j E v Z X Z l c l 9 t Y X J y a W V k X 2 R p c 3 R y a W J 1 d G l v b i 9 B d X R v U m V t b 3 Z l Z E N v b H V t b n M x L n t Q b 3 B 1 b G F 0 a W 9 u I C U s M n 0 m c X V v d D s s J n F 1 b 3 Q 7 U 2 V j d G l v b j E v Z X Z l c l 9 t Y X J y a W V k X 2 R p c 3 R y a W J 1 d G l v b i 9 B d X R v U m V t b 3 Z l Z E N v b H V t b n M x L n t T d H J v a 2 U g Q 2 9 1 b n Q s M 3 0 m c X V v d D s s J n F 1 b 3 Q 7 U 2 V j d G l v b j E v Z X Z l c l 9 t Y X J y a W V k X 2 R p c 3 R y a W J 1 d G l v b i 9 B d X R v U m V t b 3 Z l Z E N v b H V t b n M x L n t J b i B H c m 9 1 c C B T d H J v a 2 U g J S w 0 f S Z x d W 9 0 O y w m c X V v d D t T Z W N 0 a W 9 u M S 9 l d m V y X 2 1 h c n J p Z W R f Z G l z d H J p Y n V 0 a W 9 u L 0 F 1 d G 9 S Z W 1 v d m V k Q 2 9 s d W 1 u c z E u e y U g b 2 Y g U 3 R y b 2 t l I E N h c 2 V z L D V 9 J n F 1 b 3 Q 7 X S w m c X V v d D t S Z W x h d G l v b n N o a X B J b m Z v J n F 1 b 3 Q 7 O l t d f S I g L z 4 8 L 1 N 0 Y W J s Z U V u d H J p Z X M + P C 9 J d G V t P j x J d G V t P j x J d G V t T G 9 j Y X R p b 2 4 + P E l 0 Z W 1 U e X B l P k Z v c m 1 1 b G E 8 L 0 l 0 Z W 1 U e X B l P j x J d G V t U G F 0 a D 5 T Z W N 0 a W 9 u M S 9 l d m V y X 2 1 h c n J p Z W R f Z G l z d H J p Y n V 0 a W 9 u L 1 N v d X J j Z T w v S X R l b V B h d G g + P C 9 J d G V t T G 9 j Y X R p b 2 4 + P F N 0 Y W J s Z U V u d H J p Z X M g L z 4 8 L 0 l 0 Z W 0 + P E l 0 Z W 0 + P E l 0 Z W 1 M b 2 N h d G l v b j 4 8 S X R l b V R 5 c G U + R m 9 y b X V s Y T w v S X R l b V R 5 c G U + P E l 0 Z W 1 Q Y X R o P l N l Y 3 R p b 2 4 x L 2 V 2 Z X J f b W F y c m l l Z F 9 k a X N 0 c m l i d X R p b 2 4 v U H J v b W 9 0 Z W Q l M j B I Z W F k Z X J z P C 9 J d G V t U G F 0 a D 4 8 L 0 l 0 Z W 1 M b 2 N h d G l v b j 4 8 U 3 R h Y m x l R W 5 0 c m l l c y A v P j w v S X R l b T 4 8 S X R l b T 4 8 S X R l b U x v Y 2 F 0 a W 9 u P j x J d G V t V H l w Z T 5 G b 3 J t d W x h P C 9 J d G V t V H l w Z T 4 8 S X R l b V B h d G g + U 2 V j d G l v b j E v Z X Z l c l 9 t Y X J y a W V k X 2 R p c 3 R y a W J 1 d G l v b i 9 D a G F u Z 2 V k J T I w V H l w Z T w v S X R l b V B h d G g + P C 9 J d G V t T G 9 j Y X R p b 2 4 + P F N 0 Y W J s Z U V u d H J p Z X M g L z 4 8 L 0 l 0 Z W 0 + P E l 0 Z W 0 + P E l 0 Z W 1 M b 2 N h d G l v b j 4 8 S X R l b V R 5 c G U + R m 9 y b X V s Y T w v S X R l b V R 5 c G U + P E l 0 Z W 1 Q Y X R o P l N l Y 3 R p b 2 4 x L 3 N t b 2 t p b m d f c 3 R h d H V z 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k M m Q 1 Y j k 5 L T N j N T Y t N D I 2 Z C 1 h Z D g 3 L T d j O W J h M z E 5 O W J j Y i 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x 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i 0 x N F Q y M D o x O T o y O S 4 x M z A z M j Q 1 W i I g L z 4 8 R W 5 0 c n k g V H l w Z T 0 i R m l s b E N v b H V t b l R 5 c G V z I i B W Y W x 1 Z T 0 i c 0 J n T U Z B d 1 V G I i A v P j x F b n R y e S B U e X B l P S J G a W x s Q 2 9 s d W 1 u T m F t Z X M i I F Z h b H V l P S J z W y Z x d W 9 0 O 3 N t b 2 t p b m d 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W 9 r a W 5 n X 3 N 0 Y X R 1 c 1 9 k a X N 0 c m l i d X R p b 2 4 v Q X V 0 b 1 J l b W 9 2 Z W R D b 2 x 1 b W 5 z M S 5 7 c 2 1 v a 2 l u Z 1 9 z d G F 0 d X M s M H 0 m c X V v d D s s J n F 1 b 3 Q 7 U 2 V j d G l v b j E v c 2 1 v a 2 l u Z 1 9 z d G F 0 d X N f Z G l z d H J p Y n V 0 a W 9 u L 0 F 1 d G 9 S Z W 1 v d m V k Q 2 9 s d W 1 u c z E u e 0 N v d W 5 0 L D F 9 J n F 1 b 3 Q 7 L C Z x d W 9 0 O 1 N l Y 3 R p b 2 4 x L 3 N t b 2 t p b m d f c 3 R h d H V z X 2 R p c 3 R y a W J 1 d G l v b i 9 B d X R v U m V t b 3 Z l Z E N v b H V t b n M x L n t Q b 3 B 1 b G F 0 a W 9 u I C U s M n 0 m c X V v d D s s J n F 1 b 3 Q 7 U 2 V j d G l v b j E v c 2 1 v a 2 l u Z 1 9 z d G F 0 d X N f Z G l z d H J p Y n V 0 a W 9 u L 0 F 1 d G 9 S Z W 1 v d m V k Q 2 9 s d W 1 u c z E u e 1 N 0 c m 9 r Z S B D b 3 V u d C w z f S Z x d W 9 0 O y w m c X V v d D t T Z W N 0 a W 9 u M S 9 z b W 9 r a W 5 n X 3 N 0 Y X R 1 c 1 9 k a X N 0 c m l i d X R p b 2 4 v Q X V 0 b 1 J l b W 9 2 Z W R D b 2 x 1 b W 5 z M S 5 7 S W 4 g R 3 J v d X A g U 3 R y b 2 t l I C U s N H 0 m c X V v d D s s J n F 1 b 3 Q 7 U 2 V j d G l v b j E v c 2 1 v a 2 l u Z 1 9 z d G F 0 d X N f Z G l z d H J p Y n V 0 a W 9 u L 0 F 1 d G 9 S Z W 1 v d m V k Q 2 9 s d W 1 u c z E u e y U g b 2 Y g U 3 R y b 2 t l I E N h c 2 V z L D V 9 J n F 1 b 3 Q 7 X S w m c X V v d D t D b 2 x 1 b W 5 D b 3 V u d C Z x d W 9 0 O z o 2 L C Z x d W 9 0 O 0 t l e U N v b H V t b k 5 h b W V z J n F 1 b 3 Q 7 O l t d L C Z x d W 9 0 O 0 N v b H V t b k l k Z W 5 0 a X R p Z X M m c X V v d D s 6 W y Z x d W 9 0 O 1 N l Y 3 R p b 2 4 x L 3 N t b 2 t p b m d f c 3 R h d H V z X 2 R p c 3 R y a W J 1 d G l v b i 9 B d X R v U m V t b 3 Z l Z E N v b H V t b n M x L n t z b W 9 r a W 5 n X 3 N 0 Y X R 1 c y w w f S Z x d W 9 0 O y w m c X V v d D t T Z W N 0 a W 9 u M S 9 z b W 9 r a W 5 n X 3 N 0 Y X R 1 c 1 9 k a X N 0 c m l i d X R p b 2 4 v Q X V 0 b 1 J l b W 9 2 Z W R D b 2 x 1 b W 5 z M S 5 7 Q 2 9 1 b n Q s M X 0 m c X V v d D s s J n F 1 b 3 Q 7 U 2 V j d G l v b j E v c 2 1 v a 2 l u Z 1 9 z d G F 0 d X N f Z G l z d H J p Y n V 0 a W 9 u L 0 F 1 d G 9 S Z W 1 v d m V k Q 2 9 s d W 1 u c z E u e 1 B v c H V s Y X R p b 2 4 g J S w y f S Z x d W 9 0 O y w m c X V v d D t T Z W N 0 a W 9 u M S 9 z b W 9 r a W 5 n X 3 N 0 Y X R 1 c 1 9 k a X N 0 c m l i d X R p b 2 4 v Q X V 0 b 1 J l b W 9 2 Z W R D b 2 x 1 b W 5 z M S 5 7 U 3 R y b 2 t l I E N v d W 5 0 L D N 9 J n F 1 b 3 Q 7 L C Z x d W 9 0 O 1 N l Y 3 R p b 2 4 x L 3 N t b 2 t p b m d f c 3 R h d H V z X 2 R p c 3 R y a W J 1 d G l v b i 9 B d X R v U m V t b 3 Z l Z E N v b H V t b n M x L n t J b i B H c m 9 1 c C B T d H J v a 2 U g J S w 0 f S Z x d W 9 0 O y w m c X V v d D t T Z W N 0 a W 9 u M S 9 z b W 9 r a W 5 n X 3 N 0 Y X R 1 c 1 9 k a X N 0 c m l i d X R p b 2 4 v Q X V 0 b 1 J l b W 9 2 Z W R D b 2 x 1 b W 5 z M S 5 7 J S B v Z i B T d H J v a 2 U g Q 2 F z Z X M s N X 0 m c X V v d D t d L C Z x d W 9 0 O 1 J l b G F 0 a W 9 u c 2 h p c E l u Z m 8 m c X V v d D s 6 W 1 1 9 I i A v P j w v U 3 R h Y m x l R W 5 0 c m l l c z 4 8 L 0 l 0 Z W 0 + P E l 0 Z W 0 + P E l 0 Z W 1 M b 2 N h d G l v b j 4 8 S X R l b V R 5 c G U + R m 9 y b X V s Y T w v S X R l b V R 5 c G U + P E l 0 Z W 1 Q Y X R o P l N l Y 3 R p b 2 4 x L 3 N t b 2 t p b m d f c 3 R h d H V z X 2 R p c 3 R y a W J 1 d G l v b i 9 T b 3 V y Y 2 U 8 L 0 l 0 Z W 1 Q Y X R o P j w v S X R l b U x v Y 2 F 0 a W 9 u P j x T d G F i b G V F b n R y a W V z I C 8 + P C 9 J d G V t P j x J d G V t P j x J d G V t T G 9 j Y X R p b 2 4 + P E l 0 Z W 1 U e X B l P k Z v c m 1 1 b G E 8 L 0 l 0 Z W 1 U e X B l P j x J d G V t U G F 0 a D 5 T Z W N 0 a W 9 u M S 9 z b W 9 r a W 5 n X 3 N 0 Y X R 1 c 1 9 k a X N 0 c m l i d X R p b 2 4 v U H J v b W 9 0 Z W Q l M j B I Z W F k Z X J z P C 9 J d G V t U G F 0 a D 4 8 L 0 l 0 Z W 1 M b 2 N h d G l v b j 4 8 U 3 R h Y m x l R W 5 0 c m l l c y A v P j w v S X R l b T 4 8 S X R l b T 4 8 S X R l b U x v Y 2 F 0 a W 9 u P j x J d G V t V H l w Z T 5 G b 3 J t d W x h P C 9 J d G V t V H l w Z T 4 8 S X R l b V B h d G g + U 2 V j d G l v b j E v c 2 1 v a 2 l u Z 1 9 z d G F 0 d X N f Z G l z d H J p Y n V 0 a W 9 u L 0 N o Y W 5 n Z W Q l M j B U e X B l P C 9 J d G V t U G F 0 a D 4 8 L 0 l 0 Z W 1 M b 2 N h d G l v b j 4 8 U 3 R h Y m x l R W 5 0 c m l l c y A v P j w v S X R l b T 4 8 S X R l b T 4 8 S X R l b U x v Y 2 F 0 a W 9 u P j x J d G V t V H l w Z T 5 G b 3 J t d W x h P C 9 J d G V t V H l w Z T 4 8 S X R l b V B h d G g + U 2 V j d G l v b j E v Y m 1 p 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k N j c y O D d h L W Z i Z m I t N D U 2 Z i 1 h Y z Y y L T E 0 Y 2 U 4 O D B l Z T A 0 N C 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V U M D A 6 M z c 6 M T I u M j Q z M T E x O V o i I C 8 + P E V u d H J 5 I F R 5 c G U 9 I k Z p b G x D b 2 x 1 b W 5 U e X B l c y I g V m F s d W U 9 I n N C Z 0 1 G Q l F N R i I g L z 4 8 R W 5 0 c n k g V H l w Z T 0 i R m l s b E N v b H V t b k 5 h b W V z I i B W Y W x 1 Z T 0 i c 1 s m c X V v d D t i b W l f Y 2 F 0 Z W d v c n k 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D b 2 x 1 b W 5 D b 3 V u d C Z x d W 9 0 O z o 2 L C Z x d W 9 0 O 0 t l e U N v b H V t b k 5 h b W V z J n F 1 b 3 Q 7 O l t d L C Z x d W 9 0 O 0 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S Z W x h d G l v b n N o a X B J b m Z v J n F 1 b 3 Q 7 O l t d f S I g L z 4 8 L 1 N 0 Y W J s Z U V u d H J p Z X M + P C 9 J d G V t P j x J d G V t P j x J d G V t T G 9 j Y X R p b 2 4 + P E l 0 Z W 1 U e X B l P k Z v c m 1 1 b G E 8 L 0 l 0 Z W 1 U e X B l P j x J d G V t U G F 0 a D 5 T Z W N 0 a W 9 u M S 9 i b W l f Z G l z d H J p Y n V 0 a W 9 u L 1 N v d X J j Z T w v S X R l b V B h d G g + P C 9 J d G V t T G 9 j Y X R p b 2 4 + P F N 0 Y W J s Z U V u d H J p Z X M g L z 4 8 L 0 l 0 Z W 0 + P E l 0 Z W 0 + P E l 0 Z W 1 M b 2 N h d G l v b j 4 8 S X R l b V R 5 c G U + R m 9 y b X V s Y T w v S X R l b V R 5 c G U + P E l 0 Z W 1 Q Y X R o P l N l Y 3 R p b 2 4 x L 2 J t a V 9 k a X N 0 c m l i d X R p b 2 4 v U H J v b W 9 0 Z W Q l M j B I Z W F k Z X J z P C 9 J d G V t U G F 0 a D 4 8 L 0 l 0 Z W 1 M b 2 N h d G l v b j 4 8 U 3 R h Y m x l R W 5 0 c m l l c y A v P j w v S X R l b T 4 8 S X R l b T 4 8 S X R l b U x v Y 2 F 0 a W 9 u P j x J d G V t V H l w Z T 5 G b 3 J t d W x h P C 9 J d G V t V H l w Z T 4 8 S X R l b V B h d G g + U 2 V j d G l v b j E v Y m 1 p X 2 R p c 3 R y a W J 1 d G l v b i 9 D a G F u Z 2 V k J T I w V H l w Z T w v S X R l b V B h d G g + P C 9 J d G V t T G 9 j Y X R p b 2 4 + P F N 0 Y W J s Z U V u d H J p Z X M g L z 4 8 L 0 l 0 Z W 0 + P E l 0 Z W 0 + P E l 0 Z W 1 M b 2 N h d G l v b j 4 8 S X R l b V R 5 c G U + R m 9 y b X V s Y T w v S X R l b V R 5 c G U + P E l 0 Z W 1 Q Y X R o P l N l Y 3 R p b 2 4 x L 2 d s d W N v 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k x N G J m Z j I t M D g 0 Y i 0 0 N z V m L T h m N G Q t N T l i M 2 M 5 Y j h i M W E 0 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I 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V U M T c 6 M T M 6 M j I u M D M z M D Y z M l o i I C 8 + P E V u d H J 5 I F R 5 c G U 9 I k Z p b G x D b 2 x 1 b W 5 U e X B l c y I g V m F s d W U 9 I n N C Z 0 1 G Q l F N R i I g L z 4 8 R W 5 0 c n k g V H l w Z T 0 i R m l s b E N v b H V t b k 5 h b W V z I i B W Y W x 1 Z T 0 i c 1 s m c X V v d D t n b H V j b 3 N l X 2 N h d G V n b 3 J 5 J n F 1 b 3 Q 7 L C Z x d W 9 0 O 0 N v d W 5 0 J n F 1 b 3 Q 7 L C Z x d W 9 0 O 1 B v c H V s Y X R p b 2 4 g J S Z x d W 9 0 O y w m c X V v d D t J b i B H c m 9 1 c C B T d H J v a 2 U g J S Z x d W 9 0 O y w m c X V v d D t T d H J v a 2 U g Q 2 9 1 b n Q 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b H V j b 3 N l X 2 R p c 3 R y a W J 1 d G l v b i 9 B d X R v U m V t b 3 Z l Z E N v b H V t b n M x L n t n b H V j b 3 N l X 2 N h d G V n b 3 J 5 L D B 9 J n F 1 b 3 Q 7 L C Z x d W 9 0 O 1 N l Y 3 R p b 2 4 x L 2 d s d W N v c 2 V f Z G l z d H J p Y n V 0 a W 9 u L 0 F 1 d G 9 S Z W 1 v d m V k Q 2 9 s d W 1 u c z E u e 0 N v d W 5 0 L D F 9 J n F 1 b 3 Q 7 L C Z x d W 9 0 O 1 N l Y 3 R p b 2 4 x L 2 d s d W N v c 2 V f Z G l z d H J p Y n V 0 a W 9 u L 0 F 1 d G 9 S Z W 1 v d m V k Q 2 9 s d W 1 u c z E u e 1 B v c H V s Y X R p b 2 4 g J S w y f S Z x d W 9 0 O y w m c X V v d D t T Z W N 0 a W 9 u M S 9 n b H V j b 3 N l X 2 R p c 3 R y a W J 1 d G l v b i 9 B d X R v U m V t b 3 Z l Z E N v b H V t b n M x L n t J b i B H c m 9 1 c C B T d H J v a 2 U g J S w z f S Z x d W 9 0 O y w m c X V v d D t T Z W N 0 a W 9 u M S 9 n b H V j b 3 N l X 2 R p c 3 R y a W J 1 d G l v b i 9 B d X R v U m V t b 3 Z l Z E N v b H V t b n M x L n t T d H J v a 2 U g Q 2 9 1 b n Q s N H 0 m c X V v d D s s J n F 1 b 3 Q 7 U 2 V j d G l v b j E v Z 2 x 1 Y 2 9 z Z V 9 k a X N 0 c m l i d X R p b 2 4 v Q X V 0 b 1 J l b W 9 2 Z W R D b 2 x 1 b W 5 z M S 5 7 J S B v Z i B T d H J v a 2 U s N X 0 m c X V v d D t d L C Z x d W 9 0 O 0 N v b H V t b k N v d W 5 0 J n F 1 b 3 Q 7 O j Y s J n F 1 b 3 Q 7 S 2 V 5 Q 2 9 s d W 1 u T m F t Z X M m c X V v d D s 6 W 1 0 s J n F 1 b 3 Q 7 Q 2 9 s d W 1 u S W R l b n R p d G l l c y Z x d W 9 0 O z p b J n F 1 b 3 Q 7 U 2 V j d G l v b j E v Z 2 x 1 Y 2 9 z Z V 9 k a X N 0 c m l i d X R p b 2 4 v Q X V 0 b 1 J l b W 9 2 Z W R D b 2 x 1 b W 5 z M S 5 7 Z 2 x 1 Y 2 9 z Z V 9 j Y X R l Z 2 9 y e S w w f S Z x d W 9 0 O y w m c X V v d D t T Z W N 0 a W 9 u M S 9 n b H V j b 3 N l X 2 R p c 3 R y a W J 1 d G l v b i 9 B d X R v U m V t b 3 Z l Z E N v b H V t b n M x L n t D b 3 V u d C w x f S Z x d W 9 0 O y w m c X V v d D t T Z W N 0 a W 9 u M S 9 n b H V j b 3 N l X 2 R p c 3 R y a W J 1 d G l v b i 9 B d X R v U m V t b 3 Z l Z E N v b H V t b n M x L n t Q b 3 B 1 b G F 0 a W 9 u I C U s M n 0 m c X V v d D s s J n F 1 b 3 Q 7 U 2 V j d G l v b j E v Z 2 x 1 Y 2 9 z Z V 9 k a X N 0 c m l i d X R p b 2 4 v Q X V 0 b 1 J l b W 9 2 Z W R D b 2 x 1 b W 5 z M S 5 7 S W 4 g R 3 J v d X A g U 3 R y b 2 t l I C U s M 3 0 m c X V v d D s s J n F 1 b 3 Q 7 U 2 V j d G l v b j E v Z 2 x 1 Y 2 9 z Z V 9 k a X N 0 c m l i d X R p b 2 4 v Q X V 0 b 1 J l b W 9 2 Z W R D b 2 x 1 b W 5 z M S 5 7 U 3 R y b 2 t l I E N v d W 5 0 L D R 9 J n F 1 b 3 Q 7 L C Z x d W 9 0 O 1 N l Y 3 R p b 2 4 x L 2 d s d W N v c 2 V f Z G l z d H J p Y n V 0 a W 9 u L 0 F 1 d G 9 S Z W 1 v d m V k Q 2 9 s d W 1 u c z E u e y U g b 2 Y g U 3 R y b 2 t l L D V 9 J n F 1 b 3 Q 7 X S w m c X V v d D t S Z W x h d G l v b n N o a X B J b m Z v J n F 1 b 3 Q 7 O l t d f S I g L z 4 8 L 1 N 0 Y W J s Z U V u d H J p Z X M + P C 9 J d G V t P j x J d G V t P j x J d G V t T G 9 j Y X R p b 2 4 + P E l 0 Z W 1 U e X B l P k Z v c m 1 1 b G E 8 L 0 l 0 Z W 1 U e X B l P j x J d G V t U G F 0 a D 5 T Z W N 0 a W 9 u M S 9 n b H V j b 3 N l X 2 R p c 3 R y a W J 1 d G l v b i 9 T b 3 V y Y 2 U 8 L 0 l 0 Z W 1 Q Y X R o P j w v S X R l b U x v Y 2 F 0 a W 9 u P j x T d G F i b G V F b n R y a W V z I C 8 + P C 9 J d G V t P j x J d G V t P j x J d G V t T G 9 j Y X R p b 2 4 + P E l 0 Z W 1 U e X B l P k Z v c m 1 1 b G E 8 L 0 l 0 Z W 1 U e X B l P j x J d G V t U G F 0 a D 5 T Z W N 0 a W 9 u M S 9 n b H V j b 3 N l X 2 R p c 3 R y a W J 1 d G l v b i 9 Q c m 9 t b 3 R l Z C U y M E h l Y W R l c n M 8 L 0 l 0 Z W 1 Q Y X R o P j w v S X R l b U x v Y 2 F 0 a W 9 u P j x T d G F i b G V F b n R y a W V z I C 8 + P C 9 J d G V t P j x J d G V t P j x J d G V t T G 9 j Y X R p b 2 4 + P E l 0 Z W 1 U e X B l P k Z v c m 1 1 b G E 8 L 0 l 0 Z W 1 U e X B l P j x J d G V t U G F 0 a D 5 T Z W N 0 a W 9 u M S 9 n b H V j b 3 N l X 2 R p c 3 R y a W J 1 d G l v b i 9 D a G F u Z 2 V k J T I w V H l w Z T w v S X R l b V B h d G g + P C 9 J d G V t T G 9 j Y X R p b 2 4 + P F N 0 Y W J s Z U V u d H J p Z X M g L z 4 8 L 0 l 0 Z W 0 + P E l 0 Z W 0 + P E l 0 Z W 1 M b 2 N h d G l v b j 4 8 S X R l b V R 5 c G U + R m 9 y b X V s Y T w v S X R l b V R 5 c G U + P E l 0 Z W 1 Q Y X R o P l N l Y 3 R p b 2 4 x L 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N m M j Q y M z g t O D g 4 N i 0 0 O T E 1 L W J j Z m I t N j U 3 M D V j M G Z m N 2 M x 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U 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V U M T c 6 M z Q 6 M T M u N D g 0 N T U 4 N l o i I C 8 + P E V u d H J 5 I F R 5 c G U 9 I k Z p b G x D b 2 x 1 b W 5 U e X B l c y I g V m F s d W U 9 I n N C Z 0 1 G Q l F N R i I g L z 4 8 R W 5 0 c n k g V H l w Z T 0 i R m l s b E N v b H V t b k 5 h b W V z I i B W Y W x 1 Z T 0 i c 1 s m c X V v d D t o Z W F y d F 9 k a X N l Y X N l X 3 N 0 Y X R 1 c y Z x d W 9 0 O y w m c X V v d D t D b 3 V u d C Z x d W 9 0 O y w m c X V v d D t Q b 3 B 1 b G F 0 a W 9 u I C U m c X V v d D s s J n F 1 b 3 Q 7 S W 4 g R 3 J v d X A g U 3 R y b 2 t l I C U m c X V v d D s s J n F 1 b 3 Q 7 U 3 R y b 2 t l I E N v d W 5 0 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G V h c n R f Z G l z Z W F z Z V 9 k a X N 0 c m l i d X R p b 2 4 v Q X V 0 b 1 J l b W 9 2 Z W R D b 2 x 1 b W 5 z M S 5 7 a G V h c n R f Z G l z Z W F z Z V 9 z d G F 0 d X M s M H 0 m c X V v d D s s J n F 1 b 3 Q 7 U 2 V j d G l v b j E v a G V h c n R f Z G l z Z W F z Z V 9 k a X N 0 c m l i d X R p b 2 4 v Q X V 0 b 1 J l b W 9 2 Z W R D b 2 x 1 b W 5 z M S 5 7 Q 2 9 1 b n Q s M X 0 m c X V v d D s s J n F 1 b 3 Q 7 U 2 V j d G l v b j E v a G V h c n R f Z G l z Z W F z Z V 9 k a X N 0 c m l i d X R p b 2 4 v Q X V 0 b 1 J l b W 9 2 Z W R D b 2 x 1 b W 5 z M S 5 7 U G 9 w d W x h d G l v b i A l L D J 9 J n F 1 b 3 Q 7 L C Z x d W 9 0 O 1 N l Y 3 R p b 2 4 x L 2 h l Y X J 0 X 2 R p c 2 V h c 2 V f Z G l z d H J p Y n V 0 a W 9 u L 0 F 1 d G 9 S Z W 1 v d m V k Q 2 9 s d W 1 u c z E u e 0 l u I E d y b 3 V w I F N 0 c m 9 r Z S A l L D N 9 J n F 1 b 3 Q 7 L C Z x d W 9 0 O 1 N l Y 3 R p b 2 4 x L 2 h l Y X J 0 X 2 R p c 2 V h c 2 V f Z G l z d H J p Y n V 0 a W 9 u L 0 F 1 d G 9 S Z W 1 v d m V k Q 2 9 s d W 1 u c z E u e 1 N 0 c m 9 r Z S B D b 3 V u d C w 0 f S Z x d W 9 0 O y w m c X V v d D t T Z W N 0 a W 9 u M S 9 o Z W F y d F 9 k a X N l Y X N l X 2 R p c 3 R y a W J 1 d G l v b i 9 B d X R v U m V t b 3 Z l Z E N v b H V t b n M x L n s l I G 9 m I F N 0 c m 9 r Z S w 1 f S Z x d W 9 0 O 1 0 s J n F 1 b 3 Q 7 Q 2 9 s d W 1 u Q 2 9 1 b n Q m c X V v d D s 6 N i w m c X V v d D t L Z X l D b 2 x 1 b W 5 O Y W 1 l c y Z x d W 9 0 O z p b X S w m c X V v d D t D b 2 x 1 b W 5 J Z G V u d G l 0 a W V z J n F 1 b 3 Q 7 O l s m c X V v d D t T Z W N 0 a W 9 u M S 9 o Z W F y d F 9 k a X N l Y X N l X 2 R p c 3 R y a W J 1 d G l v b i 9 B d X R v U m V t b 3 Z l Z E N v b H V t b n M x L n t o Z W F y d F 9 k a X N l Y X N l X 3 N 0 Y X R 1 c y w w f S Z x d W 9 0 O y w m c X V v d D t T Z W N 0 a W 9 u M S 9 o Z W F y d F 9 k a X N l Y X N l X 2 R p c 3 R y a W J 1 d G l v b i 9 B d X R v U m V t b 3 Z l Z E N v b H V t b n M x L n t D b 3 V u d C w x f S Z x d W 9 0 O y w m c X V v d D t T Z W N 0 a W 9 u M S 9 o Z W F y d F 9 k a X N l Y X N l X 2 R p c 3 R y a W J 1 d G l v b i 9 B d X R v U m V t b 3 Z l Z E N v b H V t b n M x L n t Q b 3 B 1 b G F 0 a W 9 u I C U s M n 0 m c X V v d D s s J n F 1 b 3 Q 7 U 2 V j d G l v b j E v a G V h c n R f Z G l z Z W F z Z V 9 k a X N 0 c m l i d X R p b 2 4 v Q X V 0 b 1 J l b W 9 2 Z W R D b 2 x 1 b W 5 z M S 5 7 S W 4 g R 3 J v d X A g U 3 R y b 2 t l I C U s M 3 0 m c X V v d D s s J n F 1 b 3 Q 7 U 2 V j d G l v b j E v a G V h c n R f Z G l z Z W F z Z V 9 k a X N 0 c m l i d X R p b 2 4 v Q X V 0 b 1 J l b W 9 2 Z W R D b 2 x 1 b W 5 z M S 5 7 U 3 R y b 2 t l I E N v d W 5 0 L D R 9 J n F 1 b 3 Q 7 L C Z x d W 9 0 O 1 N l Y 3 R p b 2 4 x L 2 h l Y X J 0 X 2 R p c 2 V h c 2 V f Z G l z d H J p Y n V 0 a W 9 u L 0 F 1 d G 9 S Z W 1 v d m V k Q 2 9 s d W 1 u c z E u e y U g b 2 Y g U 3 R y b 2 t l L D V 9 J n F 1 b 3 Q 7 X S w m c X V v d D t S Z W x h d G l v b n N o a X B J b m Z v J n F 1 b 3 Q 7 O l t d f S I g L z 4 8 L 1 N 0 Y W J s Z U V u d H J p Z X M + P C 9 J d G V t P j x J d G V t P j x J d G V t T G 9 j Y X R p b 2 4 + P E l 0 Z W 1 U e X B l P k Z v c m 1 1 b G E 8 L 0 l 0 Z W 1 U e X B l P j x J d G V t U G F 0 a D 5 T Z W N 0 a W 9 u M S 9 o Z W F y d F 9 k a X N l Y X N l X 2 R p c 3 R y a W J 1 d G l v b i 9 T b 3 V y Y 2 U 8 L 0 l 0 Z W 1 Q Y X R o P j w v S X R l b U x v Y 2 F 0 a W 9 u P j x T d G F i b G V F b n R y a W V z I C 8 + P C 9 J d G V t P j x J d G V t P j x J d G V t T G 9 j Y X R p b 2 4 + P E l 0 Z W 1 U e X B l P k Z v c m 1 1 b G E 8 L 0 l 0 Z W 1 U e X B l P j x J d G V t U G F 0 a D 5 T Z W N 0 a W 9 u M S 9 o Z W F y d F 9 k a X N l Y X N l X 2 R p c 3 R y a W J 1 d G l v b i 9 Q c m 9 t b 3 R l Z C U y M E h l Y W R l c n M 8 L 0 l 0 Z W 1 Q Y X R o P j w v S X R l b U x v Y 2 F 0 a W 9 u P j x T d G F i b G V F b n R y a W V z I C 8 + P C 9 J d G V t P j x J d G V t P j x J d G V t T G 9 j Y X R p b 2 4 + P E l 0 Z W 1 U e X B l P k Z v c m 1 1 b G E 8 L 0 l 0 Z W 1 U e X B l P j x J d G V t U G F 0 a D 5 T Z W N 0 a W 9 u M S 9 o Z W F y d F 9 k a X N l Y X N l X 2 R p c 3 R y a W J 1 d G l v b i 9 D a G F u Z 2 V k J T I w V H l w Z T w v S X R l b V B h d G g + P C 9 J d G V t T G 9 j Y X R p b 2 4 + P F N 0 Y W J s Z U V u d H J p Z X M g L z 4 8 L 0 l 0 Z W 0 + P E l 0 Z W 0 + P E l 0 Z W 1 M b 2 N h d G l v b j 4 8 S X R l b V R 5 c G U + R m 9 y b X V s Y T w v S X R l b V R 5 c G U + P E l 0 Z W 1 Q Y X R o P l N l Y 3 R p b 2 4 x L 2 h 5 c G V y d G V u c 2 l v b l 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Z D J h M 2 U 2 N S 0 1 Y j Q w L T R i M j U t O D Y x Z C 1 h N 2 Y y Z j Z h Y W I x M W Y 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N z Q 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V Q x N z o 0 N T o 1 O S 4 w M D U 5 N D M 3 W i I g L z 4 8 R W 5 0 c n k g V H l w Z T 0 i R m l s b E N v b H V t b l R 5 c G V z I i B W Y W x 1 Z T 0 i c 0 J n T U Z B d 1 V G I i A v P j x F b n R y e S B U e X B l P S J G a W x s Q 2 9 s d W 1 u T m F t Z X M i I F Z h b H V l P S J z W y Z x d W 9 0 O 2 h 5 c G V y d G V u c 2 l v b l 9 z d G F 0 d X M m c X V v d D s s J n F 1 b 3 Q 7 Q 2 9 1 b n Q m c X V v d D s s J n F 1 b 3 Q 7 U G 9 w d W x h d G l v b i A l J n F 1 b 3 Q 7 L C Z x d W 9 0 O 1 N 0 c m 9 r Z S B D b 3 V u d C Z x d W 9 0 O y w m c X V v d D t J b i B H c m 9 1 c C B T d H J v a 2 U g J S 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h 5 c G V y d G V u c 2 l v b l 9 k a X N 0 c m l i d X R p b 2 4 v Q X V 0 b 1 J l b W 9 2 Z W R D b 2 x 1 b W 5 z M S 5 7 a H l w Z X J 0 Z W 5 z a W 9 u X 3 N 0 Y X R 1 c y w w f S Z x d W 9 0 O y w m c X V v d D t T Z W N 0 a W 9 u M S 9 o e X B l c n R l b n N p b 2 5 f Z G l z d H J p Y n V 0 a W 9 u L 0 F 1 d G 9 S Z W 1 v d m V k Q 2 9 s d W 1 u c z E u e 0 N v d W 5 0 L D F 9 J n F 1 b 3 Q 7 L C Z x d W 9 0 O 1 N l Y 3 R p b 2 4 x L 2 h 5 c G V y d G V u c 2 l v b l 9 k a X N 0 c m l i d X R p b 2 4 v Q X V 0 b 1 J l b W 9 2 Z W R D b 2 x 1 b W 5 z M S 5 7 U G 9 w d W x h d G l v b i A l L D J 9 J n F 1 b 3 Q 7 L C Z x d W 9 0 O 1 N l Y 3 R p b 2 4 x L 2 h 5 c G V y d G V u c 2 l v b l 9 k a X N 0 c m l i d X R p b 2 4 v Q X V 0 b 1 J l b W 9 2 Z W R D b 2 x 1 b W 5 z M S 5 7 U 3 R y b 2 t l I E N v d W 5 0 L D N 9 J n F 1 b 3 Q 7 L C Z x d W 9 0 O 1 N l Y 3 R p b 2 4 x L 2 h 5 c G V y d G V u c 2 l v b l 9 k a X N 0 c m l i d X R p b 2 4 v Q X V 0 b 1 J l b W 9 2 Z W R D b 2 x 1 b W 5 z M S 5 7 S W 4 g R 3 J v d X A g U 3 R y b 2 t l I C U s N H 0 m c X V v d D s s J n F 1 b 3 Q 7 U 2 V j d G l v b j E v a H l w Z X J 0 Z W 5 z a W 9 u X 2 R p c 3 R y a W J 1 d G l v b i 9 B d X R v U m V t b 3 Z l Z E N v b H V t b n M x L n s l I G 9 m I F N 0 c m 9 r Z S w 1 f S Z x d W 9 0 O 1 0 s J n F 1 b 3 Q 7 Q 2 9 s d W 1 u Q 2 9 1 b n Q m c X V v d D s 6 N i w m c X V v d D t L Z X l D b 2 x 1 b W 5 O Y W 1 l c y Z x d W 9 0 O z p b X S w m c X V v d D t D b 2 x 1 b W 5 J Z G V u d G l 0 a W V z J n F 1 b 3 Q 7 O l s m c X V v d D t T Z W N 0 a W 9 u M S 9 o e X B l c n R l b n N p b 2 5 f Z G l z d H J p Y n V 0 a W 9 u L 0 F 1 d G 9 S Z W 1 v d m V k Q 2 9 s d W 1 u c z E u e 2 h 5 c G V y d G V u c 2 l v b l 9 z d G F 0 d X M s M H 0 m c X V v d D s s J n F 1 b 3 Q 7 U 2 V j d G l v b j E v a H l w Z X J 0 Z W 5 z a W 9 u X 2 R p c 3 R y a W J 1 d G l v b i 9 B d X R v U m V t b 3 Z l Z E N v b H V t b n M x L n t D b 3 V u d C w x f S Z x d W 9 0 O y w m c X V v d D t T Z W N 0 a W 9 u M S 9 o e X B l c n R l b n N p b 2 5 f Z G l z d H J p Y n V 0 a W 9 u L 0 F 1 d G 9 S Z W 1 v d m V k Q 2 9 s d W 1 u c z E u e 1 B v c H V s Y X R p b 2 4 g J S w y f S Z x d W 9 0 O y w m c X V v d D t T Z W N 0 a W 9 u M S 9 o e X B l c n R l b n N p b 2 5 f Z G l z d H J p Y n V 0 a W 9 u L 0 F 1 d G 9 S Z W 1 v d m V k Q 2 9 s d W 1 u c z E u e 1 N 0 c m 9 r Z S B D b 3 V u d C w z f S Z x d W 9 0 O y w m c X V v d D t T Z W N 0 a W 9 u M S 9 o e X B l c n R l b n N p b 2 5 f Z G l z d H J p Y n V 0 a W 9 u L 0 F 1 d G 9 S Z W 1 v d m V k Q 2 9 s d W 1 u c z E u e 0 l u I E d y b 3 V w I F N 0 c m 9 r Z S A l L D R 9 J n F 1 b 3 Q 7 L C Z x d W 9 0 O 1 N l Y 3 R p b 2 4 x L 2 h 5 c G V y d G V u c 2 l v b l 9 k a X N 0 c m l i d X R p b 2 4 v Q X V 0 b 1 J l b W 9 2 Z W R D b 2 x 1 b W 5 z M S 5 7 J S B v Z i B T d H J v a 2 U s N X 0 m c X V v d D t d L C Z x d W 9 0 O 1 J l b G F 0 a W 9 u c 2 h p c E l u Z m 8 m c X V v d D s 6 W 1 1 9 I i A v P j w v U 3 R h Y m x l R W 5 0 c m l l c z 4 8 L 0 l 0 Z W 0 + P E l 0 Z W 0 + P E l 0 Z W 1 M b 2 N h d G l v b j 4 8 S X R l b V R 5 c G U + R m 9 y b X V s Y T w v S X R l b V R 5 c G U + P E l 0 Z W 1 Q Y X R o P l N l Y 3 R p b 2 4 x L 2 h 5 c G V y d G V u c 2 l v b l 9 k a X N 0 c m l i d X R p b 2 4 v U 2 9 1 c m N l P C 9 J d G V t U G F 0 a D 4 8 L 0 l 0 Z W 1 M b 2 N h d G l v b j 4 8 U 3 R h Y m x l R W 5 0 c m l l c y A v P j w v S X R l b T 4 8 S X R l b T 4 8 S X R l b U x v Y 2 F 0 a W 9 u P j x J d G V t V H l w Z T 5 G b 3 J t d W x h P C 9 J d G V t V H l w Z T 4 8 S X R l b V B h d G g + U 2 V j d G l v b j E v a H l w Z X J 0 Z W 5 z a W 9 u X 2 R p c 3 R y a W J 1 d G l v b i 9 Q c m 9 t b 3 R l Z C U y M E h l Y W R l c n M 8 L 0 l 0 Z W 1 Q Y X R o P j w v S X R l b U x v Y 2 F 0 a W 9 u P j x T d G F i b G V F b n R y a W V z I C 8 + P C 9 J d G V t P j x J d G V t P j x J d G V t T G 9 j Y X R p b 2 4 + P E l 0 Z W 1 U e X B l P k Z v c m 1 1 b G E 8 L 0 l 0 Z W 1 U e X B l P j x J d G V t U G F 0 a D 5 T Z W N 0 a W 9 u M S 9 o e X B l c n R l b n N p b 2 5 f Z G l z d H J p Y n V 0 a W 9 u L 0 N o Y W 5 n Z W Q l M j B U e X B l P C 9 J d G V t U G F 0 a D 4 8 L 0 l 0 Z W 1 M b 2 N h d G l v b j 4 8 U 3 R h Y m x l R W 5 0 c m l l c y A v P j w v S X R l b T 4 8 S X R l b T 4 8 S X R l b U x v Y 2 F 0 a W 9 u P j x J d G V t V H l w Z T 5 G b 3 J t d W x h P C 9 J d G V t V H l w Z T 4 8 S X R l b V B h d G g + U 2 V j d G l v b j E v Y 2 h p X 3 N x d W F y Z V 9 k 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G Q 1 M j U x M j c t M z J i N y 0 0 Y z k 4 L W I 5 O T k t N D Q 2 M G N j Y T Z l Y T Z m I i A v P j x F b n R y e S B U e X B l P S J C d W Z m Z X J O Z X h 0 U m V m c m V z a C I g V m F s d W U 9 I m w x I i A v P j x F b n R y e S B U e X B l P S J S Z X N 1 b H R U e X B l I i B W Y W x 1 Z T 0 i c 1 R h Y m x l I i A v P j x F b n R y e S B U e X B l P S J O Y W 1 l V X B k Y X R l Z E F m d G V y R m l s b C I g V m F s d W U 9 I m w w I i A v P j x F b n R y e S B U e X B l P S J S Z W N v d m V y e V R h c m d l d F N o Z W V 0 I i B W Y W x 1 Z T 0 i c 3 N 0 Y X R p c 3 R p Y 2 F s X 3 R l c 3 R z I i A v P j x F b n R y e S B U e X B l P S J S Z W N v d m V y e V R h c m d l d E N v b H V t b i I g V m F s d W U 9 I m w y I i A v P j x F b n R y e S B U e X B l P S J S Z W N v d m V y e V R h c m d l d F J v d y I g V m F s d W U 9 I m w y I i A v P j x F b n R y e S B U e X B l P S J G a W x s Z W R D b 2 1 w b G V 0 Z V J l c 3 V s d F R v V 2 9 y a 3 N o Z W V 0 I i B W Y W x 1 Z T 0 i b D E i I C 8 + P E V u d H J 5 I F R 5 c G U 9 I k F k Z G V k V G 9 E Y X R h T W 9 k Z W w i I F Z h b H V l P S J s M C I g L z 4 8 R W 5 0 c n k g V H l w Z T 0 i R m l s b E N v d W 5 0 I i B W Y W x 1 Z T 0 i b D M 3 I i A v P j x F b n R y e S B U e X B l P S J G a W x s R X J y b 3 J D b 2 R l I i B W Y W x 1 Z T 0 i c 1 V u a 2 5 v d 2 4 i I C 8 + P E V u d H J 5 I F R 5 c G U 9 I k Z p b G x F c n J v c k N v d W 5 0 I i B W Y W x 1 Z T 0 i b D A i I C 8 + P E V u d H J 5 I F R 5 c G U 9 I k Z p b G x M Y X N 0 V X B k Y X R l Z C I g V m F s d W U 9 I m Q y M D I 1 L T A 2 L T E 2 V D A 1 O j M 3 O j M z L j c z N D I 0 O D N a I i A v P j x F b n R y e S B U e X B l P S J G a W x s Q 2 9 s d W 1 u V H l w Z X M i I F Z h b H V l P S J z Q m d Z R 0 F 3 P T 0 i I C 8 + P E V u d H J 5 I F R 5 c G U 9 I k Z p b G x D b 2 x 1 b W 5 O Y W 1 l c y I g V m F s d W U 9 I n N b J n F 1 b 3 Q 7 Z m V h d H V y Z S Z x d W 9 0 O y w m c X V v d D t j Y X R l Z 2 9 y e S Z x d W 9 0 O y w m c X V v d D t z d H J v a 2 V f c 3 R h d H V z J n F 1 b 3 Q 7 L C Z x d W 9 0 O 2 N 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0 N v b H V t b k N v d W 5 0 J n F 1 b 3 Q 7 O j Q s J n F 1 b 3 Q 7 S 2 V 5 Q 2 9 s d W 1 u T m F t Z X M m c X V v d D s 6 W 1 0 s J n F 1 b 3 Q 7 Q 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1 J l b G F 0 a W 9 u c 2 h p c E l u Z m 8 m c X V v d D s 6 W 1 1 9 I i A v P j w v U 3 R h Y m x l R W 5 0 c m l l c z 4 8 L 0 l 0 Z W 0 + P E l 0 Z W 0 + P E l 0 Z W 1 M b 2 N h d G l v b j 4 8 S X R l b V R 5 c G U + R m 9 y b X V s Y T w v S X R l b V R 5 c G U + P E l 0 Z W 1 Q Y X R o P l N l Y 3 R p b 2 4 x L 2 N o a V 9 z c X V h c m V f Z G F 0 Y S U y M C g y K S 9 T b 3 V y Y 2 U 8 L 0 l 0 Z W 1 Q Y X R o P j w v S X R l b U x v Y 2 F 0 a W 9 u P j x T d G F i b G V F b n R y a W V z I C 8 + P C 9 J d G V t P j x J d G V t P j x J d G V t T G 9 j Y X R p b 2 4 + P E l 0 Z W 1 U e X B l P k Z v c m 1 1 b G E 8 L 0 l 0 Z W 1 U e X B l P j x J d G V t U G F 0 a D 5 T Z W N 0 a W 9 u M S 9 j a G l f c 3 F 1 Y X J l X 2 R h d G E l M j A o M i k v U H J v b W 9 0 Z W Q l M j B I Z W F k Z X J z P C 9 J d G V t U G F 0 a D 4 8 L 0 l 0 Z W 1 M b 2 N h d G l v b j 4 8 U 3 R h Y m x l R W 5 0 c m l l c y A v P j w v S X R l b T 4 8 S X R l b T 4 8 S X R l b U x v Y 2 F 0 a W 9 u P j x J d G V t V H l w Z T 5 G b 3 J t d W x h P C 9 J d G V t V H l w Z T 4 8 S X R l b V B h d G g + U 2 V j d G l v b j E v Y 2 h p X 3 N x d W F y Z V 9 k Y X R h J T I w K D I p L 0 N o Y W 5 n Z W Q l M j B U e X B l P C 9 J d G V t U G F 0 a D 4 8 L 0 l 0 Z W 1 M b 2 N h d G l v b j 4 8 U 3 R h Y m x l R W 5 0 c m l l c y A v P j w v S X R l b T 4 8 S X R l b T 4 8 S X R l b U x v Y 2 F 0 a W 9 u P j x J d G V t V H l w Z T 5 G b 3 J t d W x h P C 9 J d G V t V H l w Z T 4 8 S X R l b V B h d G g + U 2 V j d G l v b j E v Y W d l X 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N i Y j V i Y 2 Q t N m I 0 O C 0 0 M D A y L W E w Y j U t Z W E 0 Y z M w N j Q 1 M D J i 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3 V D A x O j M w O j I 1 L j g y M z Y 1 M z B a I i A v P j x F b n R y e S B U e X B l P S J G a W x s Q 2 9 s d W 1 u V H l w Z X M i I F Z h b H V l P S J z Q m d N R i I g L z 4 8 R W 5 0 c n k g V H l w Z T 0 i R m l s b E N v b H V t b k 5 h b W V z I i B W Y W x 1 Z T 0 i c 1 s m c X V v d D t D Y X R l Z 2 9 y e S Z x d W 9 0 O y w m c X V v d D t H c m 9 1 c C B D b 3 V u d C Z x d W 9 0 O y w m c X V v d D s g S G V h c n Q g R G l z Z W F z Z S A 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W d l X 2 h l Y X J 0 X 2 R p c 2 V h c 2 V f Z G l z d H J p Y n V 0 a W 9 u L 0 F 1 d G 9 S Z W 1 v d m V k Q 2 9 s d W 1 u c z E u e 0 N h d G V n b 3 J 5 L D B 9 J n F 1 b 3 Q 7 L C Z x d W 9 0 O 1 N l Y 3 R p b 2 4 x L 2 F n Z V 9 o Z W F y d F 9 k a X N l Y X N l X 2 R p c 3 R y a W J 1 d G l v b i 9 B d X R v U m V t b 3 Z l Z E N v b H V t b n M x L n t H c m 9 1 c C B D b 3 V u d C w x f S Z x d W 9 0 O y w m c X V v d D t T Z W N 0 a W 9 u M S 9 h Z 2 V f a G V h c n R f Z G l z Z W F z Z V 9 k a X N 0 c m l i d X R p b 2 4 v Q X V 0 b 1 J l b W 9 2 Z W R D b 2 x 1 b W 5 z M S 5 7 I E h l Y X J 0 I E R p c 2 V h c 2 U g J S w y f S Z x d W 9 0 O 1 0 s J n F 1 b 3 Q 7 Q 2 9 s d W 1 u Q 2 9 1 b n Q m c X V v d D s 6 M y w m c X V v d D t L Z X l D b 2 x 1 b W 5 O Y W 1 l c y Z x d W 9 0 O z p b X S w m c X V v d D t D b 2 x 1 b W 5 J Z G V u d G l 0 a W V z J n F 1 b 3 Q 7 O l s m c X V v d D t T Z W N 0 a W 9 u M S 9 h Z 2 V f a G V h c n R f Z G l z Z W F z Z V 9 k a X N 0 c m l i d X R p b 2 4 v Q X V 0 b 1 J l b W 9 2 Z W R D b 2 x 1 b W 5 z M S 5 7 Q 2 F 0 Z W d v c n k s M H 0 m c X V v d D s s J n F 1 b 3 Q 7 U 2 V j d G l v b j E v Y W d l X 2 h l Y X J 0 X 2 R p c 2 V h c 2 V f Z G l z d H J p Y n V 0 a W 9 u L 0 F 1 d G 9 S Z W 1 v d m V k Q 2 9 s d W 1 u c z E u e 0 d y b 3 V w I E N v d W 5 0 L D F 9 J n F 1 b 3 Q 7 L C Z x d W 9 0 O 1 N l Y 3 R p b 2 4 x L 2 F n Z V 9 o Z W F y d F 9 k a X N l Y X N l X 2 R p c 3 R y a W J 1 d G l v b i 9 B d X R v U m V t b 3 Z l Z E N v b H V t b n M x L n s g S G V h c n Q g R G l z Z W F z Z S A l L D J 9 J n F 1 b 3 Q 7 X S w m c X V v d D t S Z W x h d G l v b n N o a X B J b m Z v J n F 1 b 3 Q 7 O l t d f S I g L z 4 8 L 1 N 0 Y W J s Z U V u d H J p Z X M + P C 9 J d G V t P j x J d G V t P j x J d G V t T G 9 j Y X R p b 2 4 + P E l 0 Z W 1 U e X B l P k Z v c m 1 1 b G E 8 L 0 l 0 Z W 1 U e X B l P j x J d G V t U G F 0 a D 5 T Z W N 0 a W 9 u M S 9 h Z 2 V f a G V h c n R f Z G l z Z W F z Z V 9 k a X N 0 c m l i d X R p b 2 4 v U 2 9 1 c m N l P C 9 J d G V t U G F 0 a D 4 8 L 0 l 0 Z W 1 M b 2 N h d G l v b j 4 8 U 3 R h Y m x l R W 5 0 c m l l c y A v P j w v S X R l b T 4 8 S X R l b T 4 8 S X R l b U x v Y 2 F 0 a W 9 u P j x J d G V t V H l w Z T 5 G b 3 J t d W x h P C 9 J d G V t V H l w Z T 4 8 S X R l b V B h d G g + U 2 V j d G l v b j E v Y W d l X 2 h l Y X J 0 X 2 R p c 2 V h c 2 V f Z G l z d H J p Y n V 0 a W 9 u L 1 B y b 2 1 v d G V k J T I w S G V h Z G V y c z w v S X R l b V B h d G g + P C 9 J d G V t T G 9 j Y X R p b 2 4 + P F N 0 Y W J s Z U V u d H J p Z X M g L z 4 8 L 0 l 0 Z W 0 + P E l 0 Z W 0 + P E l 0 Z W 1 M b 2 N h d G l v b j 4 8 S X R l b V R 5 c G U + R m 9 y b X V s Y T w v S X R l b V R 5 c G U + P E l 0 Z W 1 Q Y X R o P l N l Y 3 R p b 2 4 x L 2 F n Z V 9 o Z W F y d F 9 k a X N l Y X N l X 2 R p c 3 R y a W J 1 d G l v b i 9 D a G F u Z 2 V k J T I w V H l w Z T w v S X R l b V B h d G g + P C 9 J d G V t T G 9 j Y X R p b 2 4 + P F N 0 Y W J s Z U V u d H J p Z X M g L z 4 8 L 0 l 0 Z W 0 + P E l 0 Z W 0 + P E l 0 Z W 1 M b 2 N h d G l v b j 4 8 S X R l b V R 5 c G U + R m 9 y b X V s Y T w v S X R l b V R 5 c G U + P E l 0 Z W 1 Q Y X R o P l N l Y 3 R p b 2 4 x L 2 F n Z V 9 o e X B l c n R l b n N p b 2 5 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E 3 O G Q x M 2 U t O D B j Z S 0 0 M G E 3 L W J m N D E t M T Q 2 O D M 2 M G U w M 2 N k 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j c 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M z o 0 N S 4 w N z Y 4 M D I 2 W i I g L z 4 8 R W 5 0 c n k g V H l w Z T 0 i R m l s b E N v b H V t b l R 5 c G V z I i B W Y W x 1 Z T 0 i c 0 J n T U Y i I C 8 + P E V u d H J 5 I F R 5 c G U 9 I k Z p b G x D b 2 x 1 b W 5 O Y W 1 l c y I g V m F s d W U 9 I n N b J n F 1 b 3 Q 7 Q 2 F 0 Z W d v c n k m c X V v d D s s J n F 1 b 3 Q 7 R 3 J v d X A g Q 2 9 1 b n Q m c X V v d D s s J n F 1 b 3 Q 7 S H l w Z X J 0 Z W 5 z a W 9 u I C 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Q 2 9 s d W 1 u Q 2 9 1 b n Q m c X V v d D s 6 M y w m c X V v d D t L Z X l D b 2 x 1 b W 5 O Y W 1 l c y Z x d W 9 0 O z p b X S w m c X V v d D t D 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U m V s Y X R p b 2 5 z a G l w S W 5 m b y Z x d W 9 0 O z p b X X 0 i I C 8 + P C 9 T d G F i b G V F b n R y a W V z P j w v S X R l b T 4 8 S X R l b T 4 8 S X R l b U x v Y 2 F 0 a W 9 u P j x J d G V t V H l w Z T 5 G b 3 J t d W x h P C 9 J d G V t V H l w Z T 4 8 S X R l b V B h d G g + U 2 V j d G l v b j E v Y W d l X 2 h 5 c G V y d G V u c 2 l v b l 9 k a X N 0 c m l i d X R p b 2 4 v U 2 9 1 c m N l P C 9 J d G V t U G F 0 a D 4 8 L 0 l 0 Z W 1 M b 2 N h d G l v b j 4 8 U 3 R h Y m x l R W 5 0 c m l l c y A v P j w v S X R l b T 4 8 S X R l b T 4 8 S X R l b U x v Y 2 F 0 a W 9 u P j x J d G V t V H l w Z T 5 G b 3 J t d W x h P C 9 J d G V t V H l w Z T 4 8 S X R l b V B h d G g + U 2 V j d G l v b j E v Y W d l X 2 h 5 c G V y d G V u c 2 l v b l 9 k a X N 0 c m l i d X R p b 2 4 v U H J v b W 9 0 Z W Q l M j B I Z W F k Z X J z P C 9 J d G V t U G F 0 a D 4 8 L 0 l 0 Z W 1 M b 2 N h d G l v b j 4 8 U 3 R h Y m x l R W 5 0 c m l l c y A v P j w v S X R l b T 4 8 S X R l b T 4 8 S X R l b U x v Y 2 F 0 a W 9 u P j x J d G V t V H l w Z T 5 G b 3 J t d W x h P C 9 J d G V t V H l w Z T 4 8 S X R l b V B h d G g + U 2 V j d G l v b j E v Y W d l X 2 h 5 c G V y d G V u c 2 l v b l 9 k a X N 0 c m l i d X R p b 2 4 v Q 2 h h b m d l Z C U y M F R 5 c G U 8 L 0 l 0 Z W 1 Q Y X R o P j w v S X R l b U x v Y 2 F 0 a W 9 u P j x T d G F i b G V F b n R y a W V z I C 8 + P C 9 J d G V t P j x J d G V t P j x J d G V t T G 9 j Y X R p b 2 4 + P E l 0 Z W 1 U e X B l P k Z v c m 1 1 b G E 8 L 0 l 0 Z W 1 U e X B l P j x J d G V t U G F 0 a D 5 T Z W N 0 a W 9 u M S 9 h Z 2 V f Z 2 x 1 Y 2 9 z 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O G Y 4 Z T Y 0 Y y 0 1 Y W R j L T Q 3 M D U t O G F l N i 0 2 Y m Q 3 M j F l O T I y Z j A i I C 8 + P E V u d H J 5 I F R 5 c G U 9 I k 5 h b W V V c G R h d G V k Q W Z 0 Z X J G a W x s I i B W Y W x 1 Z T 0 i b D A i I C 8 + P E V u d H J 5 I F R 5 c G U 9 I l J l c 3 V s d F R 5 c G U i I F Z h b H V l P S J z R X h j Z X B 0 a W 9 u I i A v P j x F b n R y e S B U e X B l P S J C d W Z m Z X J O Z X h 0 U m V m c m V z a C I g V m F s d W U 9 I m w x 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N j o w O S 4 1 N j Q 1 M j c y W i I g L z 4 8 R W 5 0 c n k g V H l w Z T 0 i R m l s b E N v b H V t b l R 5 c G V z I i B W Y W x 1 Z T 0 i c 0 J n T U Z C U V V G Q l E 9 P S I g L z 4 8 R W 5 0 c n k g V H l w Z T 0 i R m l s b E N v b H V t b k 5 h b W V z I i B W Y W x 1 Z T 0 i c 1 s m c X V v d D t B Z 2 U g Q 2 F 0 Z W d v c n k m c X V v d D s s J n F 1 b 3 Q 7 R 3 J v d X A g Q 2 9 1 b n Q m c X V v d D s s J n F 1 b 3 Q 7 S H l w b 2 d s e W N l b W l j I C U m c X V v d D s s J n F 1 b 3 Q 7 T m 9 y b W F s I E d s d W N v c 2 U g J S Z x d W 9 0 O y w m c X V v d D t Q c m U t Z G l h Y m V 0 Z X M g J S Z x d W 9 0 O y w m c X V v d D t E a W F i Z X R p Y y A l J n F 1 b 3 Q 7 L C Z x d W 9 0 O 0 h p Z 2 g g R G l h Y m V 0 Z X M 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n b H V j b 3 N l X 2 R p c 3 R y a W J 1 d G l v b i 9 B d X R v U m V t b 3 Z l Z E N v b H V t b n M x L n t B Z 2 U g Q 2 F 0 Z W d v c n k s M H 0 m c X V v d D s s J n F 1 b 3 Q 7 U 2 V j d G l v b j E v Y W d l X 2 d s d W N v c 2 V f Z G l z d H J p Y n V 0 a W 9 u L 0 F 1 d G 9 S Z W 1 v d m V k Q 2 9 s d W 1 u c z E u e 0 d y b 3 V w I E N v d W 5 0 L D F 9 J n F 1 b 3 Q 7 L C Z x d W 9 0 O 1 N l Y 3 R p b 2 4 x L 2 F n Z V 9 n b H V j b 3 N l X 2 R p c 3 R y a W J 1 d G l v b i 9 B d X R v U m V t b 3 Z l Z E N v b H V t b n M x L n t I e X B v Z 2 x 5 Y 2 V t a W M g J S w y f S Z x d W 9 0 O y w m c X V v d D t T Z W N 0 a W 9 u M S 9 h Z 2 V f Z 2 x 1 Y 2 9 z Z V 9 k a X N 0 c m l i d X R p b 2 4 v Q X V 0 b 1 J l b W 9 2 Z W R D b 2 x 1 b W 5 z M S 5 7 T m 9 y b W F s I E d s d W N v c 2 U g J S w z f S Z x d W 9 0 O y w m c X V v d D t T Z W N 0 a W 9 u M S 9 h Z 2 V f Z 2 x 1 Y 2 9 z Z V 9 k a X N 0 c m l i d X R p b 2 4 v Q X V 0 b 1 J l b W 9 2 Z W R D b 2 x 1 b W 5 z M S 5 7 U H J l L W R p Y W J l d G V z I C U s N H 0 m c X V v d D s s J n F 1 b 3 Q 7 U 2 V j d G l v b j E v Y W d l X 2 d s d W N v c 2 V f Z G l z d H J p Y n V 0 a W 9 u L 0 F 1 d G 9 S Z W 1 v d m V k Q 2 9 s d W 1 u c z E u e 0 R p Y W J l d G l j I C U s N X 0 m c X V v d D s s J n F 1 b 3 Q 7 U 2 V j d G l v b j E v Y W d l X 2 d s d W N v c 2 V f Z G l z d H J p Y n V 0 a W 9 u L 0 F 1 d G 9 S Z W 1 v d m V k Q 2 9 s d W 1 u c z E u e 0 h p Z 2 g g R G l h Y m V 0 Z X M g J S w 2 f S Z x d W 9 0 O 1 0 s J n F 1 b 3 Q 7 Q 2 9 s d W 1 u Q 2 9 1 b n Q m c X V v d D s 6 N y w m c X V v d D t L Z X l D b 2 x 1 b W 5 O Y W 1 l c y Z x d W 9 0 O z p b X S w m c X V v d D t D b 2 x 1 b W 5 J Z G V u d G l 0 a W V z J n F 1 b 3 Q 7 O l s m c X V v d D t T Z W N 0 a W 9 u M S 9 h Z 2 V f Z 2 x 1 Y 2 9 z Z V 9 k a X N 0 c m l i d X R p b 2 4 v Q X V 0 b 1 J l b W 9 2 Z W R D b 2 x 1 b W 5 z M S 5 7 Q W d l I E N h d G V n b 3 J 5 L D B 9 J n F 1 b 3 Q 7 L C Z x d W 9 0 O 1 N l Y 3 R p b 2 4 x L 2 F n Z V 9 n b H V j b 3 N l X 2 R p c 3 R y a W J 1 d G l v b i 9 B d X R v U m V t b 3 Z l Z E N v b H V t b n M x L n t H c m 9 1 c C B D b 3 V u d C w x f S Z x d W 9 0 O y w m c X V v d D t T Z W N 0 a W 9 u M S 9 h Z 2 V f Z 2 x 1 Y 2 9 z Z V 9 k a X N 0 c m l i d X R p b 2 4 v Q X V 0 b 1 J l b W 9 2 Z W R D b 2 x 1 b W 5 z M S 5 7 S H l w b 2 d s e W N l b W l j I C U s M n 0 m c X V v d D s s J n F 1 b 3 Q 7 U 2 V j d G l v b j E v Y W d l X 2 d s d W N v c 2 V f Z G l z d H J p Y n V 0 a W 9 u L 0 F 1 d G 9 S Z W 1 v d m V k Q 2 9 s d W 1 u c z E u e 0 5 v c m 1 h b C B H b H V j b 3 N l I C U s M 3 0 m c X V v d D s s J n F 1 b 3 Q 7 U 2 V j d G l v b j E v Y W d l X 2 d s d W N v c 2 V f Z G l z d H J p Y n V 0 a W 9 u L 0 F 1 d G 9 S Z W 1 v d m V k Q 2 9 s d W 1 u c z E u e 1 B y Z S 1 k a W F i Z X R l c y A l L D R 9 J n F 1 b 3 Q 7 L C Z x d W 9 0 O 1 N l Y 3 R p b 2 4 x L 2 F n Z V 9 n b H V j b 3 N l X 2 R p c 3 R y a W J 1 d G l v b i 9 B d X R v U m V t b 3 Z l Z E N v b H V t b n M x L n t E a W F i Z X R p Y y A l L D V 9 J n F 1 b 3 Q 7 L C Z x d W 9 0 O 1 N l Y 3 R p b 2 4 x L 2 F n Z V 9 n b H V j b 3 N l X 2 R p c 3 R y a W J 1 d G l v b i 9 B d X R v U m V t b 3 Z l Z E N v b H V t b n M x L n t I a W d o I E R p Y W J l d G V z I C U s N n 0 m c X V v d D t d L C Z x d W 9 0 O 1 J l b G F 0 a W 9 u c 2 h p c E l u Z m 8 m c X V v d D s 6 W 1 1 9 I i A v P j w v U 3 R h Y m x l R W 5 0 c m l l c z 4 8 L 0 l 0 Z W 0 + P E l 0 Z W 0 + P E l 0 Z W 1 M b 2 N h d G l v b j 4 8 S X R l b V R 5 c G U + R m 9 y b X V s Y T w v S X R l b V R 5 c G U + P E l 0 Z W 1 Q Y X R o P l N l Y 3 R p b 2 4 x L 2 F n Z V 9 n b H V j b 3 N l X 2 R p c 3 R y a W J 1 d G l v b i 9 T b 3 V y Y 2 U 8 L 0 l 0 Z W 1 Q Y X R o P j w v S X R l b U x v Y 2 F 0 a W 9 u P j x T d G F i b G V F b n R y a W V z I C 8 + P C 9 J d G V t P j x J d G V t P j x J d G V t T G 9 j Y X R p b 2 4 + P E l 0 Z W 1 U e X B l P k Z v c m 1 1 b G E 8 L 0 l 0 Z W 1 U e X B l P j x J d G V t U G F 0 a D 5 T Z W N 0 a W 9 u M S 9 h Z 2 V f Z 2 x 1 Y 2 9 z Z V 9 k a X N 0 c m l i d X R p b 2 4 v U H J v b W 9 0 Z W Q l M j B I Z W F k Z X J z P C 9 J d G V t U G F 0 a D 4 8 L 0 l 0 Z W 1 M b 2 N h d G l v b j 4 8 U 3 R h Y m x l R W 5 0 c m l l c y A v P j w v S X R l b T 4 8 S X R l b T 4 8 S X R l b U x v Y 2 F 0 a W 9 u P j x J d G V t V H l w Z T 5 G b 3 J t d W x h P C 9 J d G V t V H l w Z T 4 8 S X R l b V B h d G g + U 2 V j d G l v b j E v Y W d l X 2 d s d W N v c 2 V f Z G l z d H J p Y n V 0 a W 9 u L 0 N o Y W 5 n Z W Q l M j B U e X B l P C 9 J d G V t U G F 0 a D 4 8 L 0 l 0 Z W 1 M b 2 N h d G l v b j 4 8 U 3 R h Y m x l R W 5 0 c m l l c y A v P j w v S X R l b T 4 8 S X R l b T 4 8 S X R l b U x v Y 2 F 0 a W 9 u P j x J d G V t V H l w Z T 5 G b 3 J t d W x h P C 9 J d G V t V H l w Z T 4 8 S X R l b V B h d G g + U 2 V j d G l v b j E v Y W d l X 2 d s d W N v c 2 V f Z G l z d H J p Y n V 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F k Y m I x Z D c t N W M 2 M i 0 0 N T J l L W E x N T c t Y 2 Q y Z D k y Z G R k N 2 I 0 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1 O D o w N y 4 z M T g 0 M D Y 3 W i I g L z 4 8 R W 5 0 c n k g V H l w Z T 0 i R m l s b E N v b H V t b l R 5 c G V z I i B W Y W x 1 Z T 0 i c 0 J n T U Z C U T 0 9 I i A v P j x F b n R y e S B U e X B l P S J G a W x s Q 2 9 s d W 1 u T m F t Z X M i I F Z h b H V l P S J z W y Z x d W 9 0 O 0 F n Z S B D Y X R l Z 2 9 y e S Z x d W 9 0 O y w m c X V v d D t H c m 9 1 c C B D b 3 V u d C Z x d W 9 0 O y w m c X V v d D t E a W F i Z X R l c y A l J n F 1 b 3 Q 7 L C Z x d W 9 0 O 0 5 v I E R p Y W J l d G V z I C 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Z 2 V f Z 2 x 1 Y 2 9 z Z V 9 k a X N 0 c m l i d X R p b 2 4 g K D I p L 0 F 1 d G 9 S Z W 1 v d m V k Q 2 9 s d W 1 u c z E u e 0 F n Z S B D Y X R l Z 2 9 y e S w w f S Z x d W 9 0 O y w m c X V v d D t T Z W N 0 a W 9 u M S 9 h Z 2 V f Z 2 x 1 Y 2 9 z Z V 9 k a X N 0 c m l i d X R p b 2 4 g K D I p L 0 F 1 d G 9 S Z W 1 v d m V k Q 2 9 s d W 1 u c z E u e 0 d y b 3 V w I E N v d W 5 0 L D F 9 J n F 1 b 3 Q 7 L C Z x d W 9 0 O 1 N l Y 3 R p b 2 4 x L 2 F n Z V 9 n b H V j b 3 N l X 2 R p c 3 R y a W J 1 d G l v b i A o M i k v Q X V 0 b 1 J l b W 9 2 Z W R D b 2 x 1 b W 5 z M S 5 7 R G l h Y m V 0 Z X M g J S w y f S Z x d W 9 0 O y w m c X V v d D t T Z W N 0 a W 9 u M S 9 h Z 2 V f Z 2 x 1 Y 2 9 z Z V 9 k a X N 0 c m l i d X R p b 2 4 g K D I p L 0 F 1 d G 9 S Z W 1 v d m V k Q 2 9 s d W 1 u c z E u e 0 5 v I E R p Y W J l d G V z I C U s M 3 0 m c X V v d D t d L C Z x d W 9 0 O 0 N v b H V t b k N v d W 5 0 J n F 1 b 3 Q 7 O j Q s J n F 1 b 3 Q 7 S 2 V 5 Q 2 9 s d W 1 u T m F t Z X M m c X V v d D s 6 W 1 0 s J n F 1 b 3 Q 7 Q 2 9 s d W 1 u S W R l b n R p d G l l c y Z x d W 9 0 O z p b J n F 1 b 3 Q 7 U 2 V j d G l v b j E v Y W d l X 2 d s d W N v c 2 V f Z G l z d H J p Y n V 0 a W 9 u I C g y K S 9 B d X R v U m V t b 3 Z l Z E N v b H V t b n M x L n t B Z 2 U g Q 2 F 0 Z W d v c n k s M H 0 m c X V v d D s s J n F 1 b 3 Q 7 U 2 V j d G l v b j E v Y W d l X 2 d s d W N v c 2 V f Z G l z d H J p Y n V 0 a W 9 u I C g y K S 9 B d X R v U m V t b 3 Z l Z E N v b H V t b n M x L n t H c m 9 1 c C B D b 3 V u d C w x f S Z x d W 9 0 O y w m c X V v d D t T Z W N 0 a W 9 u M S 9 h Z 2 V f Z 2 x 1 Y 2 9 z Z V 9 k a X N 0 c m l i d X R p b 2 4 g K D I p L 0 F 1 d G 9 S Z W 1 v d m V k Q 2 9 s d W 1 u c z E u e 0 R p Y W J l d G V z I C U s M n 0 m c X V v d D s s J n F 1 b 3 Q 7 U 2 V j d G l v b j E v Y W d l X 2 d s d W N v c 2 V f Z G l z d H J p Y n V 0 a W 9 u I C g y K S 9 B d X R v U m V t b 3 Z l Z E N v b H V t b n M x L n t O b y B E a W F i Z X R l c y A l L D N 9 J n F 1 b 3 Q 7 X S w m c X V v d D t S Z W x h d G l v b n N o a X B J b m Z v J n F 1 b 3 Q 7 O l t d f S I g L z 4 8 L 1 N 0 Y W J s Z U V u d H J p Z X M + P C 9 J d G V t P j x J d G V t P j x J d G V t T G 9 j Y X R p b 2 4 + P E l 0 Z W 1 U e X B l P k Z v c m 1 1 b G E 8 L 0 l 0 Z W 1 U e X B l P j x J d G V t U G F 0 a D 5 T Z W N 0 a W 9 u M S 9 h Z 2 V f Z 2 x 1 Y 2 9 z Z V 9 k a X N 0 c m l i d X R p b 2 4 l M j A o M i k v U 2 9 1 c m N l P C 9 J d G V t U G F 0 a D 4 8 L 0 l 0 Z W 1 M b 2 N h d G l v b j 4 8 U 3 R h Y m x l R W 5 0 c m l l c y A v P j w v S X R l b T 4 8 S X R l b T 4 8 S X R l b U x v Y 2 F 0 a W 9 u P j x J d G V t V H l w Z T 5 G b 3 J t d W x h P C 9 J d G V t V H l w Z T 4 8 S X R l b V B h d G g + U 2 V j d G l v b j E v Y W d l X 2 d s d W N v c 2 V f Z G l z d H J p Y n V 0 a W 9 u J T I w K D I p L 1 B y b 2 1 v d G V k J T I w S G V h Z G V y c z w v S X R l b V B h d G g + P C 9 J d G V t T G 9 j Y X R p b 2 4 + P F N 0 Y W J s Z U V u d H J p Z X M g L z 4 8 L 0 l 0 Z W 0 + P E l 0 Z W 0 + P E l 0 Z W 1 M b 2 N h d G l v b j 4 8 S X R l b V R 5 c G U + R m 9 y b X V s Y T w v S X R l b V R 5 c G U + P E l 0 Z W 1 Q Y X R o P l N l Y 3 R p b 2 4 x L 2 F n Z V 9 n b H V j b 3 N l X 2 R p c 3 R y a W J 1 d G l v b i U y M C g y K S 9 D a G F u Z 2 V k J T I w V H l w Z T w v S X R l b V B h d G g + P C 9 J d G V t T G 9 j Y X R p b 2 4 + P F N 0 Y W J s Z U V u d H J p Z X M g L z 4 8 L 0 l 0 Z W 0 + P E l 0 Z W 0 + P E l 0 Z W 1 M b 2 N h d G l v b j 4 8 S X R l b V R 5 c G U + R m 9 y b X V s Y T w v S X R l b V R 5 c G U + P E l 0 Z W 1 Q Y X R o P l N l Y 3 R p b 2 4 x L 2 F n Z V 9 z b W 9 r a W 5 n 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l Z m Q 0 M 2 R l L T Q 3 O D Y t N G J i N y 0 5 O G V l L T l i Z D d k M z Y 3 O T U 1 O C 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c 4 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d U M D I 6 M D g 6 M T k u M D g 0 O D M 1 M l o i I C 8 + P E V u d H J 5 I F R 5 c G U 9 I k Z p b G x D b 2 x 1 b W 5 U e X B l c y I g V m F s d W U 9 I n N C Z 0 1 G Q l F V R k J R P T 0 i I C 8 + P E V u d H J 5 I F R 5 c G U 9 I k Z p b G x D b 2 x 1 b W 5 O Y W 1 l c y I g V m F s d W U 9 I n N b J n F 1 b 3 Q 7 Q W d l I E N h d G V n b 3 J 5 J n F 1 b 3 Q 7 L C Z x d W 9 0 O 0 d y b 3 V w I E N v d W 5 0 J n F 1 b 3 Q 7 L C Z x d W 9 0 O 1 N t b 2 t l c y A l J n F 1 b 3 Q 7 L C Z x d W 9 0 O 0 Z v c m 1 l c m x 5 I F N t b 2 t l Z C A l J n F 1 b 3 Q 7 L C Z x d W 9 0 O 0 5 l d m V y I F N t b 2 t l Z C A l J n F 1 b 3 Q 7 L C Z x d W 9 0 O 1 V u a 2 5 v d 2 4 g J S Z x d W 9 0 O y w m c X V v d D t I a X N 0 b 3 J 5 I G 9 m I F N t b 2 t p b m c 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D b 2 x 1 b W 5 D b 3 V u d C Z x d W 9 0 O z o 3 L C Z x d W 9 0 O 0 t l e U N v b H V t b k 5 h b W V z J n F 1 b 3 Q 7 O l t d L C Z x d W 9 0 O 0 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S Z W x h d G l v b n N o a X B J b m Z v J n F 1 b 3 Q 7 O l t d f S I g L z 4 8 L 1 N 0 Y W J s Z U V u d H J p Z X M + P C 9 J d G V t P j x J d G V t P j x J d G V t T G 9 j Y X R p b 2 4 + P E l 0 Z W 1 U e X B l P k Z v c m 1 1 b G E 8 L 0 l 0 Z W 1 U e X B l P j x J d G V t U G F 0 a D 5 T Z W N 0 a W 9 u M S 9 h Z 2 V f c 2 1 v a 2 l u Z 1 9 k a X N 0 c m l i d X R p b 2 4 v U 2 9 1 c m N l P C 9 J d G V t U G F 0 a D 4 8 L 0 l 0 Z W 1 M b 2 N h d G l v b j 4 8 U 3 R h Y m x l R W 5 0 c m l l c y A v P j w v S X R l b T 4 8 S X R l b T 4 8 S X R l b U x v Y 2 F 0 a W 9 u P j x J d G V t V H l w Z T 5 G b 3 J t d W x h P C 9 J d G V t V H l w Z T 4 8 S X R l b V B h d G g + U 2 V j d G l v b j E v Y W d l X 3 N t b 2 t p b m d f Z G l z d H J p Y n V 0 a W 9 u L 1 B y b 2 1 v d G V k J T I w S G V h Z G V y c z w v S X R l b V B h d G g + P C 9 J d G V t T G 9 j Y X R p b 2 4 + P F N 0 Y W J s Z U V u d H J p Z X M g L z 4 8 L 0 l 0 Z W 0 + P E l 0 Z W 0 + P E l 0 Z W 1 M b 2 N h d G l v b j 4 8 S X R l b V R 5 c G U + R m 9 y b X V s Y T w v S X R l b V R 5 c G U + P E l 0 Z W 1 Q Y X R o P l N l Y 3 R p b 2 4 x L 2 F n Z V 9 z b W 9 r a W 5 n X 2 R p c 3 R y a W J 1 d G l v b i 9 D a G F u Z 2 V k J T I w V H l w Z T w v S X R l b V B h d G g + P C 9 J d G V t T G 9 j Y X R p b 2 4 + P F N 0 Y W J s Z U V u d H J p Z X M g L z 4 8 L 0 l 0 Z W 0 + P E l 0 Z W 0 + P E l 0 Z W 1 M b 2 N h d G l v b j 4 8 S X R l b V R 5 c G U + R m 9 y b X V s Y T w v S X R l b V R 5 c G U + P E l 0 Z W 1 Q Y X R o P l N l Y 3 R p b 2 4 x L 3 J p c 2 t f Z m F j d G 9 y X 2 F 2 Z X J h Z 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Y z k 5 N G Q y Z i 1 m M G Q 5 L T R j O D c t O D J j Z C 1 j Z m J k M m E 5 Z W J j M G M i I C 8 + P E V u d H J 5 I F R 5 c G U 9 I k J 1 Z m Z l c k 5 l e H R S Z W Z y Z X N o I i B W Y W x 1 Z T 0 i b D E i I C 8 + P E V u d H J 5 I F R 5 c G U 9 I l J l c 3 V s d F R 5 c G U i I F Z h b H V l P S J z V G F i b G U i I C 8 + P E V u d H J 5 I F R 5 c G U 9 I k 5 h b W V V c G R h d G V k Q W Z 0 Z X J G a W x s I i B W Y W x 1 Z T 0 i b D A i I C 8 + P E V u d H J 5 I F R 5 c G U 9 I l J l Y 2 9 2 Z X J 5 V G F y Z 2 V 0 U 2 h l Z X Q i I F Z h b H V l P S J z d W 5 k Z X I 2 N V 9 j b 2 5 0 Z X h 0 I i A v P j x F b n R y e S B U e X B l P S J S Z W N v d m V y e V R h c m d l d E N v b H V t b i I g V m F s d W U 9 I m w y I i A v P j x F b n R y e S B U e X B l P S J S Z W N v d m V y e V R h c m d l d F J v d y I g V m F s d W U 9 I m w z 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2 L T I w V D A y O j A 5 O j I y L j U z M T E 4 M z B a I i A v P j x F b n R y e S B U e X B l P S J G a W x s Q 2 9 s d W 1 u V H l w Z X M i I F Z h b H V l P S J z Q X d V R E J R P T 0 i I C 8 + P E V u d H J 5 I F R 5 c G U 9 I k Z p b G x D b 2 x 1 b W 5 O Y W 1 l c y I g V m F s d W U 9 I n N b J n F 1 b 3 Q 7 V W 5 k Z X I g N j U g Q 2 9 1 b n Q m c X V v d D s s J n F 1 b 3 Q 7 Q X Z l c m F n Z S B S a X N r I E Z h Y 3 R v c n M g V W 5 k Z X I g N j U m c X V v d D s s J n F 1 b 3 Q 7 N j U r I E N v d W 5 0 J n F 1 b 3 Q 7 L C Z x d W 9 0 O 0 F 2 Z X J h Z 2 U g U m l z a y B G Y W N 0 b 3 J z I D Y 1 K 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p c 2 t f Z m F j d G 9 y X 2 F 2 Z X J h Z 2 U v Q X V 0 b 1 J l b W 9 2 Z W R D b 2 x 1 b W 5 z M S 5 7 V W 5 k Z X I g N j U g Q 2 9 1 b n Q s M H 0 m c X V v d D s s J n F 1 b 3 Q 7 U 2 V j d G l v b j E v c m l z a 1 9 m Y W N 0 b 3 J f Y X Z l c m F n Z S 9 B d X R v U m V t b 3 Z l Z E N v b H V t b n M x L n t B d m V y Y W d l I F J p c 2 s g R m F j d G 9 y c y B V b m R l c i A 2 N S w x f S Z x d W 9 0 O y w m c X V v d D t T Z W N 0 a W 9 u M S 9 y a X N r X 2 Z h Y 3 R v c l 9 h d m V y Y W d l L 0 F 1 d G 9 S Z W 1 v d m V k Q 2 9 s d W 1 u c z E u e z Y 1 K y B D b 3 V u d C w y f S Z x d W 9 0 O y w m c X V v d D t T Z W N 0 a W 9 u M S 9 y a X N r X 2 Z h Y 3 R v c l 9 h d m V y Y W d l L 0 F 1 d G 9 S Z W 1 v d m V k Q 2 9 s d W 1 u c z E u e 0 F 2 Z X J h Z 2 U g U m l z a y B G Y W N 0 b 3 J z I D Y 1 K y w z f S Z x d W 9 0 O 1 0 s J n F 1 b 3 Q 7 Q 2 9 s d W 1 u Q 2 9 1 b n Q m c X V v d D s 6 N C w m c X V v d D t L Z X l D b 2 x 1 b W 5 O Y W 1 l c y Z x d W 9 0 O z p b X S w m c X V v d D t D b 2 x 1 b W 5 J Z G V u d G l 0 a W V z J n F 1 b 3 Q 7 O l s m c X V v d D t T Z W N 0 a W 9 u M S 9 y a X N r X 2 Z h Y 3 R v c l 9 h d m V y Y W d l L 0 F 1 d G 9 S Z W 1 v d m V k Q 2 9 s d W 1 u c z E u e 1 V u Z G V y I D Y 1 I E N v d W 5 0 L D B 9 J n F 1 b 3 Q 7 L C Z x d W 9 0 O 1 N l Y 3 R p b 2 4 x L 3 J p c 2 t f Z m F j d G 9 y X 2 F 2 Z X J h Z 2 U v Q X V 0 b 1 J l b W 9 2 Z W R D b 2 x 1 b W 5 z M S 5 7 Q X Z l c m F n Z S B S a X N r I E Z h Y 3 R v c n M g V W 5 k Z X I g N j U s M X 0 m c X V v d D s s J n F 1 b 3 Q 7 U 2 V j d G l v b j E v c m l z a 1 9 m Y W N 0 b 3 J f Y X Z l c m F n Z S 9 B d X R v U m V t b 3 Z l Z E N v b H V t b n M x L n s 2 N S s g Q 2 9 1 b n Q s M n 0 m c X V v d D s s J n F 1 b 3 Q 7 U 2 V j d G l v b j E v c m l z a 1 9 m Y W N 0 b 3 J f Y X Z l c m F n Z S 9 B d X R v U m V t b 3 Z l Z E N v b H V t b n M x L n t B d m V y Y W d l I F J p c 2 s g R m F j d G 9 y c y A 2 N S s s M 3 0 m c X V v d D t d L C Z x d W 9 0 O 1 J l b G F 0 a W 9 u c 2 h p c E l u Z m 8 m c X V v d D s 6 W 1 1 9 I i A v P j w v U 3 R h Y m x l R W 5 0 c m l l c z 4 8 L 0 l 0 Z W 0 + P E l 0 Z W 0 + P E l 0 Z W 1 M b 2 N h d G l v b j 4 8 S X R l b V R 5 c G U + R m 9 y b X V s Y T w v S X R l b V R 5 c G U + P E l 0 Z W 1 Q Y X R o P l N l Y 3 R p b 2 4 x L 3 J p c 2 t f Z m F j d G 9 y X 2 F 2 Z X J h Z 2 U v U 2 9 1 c m N l P C 9 J d G V t U G F 0 a D 4 8 L 0 l 0 Z W 1 M b 2 N h d G l v b j 4 8 U 3 R h Y m x l R W 5 0 c m l l c y A v P j w v S X R l b T 4 8 S X R l b T 4 8 S X R l b U x v Y 2 F 0 a W 9 u P j x J d G V t V H l w Z T 5 G b 3 J t d W x h P C 9 J d G V t V H l w Z T 4 8 S X R l b V B h d G g + U 2 V j d G l v b j E v c m l z a 1 9 m Y W N 0 b 3 J f Y X Z l c m F n Z S 9 Q c m 9 t b 3 R l Z C U y M E h l Y W R l c n M 8 L 0 l 0 Z W 1 Q Y X R o P j w v S X R l b U x v Y 2 F 0 a W 9 u P j x T d G F i b G V F b n R y a W V z I C 8 + P C 9 J d G V t P j x J d G V t P j x J d G V t T G 9 j Y X R p b 2 4 + P E l 0 Z W 1 U e X B l P k Z v c m 1 1 b G E 8 L 0 l 0 Z W 1 U e X B l P j x J d G V t U G F 0 a D 5 T Z W N 0 a W 9 u M S 9 y a X N r X 2 Z h Y 3 R v c l 9 h d m V y Y W d l L 0 N o Y W 5 n Z W Q l M j B U e X B l P C 9 J d G V t U G F 0 a D 4 8 L 0 l 0 Z W 1 M b 2 N h d G l v b j 4 8 U 3 R h Y m x l R W 5 0 c m l l c y A v P j w v S X R l b T 4 8 L 0 l 0 Z W 1 z P j w v T G 9 j Y W x Q Y W N r Y W d l T W V 0 Y W R h d G F G a W x l P h Y A A A B Q S w U G A A A A A A A A A A A A A A A A A A A A A A A A J g E A A A E A A A D Q j J 3 f A R X R E Y x 6 A M B P w p f r A Q A A A J S L k F 4 o i m 5 O t A k i 5 E W l R 7 8 A A A A A A g A A A A A A E G Y A A A A B A A A g A A A A 7 Q D o P L Z 2 u A 6 a x P 5 a l b E E F / T n B Y Q J u Y c + 1 E i g V e p l m m s A A A A A D o A A A A A C A A A g A A A A r 1 B I x x / K V d 4 n E s c U t H K S m S U e n O K X 6 D D + z G M F m w G 2 h Z 1 Q A A A A 9 / h 4 / T 9 m R r x 5 e T r E E 9 N m 2 c w 3 X N 4 u Q 8 i E + / W b F b U o c U 2 h R 3 9 z A C d F C + P W f F 9 w U M z K i 0 C U g A b u I X m M w o 6 7 H I H X m 2 / l d 0 a f / h 8 / b V m W f y 3 R 5 o 9 A A A A A B V J E s H O i c + l 6 + x v z 4 6 W N 4 H U C V F a L Z Q 3 L + G g m Z L t U 0 W W i j q c N c 9 y I B 9 d t A 6 C 6 F 2 d 2 L J 9 q O C l t 6 R z 1 T 4 L K y 8 X b h Q = = < / 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column_info</vt:lpstr>
      <vt:lpstr>eda_log</vt:lpstr>
      <vt:lpstr>under65_context</vt:lpstr>
      <vt:lpstr>continuous_data_assessment</vt:lpstr>
      <vt:lpstr>cleaning_log</vt:lpstr>
      <vt:lpstr>health_distribution</vt:lpstr>
      <vt:lpstr>demographics_distribution</vt:lpstr>
      <vt:lpstr>statistical_tests</vt:lpstr>
      <vt:lpstr>feature_stroke_analysis</vt:lpstr>
      <vt:lpstr>age_risk_factor_analysis</vt:lpstr>
      <vt:lpstr>presentation_report_log</vt:lpstr>
      <vt:lpstr>tableau_data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cp:lastPrinted>2025-06-17T07:49:10Z</cp:lastPrinted>
  <dcterms:created xsi:type="dcterms:W3CDTF">2025-06-13T17:32:27Z</dcterms:created>
  <dcterms:modified xsi:type="dcterms:W3CDTF">2025-06-23T18:42:38Z</dcterms:modified>
</cp:coreProperties>
</file>