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B1570449-7798-4D37-8564-14EDA6F5954E}" xr6:coauthVersionLast="47" xr6:coauthVersionMax="47" xr10:uidLastSave="{00000000-0000-0000-0000-000000000000}"/>
  <bookViews>
    <workbookView xWindow="-108" yWindow="-108" windowWidth="23256" windowHeight="12456" activeTab="1" xr2:uid="{D13153F3-D28B-4BE2-A42F-38EF5B75FFD3}"/>
  </bookViews>
  <sheets>
    <sheet name="overview" sheetId="1" r:id="rId1"/>
    <sheet name="column_info" sheetId="4" r:id="rId2"/>
    <sheet name="eda_log" sheetId="3" r:id="rId3"/>
    <sheet name="under65_context" sheetId="6" r:id="rId4"/>
    <sheet name="continuous_data_assessment" sheetId="5" r:id="rId5"/>
    <sheet name="cleaning_log" sheetId="2" r:id="rId6"/>
    <sheet name="health_distribution" sheetId="8" r:id="rId7"/>
    <sheet name="demographics_distribution" sheetId="7" r:id="rId8"/>
    <sheet name="statistical_tests" sheetId="9" r:id="rId9"/>
    <sheet name="feature_stroke_analysis" sheetId="10" r:id="rId10"/>
    <sheet name="age_risk_factor_analysis" sheetId="11" r:id="rId11"/>
  </sheets>
  <calcPr calcId="191029"/>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5" l="1"/>
  <c r="J6" i="5" s="1"/>
  <c r="K6" i="5"/>
  <c r="I5" i="5"/>
  <c r="J5" i="5"/>
  <c r="K5" i="5"/>
  <c r="I4" i="5"/>
  <c r="J4" i="5" s="1"/>
  <c r="K3" i="5"/>
  <c r="J3" i="5"/>
  <c r="I3" i="5"/>
  <c r="H3" i="6"/>
  <c r="G3" i="6"/>
  <c r="F3" i="6"/>
  <c r="D3" i="6"/>
  <c r="P19" i="9"/>
  <c r="O7" i="9"/>
  <c r="O5" i="9"/>
  <c r="P13" i="9"/>
  <c r="O13" i="9"/>
  <c r="P25" i="9"/>
  <c r="P24" i="9"/>
  <c r="O16" i="9"/>
  <c r="O27" i="9"/>
  <c r="P21" i="9"/>
  <c r="P5" i="9"/>
  <c r="O22" i="9"/>
  <c r="P28" i="9"/>
  <c r="P14" i="9"/>
  <c r="P27" i="9"/>
  <c r="P17" i="9"/>
  <c r="P16" i="9"/>
  <c r="O17" i="9"/>
  <c r="P11" i="9"/>
  <c r="P20" i="9"/>
  <c r="P4" i="9"/>
  <c r="O21" i="9"/>
  <c r="O4" i="9"/>
  <c r="O20" i="9"/>
  <c r="O19" i="9"/>
  <c r="P26" i="9"/>
  <c r="O14" i="9"/>
  <c r="O28" i="9"/>
  <c r="P10" i="9"/>
  <c r="O8" i="9"/>
  <c r="O26" i="9"/>
  <c r="O25" i="9"/>
  <c r="O11" i="9"/>
  <c r="P7" i="9"/>
  <c r="O24" i="9"/>
  <c r="O10" i="9"/>
  <c r="P22" i="9"/>
  <c r="P8" i="9"/>
  <c r="S6" i="9" l="1"/>
  <c r="S10" i="9"/>
  <c r="S9" i="9"/>
  <c r="S4" i="9"/>
  <c r="S8" i="9"/>
  <c r="S7" i="9"/>
  <c r="S5" i="9"/>
  <c r="K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E9C830-240D-4313-AE00-65BA77670484}" keepAlive="1" name="Query - age_glucose_distribution" description="Connection to the 'age_glucose_distribution' query in the workbook." type="5" refreshedVersion="0" background="1">
    <dbPr connection="Provider=Microsoft.Mashup.OleDb.1;Data Source=$Workbook$;Location=age_glucose_distribution;Extended Properties=&quot;&quot;" command="SELECT * FROM [age_glucose_distribution]"/>
  </connection>
  <connection id="2" xr16:uid="{06E087DA-3E5D-41C7-84CF-717E7A2C406A}" keepAlive="1" name="Query - age_glucose_distribution (2)" description="Connection to the 'age_glucose_distribution (2)' query in the workbook." type="5" refreshedVersion="0" background="1">
    <dbPr connection="Provider=Microsoft.Mashup.OleDb.1;Data Source=$Workbook$;Location=&quot;age_glucose_distribution (2)&quot;;Extended Properties=&quot;&quot;" command="SELECT * FROM [age_glucose_distribution (2)]"/>
  </connection>
  <connection id="3"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4" xr16:uid="{82E01589-5E10-45C6-9C92-3BB6B7EA2F83}" keepAlive="1" name="Query - age_heart_disease_distribution" description="Connection to the 'age_heart_disease_distribution' query in the workbook." type="5" refreshedVersion="0" background="1">
    <dbPr connection="Provider=Microsoft.Mashup.OleDb.1;Data Source=$Workbook$;Location=age_heart_disease_distribution;Extended Properties=&quot;&quot;" command="SELECT * FROM [age_heart_disease_distribution]"/>
  </connection>
  <connection id="5" xr16:uid="{3E754C41-82F2-4E4E-8319-457F994DEBEB}" keepAlive="1" name="Query - age_hypertension_distribution" description="Connection to the 'age_hypertension_distribution' query in the workbook." type="5" refreshedVersion="0" background="1">
    <dbPr connection="Provider=Microsoft.Mashup.OleDb.1;Data Source=$Workbook$;Location=age_hypertension_distribution;Extended Properties=&quot;&quot;" command="SELECT * FROM [age_hypertension_distribution]"/>
  </connection>
  <connection id="6" xr16:uid="{FEB3B587-47A0-42CC-927E-5F7991062C0C}" keepAlive="1" name="Query - age_smoking_distribution" description="Connection to the 'age_smoking_distribution' query in the workbook." type="5" refreshedVersion="0" background="1">
    <dbPr connection="Provider=Microsoft.Mashup.OleDb.1;Data Source=$Workbook$;Location=age_smoking_distribution;Extended Properties=&quot;&quot;" command="SELECT * FROM [age_smoking_distribution]"/>
  </connection>
  <connection id="7" xr16:uid="{51C28DCC-B844-4D4B-BFA5-04B98D7AD5F8}" keepAlive="1" name="Query - bmi_distribution" description="Connection to the 'bmi_distribution' query in the workbook." type="5" refreshedVersion="0" background="1">
    <dbPr connection="Provider=Microsoft.Mashup.OleDb.1;Data Source=$Workbook$;Location=bmi_distribution;Extended Properties=&quot;&quot;" command="SELECT * FROM [bmi_distribution]"/>
  </connection>
  <connection id="8" xr16:uid="{F8EEF084-75C6-47DC-9D46-63E3ADAE57A9}" keepAlive="1" name="Query - chi_square_data (2)" description="Connection to the 'chi_square_data (2)' query in the workbook." type="5" refreshedVersion="0" background="1">
    <dbPr connection="Provider=Microsoft.Mashup.OleDb.1;Data Source=$Workbook$;Location=&quot;chi_square_data (2)&quot;;Extended Properties=&quot;&quot;" command="SELECT * FROM [chi_square_data (2)]"/>
  </connection>
  <connection id="9" xr16:uid="{0BAA821F-0500-4CF8-ABB9-D9148528CA78}" keepAlive="1" name="Query - ever_married_distribution" description="Connection to the 'ever_married_distribution' query in the workbook." type="5" refreshedVersion="0" background="1">
    <dbPr connection="Provider=Microsoft.Mashup.OleDb.1;Data Source=$Workbook$;Location=ever_married_distribution;Extended Properties=&quot;&quot;" command="SELECT * FROM [ever_married_distribution]"/>
  </connection>
  <connection id="10"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 id="11" xr16:uid="{8EE8BA2B-B975-45A1-A95E-A9BCF4583E31}" keepAlive="1" name="Query - glucose_distribution" description="Connection to the 'glucose_distribution' query in the workbook." type="5" refreshedVersion="0" background="1">
    <dbPr connection="Provider=Microsoft.Mashup.OleDb.1;Data Source=$Workbook$;Location=glucose_distribution;Extended Properties=&quot;&quot;" command="SELECT * FROM [glucose_distribution]"/>
  </connection>
  <connection id="12" xr16:uid="{8535EB85-2022-4EF0-99EB-41B45F8027E9}" keepAlive="1" name="Query - heart_disease_distribution" description="Connection to the 'heart_disease_distribution' query in the workbook." type="5" refreshedVersion="0" background="1">
    <dbPr connection="Provider=Microsoft.Mashup.OleDb.1;Data Source=$Workbook$;Location=heart_disease_distribution;Extended Properties=&quot;&quot;" command="SELECT * FROM [heart_disease_distribution]"/>
  </connection>
  <connection id="13" xr16:uid="{182A98D8-2818-4653-9D70-8527B24435D7}" keepAlive="1" name="Query - hypertension_distribution" description="Connection to the 'hypertension_distribution' query in the workbook." type="5" refreshedVersion="0" background="1">
    <dbPr connection="Provider=Microsoft.Mashup.OleDb.1;Data Source=$Workbook$;Location=hypertension_distribution;Extended Properties=&quot;&quot;" command="SELECT * FROM [hypertension_distribution]"/>
  </connection>
  <connection id="14" xr16:uid="{6A330EEC-5309-4D31-8B0D-FDF38A80F5DE}" keepAlive="1" name="Query - residence_type_distribution" description="Connection to the 'residence_type_distribution' query in the workbook." type="5" refreshedVersion="0" background="1">
    <dbPr connection="Provider=Microsoft.Mashup.OleDb.1;Data Source=$Workbook$;Location=residence_type_distribution;Extended Properties=&quot;&quot;" command="SELECT * FROM [residence_type_distribution]"/>
  </connection>
  <connection id="15" xr16:uid="{6DE5F3D0-B0EA-4EBF-8DA9-19D3007EC5CA}" keepAlive="1" name="Query - smoking_status_distribution" description="Connection to the 'smoking_status_distribution' query in the workbook." type="5" refreshedVersion="0" background="1">
    <dbPr connection="Provider=Microsoft.Mashup.OleDb.1;Data Source=$Workbook$;Location=smoking_status_distribution;Extended Properties=&quot;&quot;" command="SELECT * FROM [smoking_status_distribution]"/>
  </connection>
  <connection id="16" xr16:uid="{914410B4-E6AD-4A36-BF87-B435A7640B10}" keepAlive="1" name="Query - work_type_distribution" description="Connection to the 'work_type_distribution' query in the workbook." type="5" refreshedVersion="0" background="1">
    <dbPr connection="Provider=Microsoft.Mashup.OleDb.1;Data Source=$Workbook$;Location=work_type_distribution;Extended Properties=&quot;&quot;" command="SELECT * FROM [work_type_distribution]"/>
  </connection>
</connections>
</file>

<file path=xl/sharedStrings.xml><?xml version="1.0" encoding="utf-8"?>
<sst xmlns="http://schemas.openxmlformats.org/spreadsheetml/2006/main" count="631" uniqueCount="268">
  <si>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</si>
  <si>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</si>
  <si>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</si>
  <si>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</si>
  <si>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</si>
  <si>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</si>
  <si>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</si>
  <si>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</si>
  <si>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</si>
  <si>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</si>
  <si>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</si>
  <si>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</si>
  <si>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</si>
  <si>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</si>
  <si>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</si>
  <si>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</si>
  <si>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</si>
  <si>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</si>
  <si>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</si>
  <si>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</si>
  <si>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</si>
  <si>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</si>
  <si>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</si>
  <si>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</si>
  <si>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</si>
  <si>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</si>
  <si>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</si>
  <si>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</si>
  <si>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</si>
  <si>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</si>
  <si>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</si>
  <si>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</si>
  <si>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</si>
  <si>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</si>
  <si>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</si>
  <si>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</si>
  <si>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</si>
  <si>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</si>
  <si>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</si>
  <si>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</si>
  <si>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</si>
  <si>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</si>
  <si>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</si>
  <si>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</si>
  <si>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</si>
  <si>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</si>
  <si>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</si>
  <si>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</si>
  <si>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</si>
  <si>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</si>
  <si>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</si>
  <si>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</si>
  <si>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</si>
  <si>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</si>
  <si>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</si>
  <si>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</si>
  <si>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</si>
  <si>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</si>
  <si>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</si>
  <si>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</si>
  <si>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</si>
  <si>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</si>
  <si>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</si>
  <si>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</si>
  <si>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</si>
  <si>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</si>
  <si>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</si>
  <si>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</si>
  <si>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</si>
  <si>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</si>
  <si>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</si>
  <si>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</si>
  <si>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</si>
  <si>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</si>
  <si>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</si>
  <si>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</si>
  <si>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</si>
  <si>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</si>
  <si>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</si>
  <si>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</si>
  <si>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</si>
  <si>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</si>
  <si>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</si>
  <si>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</si>
  <si>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</si>
  <si>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</si>
  <si>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</si>
  <si>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</si>
  <si>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</si>
  <si>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</si>
  <si>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</si>
  <si>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</si>
  <si>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</si>
  <si>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</si>
  <si>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</si>
  <si>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</si>
  <si>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</si>
  <si>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</si>
  <si>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</si>
  <si>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</si>
  <si>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</si>
  <si>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</si>
  <si>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</si>
  <si>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</si>
  <si>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</si>
  <si>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</si>
  <si>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</si>
  <si>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</si>
  <si>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</si>
  <si>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</si>
  <si>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</si>
  <si>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</si>
  <si>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</si>
  <si>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</si>
  <si>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</si>
  <si>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</si>
  <si>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</si>
  <si>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</si>
  <si>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</si>
  <si>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</si>
  <si>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</si>
  <si>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r>
      <t xml:space="preserve">1. After data filtering, minimum age is 0.08 and max is 64.
2. </t>
    </r>
    <r>
      <rPr>
        <b/>
        <sz val="11"/>
        <color theme="1"/>
        <rFont val="Aptos Narrow"/>
        <family val="2"/>
        <scheme val="minor"/>
      </rPr>
      <t>No outlier</t>
    </r>
    <r>
      <rPr>
        <sz val="11"/>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</si>
  <si>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1"/>
        <color theme="1"/>
        <rFont val="Aptos Narrow"/>
        <family val="2"/>
        <scheme val="minor"/>
      </rPr>
      <t>possibly valid</t>
    </r>
    <r>
      <rPr>
        <sz val="11"/>
        <color theme="1"/>
        <rFont val="Aptos Narrow"/>
        <family val="2"/>
        <scheme val="minor"/>
      </rPr>
      <t xml:space="preserve"> and not removed.</t>
    </r>
  </si>
  <si>
    <r>
      <t>1. The number summary for bmi shows large value</t>
    </r>
    <r>
      <rPr>
        <b/>
        <sz val="11"/>
        <color theme="1"/>
        <rFont val="Aptos Narrow"/>
        <family val="2"/>
        <scheme val="minor"/>
      </rPr>
      <t xml:space="preserve"> outliers</t>
    </r>
    <r>
      <rPr>
        <sz val="11"/>
        <color theme="1"/>
        <rFont val="Aptos Narrow"/>
        <family val="2"/>
        <scheme val="minor"/>
      </rPr>
      <t xml:space="preserve"> when using 1.5 x IQR upper bound.
2. Upon investigation, bmi of 97 or more is</t>
    </r>
    <r>
      <rPr>
        <b/>
        <sz val="11"/>
        <color theme="1"/>
        <rFont val="Aptos Narrow"/>
        <family val="2"/>
        <scheme val="minor"/>
      </rPr>
      <t xml:space="preserve"> rare</t>
    </r>
    <r>
      <rPr>
        <sz val="11"/>
        <color theme="1"/>
        <rFont val="Aptos Narrow"/>
        <family val="2"/>
        <scheme val="minor"/>
      </rPr>
      <t xml:space="preserve"> but possible. Thus, data with large values were </t>
    </r>
    <r>
      <rPr>
        <b/>
        <sz val="11"/>
        <color theme="1"/>
        <rFont val="Aptos Narrow"/>
        <family val="2"/>
        <scheme val="minor"/>
      </rPr>
      <t>preserved</t>
    </r>
    <r>
      <rPr>
        <sz val="11"/>
        <color theme="1"/>
        <rFont val="Aptos Narrow"/>
        <family val="2"/>
        <scheme val="minor"/>
      </rPr>
      <t>.</t>
    </r>
  </si>
  <si>
    <r>
      <t xml:space="preserve">1. The bmi column contains large outliers, making the </t>
    </r>
    <r>
      <rPr>
        <b/>
        <sz val="11"/>
        <color theme="1"/>
        <rFont val="Aptos Narrow"/>
        <family val="2"/>
        <scheme val="minor"/>
      </rPr>
      <t>mean</t>
    </r>
    <r>
      <rPr>
        <sz val="11"/>
        <color theme="1"/>
        <rFont val="Aptos Narrow"/>
        <family val="2"/>
        <scheme val="minor"/>
      </rPr>
      <t xml:space="preserve"> an</t>
    </r>
    <r>
      <rPr>
        <b/>
        <sz val="11"/>
        <color theme="1"/>
        <rFont val="Aptos Narrow"/>
        <family val="2"/>
        <scheme val="minor"/>
      </rPr>
      <t xml:space="preserve"> unsuitable</t>
    </r>
    <r>
      <rPr>
        <sz val="11"/>
        <color theme="1"/>
        <rFont val="Aptos Narrow"/>
        <family val="2"/>
        <scheme val="minor"/>
      </rPr>
      <t xml:space="preserve"> choice for imputation. The median value (</t>
    </r>
    <r>
      <rPr>
        <b/>
        <sz val="11"/>
        <color theme="1"/>
        <rFont val="Aptos Narrow"/>
        <family val="2"/>
        <scheme val="minor"/>
      </rPr>
      <t>27.7</t>
    </r>
    <r>
      <rPr>
        <sz val="11"/>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</si>
  <si>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</si>
  <si>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</si>
  <si>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</si>
  <si>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</si>
  <si>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</si>
  <si>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</si>
  <si>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</si>
  <si>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</si>
  <si>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</si>
  <si>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</si>
  <si>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</si>
  <si>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</si>
  <si>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</si>
  <si>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</si>
  <si>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</si>
  <si>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</si>
  <si>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</si>
  <si>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t>% of Stroke</t>
  </si>
  <si>
    <t>Age Group</t>
  </si>
  <si>
    <t>age_group</t>
  </si>
  <si>
    <t>% of Stroke Cases</t>
  </si>
  <si>
    <t>children(0-17)</t>
  </si>
  <si>
    <t>young adult(18-24)</t>
  </si>
  <si>
    <t>adults(25-34)</t>
  </si>
  <si>
    <t>midlife adults(34-44)</t>
  </si>
  <si>
    <t>older adults(45-54)</t>
  </si>
  <si>
    <t>pre-seniors (55-64)</t>
  </si>
  <si>
    <t>Age Group Distribution Analysis</t>
  </si>
  <si>
    <r>
      <t>1.The age distribution of patients under 65 is fairly even, except for</t>
    </r>
    <r>
      <rPr>
        <b/>
        <sz val="11"/>
        <color theme="1"/>
        <rFont val="Aptos Narrow"/>
        <family val="2"/>
        <scheme val="minor"/>
      </rPr>
      <t xml:space="preserve"> young adults (9.31%)</t>
    </r>
    <r>
      <rPr>
        <sz val="11"/>
        <color theme="1"/>
        <rFont val="Aptos Narrow"/>
        <family val="2"/>
        <scheme val="minor"/>
      </rPr>
      <t xml:space="preserve">, who represent roughly half the size of other groups.
2. </t>
    </r>
    <r>
      <rPr>
        <b/>
        <sz val="11"/>
        <color theme="1"/>
        <rFont val="Aptos Narrow"/>
        <family val="2"/>
        <scheme val="minor"/>
      </rPr>
      <t>In-group stroke risk increases steadily with age</t>
    </r>
    <r>
      <rPr>
        <sz val="11"/>
        <color theme="1"/>
        <rFont val="Aptos Narrow"/>
        <family val="2"/>
        <scheme val="minor"/>
      </rPr>
      <t xml:space="preserve">, peaking at </t>
    </r>
    <r>
      <rPr>
        <b/>
        <sz val="11"/>
        <color theme="1"/>
        <rFont val="Aptos Narrow"/>
        <family val="2"/>
        <scheme val="minor"/>
      </rPr>
      <t>7.05</t>
    </r>
    <r>
      <rPr>
        <sz val="11"/>
        <color theme="1"/>
        <rFont val="Aptos Narrow"/>
        <family val="2"/>
        <scheme val="minor"/>
      </rPr>
      <t>% among pre-seniors. Children (</t>
    </r>
    <r>
      <rPr>
        <b/>
        <sz val="11"/>
        <color theme="1"/>
        <rFont val="Aptos Narrow"/>
        <family val="2"/>
        <scheme val="minor"/>
      </rPr>
      <t>0.23%</t>
    </r>
    <r>
      <rPr>
        <sz val="11"/>
        <color theme="1"/>
        <rFont val="Aptos Narrow"/>
        <family val="2"/>
        <scheme val="minor"/>
      </rPr>
      <t>) and young adults (</t>
    </r>
    <r>
      <rPr>
        <b/>
        <sz val="11"/>
        <color theme="1"/>
        <rFont val="Aptos Narrow"/>
        <family val="2"/>
        <scheme val="minor"/>
      </rPr>
      <t>0%</t>
    </r>
    <r>
      <rPr>
        <sz val="11"/>
        <color theme="1"/>
        <rFont val="Aptos Narrow"/>
        <family val="2"/>
        <scheme val="minor"/>
      </rPr>
      <t xml:space="preserve">) show very low stroke rates.
3. </t>
    </r>
    <r>
      <rPr>
        <b/>
        <sz val="11"/>
        <color theme="1"/>
        <rFont val="Aptos Narrow"/>
        <family val="2"/>
        <scheme val="minor"/>
      </rPr>
      <t>Pre-seniors (55–64) account for 58.89% of all stroke cases under 65</t>
    </r>
    <r>
      <rPr>
        <sz val="11"/>
        <color theme="1"/>
        <rFont val="Aptos Narrow"/>
        <family val="2"/>
        <scheme val="minor"/>
      </rPr>
      <t>, reinforcing the dominance of age as a stroke risk factor, even before age 65.</t>
    </r>
  </si>
  <si>
    <t>Engineer Categorical Column Values</t>
  </si>
  <si>
    <t>Work Type</t>
  </si>
  <si>
    <t>private</t>
  </si>
  <si>
    <t>govt_job</t>
  </si>
  <si>
    <t>self-employed</t>
  </si>
  <si>
    <t>children</t>
  </si>
  <si>
    <t>never_worked</t>
  </si>
  <si>
    <t>Work Type Distribution Analysis</t>
  </si>
  <si>
    <t>Residence Type</t>
  </si>
  <si>
    <t>urban</t>
  </si>
  <si>
    <t>rural</t>
  </si>
  <si>
    <t>Residence Type Distribution Analysis</t>
  </si>
  <si>
    <t>ever_married_status</t>
  </si>
  <si>
    <t>married</t>
  </si>
  <si>
    <t>never married</t>
  </si>
  <si>
    <t>Marriage History</t>
  </si>
  <si>
    <t>Marriage History Distribution Analysis</t>
  </si>
  <si>
    <r>
      <t>1. Private job workers make up</t>
    </r>
    <r>
      <rPr>
        <b/>
        <sz val="11"/>
        <color theme="1"/>
        <rFont val="Aptos Narrow"/>
        <family val="2"/>
        <scheme val="minor"/>
      </rPr>
      <t xml:space="preserve"> 59.04%</t>
    </r>
    <r>
      <rPr>
        <sz val="11"/>
        <color theme="1"/>
        <rFont val="Aptos Narrow"/>
        <family val="2"/>
        <scheme val="minor"/>
      </rPr>
      <t xml:space="preserve"> of the population.
2. Self-employed(</t>
    </r>
    <r>
      <rPr>
        <b/>
        <sz val="11"/>
        <color theme="1"/>
        <rFont val="Aptos Narrow"/>
        <family val="2"/>
        <scheme val="minor"/>
      </rPr>
      <t>2.97%</t>
    </r>
    <r>
      <rPr>
        <sz val="11"/>
        <color theme="1"/>
        <rFont val="Aptos Narrow"/>
        <family val="2"/>
        <scheme val="minor"/>
      </rPr>
      <t>) and government job  (</t>
    </r>
    <r>
      <rPr>
        <b/>
        <sz val="11"/>
        <color theme="1"/>
        <rFont val="Aptos Narrow"/>
        <family val="2"/>
        <scheme val="minor"/>
      </rPr>
      <t>3.04%</t>
    </r>
    <r>
      <rPr>
        <sz val="11"/>
        <color theme="1"/>
        <rFont val="Aptos Narrow"/>
        <family val="2"/>
        <scheme val="minor"/>
      </rPr>
      <t xml:space="preserve">) workers have a </t>
    </r>
    <r>
      <rPr>
        <b/>
        <sz val="11"/>
        <color theme="1"/>
        <rFont val="Aptos Narrow"/>
        <family val="2"/>
        <scheme val="minor"/>
      </rPr>
      <t>slightly higher</t>
    </r>
    <r>
      <rPr>
        <sz val="11"/>
        <color theme="1"/>
        <rFont val="Aptos Narrow"/>
        <family val="2"/>
        <scheme val="minor"/>
      </rPr>
      <t xml:space="preserve"> stroke rate compared to private company workers (</t>
    </r>
    <r>
      <rPr>
        <b/>
        <sz val="11"/>
        <color theme="1"/>
        <rFont val="Aptos Narrow"/>
        <family val="2"/>
        <scheme val="minor"/>
      </rPr>
      <t>2.45%</t>
    </r>
    <r>
      <rPr>
        <sz val="11"/>
        <color theme="1"/>
        <rFont val="Aptos Narrow"/>
        <family val="2"/>
        <scheme val="minor"/>
      </rPr>
      <t xml:space="preserve">).
3. Although private company workers account for 65.56% of stroke cases, this is likely </t>
    </r>
    <r>
      <rPr>
        <b/>
        <sz val="11"/>
        <color theme="1"/>
        <rFont val="Aptos Narrow"/>
        <family val="2"/>
        <scheme val="minor"/>
      </rPr>
      <t>skewed by their large share</t>
    </r>
    <r>
      <rPr>
        <sz val="11"/>
        <color theme="1"/>
        <rFont val="Aptos Narrow"/>
        <family val="2"/>
        <scheme val="minor"/>
      </rPr>
      <t xml:space="preserve"> of the total population.</t>
    </r>
  </si>
  <si>
    <t>1. The distribution for both categories are similar (50.37% vs 49.63%)
2. Urban residents (2.33%) have a slightly higher stroke rate than rural residents (2.07%).
3. Urban residents (53.33%) represent a higher stroke occurrence rate than rural residents (46.67%) overall.
4. The trend largely follows the population distribution where urban residents outnumber the rural residents.</t>
  </si>
  <si>
    <r>
      <t xml:space="preserve">1. Females represent </t>
    </r>
    <r>
      <rPr>
        <b/>
        <sz val="11"/>
        <color theme="1"/>
        <rFont val="Aptos Narrow"/>
        <family val="2"/>
        <scheme val="minor"/>
      </rPr>
      <t>58.40%</t>
    </r>
    <r>
      <rPr>
        <sz val="11"/>
        <color theme="1"/>
        <rFont val="Aptos Narrow"/>
        <family val="2"/>
        <scheme val="minor"/>
      </rPr>
      <t xml:space="preserve"> of the under 65 population and accounts for </t>
    </r>
    <r>
      <rPr>
        <b/>
        <sz val="11"/>
        <color theme="1"/>
        <rFont val="Aptos Narrow"/>
        <family val="2"/>
        <scheme val="minor"/>
      </rPr>
      <t>53.33%</t>
    </r>
    <r>
      <rPr>
        <sz val="11"/>
        <color theme="1"/>
        <rFont val="Aptos Narrow"/>
        <family val="2"/>
        <scheme val="minor"/>
      </rPr>
      <t xml:space="preserve"> of the stroke cases, the stroke rate is skewed because of the </t>
    </r>
    <r>
      <rPr>
        <i/>
        <sz val="11"/>
        <color theme="1"/>
        <rFont val="Aptos Narrow"/>
        <family val="2"/>
        <scheme val="minor"/>
      </rPr>
      <t>difference in population representation</t>
    </r>
    <r>
      <rPr>
        <sz val="11"/>
        <color theme="1"/>
        <rFont val="Aptos Narrow"/>
        <family val="2"/>
        <scheme val="minor"/>
      </rPr>
      <t xml:space="preserve"> and not overall risk. 
2. </t>
    </r>
    <r>
      <rPr>
        <b/>
        <sz val="11"/>
        <color theme="1"/>
        <rFont val="Aptos Narrow"/>
        <family val="2"/>
        <scheme val="minor"/>
      </rPr>
      <t>Males have a higher stroke rate</t>
    </r>
    <r>
      <rPr>
        <sz val="11"/>
        <color theme="1"/>
        <rFont val="Aptos Narrow"/>
        <family val="2"/>
        <scheme val="minor"/>
      </rPr>
      <t xml:space="preserve"> compared to women within their respective groups (</t>
    </r>
    <r>
      <rPr>
        <b/>
        <sz val="11"/>
        <color theme="1"/>
        <rFont val="Aptos Narrow"/>
        <family val="2"/>
        <scheme val="minor"/>
      </rPr>
      <t>2.47% vs 2.01%</t>
    </r>
    <r>
      <rPr>
        <sz val="11"/>
        <color theme="1"/>
        <rFont val="Aptos Narrow"/>
        <family val="2"/>
        <scheme val="minor"/>
      </rPr>
      <t xml:space="preserve">).
3. These findings suggest that </t>
    </r>
    <r>
      <rPr>
        <b/>
        <sz val="11"/>
        <color theme="1"/>
        <rFont val="Aptos Narrow"/>
        <family val="2"/>
        <scheme val="minor"/>
      </rPr>
      <t>men under 65</t>
    </r>
    <r>
      <rPr>
        <sz val="11"/>
        <color theme="1"/>
        <rFont val="Aptos Narrow"/>
        <family val="2"/>
        <scheme val="minor"/>
      </rPr>
      <t xml:space="preserve"> may</t>
    </r>
    <r>
      <rPr>
        <i/>
        <sz val="11"/>
        <color theme="1"/>
        <rFont val="Aptos Narrow"/>
        <family val="2"/>
        <scheme val="minor"/>
      </rPr>
      <t xml:space="preserve"> require more targeted early screening </t>
    </r>
    <r>
      <rPr>
        <sz val="11"/>
        <color theme="1"/>
        <rFont val="Aptos Narrow"/>
        <family val="2"/>
        <scheme val="minor"/>
      </rPr>
      <t>compared to women.</t>
    </r>
  </si>
  <si>
    <t>1. Added hypertension status, heart_disease_status, ever_married_status, and stroke_status columns.
2. Replaced 0/1 and no/yes values to more interpretable version (no hypertension/hypertension, no heart disease /heart disease, never married/married, no stroke/ had stroke.</t>
  </si>
  <si>
    <t>formerly smoked</t>
  </si>
  <si>
    <t>never smoked</t>
  </si>
  <si>
    <t>unknown</t>
  </si>
  <si>
    <t>smokes</t>
  </si>
  <si>
    <r>
      <t>1. Married people (</t>
    </r>
    <r>
      <rPr>
        <b/>
        <sz val="11"/>
        <color theme="1"/>
        <rFont val="Aptos Narrow"/>
        <family val="2"/>
        <scheme val="minor"/>
      </rPr>
      <t>59.14%</t>
    </r>
    <r>
      <rPr>
        <sz val="11"/>
        <color theme="1"/>
        <rFont val="Aptos Narrow"/>
        <family val="2"/>
        <scheme val="minor"/>
      </rPr>
      <t>) account for  20% more than the never married people (</t>
    </r>
    <r>
      <rPr>
        <b/>
        <sz val="11"/>
        <color theme="1"/>
        <rFont val="Aptos Narrow"/>
        <family val="2"/>
        <scheme val="minor"/>
      </rPr>
      <t>40.86%</t>
    </r>
    <r>
      <rPr>
        <sz val="11"/>
        <color theme="1"/>
        <rFont val="Aptos Narrow"/>
        <family val="2"/>
        <scheme val="minor"/>
      </rPr>
      <t>).
2. Married people have a</t>
    </r>
    <r>
      <rPr>
        <b/>
        <sz val="11"/>
        <color theme="1"/>
        <rFont val="Aptos Narrow"/>
        <family val="2"/>
        <scheme val="minor"/>
      </rPr>
      <t xml:space="preserve"> 3.36%</t>
    </r>
    <r>
      <rPr>
        <sz val="11"/>
        <color theme="1"/>
        <rFont val="Aptos Narrow"/>
        <family val="2"/>
        <scheme val="minor"/>
      </rPr>
      <t xml:space="preserve"> risk of having a stroke,</t>
    </r>
    <r>
      <rPr>
        <i/>
        <sz val="11"/>
        <color theme="1"/>
        <rFont val="Aptos Narrow"/>
        <family val="2"/>
        <scheme val="minor"/>
      </rPr>
      <t xml:space="preserve"> compared to other married people</t>
    </r>
    <r>
      <rPr>
        <sz val="11"/>
        <color theme="1"/>
        <rFont val="Aptos Narrow"/>
        <family val="2"/>
        <scheme val="minor"/>
      </rPr>
      <t>, while people that are never married experience stroke at a rate of</t>
    </r>
    <r>
      <rPr>
        <b/>
        <sz val="11"/>
        <color theme="1"/>
        <rFont val="Aptos Narrow"/>
        <family val="2"/>
        <scheme val="minor"/>
      </rPr>
      <t xml:space="preserve"> 0.54%</t>
    </r>
    <r>
      <rPr>
        <sz val="11"/>
        <color theme="1"/>
        <rFont val="Aptos Narrow"/>
        <family val="2"/>
        <scheme val="minor"/>
      </rPr>
      <t xml:space="preserve"> </t>
    </r>
    <r>
      <rPr>
        <i/>
        <sz val="11"/>
        <color theme="1"/>
        <rFont val="Aptos Narrow"/>
        <family val="2"/>
        <scheme val="minor"/>
      </rPr>
      <t>compared to other never married people</t>
    </r>
    <r>
      <rPr>
        <sz val="11"/>
        <color theme="1"/>
        <rFont val="Aptos Narrow"/>
        <family val="2"/>
        <scheme val="minor"/>
      </rPr>
      <t>. 
3.  Married individuals account for 90% of all stroke cases in the dataset.</t>
    </r>
  </si>
  <si>
    <t>Smoking Status</t>
  </si>
  <si>
    <t>Smoking Status Distribution Analysis</t>
  </si>
  <si>
    <r>
      <t xml:space="preserve">1. Never smoked and unknown status patients represent roughly </t>
    </r>
    <r>
      <rPr>
        <b/>
        <sz val="11"/>
        <color theme="1"/>
        <rFont val="Aptos Narrow"/>
        <family val="2"/>
        <scheme val="minor"/>
      </rPr>
      <t>69%</t>
    </r>
    <r>
      <rPr>
        <sz val="11"/>
        <color theme="1"/>
        <rFont val="Aptos Narrow"/>
        <family val="2"/>
        <scheme val="minor"/>
      </rPr>
      <t xml:space="preserve"> of the data.
2. Having a history of smoking (smokes, formerly smokes) showed a </t>
    </r>
    <r>
      <rPr>
        <b/>
        <sz val="11"/>
        <color theme="1"/>
        <rFont val="Aptos Narrow"/>
        <family val="2"/>
        <scheme val="minor"/>
      </rPr>
      <t>higher stroke rate</t>
    </r>
    <r>
      <rPr>
        <sz val="11"/>
        <color theme="1"/>
        <rFont val="Aptos Narrow"/>
        <family val="2"/>
        <scheme val="minor"/>
      </rPr>
      <t xml:space="preserve"> </t>
    </r>
    <r>
      <rPr>
        <b/>
        <sz val="11"/>
        <color theme="1"/>
        <rFont val="Aptos Narrow"/>
        <family val="2"/>
        <scheme val="minor"/>
      </rPr>
      <t xml:space="preserve">(3.79% </t>
    </r>
    <r>
      <rPr>
        <sz val="11"/>
        <color theme="1"/>
        <rFont val="Aptos Narrow"/>
        <family val="2"/>
        <scheme val="minor"/>
      </rPr>
      <t xml:space="preserve">and </t>
    </r>
    <r>
      <rPr>
        <b/>
        <sz val="11"/>
        <color theme="1"/>
        <rFont val="Aptos Narrow"/>
        <family val="2"/>
        <scheme val="minor"/>
      </rPr>
      <t>3.76%</t>
    </r>
    <r>
      <rPr>
        <sz val="11"/>
        <color theme="1"/>
        <rFont val="Aptos Narrow"/>
        <family val="2"/>
        <scheme val="minor"/>
      </rPr>
      <t xml:space="preserve">).
3. Smoking or formerly smoked shows </t>
    </r>
    <r>
      <rPr>
        <b/>
        <sz val="11"/>
        <color theme="1"/>
        <rFont val="Aptos Narrow"/>
        <family val="2"/>
        <scheme val="minor"/>
      </rPr>
      <t>almost double</t>
    </r>
    <r>
      <rPr>
        <sz val="11"/>
        <color theme="1"/>
        <rFont val="Aptos Narrow"/>
        <family val="2"/>
        <scheme val="minor"/>
      </rPr>
      <t xml:space="preserve"> the rate of stroke occurence compared to the other groups.
4. Smokes and formerly smokes contributed roughly the </t>
    </r>
    <r>
      <rPr>
        <b/>
        <sz val="11"/>
        <color theme="1"/>
        <rFont val="Aptos Narrow"/>
        <family val="2"/>
        <scheme val="minor"/>
      </rPr>
      <t>same number of stroke occurences</t>
    </r>
    <r>
      <rPr>
        <sz val="11"/>
        <color theme="1"/>
        <rFont val="Aptos Narrow"/>
        <family val="2"/>
        <scheme val="minor"/>
      </rPr>
      <t xml:space="preserve"> while being roughly </t>
    </r>
    <r>
      <rPr>
        <b/>
        <sz val="11"/>
        <color theme="1"/>
        <rFont val="Aptos Narrow"/>
        <family val="2"/>
        <scheme val="minor"/>
      </rPr>
      <t>half the size</t>
    </r>
    <r>
      <rPr>
        <sz val="11"/>
        <color theme="1"/>
        <rFont val="Aptos Narrow"/>
        <family val="2"/>
        <scheme val="minor"/>
      </rPr>
      <t xml:space="preserve"> of the other two groups.</t>
    </r>
  </si>
  <si>
    <t>Remove 'other' gender category</t>
  </si>
  <si>
    <t>One instance of 'other' gender category was removed to eliminate potential noise in the dataset.</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</si>
  <si>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2.20% of the remaining data.</t>
  </si>
  <si>
    <r>
      <t xml:space="preserve">1. Stroke cases make up </t>
    </r>
    <r>
      <rPr>
        <b/>
        <sz val="11"/>
        <color theme="1"/>
        <rFont val="Aptos Narrow"/>
        <family val="2"/>
        <scheme val="minor"/>
      </rPr>
      <t>4.87%</t>
    </r>
    <r>
      <rPr>
        <sz val="11"/>
        <color theme="1"/>
        <rFont val="Aptos Narrow"/>
        <family val="2"/>
        <scheme val="minor"/>
      </rPr>
      <t xml:space="preserve"> of the original dataset.
2. Of the 249 total stroke cases, </t>
    </r>
    <r>
      <rPr>
        <b/>
        <sz val="11"/>
        <color theme="1"/>
        <rFont val="Aptos Narrow"/>
        <family val="2"/>
        <scheme val="minor"/>
      </rPr>
      <t>159</t>
    </r>
    <r>
      <rPr>
        <sz val="11"/>
        <color theme="1"/>
        <rFont val="Aptos Narrow"/>
        <family val="2"/>
        <scheme val="minor"/>
      </rPr>
      <t xml:space="preserve"> (</t>
    </r>
    <r>
      <rPr>
        <b/>
        <sz val="11"/>
        <color theme="1"/>
        <rFont val="Aptos Narrow"/>
        <family val="2"/>
        <scheme val="minor"/>
      </rPr>
      <t>≈64%</t>
    </r>
    <r>
      <rPr>
        <sz val="11"/>
        <color theme="1"/>
        <rFont val="Aptos Narrow"/>
        <family val="2"/>
        <scheme val="minor"/>
      </rPr>
      <t>) are patients aged 65 and over—indicating that this age group heavily dominates stroke representation. dominantly represent stroke cases.
3.By excluding patients 65 and over, we reduce the</t>
    </r>
    <r>
      <rPr>
        <b/>
        <sz val="11"/>
        <color theme="1"/>
        <rFont val="Aptos Narrow"/>
        <family val="2"/>
        <scheme val="minor"/>
      </rPr>
      <t xml:space="preserve"> overwhelming effect</t>
    </r>
    <r>
      <rPr>
        <sz val="11"/>
        <color theme="1"/>
        <rFont val="Aptos Narrow"/>
        <family val="2"/>
        <scheme val="minor"/>
      </rPr>
      <t xml:space="preserve"> of age and allow other risk factors to emerge more clearly.
4. After removal, stroke cases under 65 will make up </t>
    </r>
    <r>
      <rPr>
        <b/>
        <sz val="11"/>
        <color theme="1"/>
        <rFont val="Aptos Narrow"/>
        <family val="2"/>
        <scheme val="minor"/>
      </rPr>
      <t>2.20%</t>
    </r>
    <r>
      <rPr>
        <sz val="11"/>
        <color theme="1"/>
        <rFont val="Aptos Narrow"/>
        <family val="2"/>
        <scheme val="minor"/>
      </rPr>
      <t xml:space="preserve"> of the remaining dataset.</t>
    </r>
  </si>
  <si>
    <t>bmi_category</t>
  </si>
  <si>
    <t>underweight</t>
  </si>
  <si>
    <t>normal weight</t>
  </si>
  <si>
    <t>overweight</t>
  </si>
  <si>
    <t>obesity class 1</t>
  </si>
  <si>
    <t>obesity class 2</t>
  </si>
  <si>
    <t>obesity class 3</t>
  </si>
  <si>
    <t>BMI</t>
  </si>
  <si>
    <t>BMI Distribution Analysis</t>
  </si>
  <si>
    <r>
      <t>1. Patients within the normal and overweight categories make up</t>
    </r>
    <r>
      <rPr>
        <b/>
        <sz val="11"/>
        <color theme="1"/>
        <rFont val="Aptos Narrow"/>
        <family val="2"/>
        <scheme val="minor"/>
      </rPr>
      <t xml:space="preserve"> ~55%</t>
    </r>
    <r>
      <rPr>
        <sz val="11"/>
        <color theme="1"/>
        <rFont val="Aptos Narrow"/>
        <family val="2"/>
        <scheme val="minor"/>
      </rPr>
      <t xml:space="preserve"> of the population.
2. Patients in the </t>
    </r>
    <r>
      <rPr>
        <b/>
        <sz val="11"/>
        <color theme="1"/>
        <rFont val="Aptos Narrow"/>
        <family val="2"/>
        <scheme val="minor"/>
      </rPr>
      <t>normal weight</t>
    </r>
    <r>
      <rPr>
        <sz val="11"/>
        <color theme="1"/>
        <rFont val="Aptos Narrow"/>
        <family val="2"/>
        <scheme val="minor"/>
      </rPr>
      <t xml:space="preserve"> range are</t>
    </r>
    <r>
      <rPr>
        <b/>
        <sz val="11"/>
        <color theme="1"/>
        <rFont val="Aptos Narrow"/>
        <family val="2"/>
        <scheme val="minor"/>
      </rPr>
      <t xml:space="preserve"> 7 to 8 times less likely</t>
    </r>
    <r>
      <rPr>
        <sz val="11"/>
        <color theme="1"/>
        <rFont val="Aptos Narrow"/>
        <family val="2"/>
        <scheme val="minor"/>
      </rPr>
      <t xml:space="preserve"> to experience stroke.
3. Patients that are</t>
    </r>
    <r>
      <rPr>
        <b/>
        <sz val="11"/>
        <color theme="1"/>
        <rFont val="Aptos Narrow"/>
        <family val="2"/>
        <scheme val="minor"/>
      </rPr>
      <t xml:space="preserve"> above normal weigh</t>
    </r>
    <r>
      <rPr>
        <sz val="11"/>
        <color theme="1"/>
        <rFont val="Aptos Narrow"/>
        <family val="2"/>
        <scheme val="minor"/>
      </rPr>
      <t>t have a stroke rate of around</t>
    </r>
    <r>
      <rPr>
        <b/>
        <sz val="11"/>
        <color theme="1"/>
        <rFont val="Aptos Narrow"/>
        <family val="2"/>
        <scheme val="minor"/>
      </rPr>
      <t xml:space="preserve"> 3%</t>
    </r>
    <r>
      <rPr>
        <sz val="11"/>
        <color theme="1"/>
        <rFont val="Aptos Narrow"/>
        <family val="2"/>
        <scheme val="minor"/>
      </rPr>
      <t xml:space="preserve">.
4. Patients in the </t>
    </r>
    <r>
      <rPr>
        <b/>
        <sz val="11"/>
        <color theme="1"/>
        <rFont val="Aptos Narrow"/>
        <family val="2"/>
        <scheme val="minor"/>
      </rPr>
      <t>overweight category</t>
    </r>
    <r>
      <rPr>
        <sz val="11"/>
        <color theme="1"/>
        <rFont val="Aptos Narrow"/>
        <family val="2"/>
        <scheme val="minor"/>
      </rPr>
      <t xml:space="preserve"> represent</t>
    </r>
    <r>
      <rPr>
        <b/>
        <sz val="11"/>
        <color theme="1"/>
        <rFont val="Aptos Narrow"/>
        <family val="2"/>
        <scheme val="minor"/>
      </rPr>
      <t xml:space="preserve"> 42.22%</t>
    </r>
    <r>
      <rPr>
        <sz val="11"/>
        <color theme="1"/>
        <rFont val="Aptos Narrow"/>
        <family val="2"/>
        <scheme val="minor"/>
      </rPr>
      <t xml:space="preserve"> of the overall stroke cases while making up </t>
    </r>
    <r>
      <rPr>
        <b/>
        <sz val="11"/>
        <color theme="1"/>
        <rFont val="Aptos Narrow"/>
        <family val="2"/>
        <scheme val="minor"/>
      </rPr>
      <t>28.47% of the population</t>
    </r>
    <r>
      <rPr>
        <sz val="11"/>
        <color theme="1"/>
        <rFont val="Aptos Narrow"/>
        <family val="2"/>
        <scheme val="minor"/>
      </rPr>
      <t xml:space="preserve">. </t>
    </r>
  </si>
  <si>
    <t>glucose_category</t>
  </si>
  <si>
    <t>hypoglycemic (&lt;70)</t>
  </si>
  <si>
    <t>normal (70-99)</t>
  </si>
  <si>
    <t>pre-diabetic (100-125)</t>
  </si>
  <si>
    <t>diabetic (126-199)</t>
  </si>
  <si>
    <t>high diabetes (200+)</t>
  </si>
  <si>
    <r>
      <t xml:space="preserve">1. Patients with </t>
    </r>
    <r>
      <rPr>
        <b/>
        <sz val="11"/>
        <color theme="1"/>
        <rFont val="Aptos Narrow"/>
        <family val="2"/>
        <scheme val="minor"/>
      </rPr>
      <t>normal</t>
    </r>
    <r>
      <rPr>
        <sz val="11"/>
        <color theme="1"/>
        <rFont val="Aptos Narrow"/>
        <family val="2"/>
        <scheme val="minor"/>
      </rPr>
      <t xml:space="preserve"> average glucose level account for </t>
    </r>
    <r>
      <rPr>
        <b/>
        <sz val="11"/>
        <color theme="1"/>
        <rFont val="Aptos Narrow"/>
        <family val="2"/>
        <scheme val="minor"/>
      </rPr>
      <t>48.19%</t>
    </r>
    <r>
      <rPr>
        <sz val="11"/>
        <color theme="1"/>
        <rFont val="Aptos Narrow"/>
        <family val="2"/>
        <scheme val="minor"/>
      </rPr>
      <t xml:space="preserve"> of the population and </t>
    </r>
    <r>
      <rPr>
        <b/>
        <sz val="11"/>
        <color theme="1"/>
        <rFont val="Aptos Narrow"/>
        <family val="2"/>
        <scheme val="minor"/>
      </rPr>
      <t>36.67%</t>
    </r>
    <r>
      <rPr>
        <sz val="11"/>
        <color theme="1"/>
        <rFont val="Aptos Narrow"/>
        <family val="2"/>
        <scheme val="minor"/>
      </rPr>
      <t xml:space="preserve"> of the total stroke cases. The dominant representation of this group accounts for the higher stroke case occurrence.
2. Patients with </t>
    </r>
    <r>
      <rPr>
        <b/>
        <sz val="11"/>
        <color theme="1"/>
        <rFont val="Aptos Narrow"/>
        <family val="2"/>
        <scheme val="minor"/>
      </rPr>
      <t>high diabetes</t>
    </r>
    <r>
      <rPr>
        <sz val="11"/>
        <color theme="1"/>
        <rFont val="Aptos Narrow"/>
        <family val="2"/>
        <scheme val="minor"/>
      </rPr>
      <t xml:space="preserve"> is the least represented at </t>
    </r>
    <r>
      <rPr>
        <b/>
        <sz val="11"/>
        <color theme="1"/>
        <rFont val="Aptos Narrow"/>
        <family val="2"/>
        <scheme val="minor"/>
      </rPr>
      <t>5.59%</t>
    </r>
    <r>
      <rPr>
        <sz val="11"/>
        <color theme="1"/>
        <rFont val="Aptos Narrow"/>
        <family val="2"/>
        <scheme val="minor"/>
      </rPr>
      <t xml:space="preserve"> but it accounts for </t>
    </r>
    <r>
      <rPr>
        <b/>
        <sz val="11"/>
        <color theme="1"/>
        <rFont val="Aptos Narrow"/>
        <family val="2"/>
        <scheme val="minor"/>
      </rPr>
      <t>18.89%</t>
    </r>
    <r>
      <rPr>
        <sz val="11"/>
        <color theme="1"/>
        <rFont val="Aptos Narrow"/>
        <family val="2"/>
        <scheme val="minor"/>
      </rPr>
      <t xml:space="preserve"> of stroke cases which is the second highest representation of stroke overall. Patients with high diabetes also shows an in group stroke rate of </t>
    </r>
    <r>
      <rPr>
        <b/>
        <sz val="11"/>
        <color theme="1"/>
        <rFont val="Aptos Narrow"/>
        <family val="2"/>
        <scheme val="minor"/>
      </rPr>
      <t xml:space="preserve">7.46%, </t>
    </r>
    <r>
      <rPr>
        <sz val="11"/>
        <color theme="1"/>
        <rFont val="Aptos Narrow"/>
        <family val="2"/>
        <scheme val="minor"/>
      </rPr>
      <t xml:space="preserve">which is </t>
    </r>
    <r>
      <rPr>
        <b/>
        <sz val="11"/>
        <color theme="1"/>
        <rFont val="Aptos Narrow"/>
        <family val="2"/>
        <scheme val="minor"/>
      </rPr>
      <t>more than twice the rate of other groups</t>
    </r>
    <r>
      <rPr>
        <sz val="11"/>
        <color theme="1"/>
        <rFont val="Aptos Narrow"/>
        <family val="2"/>
        <scheme val="minor"/>
      </rPr>
      <t xml:space="preserve">. </t>
    </r>
  </si>
  <si>
    <t>Average Glucose Level</t>
  </si>
  <si>
    <t>heart_disease_status</t>
  </si>
  <si>
    <t>no heart disease</t>
  </si>
  <si>
    <t>heart disease</t>
  </si>
  <si>
    <t>Heart Disease</t>
  </si>
  <si>
    <t>Heart Disease Distribution Analysis</t>
  </si>
  <si>
    <t>Average Glucose Level Distribution Analysis</t>
  </si>
  <si>
    <r>
      <t>1. Patients with heart disease only represents</t>
    </r>
    <r>
      <rPr>
        <b/>
        <sz val="11"/>
        <color theme="1"/>
        <rFont val="Aptos Narrow"/>
        <family val="2"/>
        <scheme val="minor"/>
      </rPr>
      <t xml:space="preserve"> 2.35%</t>
    </r>
    <r>
      <rPr>
        <sz val="11"/>
        <color theme="1"/>
        <rFont val="Aptos Narrow"/>
        <family val="2"/>
        <scheme val="minor"/>
      </rPr>
      <t xml:space="preserve"> of the population while accounting for </t>
    </r>
    <r>
      <rPr>
        <b/>
        <sz val="11"/>
        <color theme="1"/>
        <rFont val="Aptos Narrow"/>
        <family val="2"/>
        <scheme val="minor"/>
      </rPr>
      <t>14.44%</t>
    </r>
    <r>
      <rPr>
        <sz val="11"/>
        <color theme="1"/>
        <rFont val="Aptos Narrow"/>
        <family val="2"/>
        <scheme val="minor"/>
      </rPr>
      <t xml:space="preserve"> of overall stroke cases.
2. Patients with heart disease have a stroke rate of</t>
    </r>
    <r>
      <rPr>
        <b/>
        <sz val="11"/>
        <color theme="1"/>
        <rFont val="Aptos Narrow"/>
        <family val="2"/>
        <scheme val="minor"/>
      </rPr>
      <t xml:space="preserve"> 13.54%</t>
    </r>
    <r>
      <rPr>
        <sz val="11"/>
        <color theme="1"/>
        <rFont val="Aptos Narrow"/>
        <family val="2"/>
        <scheme val="minor"/>
      </rPr>
      <t xml:space="preserve"> or about 6x more than patients without heart disease </t>
    </r>
    <r>
      <rPr>
        <b/>
        <sz val="11"/>
        <color theme="1"/>
        <rFont val="Aptos Narrow"/>
        <family val="2"/>
        <scheme val="minor"/>
      </rPr>
      <t>(1.93%</t>
    </r>
    <r>
      <rPr>
        <sz val="11"/>
        <color theme="1"/>
        <rFont val="Aptos Narrow"/>
        <family val="2"/>
        <scheme val="minor"/>
      </rPr>
      <t>).</t>
    </r>
  </si>
  <si>
    <t>hypertension_status</t>
  </si>
  <si>
    <t>no hypertension</t>
  </si>
  <si>
    <t>Hypertension</t>
  </si>
  <si>
    <t>Hypertension Distribution Analysis</t>
  </si>
  <si>
    <r>
      <t xml:space="preserve">1. Although patients with </t>
    </r>
    <r>
      <rPr>
        <i/>
        <sz val="11"/>
        <color theme="1"/>
        <rFont val="Aptos Narrow"/>
        <family val="2"/>
        <scheme val="minor"/>
      </rPr>
      <t>hypertension</t>
    </r>
    <r>
      <rPr>
        <sz val="11"/>
        <color theme="1"/>
        <rFont val="Aptos Narrow"/>
        <family val="2"/>
        <scheme val="minor"/>
      </rPr>
      <t xml:space="preserve"> only make up </t>
    </r>
    <r>
      <rPr>
        <b/>
        <sz val="11"/>
        <color theme="1"/>
        <rFont val="Aptos Narrow"/>
        <family val="2"/>
        <scheme val="minor"/>
      </rPr>
      <t xml:space="preserve">6.57% </t>
    </r>
    <r>
      <rPr>
        <sz val="11"/>
        <color theme="1"/>
        <rFont val="Aptos Narrow"/>
        <family val="2"/>
        <scheme val="minor"/>
      </rPr>
      <t xml:space="preserve">of the population, they account for </t>
    </r>
    <r>
      <rPr>
        <b/>
        <sz val="11"/>
        <color theme="1"/>
        <rFont val="Aptos Narrow"/>
        <family val="2"/>
        <scheme val="minor"/>
      </rPr>
      <t>17.78% of all stroke cases</t>
    </r>
    <r>
      <rPr>
        <sz val="11"/>
        <color theme="1"/>
        <rFont val="Aptos Narrow"/>
        <family val="2"/>
        <scheme val="minor"/>
      </rPr>
      <t>.
2. Patients with hypertension experiences stroke at a rate of</t>
    </r>
    <r>
      <rPr>
        <b/>
        <sz val="11"/>
        <color theme="1"/>
        <rFont val="Aptos Narrow"/>
        <family val="2"/>
        <scheme val="minor"/>
      </rPr>
      <t xml:space="preserve"> 5.97%</t>
    </r>
    <r>
      <rPr>
        <sz val="11"/>
        <color theme="1"/>
        <rFont val="Aptos Narrow"/>
        <family val="2"/>
        <scheme val="minor"/>
      </rPr>
      <t xml:space="preserve">, which is </t>
    </r>
    <r>
      <rPr>
        <b/>
        <sz val="11"/>
        <color theme="1"/>
        <rFont val="Aptos Narrow"/>
        <family val="2"/>
        <scheme val="minor"/>
      </rPr>
      <t xml:space="preserve">more than three times </t>
    </r>
    <r>
      <rPr>
        <sz val="11"/>
        <color theme="1"/>
        <rFont val="Aptos Narrow"/>
        <family val="2"/>
        <scheme val="minor"/>
      </rPr>
      <t xml:space="preserve">higher than the </t>
    </r>
    <r>
      <rPr>
        <b/>
        <sz val="11"/>
        <color theme="1"/>
        <rFont val="Aptos Narrow"/>
        <family val="2"/>
        <scheme val="minor"/>
      </rPr>
      <t>1.94%</t>
    </r>
    <r>
      <rPr>
        <sz val="11"/>
        <color theme="1"/>
        <rFont val="Aptos Narrow"/>
        <family val="2"/>
        <scheme val="minor"/>
      </rPr>
      <t xml:space="preserve"> stroke rate among patients without hypertension. </t>
    </r>
  </si>
  <si>
    <t>feature</t>
  </si>
  <si>
    <t>category</t>
  </si>
  <si>
    <t>stroke_status</t>
  </si>
  <si>
    <t>count</t>
  </si>
  <si>
    <t>had stroke</t>
  </si>
  <si>
    <t>no stroke</t>
  </si>
  <si>
    <t>Row Labels</t>
  </si>
  <si>
    <t>Grand Total</t>
  </si>
  <si>
    <t>Column Labels</t>
  </si>
  <si>
    <t>Sum of count</t>
  </si>
  <si>
    <t>p-value</t>
  </si>
  <si>
    <t>Chi-Square Test</t>
  </si>
  <si>
    <t>Expected Values</t>
  </si>
  <si>
    <t>significant</t>
  </si>
  <si>
    <t>no</t>
  </si>
  <si>
    <r>
      <t xml:space="preserve">1. The </t>
    </r>
    <r>
      <rPr>
        <b/>
        <sz val="11"/>
        <color theme="1"/>
        <rFont val="Aptos Narrow"/>
        <family val="2"/>
        <scheme val="minor"/>
      </rPr>
      <t>Chi-Square Test</t>
    </r>
    <r>
      <rPr>
        <sz val="11"/>
        <color theme="1"/>
        <rFont val="Aptos Narrow"/>
        <family val="2"/>
        <scheme val="minor"/>
      </rPr>
      <t xml:space="preserve"> is was used to evaluate the </t>
    </r>
    <r>
      <rPr>
        <b/>
        <sz val="11"/>
        <color theme="1"/>
        <rFont val="Aptos Narrow"/>
        <family val="2"/>
        <scheme val="minor"/>
      </rPr>
      <t>statistical significance</t>
    </r>
    <r>
      <rPr>
        <sz val="11"/>
        <color theme="1"/>
        <rFont val="Aptos Narrow"/>
        <family val="2"/>
        <scheme val="minor"/>
      </rPr>
      <t xml:space="preserve"> of categorical features in relation to the target variabel (stroke).
2. Both</t>
    </r>
    <r>
      <rPr>
        <b/>
        <sz val="11"/>
        <color theme="1"/>
        <rFont val="Aptos Narrow"/>
        <family val="2"/>
        <scheme val="minor"/>
      </rPr>
      <t xml:space="preserve"> gender and residence_type</t>
    </r>
    <r>
      <rPr>
        <sz val="11"/>
        <color theme="1"/>
        <rFont val="Aptos Narrow"/>
        <family val="2"/>
        <scheme val="minor"/>
      </rPr>
      <t xml:space="preserve"> had p-values that were </t>
    </r>
    <r>
      <rPr>
        <b/>
        <sz val="11"/>
        <color theme="1"/>
        <rFont val="Aptos Narrow"/>
        <family val="2"/>
        <scheme val="minor"/>
      </rPr>
      <t xml:space="preserve">greater than the 0.05 </t>
    </r>
    <r>
      <rPr>
        <sz val="11"/>
        <color theme="1"/>
        <rFont val="Aptos Narrow"/>
        <family val="2"/>
        <scheme val="minor"/>
      </rPr>
      <t xml:space="preserve">significance threshold, indicating </t>
    </r>
    <r>
      <rPr>
        <b/>
        <sz val="11"/>
        <color theme="1"/>
        <rFont val="Aptos Narrow"/>
        <family val="2"/>
        <scheme val="minor"/>
      </rPr>
      <t>no statistical significant association</t>
    </r>
    <r>
      <rPr>
        <sz val="11"/>
        <color theme="1"/>
        <rFont val="Aptos Narrow"/>
        <family val="2"/>
        <scheme val="minor"/>
      </rPr>
      <t xml:space="preserve"> between these two features and stroke in patients under 65.
3. As a result, gender and residence type will be </t>
    </r>
    <r>
      <rPr>
        <b/>
        <sz val="11"/>
        <color theme="1"/>
        <rFont val="Aptos Narrow"/>
        <family val="2"/>
        <scheme val="minor"/>
      </rPr>
      <t>excluded from further analysis</t>
    </r>
    <r>
      <rPr>
        <sz val="11"/>
        <color theme="1"/>
        <rFont val="Aptos Narrow"/>
        <family val="2"/>
        <scheme val="minor"/>
      </rPr>
      <t>.</t>
    </r>
  </si>
  <si>
    <t>Mann-Whitney Test</t>
  </si>
  <si>
    <r>
      <t xml:space="preserve">The Mann–Whitney U Test was </t>
    </r>
    <r>
      <rPr>
        <b/>
        <sz val="11"/>
        <color theme="1"/>
        <rFont val="Aptos Narrow"/>
        <family val="2"/>
        <scheme val="minor"/>
      </rPr>
      <t>conducted using Python</t>
    </r>
    <r>
      <rPr>
        <sz val="11"/>
        <color theme="1"/>
        <rFont val="Aptos Narrow"/>
        <family val="2"/>
        <scheme val="minor"/>
      </rPr>
      <t>, as Excel does not support this test natively.
The script can be found in the python_stat_test folder under the filename mann_whitney_test.py.
Both BMI and average glucose level returned p-values</t>
    </r>
    <r>
      <rPr>
        <b/>
        <sz val="11"/>
        <color theme="1"/>
        <rFont val="Aptos Narrow"/>
        <family val="2"/>
        <scheme val="minor"/>
      </rPr>
      <t xml:space="preserve"> significantly below the 0.05 threshold</t>
    </r>
    <r>
      <rPr>
        <sz val="11"/>
        <color theme="1"/>
        <rFont val="Aptos Narrow"/>
        <family val="2"/>
        <scheme val="minor"/>
      </rPr>
      <t>, indicating that they are</t>
    </r>
    <r>
      <rPr>
        <b/>
        <sz val="11"/>
        <color theme="1"/>
        <rFont val="Aptos Narrow"/>
        <family val="2"/>
        <scheme val="minor"/>
      </rPr>
      <t xml:space="preserve"> statistically significant predictors</t>
    </r>
    <r>
      <rPr>
        <sz val="11"/>
        <color theme="1"/>
        <rFont val="Aptos Narrow"/>
        <family val="2"/>
        <scheme val="minor"/>
      </rPr>
      <t xml:space="preserve"> of stroke in patients under 65.</t>
    </r>
  </si>
  <si>
    <r>
      <t xml:space="preserve">The Chi-Square Test indicates that for patients under 65, </t>
    </r>
    <r>
      <rPr>
        <b/>
        <sz val="11"/>
        <color theme="1"/>
        <rFont val="Aptos Narrow"/>
        <family val="2"/>
        <scheme val="minor"/>
      </rPr>
      <t>gender</t>
    </r>
    <r>
      <rPr>
        <sz val="11"/>
        <color theme="1"/>
        <rFont val="Aptos Narrow"/>
        <family val="2"/>
        <scheme val="minor"/>
      </rPr>
      <t xml:space="preserve"> and </t>
    </r>
    <r>
      <rPr>
        <b/>
        <sz val="11"/>
        <color theme="1"/>
        <rFont val="Aptos Narrow"/>
        <family val="2"/>
        <scheme val="minor"/>
      </rPr>
      <t>residence_type</t>
    </r>
    <r>
      <rPr>
        <sz val="11"/>
        <color theme="1"/>
        <rFont val="Aptos Narrow"/>
        <family val="2"/>
        <scheme val="minor"/>
      </rPr>
      <t xml:space="preserve"> are</t>
    </r>
    <r>
      <rPr>
        <b/>
        <sz val="11"/>
        <color theme="1"/>
        <rFont val="Aptos Narrow"/>
        <family val="2"/>
        <scheme val="minor"/>
      </rPr>
      <t xml:space="preserve"> not statistically significant predictors</t>
    </r>
    <r>
      <rPr>
        <sz val="11"/>
        <color theme="1"/>
        <rFont val="Aptos Narrow"/>
        <family val="2"/>
        <scheme val="minor"/>
      </rPr>
      <t xml:space="preserve"> of stroke, as their p-values exceed the 0.05 significance threshold.
Gender and residence_type features will be </t>
    </r>
    <r>
      <rPr>
        <b/>
        <sz val="11"/>
        <color theme="1"/>
        <rFont val="Aptos Narrow"/>
        <family val="2"/>
        <scheme val="minor"/>
      </rPr>
      <t>dropped from the analysis</t>
    </r>
    <r>
      <rPr>
        <sz val="11"/>
        <color theme="1"/>
        <rFont val="Aptos Narrow"/>
        <family val="2"/>
        <scheme val="minor"/>
      </rPr>
      <t>, moving forward.</t>
    </r>
  </si>
  <si>
    <r>
      <t xml:space="preserve">1. Excel does not natively have a Mann-Whitney Test so </t>
    </r>
    <r>
      <rPr>
        <b/>
        <sz val="11"/>
        <color theme="1"/>
        <rFont val="Aptos Narrow"/>
        <family val="2"/>
        <scheme val="minor"/>
      </rPr>
      <t>Python</t>
    </r>
    <r>
      <rPr>
        <sz val="11"/>
        <color theme="1"/>
        <rFont val="Aptos Narrow"/>
        <family val="2"/>
        <scheme val="minor"/>
      </rPr>
      <t xml:space="preserve"> was used to conduct this test.
2. Both</t>
    </r>
    <r>
      <rPr>
        <b/>
        <sz val="11"/>
        <color theme="1"/>
        <rFont val="Aptos Narrow"/>
        <family val="2"/>
        <scheme val="minor"/>
      </rPr>
      <t xml:space="preserve"> bmi </t>
    </r>
    <r>
      <rPr>
        <sz val="11"/>
        <color theme="1"/>
        <rFont val="Aptos Narrow"/>
        <family val="2"/>
        <scheme val="minor"/>
      </rPr>
      <t>and</t>
    </r>
    <r>
      <rPr>
        <b/>
        <sz val="11"/>
        <color theme="1"/>
        <rFont val="Aptos Narrow"/>
        <family val="2"/>
        <scheme val="minor"/>
      </rPr>
      <t xml:space="preserve"> average glucose level</t>
    </r>
    <r>
      <rPr>
        <sz val="11"/>
        <color theme="1"/>
        <rFont val="Aptos Narrow"/>
        <family val="2"/>
        <scheme val="minor"/>
      </rPr>
      <t xml:space="preserve"> tested to have a p value that is significantly</t>
    </r>
    <r>
      <rPr>
        <b/>
        <sz val="11"/>
        <color theme="1"/>
        <rFont val="Aptos Narrow"/>
        <family val="2"/>
        <scheme val="minor"/>
      </rPr>
      <t xml:space="preserve"> lower than the 0.05</t>
    </r>
    <r>
      <rPr>
        <sz val="11"/>
        <color theme="1"/>
        <rFont val="Aptos Narrow"/>
        <family val="2"/>
        <scheme val="minor"/>
      </rPr>
      <t xml:space="preserve"> threshold, indicating that they are both</t>
    </r>
    <r>
      <rPr>
        <b/>
        <sz val="11"/>
        <color theme="1"/>
        <rFont val="Aptos Narrow"/>
        <family val="2"/>
        <scheme val="minor"/>
      </rPr>
      <t xml:space="preserve"> statistically significant predictors of stroke</t>
    </r>
    <r>
      <rPr>
        <sz val="11"/>
        <color theme="1"/>
        <rFont val="Aptos Narrow"/>
        <family val="2"/>
        <scheme val="minor"/>
      </rPr>
      <t xml:space="preserve"> for patients under the age of 65.</t>
    </r>
  </si>
  <si>
    <t>Feature</t>
  </si>
  <si>
    <t>Category</t>
  </si>
  <si>
    <t>work type</t>
  </si>
  <si>
    <t>In Group Stroke Rate of Change</t>
  </si>
  <si>
    <t xml:space="preserve">Disproportionate Stroke Burden </t>
  </si>
  <si>
    <t>Top In-Group Risk Factors</t>
  </si>
  <si>
    <t>Group Count</t>
  </si>
  <si>
    <t xml:space="preserve"> Heart Disease %</t>
  </si>
  <si>
    <t>Hypertension %</t>
  </si>
  <si>
    <t>Age Category</t>
  </si>
  <si>
    <t>Diabetes %</t>
  </si>
  <si>
    <t>No Diabetes %</t>
  </si>
  <si>
    <t>Smokes %</t>
  </si>
  <si>
    <t>Formerly Smoked %</t>
  </si>
  <si>
    <t>Never Smoked %</t>
  </si>
  <si>
    <t>Unknown %</t>
  </si>
  <si>
    <t>History of Smoking %</t>
  </si>
  <si>
    <r>
      <t>The</t>
    </r>
    <r>
      <rPr>
        <b/>
        <sz val="11"/>
        <color theme="1"/>
        <rFont val="Aptos Narrow"/>
        <family val="2"/>
        <scheme val="minor"/>
      </rPr>
      <t xml:space="preserve"> top 5</t>
    </r>
    <r>
      <rPr>
        <sz val="11"/>
        <color theme="1"/>
        <rFont val="Aptos Narrow"/>
        <family val="2"/>
        <scheme val="minor"/>
      </rPr>
      <t xml:space="preserve"> in group stroke risk factors are:
1. Heart Disease at </t>
    </r>
    <r>
      <rPr>
        <b/>
        <sz val="11"/>
        <color theme="1"/>
        <rFont val="Aptos Narrow"/>
        <family val="2"/>
        <scheme val="minor"/>
      </rPr>
      <t>13.54%</t>
    </r>
    <r>
      <rPr>
        <sz val="11"/>
        <color theme="1"/>
        <rFont val="Aptos Narrow"/>
        <family val="2"/>
        <scheme val="minor"/>
      </rPr>
      <t xml:space="preserve">
2. High Diabetes at 7.46%
3. Pre-Senior age at 7.05%
4. Hypertension at 5.97%
5. Smokes at 3.79%</t>
    </r>
  </si>
  <si>
    <r>
      <t>1. Heart disease has the highest in-group stroke rate at 13.54%.
2. The decline in rate is</t>
    </r>
    <r>
      <rPr>
        <b/>
        <sz val="11"/>
        <color theme="1"/>
        <rFont val="Aptos Narrow"/>
        <family val="2"/>
        <scheme val="minor"/>
      </rPr>
      <t xml:space="preserve"> drastic until the fifth factor </t>
    </r>
    <r>
      <rPr>
        <sz val="11"/>
        <color theme="1"/>
        <rFont val="Aptos Narrow"/>
        <family val="2"/>
        <scheme val="minor"/>
      </rPr>
      <t>(smokes,</t>
    </r>
    <r>
      <rPr>
        <b/>
        <sz val="11"/>
        <color theme="1"/>
        <rFont val="Aptos Narrow"/>
        <family val="2"/>
        <scheme val="minor"/>
      </rPr>
      <t xml:space="preserve"> 3.79%</t>
    </r>
    <r>
      <rPr>
        <sz val="11"/>
        <color theme="1"/>
        <rFont val="Aptos Narrow"/>
        <family val="2"/>
        <scheme val="minor"/>
      </rPr>
      <t>) and then the decline rate slows down.</t>
    </r>
  </si>
  <si>
    <r>
      <t xml:space="preserve">The bar chart shows the following insights:
1. Pre-seniors account for </t>
    </r>
    <r>
      <rPr>
        <b/>
        <sz val="11"/>
        <color theme="1"/>
        <rFont val="Aptos Narrow"/>
        <family val="2"/>
        <scheme val="minor"/>
      </rPr>
      <t xml:space="preserve">58.89% </t>
    </r>
    <r>
      <rPr>
        <sz val="11"/>
        <color theme="1"/>
        <rFont val="Aptos Narrow"/>
        <family val="2"/>
        <scheme val="minor"/>
      </rPr>
      <t xml:space="preserve">of the stroke cases while only being </t>
    </r>
    <r>
      <rPr>
        <b/>
        <sz val="11"/>
        <color theme="1"/>
        <rFont val="Aptos Narrow"/>
        <family val="2"/>
        <scheme val="minor"/>
      </rPr>
      <t>18.42%</t>
    </r>
    <r>
      <rPr>
        <sz val="11"/>
        <color theme="1"/>
        <rFont val="Aptos Narrow"/>
        <family val="2"/>
        <scheme val="minor"/>
      </rPr>
      <t xml:space="preserve"> of the population under 65.
2. Heart disease accounts for </t>
    </r>
    <r>
      <rPr>
        <b/>
        <sz val="11"/>
        <color theme="1"/>
        <rFont val="Aptos Narrow"/>
        <family val="2"/>
        <scheme val="minor"/>
      </rPr>
      <t>14.44%</t>
    </r>
    <r>
      <rPr>
        <sz val="11"/>
        <color theme="1"/>
        <rFont val="Aptos Narrow"/>
        <family val="2"/>
        <scheme val="minor"/>
      </rPr>
      <t xml:space="preserve"> of the stroke cases while only being</t>
    </r>
    <r>
      <rPr>
        <b/>
        <sz val="11"/>
        <color theme="1"/>
        <rFont val="Aptos Narrow"/>
        <family val="2"/>
        <scheme val="minor"/>
      </rPr>
      <t xml:space="preserve"> 2.35</t>
    </r>
    <r>
      <rPr>
        <sz val="11"/>
        <color theme="1"/>
        <rFont val="Aptos Narrow"/>
        <family val="2"/>
        <scheme val="minor"/>
      </rPr>
      <t>% of the population.</t>
    </r>
  </si>
  <si>
    <t>Age - Heart Disease</t>
  </si>
  <si>
    <t>Age - Heart Disease Distribution</t>
  </si>
  <si>
    <t>Age - Hypertension</t>
  </si>
  <si>
    <t>Age - Hypertension Distribution</t>
  </si>
  <si>
    <r>
      <t xml:space="preserve">1. Pre-seniors (55-64) have the highest heart disease rate at 7.71%
2.There is a </t>
    </r>
    <r>
      <rPr>
        <b/>
        <sz val="11"/>
        <color theme="1"/>
        <rFont val="Aptos Narrow"/>
        <family val="2"/>
        <scheme val="minor"/>
      </rPr>
      <t>drastic increase</t>
    </r>
    <r>
      <rPr>
        <sz val="11"/>
        <color theme="1"/>
        <rFont val="Aptos Narrow"/>
        <family val="2"/>
        <scheme val="minor"/>
      </rPr>
      <t xml:space="preserve"> in heart disease diagnosis starting with </t>
    </r>
    <r>
      <rPr>
        <b/>
        <sz val="11"/>
        <color theme="1"/>
        <rFont val="Aptos Narrow"/>
        <family val="2"/>
        <scheme val="minor"/>
      </rPr>
      <t>midlife adults (0.58%)</t>
    </r>
    <r>
      <rPr>
        <sz val="11"/>
        <color theme="1"/>
        <rFont val="Aptos Narrow"/>
        <family val="2"/>
        <scheme val="minor"/>
      </rPr>
      <t xml:space="preserve">, rising to </t>
    </r>
    <r>
      <rPr>
        <b/>
        <sz val="11"/>
        <color theme="1"/>
        <rFont val="Aptos Narrow"/>
        <family val="2"/>
        <scheme val="minor"/>
      </rPr>
      <t>older adults (3.88%)</t>
    </r>
    <r>
      <rPr>
        <sz val="11"/>
        <color theme="1"/>
        <rFont val="Aptos Narrow"/>
        <family val="2"/>
        <scheme val="minor"/>
      </rPr>
      <t xml:space="preserve">, and peaking with </t>
    </r>
    <r>
      <rPr>
        <b/>
        <sz val="11"/>
        <color theme="1"/>
        <rFont val="Aptos Narrow"/>
        <family val="2"/>
        <scheme val="minor"/>
      </rPr>
      <t>pre-seniors (7.71%)</t>
    </r>
    <r>
      <rPr>
        <sz val="11"/>
        <color theme="1"/>
        <rFont val="Aptos Narrow"/>
        <family val="2"/>
        <scheme val="minor"/>
      </rPr>
      <t>.</t>
    </r>
  </si>
  <si>
    <r>
      <t>1. Pre-seniors have the highest rate of hypertension at</t>
    </r>
    <r>
      <rPr>
        <b/>
        <sz val="11"/>
        <color theme="1"/>
        <rFont val="Aptos Narrow"/>
        <family val="2"/>
        <scheme val="minor"/>
      </rPr>
      <t xml:space="preserve"> 15.56%.</t>
    </r>
    <r>
      <rPr>
        <sz val="11"/>
        <color theme="1"/>
        <rFont val="Aptos Narrow"/>
        <family val="2"/>
        <scheme val="minor"/>
      </rPr>
      <t xml:space="preserve">
2. The rate of hypertension diagnosis starts</t>
    </r>
    <r>
      <rPr>
        <b/>
        <sz val="11"/>
        <color theme="1"/>
        <rFont val="Aptos Narrow"/>
        <family val="2"/>
        <scheme val="minor"/>
      </rPr>
      <t xml:space="preserve"> increasing drastically in adulthood</t>
    </r>
    <r>
      <rPr>
        <sz val="11"/>
        <color theme="1"/>
        <rFont val="Aptos Narrow"/>
        <family val="2"/>
        <scheme val="minor"/>
      </rPr>
      <t xml:space="preserve"> </t>
    </r>
    <r>
      <rPr>
        <b/>
        <sz val="11"/>
        <color theme="1"/>
        <rFont val="Aptos Narrow"/>
        <family val="2"/>
        <scheme val="minor"/>
      </rPr>
      <t>(25-34)</t>
    </r>
    <r>
      <rPr>
        <sz val="11"/>
        <color theme="1"/>
        <rFont val="Aptos Narrow"/>
        <family val="2"/>
        <scheme val="minor"/>
      </rPr>
      <t xml:space="preserve">.
3. </t>
    </r>
    <r>
      <rPr>
        <b/>
        <sz val="11"/>
        <color theme="1"/>
        <rFont val="Aptos Narrow"/>
        <family val="2"/>
        <scheme val="minor"/>
      </rPr>
      <t>Screening and preventive care for hypertension should begin in the mid-20s</t>
    </r>
    <r>
      <rPr>
        <sz val="11"/>
        <color theme="1"/>
        <rFont val="Aptos Narrow"/>
        <family val="2"/>
        <scheme val="minor"/>
      </rPr>
      <t>, long before hypertension manifests.</t>
    </r>
  </si>
  <si>
    <r>
      <t>1. Diabetes affects</t>
    </r>
    <r>
      <rPr>
        <b/>
        <sz val="11"/>
        <color theme="1"/>
        <rFont val="Aptos Narrow"/>
        <family val="2"/>
        <scheme val="minor"/>
      </rPr>
      <t xml:space="preserve"> 1 in  4 </t>
    </r>
    <r>
      <rPr>
        <sz val="11"/>
        <color theme="1"/>
        <rFont val="Aptos Narrow"/>
        <family val="2"/>
        <scheme val="minor"/>
      </rPr>
      <t>(26.60%)</t>
    </r>
    <r>
      <rPr>
        <b/>
        <sz val="11"/>
        <color theme="1"/>
        <rFont val="Aptos Narrow"/>
        <family val="2"/>
        <scheme val="minor"/>
      </rPr>
      <t xml:space="preserve"> pre-seniors</t>
    </r>
    <r>
      <rPr>
        <sz val="11"/>
        <color theme="1"/>
        <rFont val="Aptos Narrow"/>
        <family val="2"/>
        <scheme val="minor"/>
      </rPr>
      <t xml:space="preserve"> (55-64). 
2.</t>
    </r>
    <r>
      <rPr>
        <b/>
        <sz val="11"/>
        <color theme="1"/>
        <rFont val="Aptos Narrow"/>
        <family val="2"/>
        <scheme val="minor"/>
      </rPr>
      <t xml:space="preserve"> Drastic increase in diabetes rate</t>
    </r>
    <r>
      <rPr>
        <sz val="11"/>
        <color theme="1"/>
        <rFont val="Aptos Narrow"/>
        <family val="2"/>
        <scheme val="minor"/>
      </rPr>
      <t xml:space="preserve"> starts at </t>
    </r>
    <r>
      <rPr>
        <b/>
        <sz val="11"/>
        <color theme="1"/>
        <rFont val="Aptos Narrow"/>
        <family val="2"/>
        <scheme val="minor"/>
      </rPr>
      <t>adult age</t>
    </r>
    <r>
      <rPr>
        <sz val="11"/>
        <color theme="1"/>
        <rFont val="Aptos Narrow"/>
        <family val="2"/>
        <scheme val="minor"/>
      </rPr>
      <t xml:space="preserve"> (25-34) at </t>
    </r>
    <r>
      <rPr>
        <b/>
        <sz val="11"/>
        <color theme="1"/>
        <rFont val="Aptos Narrow"/>
        <family val="2"/>
        <scheme val="minor"/>
      </rPr>
      <t>9.38%</t>
    </r>
    <r>
      <rPr>
        <sz val="11"/>
        <color theme="1"/>
        <rFont val="Aptos Narrow"/>
        <family val="2"/>
        <scheme val="minor"/>
      </rPr>
      <t xml:space="preserve"> and </t>
    </r>
    <r>
      <rPr>
        <b/>
        <sz val="11"/>
        <color theme="1"/>
        <rFont val="Aptos Narrow"/>
        <family val="2"/>
        <scheme val="minor"/>
      </rPr>
      <t>doubles</t>
    </r>
    <r>
      <rPr>
        <sz val="11"/>
        <color theme="1"/>
        <rFont val="Aptos Narrow"/>
        <family val="2"/>
        <scheme val="minor"/>
      </rPr>
      <t xml:space="preserve"> at older </t>
    </r>
    <r>
      <rPr>
        <b/>
        <sz val="11"/>
        <color theme="1"/>
        <rFont val="Aptos Narrow"/>
        <family val="2"/>
        <scheme val="minor"/>
      </rPr>
      <t>adult stage</t>
    </r>
    <r>
      <rPr>
        <sz val="11"/>
        <color theme="1"/>
        <rFont val="Aptos Narrow"/>
        <family val="2"/>
        <scheme val="minor"/>
      </rPr>
      <t xml:space="preserve"> (45-54) at</t>
    </r>
    <r>
      <rPr>
        <b/>
        <sz val="11"/>
        <color theme="1"/>
        <rFont val="Aptos Narrow"/>
        <family val="2"/>
        <scheme val="minor"/>
      </rPr>
      <t xml:space="preserve"> 20.30%</t>
    </r>
    <r>
      <rPr>
        <sz val="11"/>
        <color theme="1"/>
        <rFont val="Aptos Narrow"/>
        <family val="2"/>
        <scheme val="minor"/>
      </rPr>
      <t>.
3.</t>
    </r>
    <r>
      <rPr>
        <b/>
        <sz val="11"/>
        <color theme="1"/>
        <rFont val="Aptos Narrow"/>
        <family val="2"/>
        <scheme val="minor"/>
      </rPr>
      <t xml:space="preserve"> Screening and preventive care plan</t>
    </r>
    <r>
      <rPr>
        <sz val="11"/>
        <color theme="1"/>
        <rFont val="Aptos Narrow"/>
        <family val="2"/>
        <scheme val="minor"/>
      </rPr>
      <t xml:space="preserve"> should be considered for patients </t>
    </r>
    <r>
      <rPr>
        <b/>
        <sz val="11"/>
        <color theme="1"/>
        <rFont val="Aptos Narrow"/>
        <family val="2"/>
        <scheme val="minor"/>
      </rPr>
      <t>starting mid 20s</t>
    </r>
    <r>
      <rPr>
        <sz val="11"/>
        <color theme="1"/>
        <rFont val="Aptos Narrow"/>
        <family val="2"/>
        <scheme val="minor"/>
      </rPr>
      <t xml:space="preserve">. </t>
    </r>
  </si>
  <si>
    <t>Age - Diabetes Distribution</t>
  </si>
  <si>
    <t>Age - Smoking Distribution</t>
  </si>
  <si>
    <r>
      <t>1.</t>
    </r>
    <r>
      <rPr>
        <b/>
        <sz val="11"/>
        <color theme="1"/>
        <rFont val="Aptos Narrow"/>
        <family val="2"/>
        <scheme val="minor"/>
      </rPr>
      <t xml:space="preserve"> Stroke risk remains elevated even after quitting</t>
    </r>
    <r>
      <rPr>
        <sz val="11"/>
        <color theme="1"/>
        <rFont val="Aptos Narrow"/>
        <family val="2"/>
        <scheme val="minor"/>
      </rPr>
      <t>, prevention must start early. Former smokers show</t>
    </r>
    <r>
      <rPr>
        <b/>
        <sz val="11"/>
        <color theme="1"/>
        <rFont val="Aptos Narrow"/>
        <family val="2"/>
        <scheme val="minor"/>
      </rPr>
      <t xml:space="preserve"> similar stroke risk</t>
    </r>
    <r>
      <rPr>
        <sz val="11"/>
        <color theme="1"/>
        <rFont val="Aptos Narrow"/>
        <family val="2"/>
        <scheme val="minor"/>
      </rPr>
      <t xml:space="preserve"> to current smokers, emphasizing that </t>
    </r>
    <r>
      <rPr>
        <b/>
        <sz val="11"/>
        <color theme="1"/>
        <rFont val="Aptos Narrow"/>
        <family val="2"/>
        <scheme val="minor"/>
      </rPr>
      <t xml:space="preserve">not starting at all </t>
    </r>
    <r>
      <rPr>
        <sz val="11"/>
        <color theme="1"/>
        <rFont val="Aptos Narrow"/>
        <family val="2"/>
        <scheme val="minor"/>
      </rPr>
      <t xml:space="preserve">is the most effective protection.
3. </t>
    </r>
    <r>
      <rPr>
        <b/>
        <sz val="11"/>
        <color theme="1"/>
        <rFont val="Aptos Narrow"/>
        <family val="2"/>
        <scheme val="minor"/>
      </rPr>
      <t>Most smokers begin before age 35</t>
    </r>
    <r>
      <rPr>
        <sz val="11"/>
        <color theme="1"/>
        <rFont val="Aptos Narrow"/>
        <family val="2"/>
        <scheme val="minor"/>
      </rPr>
      <t>. With smoking history</t>
    </r>
    <r>
      <rPr>
        <b/>
        <sz val="11"/>
        <color theme="1"/>
        <rFont val="Aptos Narrow"/>
        <family val="2"/>
        <scheme val="minor"/>
      </rPr>
      <t xml:space="preserve"> rising sharply between ages 18 and 34</t>
    </r>
    <r>
      <rPr>
        <sz val="11"/>
        <color theme="1"/>
        <rFont val="Aptos Narrow"/>
        <family val="2"/>
        <scheme val="minor"/>
      </rPr>
      <t>, prevention campaigns must target</t>
    </r>
    <r>
      <rPr>
        <b/>
        <sz val="11"/>
        <color theme="1"/>
        <rFont val="Aptos Narrow"/>
        <family val="2"/>
        <scheme val="minor"/>
      </rPr>
      <t xml:space="preserve"> young adults and adolescents</t>
    </r>
    <r>
      <rPr>
        <sz val="11"/>
        <color theme="1"/>
        <rFont val="Aptos Narrow"/>
        <family val="2"/>
        <scheme val="minor"/>
      </rPr>
      <t xml:space="preserve"> before lifetime risk is locked in.</t>
    </r>
  </si>
  <si>
    <r>
      <rPr>
        <b/>
        <sz val="11"/>
        <color theme="4"/>
        <rFont val="Aptos Narrow"/>
        <family val="2"/>
        <scheme val="minor"/>
      </rPr>
      <t>Business Problem:</t>
    </r>
    <r>
      <rPr>
        <sz val="11"/>
        <color theme="1"/>
        <rFont val="Aptos Narrow"/>
        <family val="2"/>
        <scheme val="minor"/>
      </rPr>
      <t xml:space="preserve">
To identify the </t>
    </r>
    <r>
      <rPr>
        <b/>
        <sz val="11"/>
        <color theme="1"/>
        <rFont val="Aptos Narrow"/>
        <family val="2"/>
        <scheme val="minor"/>
      </rPr>
      <t>leading predictors</t>
    </r>
    <r>
      <rPr>
        <sz val="11"/>
        <color theme="1"/>
        <rFont val="Aptos Narrow"/>
        <family val="2"/>
        <scheme val="minor"/>
      </rPr>
      <t xml:space="preserve"> of stroke in people</t>
    </r>
    <r>
      <rPr>
        <i/>
        <sz val="11"/>
        <color theme="1"/>
        <rFont val="Aptos Narrow"/>
        <family val="2"/>
        <scheme val="minor"/>
      </rPr>
      <t xml:space="preserve"> under the age of </t>
    </r>
    <r>
      <rPr>
        <b/>
        <i/>
        <sz val="11"/>
        <color theme="1"/>
        <rFont val="Aptos Narrow"/>
        <family val="2"/>
        <scheme val="minor"/>
      </rPr>
      <t>65</t>
    </r>
    <r>
      <rPr>
        <sz val="11"/>
        <color theme="1"/>
        <rFont val="Aptos Narrow"/>
        <family val="2"/>
        <scheme val="minor"/>
      </rPr>
      <t xml:space="preserve">, enabling public health organizations and care providers to develop </t>
    </r>
    <r>
      <rPr>
        <b/>
        <sz val="11"/>
        <color theme="1"/>
        <rFont val="Aptos Narrow"/>
        <family val="2"/>
        <scheme val="minor"/>
      </rPr>
      <t>targeted early prevention strategies</t>
    </r>
    <r>
      <rPr>
        <sz val="11"/>
        <color theme="1"/>
        <rFont val="Aptos Narrow"/>
        <family val="2"/>
        <scheme val="minor"/>
      </rPr>
      <t xml:space="preserve">, awareness campaigns, and screening protocols tailored to non-elderly populations. 
</t>
    </r>
    <r>
      <rPr>
        <b/>
        <sz val="11"/>
        <color theme="4"/>
        <rFont val="Aptos Narrow"/>
        <family val="2"/>
        <scheme val="minor"/>
      </rPr>
      <t>Business Tasks:</t>
    </r>
    <r>
      <rPr>
        <sz val="11"/>
        <color theme="1"/>
        <rFont val="Aptos Narrow"/>
        <family val="2"/>
        <scheme val="minor"/>
      </rPr>
      <t xml:space="preserve">
1. </t>
    </r>
    <r>
      <rPr>
        <b/>
        <sz val="11"/>
        <color theme="1"/>
        <rFont val="Aptos Narrow"/>
        <family val="2"/>
        <scheme val="minor"/>
      </rPr>
      <t>Quantify stroke occurrence</t>
    </r>
    <r>
      <rPr>
        <sz val="11"/>
        <color theme="1"/>
        <rFont val="Aptos Narrow"/>
        <family val="2"/>
        <scheme val="minor"/>
      </rPr>
      <t xml:space="preserve"> in patients under 65.
2. Identify the</t>
    </r>
    <r>
      <rPr>
        <b/>
        <sz val="11"/>
        <color theme="1"/>
        <rFont val="Aptos Narrow"/>
        <family val="2"/>
        <scheme val="minor"/>
      </rPr>
      <t xml:space="preserve"> strongest predictors of stroke</t>
    </r>
    <r>
      <rPr>
        <sz val="11"/>
        <color theme="1"/>
        <rFont val="Aptos Narrow"/>
        <family val="2"/>
        <scheme val="minor"/>
      </rPr>
      <t xml:space="preserve"> in this population.
3. Understand</t>
    </r>
    <r>
      <rPr>
        <b/>
        <sz val="11"/>
        <color theme="1"/>
        <rFont val="Aptos Narrow"/>
        <family val="2"/>
        <scheme val="minor"/>
      </rPr>
      <t xml:space="preserve"> how age interacts with key risk factors</t>
    </r>
    <r>
      <rPr>
        <sz val="11"/>
        <color theme="1"/>
        <rFont val="Aptos Narrow"/>
        <family val="2"/>
        <scheme val="minor"/>
      </rPr>
      <t xml:space="preserve"> like hypertension, glucose level, and smoking.
4. Pinpoint the age at which </t>
    </r>
    <r>
      <rPr>
        <b/>
        <sz val="11"/>
        <color theme="1"/>
        <rFont val="Aptos Narrow"/>
        <family val="2"/>
        <scheme val="minor"/>
      </rPr>
      <t>intervention</t>
    </r>
    <r>
      <rPr>
        <sz val="11"/>
        <color theme="1"/>
        <rFont val="Aptos Narrow"/>
        <family val="2"/>
        <scheme val="minor"/>
      </rPr>
      <t xml:space="preserve"> is</t>
    </r>
    <r>
      <rPr>
        <b/>
        <sz val="11"/>
        <color theme="1"/>
        <rFont val="Aptos Narrow"/>
        <family val="2"/>
        <scheme val="minor"/>
      </rPr>
      <t xml:space="preserve"> most impactful</t>
    </r>
    <r>
      <rPr>
        <sz val="11"/>
        <color theme="1"/>
        <rFont val="Aptos Narrow"/>
        <family val="2"/>
        <scheme val="minor"/>
      </rPr>
      <t xml:space="preserve"> for each condition.
5. Support</t>
    </r>
    <r>
      <rPr>
        <b/>
        <sz val="11"/>
        <color theme="1"/>
        <rFont val="Aptos Narrow"/>
        <family val="2"/>
        <scheme val="minor"/>
      </rPr>
      <t xml:space="preserve"> public health planning </t>
    </r>
    <r>
      <rPr>
        <sz val="11"/>
        <color theme="1"/>
        <rFont val="Aptos Narrow"/>
        <family val="2"/>
        <scheme val="minor"/>
      </rPr>
      <t xml:space="preserve">with actionable recommendations for </t>
    </r>
    <r>
      <rPr>
        <b/>
        <sz val="11"/>
        <color theme="1"/>
        <rFont val="Aptos Narrow"/>
        <family val="2"/>
        <scheme val="minor"/>
      </rPr>
      <t>early screening and prevention</t>
    </r>
    <r>
      <rPr>
        <sz val="11"/>
        <color theme="1"/>
        <rFont val="Aptos Narrow"/>
        <family val="2"/>
        <scheme val="minor"/>
      </rPr>
      <t xml:space="preserve">.
</t>
    </r>
    <r>
      <rPr>
        <b/>
        <sz val="11"/>
        <color theme="4"/>
        <rFont val="Aptos Narrow"/>
        <family val="2"/>
        <scheme val="minor"/>
      </rPr>
      <t>Target Audiences:</t>
    </r>
    <r>
      <rPr>
        <sz val="11"/>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1"/>
        <color theme="1"/>
        <rFont val="Aptos Narrow"/>
        <family val="2"/>
        <scheme val="minor"/>
      </rPr>
      <t xml:space="preserve"> SQL</t>
    </r>
    <r>
      <rPr>
        <sz val="11"/>
        <color theme="1"/>
        <rFont val="Aptos Narrow"/>
        <family val="2"/>
        <scheme val="minor"/>
      </rPr>
      <t xml:space="preserve">, </t>
    </r>
    <r>
      <rPr>
        <b/>
        <sz val="11"/>
        <color theme="1"/>
        <rFont val="Aptos Narrow"/>
        <family val="2"/>
        <scheme val="minor"/>
      </rPr>
      <t>Excel</t>
    </r>
    <r>
      <rPr>
        <sz val="11"/>
        <color theme="1"/>
        <rFont val="Aptos Narrow"/>
        <family val="2"/>
        <scheme val="minor"/>
      </rPr>
      <t xml:space="preserve">, </t>
    </r>
    <r>
      <rPr>
        <b/>
        <sz val="11"/>
        <color theme="1"/>
        <rFont val="Aptos Narrow"/>
        <family val="2"/>
        <scheme val="minor"/>
      </rPr>
      <t>Tableau</t>
    </r>
    <r>
      <rPr>
        <sz val="11"/>
        <color theme="1"/>
        <rFont val="Aptos Narrow"/>
        <family val="2"/>
        <scheme val="minor"/>
      </rPr>
      <t>, and data</t>
    </r>
    <r>
      <rPr>
        <b/>
        <sz val="11"/>
        <color theme="1"/>
        <rFont val="Aptos Narrow"/>
        <family val="2"/>
        <scheme val="minor"/>
      </rPr>
      <t xml:space="preserve"> storytelling</t>
    </r>
    <r>
      <rPr>
        <sz val="11"/>
        <color theme="1"/>
        <rFont val="Aptos Narrow"/>
        <family val="2"/>
        <scheme val="minor"/>
      </rPr>
      <t xml:space="preserve"> skills.
</t>
    </r>
    <r>
      <rPr>
        <b/>
        <sz val="11"/>
        <color theme="4"/>
        <rFont val="Aptos Narrow"/>
        <family val="2"/>
        <scheme val="minor"/>
      </rPr>
      <t>Why Under 65:</t>
    </r>
    <r>
      <rPr>
        <sz val="11"/>
        <color theme="1"/>
        <rFont val="Aptos Narrow"/>
        <family val="2"/>
        <scheme val="minor"/>
      </rPr>
      <t xml:space="preserve">
1) Studies have shown that age is a dominant predictor of stroke risk, but younger adults also experience strokes and are often </t>
    </r>
    <r>
      <rPr>
        <b/>
        <sz val="11"/>
        <color theme="1"/>
        <rFont val="Aptos Narrow"/>
        <family val="2"/>
        <scheme val="minor"/>
      </rPr>
      <t>overlooked in aggregate statistics</t>
    </r>
    <r>
      <rPr>
        <sz val="11"/>
        <color theme="1"/>
        <rFont val="Aptos Narrow"/>
        <family val="2"/>
        <scheme val="minor"/>
      </rPr>
      <t xml:space="preserve"> that include older patients.
2) </t>
    </r>
    <r>
      <rPr>
        <i/>
        <sz val="11"/>
        <color theme="1"/>
        <rFont val="Aptos Narrow"/>
        <family val="2"/>
        <scheme val="minor"/>
      </rPr>
      <t>Early identification</t>
    </r>
    <r>
      <rPr>
        <sz val="11"/>
        <color theme="1"/>
        <rFont val="Aptos Narrow"/>
        <family val="2"/>
        <scheme val="minor"/>
      </rPr>
      <t xml:space="preserve"> may </t>
    </r>
    <r>
      <rPr>
        <b/>
        <sz val="11"/>
        <color theme="1"/>
        <rFont val="Aptos Narrow"/>
        <family val="2"/>
        <scheme val="minor"/>
      </rPr>
      <t>reduce</t>
    </r>
    <r>
      <rPr>
        <sz val="11"/>
        <color theme="1"/>
        <rFont val="Aptos Narrow"/>
        <family val="2"/>
        <scheme val="minor"/>
      </rPr>
      <t xml:space="preserve"> long-term disability, cost of care, and workforce disruption. 
3) See</t>
    </r>
    <r>
      <rPr>
        <b/>
        <sz val="11"/>
        <color theme="1"/>
        <rFont val="Aptos Narrow"/>
        <family val="2"/>
        <scheme val="minor"/>
      </rPr>
      <t xml:space="preserve"> under65_context </t>
    </r>
    <r>
      <rPr>
        <sz val="11"/>
        <color theme="1"/>
        <rFont val="Aptos Narrow"/>
        <family val="2"/>
        <scheme val="minor"/>
      </rPr>
      <t xml:space="preserve">for justification on excluding 65+ patients based on distribution skew and stroke prevalence.
</t>
    </r>
    <r>
      <rPr>
        <b/>
        <sz val="11"/>
        <color theme="4"/>
        <rFont val="Aptos Narrow"/>
        <family val="2"/>
        <scheme val="minor"/>
      </rPr>
      <t>Core Questions:</t>
    </r>
    <r>
      <rPr>
        <sz val="11"/>
        <color theme="1"/>
        <rFont val="Aptos Narrow"/>
        <family val="2"/>
        <scheme val="minor"/>
      </rPr>
      <t xml:space="preserve">
1) What </t>
    </r>
    <r>
      <rPr>
        <b/>
        <sz val="11"/>
        <color theme="1"/>
        <rFont val="Aptos Narrow"/>
        <family val="2"/>
        <scheme val="minor"/>
      </rPr>
      <t>demographic</t>
    </r>
    <r>
      <rPr>
        <sz val="11"/>
        <color theme="1"/>
        <rFont val="Aptos Narrow"/>
        <family val="2"/>
        <scheme val="minor"/>
      </rPr>
      <t xml:space="preserve"> or</t>
    </r>
    <r>
      <rPr>
        <b/>
        <sz val="11"/>
        <color theme="1"/>
        <rFont val="Aptos Narrow"/>
        <family val="2"/>
        <scheme val="minor"/>
      </rPr>
      <t xml:space="preserve"> health-related factors</t>
    </r>
    <r>
      <rPr>
        <sz val="11"/>
        <color theme="1"/>
        <rFont val="Aptos Narrow"/>
        <family val="2"/>
        <scheme val="minor"/>
      </rPr>
      <t xml:space="preserve"> are most strongly associated with stroke in people under 65?
2) How do these factors </t>
    </r>
    <r>
      <rPr>
        <b/>
        <sz val="11"/>
        <color theme="1"/>
        <rFont val="Aptos Narrow"/>
        <family val="2"/>
        <scheme val="minor"/>
      </rPr>
      <t>interact with</t>
    </r>
    <r>
      <rPr>
        <sz val="11"/>
        <color theme="1"/>
        <rFont val="Aptos Narrow"/>
        <family val="2"/>
        <scheme val="minor"/>
      </rPr>
      <t xml:space="preserve"> or</t>
    </r>
    <r>
      <rPr>
        <b/>
        <sz val="11"/>
        <color theme="1"/>
        <rFont val="Aptos Narrow"/>
        <family val="2"/>
        <scheme val="minor"/>
      </rPr>
      <t xml:space="preserve"> compound</t>
    </r>
    <r>
      <rPr>
        <sz val="11"/>
        <color theme="1"/>
        <rFont val="Aptos Narrow"/>
        <family val="2"/>
        <scheme val="minor"/>
      </rPr>
      <t xml:space="preserve"> each other?
3) What </t>
    </r>
    <r>
      <rPr>
        <b/>
        <sz val="11"/>
        <color theme="1"/>
        <rFont val="Aptos Narrow"/>
        <family val="2"/>
        <scheme val="minor"/>
      </rPr>
      <t>data-driven insights</t>
    </r>
    <r>
      <rPr>
        <sz val="11"/>
        <color theme="1"/>
        <rFont val="Aptos Narrow"/>
        <family val="2"/>
        <scheme val="minor"/>
      </rPr>
      <t xml:space="preserve"> can support targeted outreach to younger patients at risk?
</t>
    </r>
    <r>
      <rPr>
        <b/>
        <sz val="11"/>
        <color theme="4"/>
        <rFont val="Aptos Narrow"/>
        <family val="2"/>
        <scheme val="minor"/>
      </rPr>
      <t>Deliverables:</t>
    </r>
    <r>
      <rPr>
        <sz val="11"/>
        <color theme="1"/>
        <rFont val="Aptos Narrow"/>
        <family val="2"/>
        <scheme val="minor"/>
      </rPr>
      <t xml:space="preserve">
1) </t>
    </r>
    <r>
      <rPr>
        <b/>
        <sz val="11"/>
        <color theme="1"/>
        <rFont val="Aptos Narrow"/>
        <family val="2"/>
        <scheme val="minor"/>
      </rPr>
      <t>Clean</t>
    </r>
    <r>
      <rPr>
        <sz val="11"/>
        <color theme="1"/>
        <rFont val="Aptos Narrow"/>
        <family val="2"/>
        <scheme val="minor"/>
      </rPr>
      <t xml:space="preserve"> and </t>
    </r>
    <r>
      <rPr>
        <b/>
        <sz val="11"/>
        <color theme="1"/>
        <rFont val="Aptos Narrow"/>
        <family val="2"/>
        <scheme val="minor"/>
      </rPr>
      <t>filtered</t>
    </r>
    <r>
      <rPr>
        <sz val="11"/>
        <color theme="1"/>
        <rFont val="Aptos Narrow"/>
        <family val="2"/>
        <scheme val="minor"/>
      </rPr>
      <t xml:space="preserve"> SQL dataset focused on under-65 patients. 
2) A short, </t>
    </r>
    <r>
      <rPr>
        <i/>
        <sz val="11"/>
        <color theme="1"/>
        <rFont val="Aptos Narrow"/>
        <family val="2"/>
        <scheme val="minor"/>
      </rPr>
      <t>well-documented</t>
    </r>
    <r>
      <rPr>
        <sz val="11"/>
        <color theme="1"/>
        <rFont val="Aptos Narrow"/>
        <family val="2"/>
        <scheme val="minor"/>
      </rPr>
      <t xml:space="preserve"> </t>
    </r>
    <r>
      <rPr>
        <b/>
        <sz val="11"/>
        <color theme="1"/>
        <rFont val="Aptos Narrow"/>
        <family val="2"/>
        <scheme val="minor"/>
      </rPr>
      <t>EDA summary</t>
    </r>
    <r>
      <rPr>
        <sz val="11"/>
        <color theme="1"/>
        <rFont val="Aptos Narrow"/>
        <family val="2"/>
        <scheme val="minor"/>
      </rPr>
      <t xml:space="preserve"> with insights and key </t>
    </r>
    <r>
      <rPr>
        <b/>
        <sz val="11"/>
        <color theme="1"/>
        <rFont val="Aptos Narrow"/>
        <family val="2"/>
        <scheme val="minor"/>
      </rPr>
      <t>visuals</t>
    </r>
    <r>
      <rPr>
        <sz val="11"/>
        <color theme="1"/>
        <rFont val="Aptos Narrow"/>
        <family val="2"/>
        <scheme val="minor"/>
      </rPr>
      <t xml:space="preserve">.
3) A </t>
    </r>
    <r>
      <rPr>
        <b/>
        <sz val="11"/>
        <color theme="1"/>
        <rFont val="Aptos Narrow"/>
        <family val="2"/>
        <scheme val="minor"/>
      </rPr>
      <t>Tableau Public dashboard</t>
    </r>
    <r>
      <rPr>
        <sz val="11"/>
        <color theme="1"/>
        <rFont val="Aptos Narrow"/>
        <family val="2"/>
        <scheme val="minor"/>
      </rPr>
      <t xml:space="preserve"> showcasing top findings. 
4) A recruiter-facing README summary to showcase analysis process and results.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</si>
</sst>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3"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b/>
      <sz val="11"/>
      <color theme="4"/>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2"/>
      <color theme="1"/>
      <name val="Aptos Narrow"/>
      <family val="2"/>
      <scheme val="minor"/>
    </font>
    <font>
      <sz val="18"/>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9" fontId="1" fillId="0" borderId="0" applyFont="0" applyFill="0" applyBorder="0" applyAlignment="0" applyProtection="0"/>
  </cellStyleXfs>
  <cellXfs count="64">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8"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11" fillId="2" borderId="1" xfId="0" applyFont="1" applyFill="1" applyBorder="1" applyAlignment="1">
      <alignment horizontal="center" vertical="center"/>
    </xf>
    <xf numFmtId="0" fontId="8" fillId="2" borderId="1" xfId="0" applyFon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top"/>
    </xf>
    <xf numFmtId="0" fontId="8" fillId="2" borderId="1" xfId="0" applyFont="1" applyFill="1" applyBorder="1" applyAlignment="1">
      <alignment horizontal="center" vertical="top"/>
    </xf>
    <xf numFmtId="10" fontId="0" fillId="0" borderId="1" xfId="0" applyNumberForma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0" borderId="1" xfId="0" applyBorder="1"/>
    <xf numFmtId="0" fontId="0" fillId="0" borderId="1" xfId="0" applyBorder="1" applyAlignment="1">
      <alignment horizontal="center"/>
    </xf>
    <xf numFmtId="0" fontId="0" fillId="0" borderId="1" xfId="0" applyBorder="1" applyAlignment="1">
      <alignment horizontal="left" indent="1"/>
    </xf>
    <xf numFmtId="0" fontId="8" fillId="0" borderId="1" xfId="0" applyFont="1" applyBorder="1"/>
    <xf numFmtId="0" fontId="0" fillId="2" borderId="1" xfId="0" applyFill="1" applyBorder="1" applyAlignment="1">
      <alignment horizontal="center"/>
    </xf>
    <xf numFmtId="11" fontId="0" fillId="0" borderId="1" xfId="0" applyNumberFormat="1" applyBorder="1" applyAlignment="1">
      <alignment horizontal="center"/>
    </xf>
    <xf numFmtId="0" fontId="2" fillId="2" borderId="1" xfId="0" applyFont="1" applyFill="1" applyBorder="1" applyAlignment="1">
      <alignment horizontal="center"/>
    </xf>
    <xf numFmtId="10" fontId="0" fillId="0" borderId="1" xfId="1" applyNumberFormat="1" applyFont="1" applyBorder="1" applyAlignment="1">
      <alignment horizontal="center" vertical="center"/>
    </xf>
    <xf numFmtId="0" fontId="0" fillId="0" borderId="6" xfId="0" applyBorder="1" applyAlignment="1">
      <alignment horizontal="center" vertical="center"/>
    </xf>
    <xf numFmtId="10"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wrapText="1"/>
    </xf>
    <xf numFmtId="0" fontId="9" fillId="2" borderId="0" xfId="0" applyFont="1" applyFill="1" applyAlignment="1">
      <alignment horizontal="center" vertical="center" wrapText="1"/>
    </xf>
    <xf numFmtId="0" fontId="10" fillId="0" borderId="2" xfId="0" applyFont="1" applyBorder="1" applyAlignment="1">
      <alignment horizontal="center"/>
    </xf>
    <xf numFmtId="0" fontId="0" fillId="0" borderId="2" xfId="0" applyBorder="1" applyAlignment="1">
      <alignment horizontal="center"/>
    </xf>
    <xf numFmtId="0" fontId="12" fillId="0" borderId="2" xfId="0" applyFont="1" applyBorder="1" applyAlignment="1">
      <alignment horizontal="center"/>
    </xf>
    <xf numFmtId="0" fontId="10" fillId="0" borderId="0" xfId="0" applyFont="1" applyAlignment="1">
      <alignment horizontal="center"/>
    </xf>
    <xf numFmtId="0" fontId="0" fillId="0" borderId="0" xfId="0" applyAlignment="1">
      <alignment vertical="top" wrapText="1"/>
    </xf>
    <xf numFmtId="0" fontId="9" fillId="0" borderId="0" xfId="0" applyFont="1" applyAlignment="1">
      <alignment horizontal="center"/>
    </xf>
    <xf numFmtId="0" fontId="9" fillId="3" borderId="3" xfId="0" applyFont="1" applyFill="1" applyBorder="1" applyAlignment="1">
      <alignment horizontal="center"/>
    </xf>
    <xf numFmtId="0" fontId="9" fillId="3" borderId="5" xfId="0" applyFont="1" applyFill="1" applyBorder="1" applyAlignment="1">
      <alignment horizontal="center"/>
    </xf>
    <xf numFmtId="0" fontId="9" fillId="3" borderId="4" xfId="0" applyFont="1" applyFill="1" applyBorder="1" applyAlignment="1">
      <alignment horizontal="center"/>
    </xf>
    <xf numFmtId="0" fontId="0" fillId="0" borderId="0" xfId="0" applyAlignment="1">
      <alignment horizontal="center"/>
    </xf>
    <xf numFmtId="0" fontId="0" fillId="0" borderId="0" xfId="0" applyAlignment="1">
      <alignment horizontal="left" vertical="center" wrapText="1"/>
    </xf>
    <xf numFmtId="0" fontId="2" fillId="0" borderId="0" xfId="0" applyFont="1" applyAlignment="1">
      <alignment horizontal="left" vertical="center" wrapText="1"/>
    </xf>
  </cellXfs>
  <cellStyles count="2">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Normal</a:t>
            </a:r>
            <a:r>
              <a:rPr lang="en-US" sz="1200" baseline="0"/>
              <a:t> weight and overweight category represents more than half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health_distribution!$D$4:$D$9</c:f>
              <c:numCache>
                <c:formatCode>0.00%</c:formatCode>
                <c:ptCount val="6"/>
                <c:pt idx="0">
                  <c:v>7.9399999999999998E-2</c:v>
                </c:pt>
                <c:pt idx="1">
                  <c:v>0.26340000000000002</c:v>
                </c:pt>
                <c:pt idx="2">
                  <c:v>0.28470000000000001</c:v>
                </c:pt>
                <c:pt idx="3">
                  <c:v>0.18129999999999999</c:v>
                </c:pt>
                <c:pt idx="4">
                  <c:v>0.1019</c:v>
                </c:pt>
                <c:pt idx="5">
                  <c:v>8.9399999999999993E-2</c:v>
                </c:pt>
              </c:numCache>
            </c:numRef>
          </c:val>
          <c:extLst>
            <c:ext xmlns:c16="http://schemas.microsoft.com/office/drawing/2014/chart" uri="{C3380CC4-5D6E-409C-BE32-E72D297353CC}">
              <c16:uniqueId val="{00000000-3BA1-4049-9BAF-457F298649B8}"/>
            </c:ext>
          </c:extLst>
        </c:ser>
        <c:dLbls>
          <c:showLegendKey val="0"/>
          <c:showVal val="0"/>
          <c:showCatName val="0"/>
          <c:showSerName val="0"/>
          <c:showPercent val="0"/>
          <c:showBubbleSize val="0"/>
        </c:dLbls>
        <c:gapWidth val="35"/>
        <c:axId val="1173877327"/>
        <c:axId val="1869632991"/>
      </c:barChart>
      <c:catAx>
        <c:axId val="1173877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9632991"/>
        <c:crosses val="autoZero"/>
        <c:auto val="1"/>
        <c:lblAlgn val="ctr"/>
        <c:lblOffset val="100"/>
        <c:noMultiLvlLbl val="0"/>
      </c:catAx>
      <c:valAx>
        <c:axId val="1869632991"/>
        <c:scaling>
          <c:orientation val="minMax"/>
        </c:scaling>
        <c:delete val="1"/>
        <c:axPos val="t"/>
        <c:numFmt formatCode="0.00%" sourceLinked="1"/>
        <c:majorTickMark val="none"/>
        <c:minorTickMark val="none"/>
        <c:tickLblPos val="nextTo"/>
        <c:crossAx val="117387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hypertension acount for only 6.57% of the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health_distribution!$D$74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health_distribution!$D$75:$D$76</c:f>
              <c:numCache>
                <c:formatCode>0.00%</c:formatCode>
                <c:ptCount val="2"/>
                <c:pt idx="0">
                  <c:v>6.5699999999999995E-2</c:v>
                </c:pt>
                <c:pt idx="1">
                  <c:v>0.93430000000000002</c:v>
                </c:pt>
              </c:numCache>
            </c:numRef>
          </c:val>
          <c:extLst>
            <c:ext xmlns:c16="http://schemas.microsoft.com/office/drawing/2014/chart" uri="{C3380CC4-5D6E-409C-BE32-E72D297353CC}">
              <c16:uniqueId val="{00000000-2736-45FF-8B56-449E3A98F44B}"/>
            </c:ext>
          </c:extLst>
        </c:ser>
        <c:dLbls>
          <c:showLegendKey val="0"/>
          <c:showVal val="0"/>
          <c:showCatName val="0"/>
          <c:showSerName val="0"/>
          <c:showPercent val="0"/>
          <c:showBubbleSize val="0"/>
        </c:dLbls>
        <c:gapWidth val="35"/>
        <c:overlap val="-27"/>
        <c:axId val="884189216"/>
        <c:axId val="884201216"/>
      </c:barChart>
      <c:catAx>
        <c:axId val="8841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4201216"/>
        <c:crosses val="autoZero"/>
        <c:auto val="1"/>
        <c:lblAlgn val="ctr"/>
        <c:lblOffset val="100"/>
        <c:noMultiLvlLbl val="0"/>
      </c:catAx>
      <c:valAx>
        <c:axId val="884201216"/>
        <c:scaling>
          <c:orientation val="minMax"/>
        </c:scaling>
        <c:delete val="1"/>
        <c:axPos val="l"/>
        <c:numFmt formatCode="0.00%" sourceLinked="1"/>
        <c:majorTickMark val="none"/>
        <c:minorTickMark val="none"/>
        <c:tickLblPos val="nextTo"/>
        <c:crossAx val="8841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with hypertension stroke rate are more than 3x those of patients without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health_distribution!$F$74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health_distribution!$F$75:$F$76</c:f>
              <c:numCache>
                <c:formatCode>0.00%</c:formatCode>
                <c:ptCount val="2"/>
                <c:pt idx="0">
                  <c:v>5.9700000000000003E-2</c:v>
                </c:pt>
                <c:pt idx="1">
                  <c:v>1.9400000000000001E-2</c:v>
                </c:pt>
              </c:numCache>
            </c:numRef>
          </c:val>
          <c:extLst>
            <c:ext xmlns:c16="http://schemas.microsoft.com/office/drawing/2014/chart" uri="{C3380CC4-5D6E-409C-BE32-E72D297353CC}">
              <c16:uniqueId val="{00000000-E216-4CBF-91DE-00D21024090E}"/>
            </c:ext>
          </c:extLst>
        </c:ser>
        <c:dLbls>
          <c:showLegendKey val="0"/>
          <c:showVal val="0"/>
          <c:showCatName val="0"/>
          <c:showSerName val="0"/>
          <c:showPercent val="0"/>
          <c:showBubbleSize val="0"/>
        </c:dLbls>
        <c:gapWidth val="35"/>
        <c:overlap val="-27"/>
        <c:axId val="447404496"/>
        <c:axId val="447405936"/>
      </c:barChart>
      <c:catAx>
        <c:axId val="4474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05936"/>
        <c:crosses val="autoZero"/>
        <c:auto val="1"/>
        <c:lblAlgn val="ctr"/>
        <c:lblOffset val="100"/>
        <c:noMultiLvlLbl val="0"/>
      </c:catAx>
      <c:valAx>
        <c:axId val="447405936"/>
        <c:scaling>
          <c:orientation val="minMax"/>
        </c:scaling>
        <c:delete val="1"/>
        <c:axPos val="l"/>
        <c:numFmt formatCode="0.00%" sourceLinked="1"/>
        <c:majorTickMark val="none"/>
        <c:minorTickMark val="none"/>
        <c:tickLblPos val="nextTo"/>
        <c:crossAx val="44740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health_distribution!$G$74</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health_distribution!$G$75:$G$76</c:f>
              <c:numCache>
                <c:formatCode>0.00%</c:formatCode>
                <c:ptCount val="2"/>
                <c:pt idx="0">
                  <c:v>0.17780000000000001</c:v>
                </c:pt>
                <c:pt idx="1">
                  <c:v>0.82220000000000004</c:v>
                </c:pt>
              </c:numCache>
            </c:numRef>
          </c:val>
          <c:extLst>
            <c:ext xmlns:c16="http://schemas.microsoft.com/office/drawing/2014/chart" uri="{C3380CC4-5D6E-409C-BE32-E72D297353CC}">
              <c16:uniqueId val="{00000000-CE38-45EE-8969-6FC6D26E37CB}"/>
            </c:ext>
          </c:extLst>
        </c:ser>
        <c:dLbls>
          <c:dLblPos val="outEnd"/>
          <c:showLegendKey val="0"/>
          <c:showVal val="1"/>
          <c:showCatName val="0"/>
          <c:showSerName val="0"/>
          <c:showPercent val="0"/>
          <c:showBubbleSize val="0"/>
        </c:dLbls>
        <c:gapWidth val="35"/>
        <c:overlap val="-27"/>
        <c:axId val="884199296"/>
        <c:axId val="888150672"/>
      </c:barChart>
      <c:catAx>
        <c:axId val="8841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50672"/>
        <c:crosses val="autoZero"/>
        <c:auto val="1"/>
        <c:lblAlgn val="ctr"/>
        <c:lblOffset val="100"/>
        <c:noMultiLvlLbl val="0"/>
      </c:catAx>
      <c:valAx>
        <c:axId val="888150672"/>
        <c:scaling>
          <c:orientation val="minMax"/>
        </c:scaling>
        <c:delete val="1"/>
        <c:axPos val="l"/>
        <c:numFmt formatCode="0.00%" sourceLinked="1"/>
        <c:majorTickMark val="none"/>
        <c:minorTickMark val="none"/>
        <c:tickLblPos val="nextTo"/>
        <c:crossAx val="88419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 Company Workers Represent 59.04% of the Population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demographics_distribution!$D$48</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demographics_distribution!$D$49:$D$53</c:f>
              <c:numCache>
                <c:formatCode>0.00%</c:formatCode>
                <c:ptCount val="5"/>
                <c:pt idx="0">
                  <c:v>5.4000000000000003E-3</c:v>
                </c:pt>
                <c:pt idx="1">
                  <c:v>0.1071</c:v>
                </c:pt>
                <c:pt idx="2">
                  <c:v>0.12889999999999999</c:v>
                </c:pt>
                <c:pt idx="3">
                  <c:v>0.16830000000000001</c:v>
                </c:pt>
                <c:pt idx="4">
                  <c:v>0.59040000000000004</c:v>
                </c:pt>
              </c:numCache>
            </c:numRef>
          </c:val>
          <c:extLst>
            <c:ext xmlns:c16="http://schemas.microsoft.com/office/drawing/2014/chart" uri="{C3380CC4-5D6E-409C-BE32-E72D297353CC}">
              <c16:uniqueId val="{00000000-EEC8-4227-998B-C81139AC83BD}"/>
            </c:ext>
          </c:extLst>
        </c:ser>
        <c:dLbls>
          <c:showLegendKey val="0"/>
          <c:showVal val="0"/>
          <c:showCatName val="0"/>
          <c:showSerName val="0"/>
          <c:showPercent val="0"/>
          <c:showBubbleSize val="0"/>
        </c:dLbls>
        <c:gapWidth val="35"/>
        <c:overlap val="-20"/>
        <c:axId val="1690450431"/>
        <c:axId val="1690449951"/>
      </c:barChart>
      <c:catAx>
        <c:axId val="1690450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0449951"/>
        <c:crosses val="autoZero"/>
        <c:auto val="1"/>
        <c:lblAlgn val="ctr"/>
        <c:lblOffset val="100"/>
        <c:noMultiLvlLbl val="0"/>
      </c:catAx>
      <c:valAx>
        <c:axId val="1690449951"/>
        <c:scaling>
          <c:orientation val="minMax"/>
        </c:scaling>
        <c:delete val="1"/>
        <c:axPos val="b"/>
        <c:numFmt formatCode="0.00%" sourceLinked="1"/>
        <c:majorTickMark val="none"/>
        <c:minorTickMark val="none"/>
        <c:tickLblPos val="nextTo"/>
        <c:crossAx val="16904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Stroke rate increases with BMI: Normal weight patients are 7–8x less likely to experience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health_distribution!$E$4:$E$9</c:f>
              <c:numCache>
                <c:formatCode>0.00%</c:formatCode>
                <c:ptCount val="6"/>
                <c:pt idx="0" formatCode="0%">
                  <c:v>0</c:v>
                </c:pt>
                <c:pt idx="1">
                  <c:v>4.7000000000000002E-3</c:v>
                </c:pt>
                <c:pt idx="2">
                  <c:v>3.27E-2</c:v>
                </c:pt>
                <c:pt idx="3">
                  <c:v>2.8400000000000002E-2</c:v>
                </c:pt>
                <c:pt idx="4">
                  <c:v>3.3700000000000001E-2</c:v>
                </c:pt>
                <c:pt idx="5">
                  <c:v>3.2899999999999999E-2</c:v>
                </c:pt>
              </c:numCache>
            </c:numRef>
          </c:val>
          <c:extLst>
            <c:ext xmlns:c16="http://schemas.microsoft.com/office/drawing/2014/chart" uri="{C3380CC4-5D6E-409C-BE32-E72D297353CC}">
              <c16:uniqueId val="{00000000-E7EB-40D9-AD31-F7F46F8025F6}"/>
            </c:ext>
          </c:extLst>
        </c:ser>
        <c:dLbls>
          <c:showLegendKey val="0"/>
          <c:showVal val="0"/>
          <c:showCatName val="0"/>
          <c:showSerName val="0"/>
          <c:showPercent val="0"/>
          <c:showBubbleSize val="0"/>
        </c:dLbls>
        <c:gapWidth val="35"/>
        <c:axId val="226624559"/>
        <c:axId val="226625039"/>
      </c:barChart>
      <c:catAx>
        <c:axId val="2266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5039"/>
        <c:crosses val="autoZero"/>
        <c:auto val="1"/>
        <c:lblAlgn val="ctr"/>
        <c:lblOffset val="100"/>
        <c:noMultiLvlLbl val="0"/>
      </c:catAx>
      <c:valAx>
        <c:axId val="226625039"/>
        <c:scaling>
          <c:orientation val="minMax"/>
        </c:scaling>
        <c:delete val="1"/>
        <c:axPos val="b"/>
        <c:numFmt formatCode="0%" sourceLinked="1"/>
        <c:majorTickMark val="none"/>
        <c:minorTickMark val="none"/>
        <c:tickLblPos val="nextTo"/>
        <c:crossAx val="2266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Gov't and Self-Employed Workers</a:t>
            </a:r>
            <a:r>
              <a:rPr lang="en-US" baseline="0"/>
              <a:t> Have a Slightly Higher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demographics_distribution!$F$48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demographics_distribution!$F$49:$F$53</c:f>
              <c:numCache>
                <c:formatCode>0.00%</c:formatCode>
                <c:ptCount val="5"/>
                <c:pt idx="0" formatCode="0%">
                  <c:v>0</c:v>
                </c:pt>
                <c:pt idx="1">
                  <c:v>2.9700000000000001E-2</c:v>
                </c:pt>
                <c:pt idx="2">
                  <c:v>3.04E-2</c:v>
                </c:pt>
                <c:pt idx="3">
                  <c:v>2.8999999999999998E-3</c:v>
                </c:pt>
                <c:pt idx="4">
                  <c:v>2.4500000000000001E-2</c:v>
                </c:pt>
              </c:numCache>
            </c:numRef>
          </c:val>
          <c:extLst>
            <c:ext xmlns:c16="http://schemas.microsoft.com/office/drawing/2014/chart" uri="{C3380CC4-5D6E-409C-BE32-E72D297353CC}">
              <c16:uniqueId val="{00000000-8CC7-4CA0-9783-C48F49CAB5A5}"/>
            </c:ext>
          </c:extLst>
        </c:ser>
        <c:dLbls>
          <c:showLegendKey val="0"/>
          <c:showVal val="0"/>
          <c:showCatName val="0"/>
          <c:showSerName val="0"/>
          <c:showPercent val="0"/>
          <c:showBubbleSize val="0"/>
        </c:dLbls>
        <c:gapWidth val="35"/>
        <c:axId val="1688824399"/>
        <c:axId val="1688825839"/>
      </c:barChart>
      <c:catAx>
        <c:axId val="168882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5839"/>
        <c:crosses val="autoZero"/>
        <c:auto val="1"/>
        <c:lblAlgn val="ctr"/>
        <c:lblOffset val="100"/>
        <c:noMultiLvlLbl val="0"/>
      </c:catAx>
      <c:valAx>
        <c:axId val="1688825839"/>
        <c:scaling>
          <c:orientation val="minMax"/>
        </c:scaling>
        <c:delete val="1"/>
        <c:axPos val="b"/>
        <c:numFmt formatCode="0%" sourceLinked="1"/>
        <c:majorTickMark val="none"/>
        <c:minorTickMark val="none"/>
        <c:tickLblPos val="nextTo"/>
        <c:crossAx val="16888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Company Workers Represent 65.56% of Stroke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demographics_distribution!$G$48</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demographics_distribution!$G$49:$G$53</c:f>
              <c:numCache>
                <c:formatCode>0.00%</c:formatCode>
                <c:ptCount val="5"/>
                <c:pt idx="0" formatCode="0%">
                  <c:v>0</c:v>
                </c:pt>
                <c:pt idx="1">
                  <c:v>0.1444</c:v>
                </c:pt>
                <c:pt idx="2">
                  <c:v>0.17780000000000001</c:v>
                </c:pt>
                <c:pt idx="3">
                  <c:v>2.2200000000000001E-2</c:v>
                </c:pt>
                <c:pt idx="4">
                  <c:v>0.65559999999999996</c:v>
                </c:pt>
              </c:numCache>
            </c:numRef>
          </c:val>
          <c:extLst>
            <c:ext xmlns:c16="http://schemas.microsoft.com/office/drawing/2014/chart" uri="{C3380CC4-5D6E-409C-BE32-E72D297353CC}">
              <c16:uniqueId val="{00000000-19FC-443F-8CA6-920C4F9277BB}"/>
            </c:ext>
          </c:extLst>
        </c:ser>
        <c:dLbls>
          <c:showLegendKey val="0"/>
          <c:showVal val="0"/>
          <c:showCatName val="0"/>
          <c:showSerName val="0"/>
          <c:showPercent val="0"/>
          <c:showBubbleSize val="0"/>
        </c:dLbls>
        <c:gapWidth val="35"/>
        <c:axId val="1431531183"/>
        <c:axId val="1431530703"/>
      </c:barChart>
      <c:catAx>
        <c:axId val="143153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1530703"/>
        <c:crosses val="autoZero"/>
        <c:auto val="1"/>
        <c:lblAlgn val="ctr"/>
        <c:lblOffset val="100"/>
        <c:noMultiLvlLbl val="0"/>
      </c:catAx>
      <c:valAx>
        <c:axId val="1431530703"/>
        <c:scaling>
          <c:orientation val="minMax"/>
        </c:scaling>
        <c:delete val="1"/>
        <c:axPos val="l"/>
        <c:numFmt formatCode="0%" sourceLinked="1"/>
        <c:majorTickMark val="out"/>
        <c:minorTickMark val="none"/>
        <c:tickLblPos val="nextTo"/>
        <c:crossAx val="14315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Distribution</a:t>
            </a:r>
            <a:r>
              <a:rPr lang="en-US" baseline="0"/>
              <a:t> is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demographics_distribution!$D$72</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29-4D2D-9095-18CE8F0C7674}"/>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9-4D2D-9095-18CE8F0C767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demographics_distribution!$D$73:$D$74</c:f>
              <c:numCache>
                <c:formatCode>0.00%</c:formatCode>
                <c:ptCount val="2"/>
                <c:pt idx="0">
                  <c:v>0.50370000000000004</c:v>
                </c:pt>
                <c:pt idx="1">
                  <c:v>0.49630000000000002</c:v>
                </c:pt>
              </c:numCache>
            </c:numRef>
          </c:val>
          <c:extLst>
            <c:ext xmlns:c16="http://schemas.microsoft.com/office/drawing/2014/chart" uri="{C3380CC4-5D6E-409C-BE32-E72D297353CC}">
              <c16:uniqueId val="{00000000-B529-4D2D-9095-18CE8F0C7674}"/>
            </c:ext>
          </c:extLst>
        </c:ser>
        <c:dLbls>
          <c:showLegendKey val="0"/>
          <c:showVal val="0"/>
          <c:showCatName val="0"/>
          <c:showSerName val="0"/>
          <c:showPercent val="0"/>
          <c:showBubbleSize val="0"/>
        </c:dLbls>
        <c:gapWidth val="35"/>
        <c:overlap val="-24"/>
        <c:axId val="1773056463"/>
        <c:axId val="1773050703"/>
      </c:barChart>
      <c:catAx>
        <c:axId val="1773056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0703"/>
        <c:crosses val="autoZero"/>
        <c:auto val="1"/>
        <c:lblAlgn val="ctr"/>
        <c:lblOffset val="100"/>
        <c:noMultiLvlLbl val="0"/>
      </c:catAx>
      <c:valAx>
        <c:axId val="1773050703"/>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Group Stroke Rate are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demographics_distribution!$F$72</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demographics_distribution!$F$73:$F$74</c:f>
              <c:numCache>
                <c:formatCode>0.00%</c:formatCode>
                <c:ptCount val="2"/>
                <c:pt idx="0">
                  <c:v>2.3300000000000001E-2</c:v>
                </c:pt>
                <c:pt idx="1">
                  <c:v>2.07E-2</c:v>
                </c:pt>
              </c:numCache>
            </c:numRef>
          </c:val>
          <c:extLst>
            <c:ext xmlns:c16="http://schemas.microsoft.com/office/drawing/2014/chart" uri="{C3380CC4-5D6E-409C-BE32-E72D297353CC}">
              <c16:uniqueId val="{00000000-AAA7-48A2-9AE6-50F91829DF86}"/>
            </c:ext>
          </c:extLst>
        </c:ser>
        <c:dLbls>
          <c:showLegendKey val="0"/>
          <c:showVal val="0"/>
          <c:showCatName val="0"/>
          <c:showSerName val="0"/>
          <c:showPercent val="0"/>
          <c:showBubbleSize val="0"/>
        </c:dLbls>
        <c:gapWidth val="35"/>
        <c:overlap val="-24"/>
        <c:axId val="1782390175"/>
        <c:axId val="1555116607"/>
      </c:barChart>
      <c:catAx>
        <c:axId val="1782390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6607"/>
        <c:crosses val="autoZero"/>
        <c:auto val="1"/>
        <c:lblAlgn val="ctr"/>
        <c:lblOffset val="100"/>
        <c:noMultiLvlLbl val="0"/>
      </c:catAx>
      <c:valAx>
        <c:axId val="1555116607"/>
        <c:scaling>
          <c:orientation val="minMax"/>
          <c:min val="0"/>
        </c:scaling>
        <c:delete val="1"/>
        <c:axPos val="l"/>
        <c:numFmt formatCode="0.00%" sourceLinked="1"/>
        <c:majorTickMark val="none"/>
        <c:minorTickMark val="none"/>
        <c:tickLblPos val="nextTo"/>
        <c:crossAx val="17823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Urban Settlers Show a Slightly Higher Stroke Case Representation</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demographics_distribution!$G$72</c:f>
              <c:strCache>
                <c:ptCount val="1"/>
                <c:pt idx="0">
                  <c:v>% of Stroke Cases</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5-4997-9620-C7A7994C69D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5-4997-9620-C7A7994C69DA}"/>
                </c:ext>
              </c:extLst>
            </c:dLbl>
            <c:spPr>
              <a:no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demographics_distribution!$B$73:$B$74</c:f>
              <c:strCache>
                <c:ptCount val="2"/>
                <c:pt idx="0">
                  <c:v>urban</c:v>
                </c:pt>
                <c:pt idx="1">
                  <c:v>rural</c:v>
                </c:pt>
              </c:strCache>
            </c:strRef>
          </c:cat>
          <c:val>
            <c:numRef>
              <c:f>demographics_distribution!$G$73:$G$74</c:f>
              <c:numCache>
                <c:formatCode>0.00%</c:formatCode>
                <c:ptCount val="2"/>
                <c:pt idx="0">
                  <c:v>0.5333</c:v>
                </c:pt>
                <c:pt idx="1">
                  <c:v>0.4667</c:v>
                </c:pt>
              </c:numCache>
            </c:numRef>
          </c:val>
          <c:extLst>
            <c:ext xmlns:c16="http://schemas.microsoft.com/office/drawing/2014/chart" uri="{C3380CC4-5D6E-409C-BE32-E72D297353CC}">
              <c16:uniqueId val="{00000000-D975-4997-9620-C7A7994C69DA}"/>
            </c:ext>
          </c:extLst>
        </c:ser>
        <c:dLbls>
          <c:showLegendKey val="0"/>
          <c:showVal val="0"/>
          <c:showCatName val="0"/>
          <c:showSerName val="0"/>
          <c:showPercent val="0"/>
          <c:showBubbleSize val="0"/>
        </c:dLbls>
        <c:gapWidth val="35"/>
        <c:overlap val="25"/>
        <c:axId val="1145940639"/>
        <c:axId val="1145937759"/>
      </c:barChart>
      <c:catAx>
        <c:axId val="1145940639"/>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5937759"/>
        <c:crosses val="autoZero"/>
        <c:auto val="1"/>
        <c:lblAlgn val="ctr"/>
        <c:lblOffset val="100"/>
        <c:noMultiLvlLbl val="0"/>
      </c:catAx>
      <c:valAx>
        <c:axId val="1145937759"/>
        <c:scaling>
          <c:orientation val="minMax"/>
          <c:min val="0"/>
        </c:scaling>
        <c:delete val="1"/>
        <c:axPos val="l"/>
        <c:numFmt formatCode="0.00%" sourceLinked="1"/>
        <c:majorTickMark val="out"/>
        <c:minorTickMark val="none"/>
        <c:tickLblPos val="nextTo"/>
        <c:crossAx val="11459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r>
              <a:rPr lang="en-US" sz="1100"/>
              <a:t>Married People Have</a:t>
            </a:r>
            <a:r>
              <a:rPr lang="en-US" sz="1100" baseline="0"/>
              <a:t> a Higher Representation than Never Married People</a:t>
            </a:r>
            <a:endParaRPr lang="en-US" sz="1100"/>
          </a:p>
        </c:rich>
      </c:tx>
      <c:overlay val="0"/>
      <c:spPr>
        <a:noFill/>
        <a:ln>
          <a:noFill/>
        </a:ln>
        <a:effectLst/>
      </c:spPr>
      <c:txPr>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demographics_distribution!$D$93</c:f>
              <c:strCache>
                <c:ptCount val="1"/>
                <c:pt idx="0">
                  <c:v>Population %</c:v>
                </c:pt>
              </c:strCache>
            </c:strRef>
          </c:tx>
          <c:spPr>
            <a:solidFill>
              <a:schemeClr val="accent1">
                <a:alpha val="70000"/>
              </a:schemeClr>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E6EC-4F74-A4B3-54A9C9A1C55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E6EC-4F74-A4B3-54A9C9A1C55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demographics_distribution!$B$94:$B$95</c:f>
              <c:strCache>
                <c:ptCount val="2"/>
                <c:pt idx="0">
                  <c:v>married</c:v>
                </c:pt>
                <c:pt idx="1">
                  <c:v>never married</c:v>
                </c:pt>
              </c:strCache>
            </c:strRef>
          </c:cat>
          <c:val>
            <c:numRef>
              <c:f>demographics_distribution!$D$94:$D$95</c:f>
              <c:numCache>
                <c:formatCode>0.00%</c:formatCode>
                <c:ptCount val="2"/>
                <c:pt idx="0">
                  <c:v>0.59140000000000004</c:v>
                </c:pt>
                <c:pt idx="1">
                  <c:v>0.40860000000000002</c:v>
                </c:pt>
              </c:numCache>
            </c:numRef>
          </c:val>
          <c:extLst>
            <c:ext xmlns:c16="http://schemas.microsoft.com/office/drawing/2014/chart" uri="{C3380CC4-5D6E-409C-BE32-E72D297353CC}">
              <c16:uniqueId val="{00000000-E6EC-4F74-A4B3-54A9C9A1C556}"/>
            </c:ext>
          </c:extLst>
        </c:ser>
        <c:dLbls>
          <c:showLegendKey val="0"/>
          <c:showVal val="0"/>
          <c:showCatName val="0"/>
          <c:showSerName val="0"/>
          <c:showPercent val="0"/>
          <c:showBubbleSize val="0"/>
        </c:dLbls>
        <c:gapWidth val="25"/>
        <c:overlap val="25"/>
        <c:axId val="1687097679"/>
        <c:axId val="1687096719"/>
      </c:barChart>
      <c:catAx>
        <c:axId val="16870976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687096719"/>
        <c:crosses val="autoZero"/>
        <c:auto val="1"/>
        <c:lblAlgn val="ctr"/>
        <c:lblOffset val="100"/>
        <c:noMultiLvlLbl val="0"/>
      </c:catAx>
      <c:valAx>
        <c:axId val="1687096719"/>
        <c:scaling>
          <c:orientation val="minMax"/>
        </c:scaling>
        <c:delete val="1"/>
        <c:axPos val="l"/>
        <c:numFmt formatCode="0.00%" sourceLinked="1"/>
        <c:majorTickMark val="none"/>
        <c:minorTickMark val="none"/>
        <c:tickLblPos val="nextTo"/>
        <c:crossAx val="16870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People</a:t>
            </a:r>
            <a:r>
              <a:rPr lang="en-US" baseline="0"/>
              <a:t> Stroke Rate is Significantly Higher than Never Married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demographics_distribution!$F$93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demographics_distribution!$F$94:$F$95</c:f>
              <c:numCache>
                <c:formatCode>0.00%</c:formatCode>
                <c:ptCount val="2"/>
                <c:pt idx="0">
                  <c:v>3.3599999999999998E-2</c:v>
                </c:pt>
                <c:pt idx="1">
                  <c:v>5.4000000000000003E-3</c:v>
                </c:pt>
              </c:numCache>
            </c:numRef>
          </c:val>
          <c:extLst>
            <c:ext xmlns:c16="http://schemas.microsoft.com/office/drawing/2014/chart" uri="{C3380CC4-5D6E-409C-BE32-E72D297353CC}">
              <c16:uniqueId val="{00000000-94DB-4134-98C6-5D17094D0B05}"/>
            </c:ext>
          </c:extLst>
        </c:ser>
        <c:dLbls>
          <c:dLblPos val="outEnd"/>
          <c:showLegendKey val="0"/>
          <c:showVal val="1"/>
          <c:showCatName val="0"/>
          <c:showSerName val="0"/>
          <c:showPercent val="0"/>
          <c:showBubbleSize val="0"/>
        </c:dLbls>
        <c:gapWidth val="35"/>
        <c:overlap val="-27"/>
        <c:axId val="1846049711"/>
        <c:axId val="1846060271"/>
      </c:barChart>
      <c:catAx>
        <c:axId val="18460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46060271"/>
        <c:crosses val="autoZero"/>
        <c:auto val="1"/>
        <c:lblAlgn val="ctr"/>
        <c:lblOffset val="100"/>
        <c:noMultiLvlLbl val="0"/>
      </c:catAx>
      <c:valAx>
        <c:axId val="1846060271"/>
        <c:scaling>
          <c:orientation val="minMax"/>
        </c:scaling>
        <c:delete val="1"/>
        <c:axPos val="l"/>
        <c:numFmt formatCode="0.00%" sourceLinked="1"/>
        <c:majorTickMark val="none"/>
        <c:minorTickMark val="none"/>
        <c:tickLblPos val="nextTo"/>
        <c:crossAx val="18460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demographics_distribution!$G$93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demographics_distribution!$G$94:$G$95</c:f>
              <c:numCache>
                <c:formatCode>0%</c:formatCode>
                <c:ptCount val="2"/>
                <c:pt idx="0">
                  <c:v>0.9</c:v>
                </c:pt>
                <c:pt idx="1">
                  <c:v>0.1</c:v>
                </c:pt>
              </c:numCache>
            </c:numRef>
          </c:val>
          <c:extLst>
            <c:ext xmlns:c16="http://schemas.microsoft.com/office/drawing/2014/chart" uri="{C3380CC4-5D6E-409C-BE32-E72D297353CC}">
              <c16:uniqueId val="{00000000-F258-4659-9B36-7969DC1288C7}"/>
            </c:ext>
          </c:extLst>
        </c:ser>
        <c:dLbls>
          <c:showLegendKey val="0"/>
          <c:showVal val="0"/>
          <c:showCatName val="0"/>
          <c:showSerName val="0"/>
          <c:showPercent val="0"/>
          <c:showBubbleSize val="0"/>
        </c:dLbls>
        <c:gapWidth val="35"/>
        <c:overlap val="-27"/>
        <c:axId val="1425689807"/>
        <c:axId val="1425691727"/>
      </c:barChart>
      <c:catAx>
        <c:axId val="14256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5691727"/>
        <c:crosses val="autoZero"/>
        <c:auto val="1"/>
        <c:lblAlgn val="ctr"/>
        <c:lblOffset val="100"/>
        <c:noMultiLvlLbl val="0"/>
      </c:catAx>
      <c:valAx>
        <c:axId val="1425691727"/>
        <c:scaling>
          <c:orientation val="minMax"/>
        </c:scaling>
        <c:delete val="1"/>
        <c:axPos val="l"/>
        <c:numFmt formatCode="0%" sourceLinked="1"/>
        <c:majorTickMark val="none"/>
        <c:minorTickMark val="none"/>
        <c:tickLblPos val="nextTo"/>
        <c:crossAx val="14256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People that have never smoked or have an unknown smoking status represent more than 2/3 of the population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demographics_distribution!$D$114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demographics_distribution!$D$115:$D$118</c:f>
              <c:numCache>
                <c:formatCode>0.00%</c:formatCode>
                <c:ptCount val="4"/>
                <c:pt idx="0">
                  <c:v>0.14330000000000001</c:v>
                </c:pt>
                <c:pt idx="1">
                  <c:v>0.16139999999999999</c:v>
                </c:pt>
                <c:pt idx="2">
                  <c:v>0.33150000000000002</c:v>
                </c:pt>
                <c:pt idx="3">
                  <c:v>0.36380000000000001</c:v>
                </c:pt>
              </c:numCache>
            </c:numRef>
          </c:val>
          <c:extLst>
            <c:ext xmlns:c16="http://schemas.microsoft.com/office/drawing/2014/chart" uri="{C3380CC4-5D6E-409C-BE32-E72D297353CC}">
              <c16:uniqueId val="{00000000-C338-45E0-A2A8-8848639D4922}"/>
            </c:ext>
          </c:extLst>
        </c:ser>
        <c:dLbls>
          <c:showLegendKey val="0"/>
          <c:showVal val="0"/>
          <c:showCatName val="0"/>
          <c:showSerName val="0"/>
          <c:showPercent val="0"/>
          <c:showBubbleSize val="0"/>
        </c:dLbls>
        <c:gapWidth val="35"/>
        <c:axId val="1814020719"/>
        <c:axId val="1814023119"/>
      </c:barChart>
      <c:catAx>
        <c:axId val="181402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4023119"/>
        <c:crosses val="autoZero"/>
        <c:auto val="1"/>
        <c:lblAlgn val="ctr"/>
        <c:lblOffset val="100"/>
        <c:noMultiLvlLbl val="0"/>
      </c:catAx>
      <c:valAx>
        <c:axId val="1814023119"/>
        <c:scaling>
          <c:orientation val="minMax"/>
        </c:scaling>
        <c:delete val="1"/>
        <c:axPos val="b"/>
        <c:numFmt formatCode="0.00%" sourceLinked="1"/>
        <c:majorTickMark val="none"/>
        <c:minorTickMark val="none"/>
        <c:tickLblPos val="nextTo"/>
        <c:crossAx val="18140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that smoes or smoked have</a:t>
            </a:r>
            <a:r>
              <a:rPr lang="en-US" baseline="0"/>
              <a:t> a higher rate of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demographics_distribution!$F$114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demographics_distribution!$F$115:$F$118</c:f>
              <c:numCache>
                <c:formatCode>0.00%</c:formatCode>
                <c:ptCount val="4"/>
                <c:pt idx="0">
                  <c:v>3.7600000000000001E-2</c:v>
                </c:pt>
                <c:pt idx="1">
                  <c:v>3.7900000000000003E-2</c:v>
                </c:pt>
                <c:pt idx="2">
                  <c:v>1.4E-2</c:v>
                </c:pt>
                <c:pt idx="3">
                  <c:v>1.6199999999999999E-2</c:v>
                </c:pt>
              </c:numCache>
            </c:numRef>
          </c:val>
          <c:extLst>
            <c:ext xmlns:c16="http://schemas.microsoft.com/office/drawing/2014/chart" uri="{C3380CC4-5D6E-409C-BE32-E72D297353CC}">
              <c16:uniqueId val="{00000000-43BC-432B-AA31-12F1136E4D72}"/>
            </c:ext>
          </c:extLst>
        </c:ser>
        <c:dLbls>
          <c:showLegendKey val="0"/>
          <c:showVal val="0"/>
          <c:showCatName val="0"/>
          <c:showSerName val="0"/>
          <c:showPercent val="0"/>
          <c:showBubbleSize val="0"/>
        </c:dLbls>
        <c:gapWidth val="35"/>
        <c:axId val="1874799119"/>
        <c:axId val="1874793359"/>
      </c:barChart>
      <c:catAx>
        <c:axId val="187479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4793359"/>
        <c:crosses val="autoZero"/>
        <c:auto val="1"/>
        <c:lblAlgn val="ctr"/>
        <c:lblOffset val="100"/>
        <c:noMultiLvlLbl val="0"/>
      </c:catAx>
      <c:valAx>
        <c:axId val="1874793359"/>
        <c:scaling>
          <c:orientation val="minMax"/>
        </c:scaling>
        <c:delete val="1"/>
        <c:axPos val="b"/>
        <c:numFmt formatCode="0.00%" sourceLinked="1"/>
        <c:majorTickMark val="none"/>
        <c:minorTickMark val="none"/>
        <c:tickLblPos val="nextTo"/>
        <c:crossAx val="18747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Paitents that are overweight represents almost half the stroke cases while making up</a:t>
            </a:r>
            <a:r>
              <a:rPr lang="en-US" sz="1200" baseline="0"/>
              <a:t> 28.74% of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health_distribution!$G$3</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health_distribution!$G$4:$G$9</c:f>
              <c:numCache>
                <c:formatCode>0.00%</c:formatCode>
                <c:ptCount val="6"/>
                <c:pt idx="0" formatCode="0%">
                  <c:v>0</c:v>
                </c:pt>
                <c:pt idx="1">
                  <c:v>5.5599999999999997E-2</c:v>
                </c:pt>
                <c:pt idx="2">
                  <c:v>0.42220000000000002</c:v>
                </c:pt>
                <c:pt idx="3">
                  <c:v>0.23330000000000001</c:v>
                </c:pt>
                <c:pt idx="4">
                  <c:v>0.15559999999999999</c:v>
                </c:pt>
                <c:pt idx="5">
                  <c:v>0.1333</c:v>
                </c:pt>
              </c:numCache>
            </c:numRef>
          </c:val>
          <c:extLst>
            <c:ext xmlns:c16="http://schemas.microsoft.com/office/drawing/2014/chart" uri="{C3380CC4-5D6E-409C-BE32-E72D297353CC}">
              <c16:uniqueId val="{00000000-A2CF-4AE0-82AC-CA6395B925E5}"/>
            </c:ext>
          </c:extLst>
        </c:ser>
        <c:dLbls>
          <c:showLegendKey val="0"/>
          <c:showVal val="0"/>
          <c:showCatName val="0"/>
          <c:showSerName val="0"/>
          <c:showPercent val="0"/>
          <c:showBubbleSize val="0"/>
        </c:dLbls>
        <c:gapWidth val="35"/>
        <c:axId val="1181083007"/>
        <c:axId val="1181082047"/>
      </c:barChart>
      <c:catAx>
        <c:axId val="118108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81082047"/>
        <c:crosses val="autoZero"/>
        <c:auto val="1"/>
        <c:lblAlgn val="ctr"/>
        <c:lblOffset val="100"/>
        <c:noMultiLvlLbl val="0"/>
      </c:catAx>
      <c:valAx>
        <c:axId val="1181082047"/>
        <c:scaling>
          <c:orientation val="minMax"/>
        </c:scaling>
        <c:delete val="1"/>
        <c:axPos val="b"/>
        <c:numFmt formatCode="0%" sourceLinked="1"/>
        <c:majorTickMark val="none"/>
        <c:minorTickMark val="none"/>
        <c:tickLblPos val="nextTo"/>
        <c:crossAx val="1181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group</a:t>
            </a:r>
            <a:r>
              <a:rPr lang="en-US" baseline="0"/>
              <a:t> represent roughly the same proportion of stroke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demographics_distribution!$G$114</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demographics_distribution!$G$115:$G$118</c:f>
              <c:numCache>
                <c:formatCode>0.00%</c:formatCode>
                <c:ptCount val="4"/>
                <c:pt idx="0">
                  <c:v>0.24440000000000001</c:v>
                </c:pt>
                <c:pt idx="1">
                  <c:v>0.27779999999999999</c:v>
                </c:pt>
                <c:pt idx="2">
                  <c:v>0.21110000000000001</c:v>
                </c:pt>
                <c:pt idx="3">
                  <c:v>0.26669999999999999</c:v>
                </c:pt>
              </c:numCache>
            </c:numRef>
          </c:val>
          <c:extLst>
            <c:ext xmlns:c16="http://schemas.microsoft.com/office/drawing/2014/chart" uri="{C3380CC4-5D6E-409C-BE32-E72D297353CC}">
              <c16:uniqueId val="{00000000-F707-4FBC-9EFA-DE75AB37FCD2}"/>
            </c:ext>
          </c:extLst>
        </c:ser>
        <c:dLbls>
          <c:showLegendKey val="0"/>
          <c:showVal val="0"/>
          <c:showCatName val="0"/>
          <c:showSerName val="0"/>
          <c:showPercent val="0"/>
          <c:showBubbleSize val="0"/>
        </c:dLbls>
        <c:gapWidth val="35"/>
        <c:axId val="1732378031"/>
        <c:axId val="1732367951"/>
      </c:barChart>
      <c:catAx>
        <c:axId val="17323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2367951"/>
        <c:crosses val="autoZero"/>
        <c:auto val="1"/>
        <c:lblAlgn val="ctr"/>
        <c:lblOffset val="100"/>
        <c:noMultiLvlLbl val="0"/>
      </c:catAx>
      <c:valAx>
        <c:axId val="1732367951"/>
        <c:scaling>
          <c:orientation val="minMax"/>
        </c:scaling>
        <c:delete val="1"/>
        <c:axPos val="b"/>
        <c:numFmt formatCode="0.00%" sourceLinked="1"/>
        <c:majorTickMark val="none"/>
        <c:minorTickMark val="none"/>
        <c:tickLblPos val="nextTo"/>
        <c:crossAx val="17323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Decline in Stroke Rate Slows Dramatically Starting at "Smokes"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feature_stroke_analysis!$F$2</c:f>
              <c:strCache>
                <c:ptCount val="1"/>
                <c:pt idx="0">
                  <c:v>In Group Stroke %</c:v>
                </c:pt>
              </c:strCache>
            </c:strRef>
          </c:tx>
          <c:spPr>
            <a:ln w="28575" cap="rnd">
              <a:solidFill>
                <a:schemeClr val="accent1"/>
              </a:solidFill>
              <a:round/>
            </a:ln>
            <a:effectLst/>
          </c:spPr>
          <c:marker>
            <c:symbol val="none"/>
          </c:marker>
          <c:dLbls>
            <c:dLbl>
              <c:idx val="0"/>
              <c:layout>
                <c:manualLayout>
                  <c:x val="2.7777777777777779E-3"/>
                  <c:y val="-0.1018518518518518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45A-4397-813C-63A6E0DD76AC}"/>
                </c:ext>
              </c:extLst>
            </c:dLbl>
            <c:dLbl>
              <c:idx val="1"/>
              <c:layout>
                <c:manualLayout>
                  <c:x val="3.6111111111111087E-2"/>
                  <c:y val="-9.25925925925925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45A-4397-813C-63A6E0DD76AC}"/>
                </c:ext>
              </c:extLst>
            </c:dLbl>
            <c:dLbl>
              <c:idx val="2"/>
              <c:delete val="1"/>
              <c:extLst>
                <c:ext xmlns:c15="http://schemas.microsoft.com/office/drawing/2012/chart" uri="{CE6537A1-D6FC-4f65-9D91-7224C49458BB}"/>
                <c:ext xmlns:c16="http://schemas.microsoft.com/office/drawing/2014/chart" uri="{C3380CC4-5D6E-409C-BE32-E72D297353CC}">
                  <c16:uniqueId val="{0000001D-045A-4397-813C-63A6E0DD76AC}"/>
                </c:ext>
              </c:extLst>
            </c:dLbl>
            <c:dLbl>
              <c:idx val="3"/>
              <c:delete val="1"/>
              <c:extLst>
                <c:ext xmlns:c15="http://schemas.microsoft.com/office/drawing/2012/chart" uri="{CE6537A1-D6FC-4f65-9D91-7224C49458BB}"/>
                <c:ext xmlns:c16="http://schemas.microsoft.com/office/drawing/2014/chart" uri="{C3380CC4-5D6E-409C-BE32-E72D297353CC}">
                  <c16:uniqueId val="{0000001C-045A-4397-813C-63A6E0DD76AC}"/>
                </c:ext>
              </c:extLst>
            </c:dLbl>
            <c:dLbl>
              <c:idx val="4"/>
              <c:layout>
                <c:manualLayout>
                  <c:x val="-1.6666666666666666E-2"/>
                  <c:y val="9.722222222222222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45A-4397-813C-63A6E0DD76AC}"/>
                </c:ext>
              </c:extLst>
            </c:dLbl>
            <c:dLbl>
              <c:idx val="5"/>
              <c:delete val="1"/>
              <c:extLst>
                <c:ext xmlns:c15="http://schemas.microsoft.com/office/drawing/2012/chart" uri="{CE6537A1-D6FC-4f65-9D91-7224C49458BB}"/>
                <c:ext xmlns:c16="http://schemas.microsoft.com/office/drawing/2014/chart" uri="{C3380CC4-5D6E-409C-BE32-E72D297353CC}">
                  <c16:uniqueId val="{0000001B-045A-4397-813C-63A6E0DD76AC}"/>
                </c:ext>
              </c:extLst>
            </c:dLbl>
            <c:dLbl>
              <c:idx val="6"/>
              <c:delete val="1"/>
              <c:extLst>
                <c:ext xmlns:c15="http://schemas.microsoft.com/office/drawing/2012/chart" uri="{CE6537A1-D6FC-4f65-9D91-7224C49458BB}"/>
                <c:ext xmlns:c16="http://schemas.microsoft.com/office/drawing/2014/chart" uri="{C3380CC4-5D6E-409C-BE32-E72D297353CC}">
                  <c16:uniqueId val="{0000001A-045A-4397-813C-63A6E0DD76AC}"/>
                </c:ext>
              </c:extLst>
            </c:dLbl>
            <c:dLbl>
              <c:idx val="7"/>
              <c:delete val="1"/>
              <c:extLst>
                <c:ext xmlns:c15="http://schemas.microsoft.com/office/drawing/2012/chart" uri="{CE6537A1-D6FC-4f65-9D91-7224C49458BB}"/>
                <c:ext xmlns:c16="http://schemas.microsoft.com/office/drawing/2014/chart" uri="{C3380CC4-5D6E-409C-BE32-E72D297353CC}">
                  <c16:uniqueId val="{00000019-045A-4397-813C-63A6E0DD76AC}"/>
                </c:ext>
              </c:extLst>
            </c:dLbl>
            <c:dLbl>
              <c:idx val="8"/>
              <c:delete val="1"/>
              <c:extLst>
                <c:ext xmlns:c15="http://schemas.microsoft.com/office/drawing/2012/chart" uri="{CE6537A1-D6FC-4f65-9D91-7224C49458BB}"/>
                <c:ext xmlns:c16="http://schemas.microsoft.com/office/drawing/2014/chart" uri="{C3380CC4-5D6E-409C-BE32-E72D297353CC}">
                  <c16:uniqueId val="{00000018-045A-4397-813C-63A6E0DD76AC}"/>
                </c:ext>
              </c:extLst>
            </c:dLbl>
            <c:dLbl>
              <c:idx val="9"/>
              <c:delete val="1"/>
              <c:extLst>
                <c:ext xmlns:c15="http://schemas.microsoft.com/office/drawing/2012/chart" uri="{CE6537A1-D6FC-4f65-9D91-7224C49458BB}"/>
                <c:ext xmlns:c16="http://schemas.microsoft.com/office/drawing/2014/chart" uri="{C3380CC4-5D6E-409C-BE32-E72D297353CC}">
                  <c16:uniqueId val="{00000017-045A-4397-813C-63A6E0DD76AC}"/>
                </c:ext>
              </c:extLst>
            </c:dLbl>
            <c:dLbl>
              <c:idx val="10"/>
              <c:delete val="1"/>
              <c:extLst>
                <c:ext xmlns:c15="http://schemas.microsoft.com/office/drawing/2012/chart" uri="{CE6537A1-D6FC-4f65-9D91-7224C49458BB}"/>
                <c:ext xmlns:c16="http://schemas.microsoft.com/office/drawing/2014/chart" uri="{C3380CC4-5D6E-409C-BE32-E72D297353CC}">
                  <c16:uniqueId val="{00000016-045A-4397-813C-63A6E0DD76AC}"/>
                </c:ext>
              </c:extLst>
            </c:dLbl>
            <c:dLbl>
              <c:idx val="11"/>
              <c:delete val="1"/>
              <c:extLst>
                <c:ext xmlns:c15="http://schemas.microsoft.com/office/drawing/2012/chart" uri="{CE6537A1-D6FC-4f65-9D91-7224C49458BB}"/>
                <c:ext xmlns:c16="http://schemas.microsoft.com/office/drawing/2014/chart" uri="{C3380CC4-5D6E-409C-BE32-E72D297353CC}">
                  <c16:uniqueId val="{00000015-045A-4397-813C-63A6E0DD76AC}"/>
                </c:ext>
              </c:extLst>
            </c:dLbl>
            <c:dLbl>
              <c:idx val="12"/>
              <c:delete val="1"/>
              <c:extLst>
                <c:ext xmlns:c15="http://schemas.microsoft.com/office/drawing/2012/chart" uri="{CE6537A1-D6FC-4f65-9D91-7224C49458BB}"/>
                <c:ext xmlns:c16="http://schemas.microsoft.com/office/drawing/2014/chart" uri="{C3380CC4-5D6E-409C-BE32-E72D297353CC}">
                  <c16:uniqueId val="{00000014-045A-4397-813C-63A6E0DD76AC}"/>
                </c:ext>
              </c:extLst>
            </c:dLbl>
            <c:dLbl>
              <c:idx val="13"/>
              <c:delete val="1"/>
              <c:extLst>
                <c:ext xmlns:c15="http://schemas.microsoft.com/office/drawing/2012/chart" uri="{CE6537A1-D6FC-4f65-9D91-7224C49458BB}"/>
                <c:ext xmlns:c16="http://schemas.microsoft.com/office/drawing/2014/chart" uri="{C3380CC4-5D6E-409C-BE32-E72D297353CC}">
                  <c16:uniqueId val="{00000013-045A-4397-813C-63A6E0DD76AC}"/>
                </c:ext>
              </c:extLst>
            </c:dLbl>
            <c:dLbl>
              <c:idx val="14"/>
              <c:delete val="1"/>
              <c:extLst>
                <c:ext xmlns:c15="http://schemas.microsoft.com/office/drawing/2012/chart" uri="{CE6537A1-D6FC-4f65-9D91-7224C49458BB}"/>
                <c:ext xmlns:c16="http://schemas.microsoft.com/office/drawing/2014/chart" uri="{C3380CC4-5D6E-409C-BE32-E72D297353CC}">
                  <c16:uniqueId val="{00000012-045A-4397-813C-63A6E0DD76AC}"/>
                </c:ext>
              </c:extLst>
            </c:dLbl>
            <c:dLbl>
              <c:idx val="15"/>
              <c:delete val="1"/>
              <c:extLst>
                <c:ext xmlns:c15="http://schemas.microsoft.com/office/drawing/2012/chart" uri="{CE6537A1-D6FC-4f65-9D91-7224C49458BB}"/>
                <c:ext xmlns:c16="http://schemas.microsoft.com/office/drawing/2014/chart" uri="{C3380CC4-5D6E-409C-BE32-E72D297353CC}">
                  <c16:uniqueId val="{00000011-045A-4397-813C-63A6E0DD76AC}"/>
                </c:ext>
              </c:extLst>
            </c:dLbl>
            <c:dLbl>
              <c:idx val="16"/>
              <c:delete val="1"/>
              <c:extLst>
                <c:ext xmlns:c15="http://schemas.microsoft.com/office/drawing/2012/chart" uri="{CE6537A1-D6FC-4f65-9D91-7224C49458BB}"/>
                <c:ext xmlns:c16="http://schemas.microsoft.com/office/drawing/2014/chart" uri="{C3380CC4-5D6E-409C-BE32-E72D297353CC}">
                  <c16:uniqueId val="{00000010-045A-4397-813C-63A6E0DD76AC}"/>
                </c:ext>
              </c:extLst>
            </c:dLbl>
            <c:dLbl>
              <c:idx val="17"/>
              <c:delete val="1"/>
              <c:extLst>
                <c:ext xmlns:c15="http://schemas.microsoft.com/office/drawing/2012/chart" uri="{CE6537A1-D6FC-4f65-9D91-7224C49458BB}"/>
                <c:ext xmlns:c16="http://schemas.microsoft.com/office/drawing/2014/chart" uri="{C3380CC4-5D6E-409C-BE32-E72D297353CC}">
                  <c16:uniqueId val="{0000000F-045A-4397-813C-63A6E0DD76AC}"/>
                </c:ext>
              </c:extLst>
            </c:dLbl>
            <c:dLbl>
              <c:idx val="18"/>
              <c:delete val="1"/>
              <c:extLst>
                <c:ext xmlns:c15="http://schemas.microsoft.com/office/drawing/2012/chart" uri="{CE6537A1-D6FC-4f65-9D91-7224C49458BB}"/>
                <c:ext xmlns:c16="http://schemas.microsoft.com/office/drawing/2014/chart" uri="{C3380CC4-5D6E-409C-BE32-E72D297353CC}">
                  <c16:uniqueId val="{0000000E-045A-4397-813C-63A6E0DD76AC}"/>
                </c:ext>
              </c:extLst>
            </c:dLbl>
            <c:dLbl>
              <c:idx val="19"/>
              <c:delete val="1"/>
              <c:extLst>
                <c:ext xmlns:c15="http://schemas.microsoft.com/office/drawing/2012/chart" uri="{CE6537A1-D6FC-4f65-9D91-7224C49458BB}"/>
                <c:ext xmlns:c16="http://schemas.microsoft.com/office/drawing/2014/chart" uri="{C3380CC4-5D6E-409C-BE32-E72D297353CC}">
                  <c16:uniqueId val="{0000000D-045A-4397-813C-63A6E0DD76AC}"/>
                </c:ext>
              </c:extLst>
            </c:dLbl>
            <c:dLbl>
              <c:idx val="20"/>
              <c:delete val="1"/>
              <c:extLst>
                <c:ext xmlns:c15="http://schemas.microsoft.com/office/drawing/2012/chart" uri="{CE6537A1-D6FC-4f65-9D91-7224C49458BB}"/>
                <c:ext xmlns:c16="http://schemas.microsoft.com/office/drawing/2014/chart" uri="{C3380CC4-5D6E-409C-BE32-E72D297353CC}">
                  <c16:uniqueId val="{0000000A-045A-4397-813C-63A6E0DD76AC}"/>
                </c:ext>
              </c:extLst>
            </c:dLbl>
            <c:dLbl>
              <c:idx val="21"/>
              <c:delete val="1"/>
              <c:extLst>
                <c:ext xmlns:c15="http://schemas.microsoft.com/office/drawing/2012/chart" uri="{CE6537A1-D6FC-4f65-9D91-7224C49458BB}"/>
                <c:ext xmlns:c16="http://schemas.microsoft.com/office/drawing/2014/chart" uri="{C3380CC4-5D6E-409C-BE32-E72D297353CC}">
                  <c16:uniqueId val="{0000000C-045A-4397-813C-63A6E0DD76AC}"/>
                </c:ext>
              </c:extLst>
            </c:dLbl>
            <c:dLbl>
              <c:idx val="22"/>
              <c:delete val="1"/>
              <c:extLst>
                <c:ext xmlns:c15="http://schemas.microsoft.com/office/drawing/2012/chart" uri="{CE6537A1-D6FC-4f65-9D91-7224C49458BB}"/>
                <c:ext xmlns:c16="http://schemas.microsoft.com/office/drawing/2014/chart" uri="{C3380CC4-5D6E-409C-BE32-E72D297353CC}">
                  <c16:uniqueId val="{0000000B-045A-4397-813C-63A6E0DD76AC}"/>
                </c:ext>
              </c:extLst>
            </c:dLbl>
            <c:dLbl>
              <c:idx val="23"/>
              <c:delete val="1"/>
              <c:extLst>
                <c:ext xmlns:c15="http://schemas.microsoft.com/office/drawing/2012/chart" uri="{CE6537A1-D6FC-4f65-9D91-7224C49458BB}"/>
                <c:ext xmlns:c16="http://schemas.microsoft.com/office/drawing/2014/chart" uri="{C3380CC4-5D6E-409C-BE32-E72D297353CC}">
                  <c16:uniqueId val="{00000008-045A-4397-813C-63A6E0DD76AC}"/>
                </c:ext>
              </c:extLst>
            </c:dLbl>
            <c:dLbl>
              <c:idx val="24"/>
              <c:delete val="1"/>
              <c:extLst>
                <c:ext xmlns:c15="http://schemas.microsoft.com/office/drawing/2012/chart" uri="{CE6537A1-D6FC-4f65-9D91-7224C49458BB}"/>
                <c:ext xmlns:c16="http://schemas.microsoft.com/office/drawing/2014/chart" uri="{C3380CC4-5D6E-409C-BE32-E72D297353CC}">
                  <c16:uniqueId val="{00000009-045A-4397-813C-63A6E0DD76AC}"/>
                </c:ext>
              </c:extLst>
            </c:dLbl>
            <c:dLbl>
              <c:idx val="25"/>
              <c:delete val="1"/>
              <c:extLst>
                <c:ext xmlns:c15="http://schemas.microsoft.com/office/drawing/2012/chart" uri="{CE6537A1-D6FC-4f65-9D91-7224C49458BB}"/>
                <c:ext xmlns:c16="http://schemas.microsoft.com/office/drawing/2014/chart" uri="{C3380CC4-5D6E-409C-BE32-E72D297353CC}">
                  <c16:uniqueId val="{00000007-045A-4397-813C-63A6E0DD76AC}"/>
                </c:ext>
              </c:extLst>
            </c:dLbl>
            <c:dLbl>
              <c:idx val="26"/>
              <c:delete val="1"/>
              <c:extLst>
                <c:ext xmlns:c15="http://schemas.microsoft.com/office/drawing/2012/chart" uri="{CE6537A1-D6FC-4f65-9D91-7224C49458BB}"/>
                <c:ext xmlns:c16="http://schemas.microsoft.com/office/drawing/2014/chart" uri="{C3380CC4-5D6E-409C-BE32-E72D297353CC}">
                  <c16:uniqueId val="{00000006-045A-4397-813C-63A6E0DD76AC}"/>
                </c:ext>
              </c:extLst>
            </c:dLbl>
            <c:dLbl>
              <c:idx val="27"/>
              <c:delete val="1"/>
              <c:extLst>
                <c:ext xmlns:c15="http://schemas.microsoft.com/office/drawing/2012/chart" uri="{CE6537A1-D6FC-4f65-9D91-7224C49458BB}"/>
                <c:ext xmlns:c16="http://schemas.microsoft.com/office/drawing/2014/chart" uri="{C3380CC4-5D6E-409C-BE32-E72D297353CC}">
                  <c16:uniqueId val="{00000004-045A-4397-813C-63A6E0DD76AC}"/>
                </c:ext>
              </c:extLst>
            </c:dLbl>
            <c:dLbl>
              <c:idx val="28"/>
              <c:delete val="1"/>
              <c:extLst>
                <c:ext xmlns:c15="http://schemas.microsoft.com/office/drawing/2012/chart" uri="{CE6537A1-D6FC-4f65-9D91-7224C49458BB}"/>
                <c:ext xmlns:c16="http://schemas.microsoft.com/office/drawing/2014/chart" uri="{C3380CC4-5D6E-409C-BE32-E72D297353CC}">
                  <c16:uniqueId val="{00000005-045A-4397-813C-63A6E0DD76AC}"/>
                </c:ext>
              </c:extLst>
            </c:dLbl>
            <c:dLbl>
              <c:idx val="29"/>
              <c:delete val="1"/>
              <c:extLst>
                <c:ext xmlns:c15="http://schemas.microsoft.com/office/drawing/2012/chart" uri="{CE6537A1-D6FC-4f65-9D91-7224C49458BB}"/>
                <c:ext xmlns:c16="http://schemas.microsoft.com/office/drawing/2014/chart" uri="{C3380CC4-5D6E-409C-BE32-E72D297353CC}">
                  <c16:uniqueId val="{00000003-045A-4397-813C-63A6E0DD76AC}"/>
                </c:ext>
              </c:extLst>
            </c:dLbl>
            <c:dLbl>
              <c:idx val="30"/>
              <c:delete val="1"/>
              <c:extLst>
                <c:ext xmlns:c15="http://schemas.microsoft.com/office/drawing/2012/chart" uri="{CE6537A1-D6FC-4f65-9D91-7224C49458BB}"/>
                <c:ext xmlns:c16="http://schemas.microsoft.com/office/drawing/2014/chart" uri="{C3380CC4-5D6E-409C-BE32-E72D297353CC}">
                  <c16:uniqueId val="{00000002-045A-4397-813C-63A6E0DD76AC}"/>
                </c:ext>
              </c:extLst>
            </c:dLbl>
            <c:dLbl>
              <c:idx val="31"/>
              <c:delete val="1"/>
              <c:extLst>
                <c:ext xmlns:c15="http://schemas.microsoft.com/office/drawing/2012/chart" uri="{CE6537A1-D6FC-4f65-9D91-7224C49458BB}"/>
                <c:ext xmlns:c16="http://schemas.microsoft.com/office/drawing/2014/chart" uri="{C3380CC4-5D6E-409C-BE32-E72D297353CC}">
                  <c16:uniqueId val="{00000001-045A-4397-813C-63A6E0DD76A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feature_stroke_analysis!$C$3:$C$34</c:f>
              <c:strCache>
                <c:ptCount val="32"/>
                <c:pt idx="0">
                  <c:v>heart disease</c:v>
                </c:pt>
                <c:pt idx="1">
                  <c:v>high diabetes (200+)</c:v>
                </c:pt>
                <c:pt idx="2">
                  <c:v>pre-seniors (55-64)</c:v>
                </c:pt>
                <c:pt idx="3">
                  <c:v>hypertension</c:v>
                </c:pt>
                <c:pt idx="4">
                  <c:v>smokes</c:v>
                </c:pt>
                <c:pt idx="5">
                  <c:v>formerly smoked</c:v>
                </c:pt>
                <c:pt idx="6">
                  <c:v>older adults(45-54)</c:v>
                </c:pt>
                <c:pt idx="7">
                  <c:v>obesity class 2</c:v>
                </c:pt>
                <c:pt idx="8">
                  <c:v>married</c:v>
                </c:pt>
                <c:pt idx="9">
                  <c:v>diabetic (126-199)</c:v>
                </c:pt>
                <c:pt idx="10">
                  <c:v>obesity class 3</c:v>
                </c:pt>
                <c:pt idx="11">
                  <c:v>overweight</c:v>
                </c:pt>
                <c:pt idx="12">
                  <c:v>govt_job</c:v>
                </c:pt>
                <c:pt idx="13">
                  <c:v>self-employed</c:v>
                </c:pt>
                <c:pt idx="14">
                  <c:v>obesity class 1</c:v>
                </c:pt>
                <c:pt idx="15">
                  <c:v>private</c:v>
                </c:pt>
                <c:pt idx="16">
                  <c:v>pre-diabetic (100-125)</c:v>
                </c:pt>
                <c:pt idx="17">
                  <c:v>no hypertension</c:v>
                </c:pt>
                <c:pt idx="18">
                  <c:v>no heart disease</c:v>
                </c:pt>
                <c:pt idx="19">
                  <c:v>normal (70-99)</c:v>
                </c:pt>
                <c:pt idx="20">
                  <c:v>never smoked</c:v>
                </c:pt>
                <c:pt idx="21">
                  <c:v>hypoglycemic (&lt;70)</c:v>
                </c:pt>
                <c:pt idx="22">
                  <c:v>unknown</c:v>
                </c:pt>
                <c:pt idx="23">
                  <c:v>midlife adults(34-44)</c:v>
                </c:pt>
                <c:pt idx="24">
                  <c:v>never married</c:v>
                </c:pt>
                <c:pt idx="25">
                  <c:v>normal weight</c:v>
                </c:pt>
                <c:pt idx="26">
                  <c:v>children</c:v>
                </c:pt>
                <c:pt idx="27">
                  <c:v>children(0-17)</c:v>
                </c:pt>
                <c:pt idx="28">
                  <c:v>adults(25-34)</c:v>
                </c:pt>
                <c:pt idx="29">
                  <c:v>young adult(18-24)</c:v>
                </c:pt>
                <c:pt idx="30">
                  <c:v>never_worked</c:v>
                </c:pt>
                <c:pt idx="31">
                  <c:v>underweight</c:v>
                </c:pt>
              </c:strCache>
            </c:strRef>
          </c:cat>
          <c:val>
            <c:numRef>
              <c:f>feature_stroke_analysis!$F$3:$F$34</c:f>
              <c:numCache>
                <c:formatCode>0.00%</c:formatCode>
                <c:ptCount val="32"/>
                <c:pt idx="0">
                  <c:v>0.13539999999999999</c:v>
                </c:pt>
                <c:pt idx="1">
                  <c:v>7.46E-2</c:v>
                </c:pt>
                <c:pt idx="2">
                  <c:v>7.0499999999999993E-2</c:v>
                </c:pt>
                <c:pt idx="3">
                  <c:v>5.9700000000000003E-2</c:v>
                </c:pt>
                <c:pt idx="4">
                  <c:v>3.7900000000000003E-2</c:v>
                </c:pt>
                <c:pt idx="5">
                  <c:v>3.7600000000000001E-2</c:v>
                </c:pt>
                <c:pt idx="6">
                  <c:v>3.3799999999999997E-2</c:v>
                </c:pt>
                <c:pt idx="7">
                  <c:v>3.3700000000000001E-2</c:v>
                </c:pt>
                <c:pt idx="8">
                  <c:v>3.3599999999999998E-2</c:v>
                </c:pt>
                <c:pt idx="9">
                  <c:v>3.3300000000000003E-2</c:v>
                </c:pt>
                <c:pt idx="10">
                  <c:v>3.2899999999999999E-2</c:v>
                </c:pt>
                <c:pt idx="11">
                  <c:v>3.27E-2</c:v>
                </c:pt>
                <c:pt idx="12">
                  <c:v>3.04E-2</c:v>
                </c:pt>
                <c:pt idx="13">
                  <c:v>2.9700000000000001E-2</c:v>
                </c:pt>
                <c:pt idx="14">
                  <c:v>2.8400000000000002E-2</c:v>
                </c:pt>
                <c:pt idx="15">
                  <c:v>2.4500000000000001E-2</c:v>
                </c:pt>
                <c:pt idx="16">
                  <c:v>2.01E-2</c:v>
                </c:pt>
                <c:pt idx="17">
                  <c:v>1.9400000000000001E-2</c:v>
                </c:pt>
                <c:pt idx="18">
                  <c:v>1.9300000000000001E-2</c:v>
                </c:pt>
                <c:pt idx="19">
                  <c:v>1.6799999999999999E-2</c:v>
                </c:pt>
                <c:pt idx="20">
                  <c:v>1.6199999999999999E-2</c:v>
                </c:pt>
                <c:pt idx="21">
                  <c:v>1.44E-2</c:v>
                </c:pt>
                <c:pt idx="22">
                  <c:v>1.4E-2</c:v>
                </c:pt>
                <c:pt idx="23">
                  <c:v>1.0200000000000001E-2</c:v>
                </c:pt>
                <c:pt idx="24">
                  <c:v>5.4000000000000003E-3</c:v>
                </c:pt>
                <c:pt idx="25">
                  <c:v>4.7000000000000002E-3</c:v>
                </c:pt>
                <c:pt idx="26">
                  <c:v>2.8999999999999998E-3</c:v>
                </c:pt>
                <c:pt idx="27">
                  <c:v>2.3E-3</c:v>
                </c:pt>
                <c:pt idx="28">
                  <c:v>1.6000000000000001E-3</c:v>
                </c:pt>
                <c:pt idx="29">
                  <c:v>0</c:v>
                </c:pt>
                <c:pt idx="30">
                  <c:v>0</c:v>
                </c:pt>
                <c:pt idx="31">
                  <c:v>0</c:v>
                </c:pt>
              </c:numCache>
            </c:numRef>
          </c:val>
          <c:smooth val="0"/>
          <c:extLst>
            <c:ext xmlns:c16="http://schemas.microsoft.com/office/drawing/2014/chart" uri="{C3380CC4-5D6E-409C-BE32-E72D297353CC}">
              <c16:uniqueId val="{00000000-045A-4397-813C-63A6E0DD76AC}"/>
            </c:ext>
          </c:extLst>
        </c:ser>
        <c:dLbls>
          <c:showLegendKey val="0"/>
          <c:showVal val="0"/>
          <c:showCatName val="0"/>
          <c:showSerName val="0"/>
          <c:showPercent val="0"/>
          <c:showBubbleSize val="0"/>
        </c:dLbls>
        <c:smooth val="0"/>
        <c:axId val="717660735"/>
        <c:axId val="717677535"/>
      </c:lineChart>
      <c:catAx>
        <c:axId val="717660735"/>
        <c:scaling>
          <c:orientation val="minMax"/>
        </c:scaling>
        <c:delete val="1"/>
        <c:axPos val="b"/>
        <c:numFmt formatCode="General" sourceLinked="1"/>
        <c:majorTickMark val="none"/>
        <c:minorTickMark val="none"/>
        <c:tickLblPos val="nextTo"/>
        <c:crossAx val="717677535"/>
        <c:crosses val="autoZero"/>
        <c:auto val="1"/>
        <c:lblAlgn val="ctr"/>
        <c:lblOffset val="100"/>
        <c:noMultiLvlLbl val="0"/>
      </c:catAx>
      <c:valAx>
        <c:axId val="7176775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Disproportionate Stroke Burden by Risk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feature_stroke_analysis!$D$2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feature_stroke_analysis!$C$3:$C$7</c:f>
              <c:strCache>
                <c:ptCount val="5"/>
                <c:pt idx="0">
                  <c:v>heart disease</c:v>
                </c:pt>
                <c:pt idx="1">
                  <c:v>high diabetes (200+)</c:v>
                </c:pt>
                <c:pt idx="2">
                  <c:v>pre-seniors (55-64)</c:v>
                </c:pt>
                <c:pt idx="3">
                  <c:v>hypertension</c:v>
                </c:pt>
                <c:pt idx="4">
                  <c:v>smokes</c:v>
                </c:pt>
              </c:strCache>
            </c:strRef>
          </c:cat>
          <c:val>
            <c:numRef>
              <c:f>feature_stroke_analysis!$D$3:$D$7</c:f>
              <c:numCache>
                <c:formatCode>0.00%</c:formatCode>
                <c:ptCount val="5"/>
                <c:pt idx="0">
                  <c:v>2.35E-2</c:v>
                </c:pt>
                <c:pt idx="1">
                  <c:v>5.5899999999999998E-2</c:v>
                </c:pt>
                <c:pt idx="2">
                  <c:v>0.1842</c:v>
                </c:pt>
                <c:pt idx="3">
                  <c:v>6.5699999999999995E-2</c:v>
                </c:pt>
                <c:pt idx="4">
                  <c:v>0.16139999999999999</c:v>
                </c:pt>
              </c:numCache>
            </c:numRef>
          </c:val>
          <c:extLst>
            <c:ext xmlns:c16="http://schemas.microsoft.com/office/drawing/2014/chart" uri="{C3380CC4-5D6E-409C-BE32-E72D297353CC}">
              <c16:uniqueId val="{00000000-A29B-41BD-B92C-B760A6A833F0}"/>
            </c:ext>
          </c:extLst>
        </c:ser>
        <c:ser>
          <c:idx val="1"/>
          <c:order val="1"/>
          <c:tx>
            <c:strRef>
              <c:f>feature_stroke_analysis!$E$2</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feature_stroke_analysis!$C$3:$C$7</c:f>
              <c:strCache>
                <c:ptCount val="5"/>
                <c:pt idx="0">
                  <c:v>heart disease</c:v>
                </c:pt>
                <c:pt idx="1">
                  <c:v>high diabetes (200+)</c:v>
                </c:pt>
                <c:pt idx="2">
                  <c:v>pre-seniors (55-64)</c:v>
                </c:pt>
                <c:pt idx="3">
                  <c:v>hypertension</c:v>
                </c:pt>
                <c:pt idx="4">
                  <c:v>smokes</c:v>
                </c:pt>
              </c:strCache>
            </c:strRef>
          </c:cat>
          <c:val>
            <c:numRef>
              <c:f>feature_stroke_analysis!$E$3:$E$7</c:f>
              <c:numCache>
                <c:formatCode>0.00%</c:formatCode>
                <c:ptCount val="5"/>
                <c:pt idx="0">
                  <c:v>0.1444</c:v>
                </c:pt>
                <c:pt idx="1">
                  <c:v>0.18890000000000001</c:v>
                </c:pt>
                <c:pt idx="2">
                  <c:v>0.58889999999999998</c:v>
                </c:pt>
                <c:pt idx="3">
                  <c:v>0.17780000000000001</c:v>
                </c:pt>
                <c:pt idx="4">
                  <c:v>0.27779999999999999</c:v>
                </c:pt>
              </c:numCache>
            </c:numRef>
          </c:val>
          <c:extLst>
            <c:ext xmlns:c16="http://schemas.microsoft.com/office/drawing/2014/chart" uri="{C3380CC4-5D6E-409C-BE32-E72D297353CC}">
              <c16:uniqueId val="{00000001-A29B-41BD-B92C-B760A6A833F0}"/>
            </c:ext>
          </c:extLst>
        </c:ser>
        <c:dLbls>
          <c:showLegendKey val="0"/>
          <c:showVal val="0"/>
          <c:showCatName val="0"/>
          <c:showSerName val="0"/>
          <c:showPercent val="0"/>
          <c:showBubbleSize val="0"/>
        </c:dLbls>
        <c:gapWidth val="50"/>
        <c:axId val="846459775"/>
        <c:axId val="846458815"/>
      </c:barChart>
      <c:catAx>
        <c:axId val="846459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458815"/>
        <c:crosses val="autoZero"/>
        <c:auto val="1"/>
        <c:lblAlgn val="ctr"/>
        <c:lblOffset val="100"/>
        <c:noMultiLvlLbl val="0"/>
      </c:catAx>
      <c:valAx>
        <c:axId val="846458815"/>
        <c:scaling>
          <c:orientation val="minMax"/>
        </c:scaling>
        <c:delete val="1"/>
        <c:axPos val="b"/>
        <c:numFmt formatCode="0.00%" sourceLinked="1"/>
        <c:majorTickMark val="none"/>
        <c:minorTickMark val="none"/>
        <c:tickLblPos val="nextTo"/>
        <c:crossAx val="846459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Heart Disease is</a:t>
            </a:r>
            <a:r>
              <a:rPr lang="en-US" baseline="0"/>
              <a:t> the Highest Risk Factor at 13.54% Stroke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feature_stroke_analysis!$F$2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feature_stroke_analysis!$C$3:$C$7</c:f>
              <c:strCache>
                <c:ptCount val="5"/>
                <c:pt idx="0">
                  <c:v>heart disease</c:v>
                </c:pt>
                <c:pt idx="1">
                  <c:v>high diabetes (200+)</c:v>
                </c:pt>
                <c:pt idx="2">
                  <c:v>pre-seniors (55-64)</c:v>
                </c:pt>
                <c:pt idx="3">
                  <c:v>hypertension</c:v>
                </c:pt>
                <c:pt idx="4">
                  <c:v>smokes</c:v>
                </c:pt>
              </c:strCache>
            </c:strRef>
          </c:cat>
          <c:val>
            <c:numRef>
              <c:f>feature_stroke_analysis!$F$3:$F$7</c:f>
              <c:numCache>
                <c:formatCode>0.00%</c:formatCode>
                <c:ptCount val="5"/>
                <c:pt idx="0">
                  <c:v>0.13539999999999999</c:v>
                </c:pt>
                <c:pt idx="1">
                  <c:v>7.46E-2</c:v>
                </c:pt>
                <c:pt idx="2">
                  <c:v>7.0499999999999993E-2</c:v>
                </c:pt>
                <c:pt idx="3">
                  <c:v>5.9700000000000003E-2</c:v>
                </c:pt>
                <c:pt idx="4">
                  <c:v>3.7900000000000003E-2</c:v>
                </c:pt>
              </c:numCache>
            </c:numRef>
          </c:val>
          <c:extLst>
            <c:ext xmlns:c16="http://schemas.microsoft.com/office/drawing/2014/chart" uri="{C3380CC4-5D6E-409C-BE32-E72D297353CC}">
              <c16:uniqueId val="{00000000-6DC2-4090-A4CC-F0D3FE22BA75}"/>
            </c:ext>
          </c:extLst>
        </c:ser>
        <c:dLbls>
          <c:dLblPos val="outEnd"/>
          <c:showLegendKey val="0"/>
          <c:showVal val="1"/>
          <c:showCatName val="0"/>
          <c:showSerName val="0"/>
          <c:showPercent val="0"/>
          <c:showBubbleSize val="0"/>
        </c:dLbls>
        <c:gapWidth val="35"/>
        <c:axId val="1042726911"/>
        <c:axId val="1042724511"/>
      </c:barChart>
      <c:catAx>
        <c:axId val="1042726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24511"/>
        <c:crosses val="autoZero"/>
        <c:auto val="1"/>
        <c:lblAlgn val="ctr"/>
        <c:lblOffset val="100"/>
        <c:noMultiLvlLbl val="0"/>
      </c:catAx>
      <c:valAx>
        <c:axId val="1042724511"/>
        <c:scaling>
          <c:orientation val="minMax"/>
        </c:scaling>
        <c:delete val="1"/>
        <c:axPos val="t"/>
        <c:numFmt formatCode="0.00%" sourceLinked="1"/>
        <c:majorTickMark val="none"/>
        <c:minorTickMark val="none"/>
        <c:tickLblPos val="nextTo"/>
        <c:crossAx val="104272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Drastic increase in heart disease from midlife</a:t>
            </a:r>
            <a:r>
              <a:rPr lang="en-US" baseline="0"/>
              <a:t> to older adults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age_risk_factor_analysis!$D$2</c:f>
              <c:strCache>
                <c:ptCount val="1"/>
                <c:pt idx="0">
                  <c:v> Heart Disease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age_risk_factor_analysis!$B$3:$B$8</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age_risk_factor_analysis!$D$3:$D$8</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extLst>
            <c:ext xmlns:c16="http://schemas.microsoft.com/office/drawing/2014/chart" uri="{C3380CC4-5D6E-409C-BE32-E72D297353CC}">
              <c16:uniqueId val="{00000000-2B13-427F-8971-74F5A43CBE83}"/>
            </c:ext>
          </c:extLst>
        </c:ser>
        <c:dLbls>
          <c:showLegendKey val="0"/>
          <c:showVal val="0"/>
          <c:showCatName val="0"/>
          <c:showSerName val="0"/>
          <c:showPercent val="0"/>
          <c:showBubbleSize val="0"/>
        </c:dLbls>
        <c:gapWidth val="35"/>
        <c:axId val="721107440"/>
        <c:axId val="721108400"/>
      </c:barChart>
      <c:catAx>
        <c:axId val="721107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108400"/>
        <c:crosses val="autoZero"/>
        <c:auto val="1"/>
        <c:lblAlgn val="ctr"/>
        <c:lblOffset val="100"/>
        <c:noMultiLvlLbl val="0"/>
      </c:catAx>
      <c:valAx>
        <c:axId val="721108400"/>
        <c:scaling>
          <c:orientation val="minMax"/>
        </c:scaling>
        <c:delete val="1"/>
        <c:axPos val="b"/>
        <c:numFmt formatCode="0.00%" sourceLinked="1"/>
        <c:majorTickMark val="none"/>
        <c:minorTickMark val="none"/>
        <c:tickLblPos val="nextTo"/>
        <c:crossAx val="7211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age_risk_factor_analysis!$D$27</c:f>
              <c:strCache>
                <c:ptCount val="1"/>
                <c:pt idx="0">
                  <c:v>Hypertension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age_risk_factor_analysis!$B$28:$B$33</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age_risk_factor_analysis!$D$28:$D$33</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extLst>
            <c:ext xmlns:c16="http://schemas.microsoft.com/office/drawing/2014/chart" uri="{C3380CC4-5D6E-409C-BE32-E72D297353CC}">
              <c16:uniqueId val="{00000000-439F-41B6-866E-577B04F7779E}"/>
            </c:ext>
          </c:extLst>
        </c:ser>
        <c:dLbls>
          <c:showLegendKey val="0"/>
          <c:showVal val="0"/>
          <c:showCatName val="0"/>
          <c:showSerName val="0"/>
          <c:showPercent val="0"/>
          <c:showBubbleSize val="0"/>
        </c:dLbls>
        <c:gapWidth val="35"/>
        <c:axId val="735380608"/>
        <c:axId val="735381568"/>
      </c:barChart>
      <c:catAx>
        <c:axId val="73538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381568"/>
        <c:crosses val="autoZero"/>
        <c:auto val="1"/>
        <c:lblAlgn val="ctr"/>
        <c:lblOffset val="100"/>
        <c:noMultiLvlLbl val="0"/>
      </c:catAx>
      <c:valAx>
        <c:axId val="735381568"/>
        <c:scaling>
          <c:orientation val="minMax"/>
        </c:scaling>
        <c:delete val="1"/>
        <c:axPos val="b"/>
        <c:numFmt formatCode="0.00%" sourceLinked="1"/>
        <c:majorTickMark val="out"/>
        <c:minorTickMark val="none"/>
        <c:tickLblPos val="nextTo"/>
        <c:crossAx val="7353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age_risk_factor_analysis!$D$52</c:f>
              <c:strCache>
                <c:ptCount val="1"/>
                <c:pt idx="0">
                  <c:v>Diabetes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age_risk_factor_analysis!$B$53:$B$58</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age_risk_factor_analysis!$D$53:$D$58</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extLst>
            <c:ext xmlns:c16="http://schemas.microsoft.com/office/drawing/2014/chart" uri="{C3380CC4-5D6E-409C-BE32-E72D297353CC}">
              <c16:uniqueId val="{00000000-2807-4068-A660-BEC56AFB68E4}"/>
            </c:ext>
          </c:extLst>
        </c:ser>
        <c:dLbls>
          <c:showLegendKey val="0"/>
          <c:showVal val="0"/>
          <c:showCatName val="0"/>
          <c:showSerName val="0"/>
          <c:showPercent val="0"/>
          <c:showBubbleSize val="0"/>
        </c:dLbls>
        <c:gapWidth val="35"/>
        <c:axId val="1360398272"/>
        <c:axId val="1360396832"/>
      </c:barChart>
      <c:catAx>
        <c:axId val="13603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396832"/>
        <c:crosses val="autoZero"/>
        <c:auto val="1"/>
        <c:lblAlgn val="ctr"/>
        <c:lblOffset val="100"/>
        <c:noMultiLvlLbl val="0"/>
      </c:catAx>
      <c:valAx>
        <c:axId val="1360396832"/>
        <c:scaling>
          <c:orientation val="minMax"/>
        </c:scaling>
        <c:delete val="1"/>
        <c:axPos val="b"/>
        <c:numFmt formatCode="0.00%" sourceLinked="1"/>
        <c:majorTickMark val="none"/>
        <c:minorTickMark val="none"/>
        <c:tickLblPos val="nextTo"/>
        <c:crossAx val="13603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age_risk_factor_analysis!$H$78</c:f>
              <c:strCache>
                <c:ptCount val="1"/>
                <c:pt idx="0">
                  <c:v>History of Smoking %</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894-4814-9148-FFFCF29BA7D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age_risk_factor_analysis!$B$79:$B$84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age_risk_factor_analysis!$H$79:$H$84</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extLst>
            <c:ext xmlns:c16="http://schemas.microsoft.com/office/drawing/2014/chart" uri="{C3380CC4-5D6E-409C-BE32-E72D297353CC}">
              <c16:uniqueId val="{00000000-8894-4814-9148-FFFCF29BA7D9}"/>
            </c:ext>
          </c:extLst>
        </c:ser>
        <c:dLbls>
          <c:showLegendKey val="0"/>
          <c:showVal val="0"/>
          <c:showCatName val="0"/>
          <c:showSerName val="0"/>
          <c:showPercent val="0"/>
          <c:showBubbleSize val="0"/>
        </c:dLbls>
        <c:gapWidth val="35"/>
        <c:axId val="1241468320"/>
        <c:axId val="1241466400"/>
      </c:barChart>
      <c:catAx>
        <c:axId val="124146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466400"/>
        <c:crosses val="autoZero"/>
        <c:auto val="1"/>
        <c:lblAlgn val="ctr"/>
        <c:lblOffset val="100"/>
        <c:noMultiLvlLbl val="0"/>
      </c:catAx>
      <c:valAx>
        <c:axId val="1241466400"/>
        <c:scaling>
          <c:orientation val="minMax"/>
        </c:scaling>
        <c:delete val="1"/>
        <c:axPos val="b"/>
        <c:numFmt formatCode="0.00%" sourceLinked="1"/>
        <c:majorTickMark val="none"/>
        <c:minorTickMark val="none"/>
        <c:tickLblPos val="nextTo"/>
        <c:crossAx val="124146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Smokers Start Before 35, But their Risk Never</a:t>
            </a:r>
            <a:r>
              <a:rPr lang="en-US" baseline="0"/>
              <a:t> Resets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age_risk_factor_analysis!$H$78</c:f>
              <c:strCache>
                <c:ptCount val="1"/>
                <c:pt idx="0">
                  <c:v>History of Smoking %</c:v>
                </c:pt>
              </c:strCache>
            </c:strRef>
          </c:tx>
          <c:spPr>
            <a:ln w="28575" cap="rnd">
              <a:solidFill>
                <a:schemeClr val="accent1"/>
              </a:solidFill>
              <a:round/>
            </a:ln>
            <a:effectLst/>
          </c:spPr>
          <c:marker>
            <c:symbol val="none"/>
          </c:marker>
          <c:dLbls>
            <c:dLbl>
              <c:idx val="0"/>
              <c:layout>
                <c:manualLayout>
                  <c:x val="4.4444444444444446E-2"/>
                  <c:y val="3.2407407407407406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98-4288-9805-73DCE3C572D6}"/>
                </c:ext>
              </c:extLst>
            </c:dLbl>
            <c:dLbl>
              <c:idx val="1"/>
              <c:layout>
                <c:manualLayout>
                  <c:x val="2.7777777777777776E-2"/>
                  <c:y val="7.407407407407398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98-4288-9805-73DCE3C572D6}"/>
                </c:ext>
              </c:extLst>
            </c:dLbl>
            <c:dLbl>
              <c:idx val="2"/>
              <c:layout>
                <c:manualLayout>
                  <c:x val="-0.22777777777777786"/>
                  <c:y val="-6.481481481481483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98-4288-9805-73DCE3C572D6}"/>
                </c:ext>
              </c:extLst>
            </c:dLbl>
            <c:dLbl>
              <c:idx val="3"/>
              <c:delete val="1"/>
              <c:extLst>
                <c:ext xmlns:c15="http://schemas.microsoft.com/office/drawing/2012/chart" uri="{CE6537A1-D6FC-4f65-9D91-7224C49458BB}"/>
                <c:ext xmlns:c16="http://schemas.microsoft.com/office/drawing/2014/chart" uri="{C3380CC4-5D6E-409C-BE32-E72D297353CC}">
                  <c16:uniqueId val="{00000004-3B98-4288-9805-73DCE3C572D6}"/>
                </c:ext>
              </c:extLst>
            </c:dLbl>
            <c:dLbl>
              <c:idx val="4"/>
              <c:delete val="1"/>
              <c:extLst>
                <c:ext xmlns:c15="http://schemas.microsoft.com/office/drawing/2012/chart" uri="{CE6537A1-D6FC-4f65-9D91-7224C49458BB}"/>
                <c:ext xmlns:c16="http://schemas.microsoft.com/office/drawing/2014/chart" uri="{C3380CC4-5D6E-409C-BE32-E72D297353CC}">
                  <c16:uniqueId val="{00000006-3B98-4288-9805-73DCE3C572D6}"/>
                </c:ext>
              </c:extLst>
            </c:dLbl>
            <c:dLbl>
              <c:idx val="5"/>
              <c:delete val="1"/>
              <c:extLst>
                <c:ext xmlns:c15="http://schemas.microsoft.com/office/drawing/2012/chart" uri="{CE6537A1-D6FC-4f65-9D91-7224C49458BB}"/>
                <c:ext xmlns:c16="http://schemas.microsoft.com/office/drawing/2014/chart" uri="{C3380CC4-5D6E-409C-BE32-E72D297353CC}">
                  <c16:uniqueId val="{00000005-3B98-4288-9805-73DCE3C572D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age_risk_factor_analysis!$B$79:$B$84</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age_risk_factor_analysis!$H$79:$H$84</c:f>
              <c:numCache>
                <c:formatCode>0.00%</c:formatCode>
                <c:ptCount val="6"/>
                <c:pt idx="0">
                  <c:v>3.9699999999999999E-2</c:v>
                </c:pt>
                <c:pt idx="1">
                  <c:v>0.23680000000000001</c:v>
                </c:pt>
                <c:pt idx="2">
                  <c:v>0.37659999999999999</c:v>
                </c:pt>
                <c:pt idx="3">
                  <c:v>0.3503</c:v>
                </c:pt>
                <c:pt idx="4">
                  <c:v>0.41980000000000001</c:v>
                </c:pt>
                <c:pt idx="5">
                  <c:v>0.41889999999999999</c:v>
                </c:pt>
              </c:numCache>
            </c:numRef>
          </c:val>
          <c:smooth val="0"/>
          <c:extLst>
            <c:ext xmlns:c16="http://schemas.microsoft.com/office/drawing/2014/chart" uri="{C3380CC4-5D6E-409C-BE32-E72D297353CC}">
              <c16:uniqueId val="{00000000-3B98-4288-9805-73DCE3C572D6}"/>
            </c:ext>
          </c:extLst>
        </c:ser>
        <c:dLbls>
          <c:showLegendKey val="0"/>
          <c:showVal val="0"/>
          <c:showCatName val="0"/>
          <c:showSerName val="0"/>
          <c:showPercent val="0"/>
          <c:showBubbleSize val="0"/>
        </c:dLbls>
        <c:smooth val="0"/>
        <c:axId val="1346132304"/>
        <c:axId val="1346136144"/>
      </c:lineChart>
      <c:catAx>
        <c:axId val="1346132304"/>
        <c:scaling>
          <c:orientation val="minMax"/>
        </c:scaling>
        <c:delete val="1"/>
        <c:axPos val="b"/>
        <c:numFmt formatCode="General" sourceLinked="1"/>
        <c:majorTickMark val="none"/>
        <c:minorTickMark val="none"/>
        <c:tickLblPos val="nextTo"/>
        <c:crossAx val="1346136144"/>
        <c:crosses val="autoZero"/>
        <c:auto val="1"/>
        <c:lblAlgn val="ctr"/>
        <c:lblOffset val="100"/>
        <c:noMultiLvlLbl val="0"/>
      </c:catAx>
      <c:valAx>
        <c:axId val="1346136144"/>
        <c:scaling>
          <c:orientation val="minMax"/>
        </c:scaling>
        <c:delete val="1"/>
        <c:axPos val="l"/>
        <c:numFmt formatCode="0.00%" sourceLinked="1"/>
        <c:majorTickMark val="none"/>
        <c:minorTickMark val="none"/>
        <c:tickLblPos val="nextTo"/>
        <c:crossAx val="1346132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Drastic Increase in Heart Disease Diagnosis Starting at Age 34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age_risk_factor_analysis!$D$2</c:f>
              <c:strCache>
                <c:ptCount val="1"/>
                <c:pt idx="0">
                  <c:v> Heart Disease %</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8B9E-4EB9-A8EC-8D04F4FE7C98}"/>
                </c:ext>
              </c:extLst>
            </c:dLbl>
            <c:dLbl>
              <c:idx val="1"/>
              <c:delete val="1"/>
              <c:extLst>
                <c:ext xmlns:c15="http://schemas.microsoft.com/office/drawing/2012/chart" uri="{CE6537A1-D6FC-4f65-9D91-7224C49458BB}"/>
                <c:ext xmlns:c16="http://schemas.microsoft.com/office/drawing/2014/chart" uri="{C3380CC4-5D6E-409C-BE32-E72D297353CC}">
                  <c16:uniqueId val="{00000002-8B9E-4EB9-A8EC-8D04F4FE7C98}"/>
                </c:ext>
              </c:extLst>
            </c:dLbl>
            <c:dLbl>
              <c:idx val="2"/>
              <c:delete val="1"/>
              <c:extLst>
                <c:ext xmlns:c15="http://schemas.microsoft.com/office/drawing/2012/chart" uri="{CE6537A1-D6FC-4f65-9D91-7224C49458BB}"/>
                <c:ext xmlns:c16="http://schemas.microsoft.com/office/drawing/2014/chart" uri="{C3380CC4-5D6E-409C-BE32-E72D297353CC}">
                  <c16:uniqueId val="{00000003-8B9E-4EB9-A8EC-8D04F4FE7C98}"/>
                </c:ext>
              </c:extLst>
            </c:dLbl>
            <c:dLbl>
              <c:idx val="3"/>
              <c:layout>
                <c:manualLayout>
                  <c:x val="-0.26121995275809368"/>
                  <c:y val="-0.1207056638811515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B9E-4EB9-A8EC-8D04F4FE7C98}"/>
                </c:ext>
              </c:extLst>
            </c:dLbl>
            <c:dLbl>
              <c:idx val="4"/>
              <c:layout>
                <c:manualLayout>
                  <c:x val="3.6126163679310722E-2"/>
                  <c:y val="6.963788300835654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9E-4EB9-A8EC-8D04F4FE7C98}"/>
                </c:ext>
              </c:extLst>
            </c:dLbl>
            <c:dLbl>
              <c:idx val="5"/>
              <c:layout>
                <c:manualLayout>
                  <c:x val="-0.17229401139363634"/>
                  <c:y val="-2.785515320334261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9E-4EB9-A8EC-8D04F4FE7C9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age_risk_factor_analysis!$B$3:$B$8</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age_risk_factor_analysis!$D$3:$D$8</c:f>
              <c:numCache>
                <c:formatCode>0%</c:formatCode>
                <c:ptCount val="6"/>
                <c:pt idx="0" formatCode="0.00%">
                  <c:v>1.1999999999999999E-3</c:v>
                </c:pt>
                <c:pt idx="1">
                  <c:v>0</c:v>
                </c:pt>
                <c:pt idx="2" formatCode="0.00%">
                  <c:v>3.3E-3</c:v>
                </c:pt>
                <c:pt idx="3" formatCode="0.00%">
                  <c:v>5.7999999999999996E-3</c:v>
                </c:pt>
                <c:pt idx="4" formatCode="0.00%">
                  <c:v>3.8800000000000001E-2</c:v>
                </c:pt>
                <c:pt idx="5" formatCode="0.00%">
                  <c:v>7.7100000000000002E-2</c:v>
                </c:pt>
              </c:numCache>
            </c:numRef>
          </c:val>
          <c:smooth val="0"/>
          <c:extLst>
            <c:ext xmlns:c16="http://schemas.microsoft.com/office/drawing/2014/chart" uri="{C3380CC4-5D6E-409C-BE32-E72D297353CC}">
              <c16:uniqueId val="{00000000-8B9E-4EB9-A8EC-8D04F4FE7C98}"/>
            </c:ext>
          </c:extLst>
        </c:ser>
        <c:dLbls>
          <c:showLegendKey val="0"/>
          <c:showVal val="0"/>
          <c:showCatName val="0"/>
          <c:showSerName val="0"/>
          <c:showPercent val="0"/>
          <c:showBubbleSize val="0"/>
        </c:dLbls>
        <c:smooth val="0"/>
        <c:axId val="1361287920"/>
        <c:axId val="1361283120"/>
      </c:lineChart>
      <c:catAx>
        <c:axId val="1361287920"/>
        <c:scaling>
          <c:orientation val="minMax"/>
        </c:scaling>
        <c:delete val="1"/>
        <c:axPos val="b"/>
        <c:numFmt formatCode="General" sourceLinked="1"/>
        <c:majorTickMark val="none"/>
        <c:minorTickMark val="none"/>
        <c:tickLblPos val="nextTo"/>
        <c:crossAx val="1361283120"/>
        <c:crosses val="autoZero"/>
        <c:auto val="1"/>
        <c:lblAlgn val="ctr"/>
        <c:lblOffset val="100"/>
        <c:noMultiLvlLbl val="0"/>
      </c:catAx>
      <c:valAx>
        <c:axId val="1361283120"/>
        <c:scaling>
          <c:orientation val="minMax"/>
        </c:scaling>
        <c:delete val="1"/>
        <c:axPos val="l"/>
        <c:numFmt formatCode="0.00%" sourceLinked="1"/>
        <c:majorTickMark val="none"/>
        <c:minorTickMark val="none"/>
        <c:tickLblPos val="nextTo"/>
        <c:crossAx val="136128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Patients with normal avg glucose make</a:t>
            </a:r>
            <a:r>
              <a:rPr lang="en-US" baseline="0"/>
              <a:t> up almost half the population</a:t>
            </a: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health_distribution!$D$28</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health_distribution!$D$29:$D$33</c:f>
              <c:numCache>
                <c:formatCode>0.00%</c:formatCode>
                <c:ptCount val="5"/>
                <c:pt idx="0">
                  <c:v>0.15260000000000001</c:v>
                </c:pt>
                <c:pt idx="1">
                  <c:v>0.4819</c:v>
                </c:pt>
                <c:pt idx="2">
                  <c:v>0.20680000000000001</c:v>
                </c:pt>
                <c:pt idx="3">
                  <c:v>0.10290000000000001</c:v>
                </c:pt>
                <c:pt idx="4">
                  <c:v>5.5899999999999998E-2</c:v>
                </c:pt>
              </c:numCache>
            </c:numRef>
          </c:val>
          <c:extLst>
            <c:ext xmlns:c16="http://schemas.microsoft.com/office/drawing/2014/chart" uri="{C3380CC4-5D6E-409C-BE32-E72D297353CC}">
              <c16:uniqueId val="{00000000-2D40-4617-9BA5-1E18A5EF8162}"/>
            </c:ext>
          </c:extLst>
        </c:ser>
        <c:dLbls>
          <c:showLegendKey val="0"/>
          <c:showVal val="0"/>
          <c:showCatName val="0"/>
          <c:showSerName val="0"/>
          <c:showPercent val="0"/>
          <c:showBubbleSize val="0"/>
        </c:dLbls>
        <c:gapWidth val="35"/>
        <c:axId val="2069640224"/>
        <c:axId val="2069642144"/>
      </c:barChart>
      <c:catAx>
        <c:axId val="2069640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9642144"/>
        <c:crosses val="autoZero"/>
        <c:auto val="1"/>
        <c:lblAlgn val="ctr"/>
        <c:lblOffset val="100"/>
        <c:noMultiLvlLbl val="0"/>
      </c:catAx>
      <c:valAx>
        <c:axId val="2069642144"/>
        <c:scaling>
          <c:orientation val="minMax"/>
        </c:scaling>
        <c:delete val="1"/>
        <c:axPos val="t"/>
        <c:numFmt formatCode="0.00%" sourceLinked="1"/>
        <c:majorTickMark val="none"/>
        <c:minorTickMark val="none"/>
        <c:tickLblPos val="nextTo"/>
        <c:crossAx val="20696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Screening and preventive care for hypertension should begin in the mid 20s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age_risk_factor_analysis!$D$27</c:f>
              <c:strCache>
                <c:ptCount val="1"/>
                <c:pt idx="0">
                  <c:v>Hypertension %</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7953-4F00-AB18-C2EDEE56384E}"/>
                </c:ext>
              </c:extLst>
            </c:dLbl>
            <c:dLbl>
              <c:idx val="1"/>
              <c:delete val="1"/>
              <c:extLst>
                <c:ext xmlns:c15="http://schemas.microsoft.com/office/drawing/2012/chart" uri="{CE6537A1-D6FC-4f65-9D91-7224C49458BB}"/>
                <c:ext xmlns:c16="http://schemas.microsoft.com/office/drawing/2014/chart" uri="{C3380CC4-5D6E-409C-BE32-E72D297353CC}">
                  <c16:uniqueId val="{00000002-7953-4F00-AB18-C2EDEE56384E}"/>
                </c:ext>
              </c:extLst>
            </c:dLbl>
            <c:dLbl>
              <c:idx val="2"/>
              <c:layout>
                <c:manualLayout>
                  <c:x val="-0.19009189086878944"/>
                  <c:y val="-0.1952106125816332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53-4F00-AB18-C2EDEE56384E}"/>
                </c:ext>
              </c:extLst>
            </c:dLbl>
            <c:dLbl>
              <c:idx val="3"/>
              <c:layout>
                <c:manualLayout>
                  <c:x val="6.2263694737199018E-2"/>
                  <c:y val="1.8048543653879232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53-4F00-AB18-C2EDEE56384E}"/>
                </c:ext>
              </c:extLst>
            </c:dLbl>
            <c:dLbl>
              <c:idx val="4"/>
              <c:layout>
                <c:manualLayout>
                  <c:x val="1.8260889543871422E-2"/>
                  <c:y val="9.6861710088742378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53-4F00-AB18-C2EDEE56384E}"/>
                </c:ext>
              </c:extLst>
            </c:dLbl>
            <c:dLbl>
              <c:idx val="5"/>
              <c:layout>
                <c:manualLayout>
                  <c:x val="-7.5896234104542687E-2"/>
                  <c:y val="-8.3944965850061504E-2"/>
                </c:manualLayout>
              </c:layout>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53-4F00-AB18-C2EDEE5638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age_risk_factor_analysis!$B$28:$B$33</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age_risk_factor_analysis!$D$28:$D$33</c:f>
              <c:numCache>
                <c:formatCode>0.00%</c:formatCode>
                <c:ptCount val="6"/>
                <c:pt idx="0">
                  <c:v>1.1999999999999999E-3</c:v>
                </c:pt>
                <c:pt idx="1">
                  <c:v>1.32E-2</c:v>
                </c:pt>
                <c:pt idx="2">
                  <c:v>2.1399999999999999E-2</c:v>
                </c:pt>
                <c:pt idx="3">
                  <c:v>5.3800000000000001E-2</c:v>
                </c:pt>
                <c:pt idx="4">
                  <c:v>0.11899999999999999</c:v>
                </c:pt>
                <c:pt idx="5">
                  <c:v>0.15559999999999999</c:v>
                </c:pt>
              </c:numCache>
            </c:numRef>
          </c:val>
          <c:smooth val="0"/>
          <c:extLst>
            <c:ext xmlns:c16="http://schemas.microsoft.com/office/drawing/2014/chart" uri="{C3380CC4-5D6E-409C-BE32-E72D297353CC}">
              <c16:uniqueId val="{00000000-7953-4F00-AB18-C2EDEE56384E}"/>
            </c:ext>
          </c:extLst>
        </c:ser>
        <c:dLbls>
          <c:dLblPos val="t"/>
          <c:showLegendKey val="0"/>
          <c:showVal val="0"/>
          <c:showCatName val="0"/>
          <c:showSerName val="0"/>
          <c:showPercent val="0"/>
          <c:showBubbleSize val="0"/>
        </c:dLbls>
        <c:smooth val="0"/>
        <c:axId val="732393520"/>
        <c:axId val="732392080"/>
      </c:lineChart>
      <c:catAx>
        <c:axId val="732393520"/>
        <c:scaling>
          <c:orientation val="minMax"/>
        </c:scaling>
        <c:delete val="1"/>
        <c:axPos val="b"/>
        <c:numFmt formatCode="General" sourceLinked="1"/>
        <c:majorTickMark val="none"/>
        <c:minorTickMark val="none"/>
        <c:tickLblPos val="nextTo"/>
        <c:crossAx val="732392080"/>
        <c:crosses val="autoZero"/>
        <c:auto val="1"/>
        <c:lblAlgn val="ctr"/>
        <c:lblOffset val="100"/>
        <c:noMultiLvlLbl val="0"/>
      </c:catAx>
      <c:valAx>
        <c:axId val="732392080"/>
        <c:scaling>
          <c:orientation val="minMax"/>
        </c:scaling>
        <c:delete val="1"/>
        <c:axPos val="l"/>
        <c:numFmt formatCode="0.00%" sourceLinked="1"/>
        <c:majorTickMark val="none"/>
        <c:minorTickMark val="none"/>
        <c:tickLblPos val="nextTo"/>
        <c:crossAx val="73239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Diabetes affects 1 in 5 patients by mid 40s and 1 in 4 pre-senior patients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age_risk_factor_analysis!$D$52</c:f>
              <c:strCache>
                <c:ptCount val="1"/>
                <c:pt idx="0">
                  <c:v>Diabetes %</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134B-4AC9-AE01-6083449F7975}"/>
                </c:ext>
              </c:extLst>
            </c:dLbl>
            <c:dLbl>
              <c:idx val="1"/>
              <c:delete val="1"/>
              <c:extLst>
                <c:ext xmlns:c15="http://schemas.microsoft.com/office/drawing/2012/chart" uri="{CE6537A1-D6FC-4f65-9D91-7224C49458BB}"/>
                <c:ext xmlns:c16="http://schemas.microsoft.com/office/drawing/2014/chart" uri="{C3380CC4-5D6E-409C-BE32-E72D297353CC}">
                  <c16:uniqueId val="{00000002-134B-4AC9-AE01-6083449F7975}"/>
                </c:ext>
              </c:extLst>
            </c:dLbl>
            <c:dLbl>
              <c:idx val="2"/>
              <c:layout>
                <c:manualLayout>
                  <c:x val="-0.20850708924103423"/>
                  <c:y val="-0.1483541956420955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4B-4AC9-AE01-6083449F7975}"/>
                </c:ext>
              </c:extLst>
            </c:dLbl>
            <c:dLbl>
              <c:idx val="3"/>
              <c:layout>
                <c:manualLayout>
                  <c:x val="-4.4481512371420631E-2"/>
                  <c:y val="0.1715345387111730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34B-4AC9-AE01-6083449F7975}"/>
                </c:ext>
              </c:extLst>
            </c:dLbl>
            <c:dLbl>
              <c:idx val="4"/>
              <c:layout>
                <c:manualLayout>
                  <c:x val="2.7800945232137894E-3"/>
                  <c:y val="0.1344459898006489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34B-4AC9-AE01-6083449F7975}"/>
                </c:ext>
              </c:extLst>
            </c:dLbl>
            <c:dLbl>
              <c:idx val="5"/>
              <c:layout>
                <c:manualLayout>
                  <c:x val="-0.15290519877675851"/>
                  <c:y val="-5.56328233657858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134B-4AC9-AE01-6083449F79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age_risk_factor_analysis!$B$53:$B$58</c:f>
              <c:strCache>
                <c:ptCount val="6"/>
                <c:pt idx="0">
                  <c:v>children(0-17)</c:v>
                </c:pt>
                <c:pt idx="1">
                  <c:v>young adult(18-24)</c:v>
                </c:pt>
                <c:pt idx="2">
                  <c:v>adults(25-34)</c:v>
                </c:pt>
                <c:pt idx="3">
                  <c:v>midlife adults(34-44)</c:v>
                </c:pt>
                <c:pt idx="4">
                  <c:v>older adults(45-54)</c:v>
                </c:pt>
                <c:pt idx="5">
                  <c:v>pre-seniors (55-64)</c:v>
                </c:pt>
              </c:strCache>
            </c:strRef>
          </c:cat>
          <c:val>
            <c:numRef>
              <c:f>age_risk_factor_analysis!$D$53:$D$58</c:f>
              <c:numCache>
                <c:formatCode>0%</c:formatCode>
                <c:ptCount val="6"/>
                <c:pt idx="0" formatCode="0.00%">
                  <c:v>0.1028</c:v>
                </c:pt>
                <c:pt idx="1">
                  <c:v>0.1</c:v>
                </c:pt>
                <c:pt idx="2" formatCode="0.00%">
                  <c:v>9.3799999999999994E-2</c:v>
                </c:pt>
                <c:pt idx="3" formatCode="0.00%">
                  <c:v>0.1497</c:v>
                </c:pt>
                <c:pt idx="4" formatCode="0.00%">
                  <c:v>0.20300000000000001</c:v>
                </c:pt>
                <c:pt idx="5" formatCode="0.00%">
                  <c:v>0.26600000000000001</c:v>
                </c:pt>
              </c:numCache>
            </c:numRef>
          </c:val>
          <c:smooth val="0"/>
          <c:extLst>
            <c:ext xmlns:c16="http://schemas.microsoft.com/office/drawing/2014/chart" uri="{C3380CC4-5D6E-409C-BE32-E72D297353CC}">
              <c16:uniqueId val="{00000000-134B-4AC9-AE01-6083449F7975}"/>
            </c:ext>
          </c:extLst>
        </c:ser>
        <c:dLbls>
          <c:showLegendKey val="0"/>
          <c:showVal val="0"/>
          <c:showCatName val="0"/>
          <c:showSerName val="0"/>
          <c:showPercent val="0"/>
          <c:showBubbleSize val="0"/>
        </c:dLbls>
        <c:smooth val="0"/>
        <c:axId val="826098640"/>
        <c:axId val="826097680"/>
      </c:lineChart>
      <c:catAx>
        <c:axId val="826098640"/>
        <c:scaling>
          <c:orientation val="minMax"/>
        </c:scaling>
        <c:delete val="1"/>
        <c:axPos val="b"/>
        <c:numFmt formatCode="General" sourceLinked="1"/>
        <c:majorTickMark val="none"/>
        <c:minorTickMark val="none"/>
        <c:tickLblPos val="nextTo"/>
        <c:crossAx val="826097680"/>
        <c:crosses val="autoZero"/>
        <c:auto val="1"/>
        <c:lblAlgn val="ctr"/>
        <c:lblOffset val="100"/>
        <c:noMultiLvlLbl val="0"/>
      </c:catAx>
      <c:valAx>
        <c:axId val="826097680"/>
        <c:scaling>
          <c:orientation val="minMax"/>
        </c:scaling>
        <c:delete val="1"/>
        <c:axPos val="l"/>
        <c:numFmt formatCode="0.00%" sourceLinked="1"/>
        <c:majorTickMark val="none"/>
        <c:minorTickMark val="none"/>
        <c:tickLblPos val="nextTo"/>
        <c:crossAx val="82609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high diabetes stroke</a:t>
            </a:r>
            <a:r>
              <a:rPr lang="en-US" baseline="0"/>
              <a:t> rate are at least twice as high as other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health_distribution!$E$28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health_distribution!$E$29:$E$33</c:f>
              <c:numCache>
                <c:formatCode>0.00%</c:formatCode>
                <c:ptCount val="5"/>
                <c:pt idx="0">
                  <c:v>1.44E-2</c:v>
                </c:pt>
                <c:pt idx="1">
                  <c:v>1.6799999999999999E-2</c:v>
                </c:pt>
                <c:pt idx="2">
                  <c:v>2.01E-2</c:v>
                </c:pt>
                <c:pt idx="3">
                  <c:v>3.3300000000000003E-2</c:v>
                </c:pt>
                <c:pt idx="4">
                  <c:v>7.46E-2</c:v>
                </c:pt>
              </c:numCache>
            </c:numRef>
          </c:val>
          <c:extLst>
            <c:ext xmlns:c16="http://schemas.microsoft.com/office/drawing/2014/chart" uri="{C3380CC4-5D6E-409C-BE32-E72D297353CC}">
              <c16:uniqueId val="{00000000-D416-4D45-BF7A-D5BCAC01F07C}"/>
            </c:ext>
          </c:extLst>
        </c:ser>
        <c:dLbls>
          <c:showLegendKey val="0"/>
          <c:showVal val="0"/>
          <c:showCatName val="0"/>
          <c:showSerName val="0"/>
          <c:showPercent val="0"/>
          <c:showBubbleSize val="0"/>
        </c:dLbls>
        <c:gapWidth val="35"/>
        <c:axId val="783440688"/>
        <c:axId val="783441168"/>
      </c:barChart>
      <c:catAx>
        <c:axId val="783440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83441168"/>
        <c:crosses val="autoZero"/>
        <c:auto val="1"/>
        <c:lblAlgn val="ctr"/>
        <c:lblOffset val="100"/>
        <c:noMultiLvlLbl val="0"/>
      </c:catAx>
      <c:valAx>
        <c:axId val="783441168"/>
        <c:scaling>
          <c:orientation val="minMax"/>
        </c:scaling>
        <c:delete val="1"/>
        <c:axPos val="t"/>
        <c:numFmt formatCode="0.00%" sourceLinked="1"/>
        <c:majorTickMark val="none"/>
        <c:minorTickMark val="none"/>
        <c:tickLblPos val="nextTo"/>
        <c:crossAx val="7834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High diabetes stroke rate is second highest while being the least represented.</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health_distribution!$G$28</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health_distribution!$G$29:$G$33</c:f>
              <c:numCache>
                <c:formatCode>0.00%</c:formatCode>
                <c:ptCount val="5"/>
                <c:pt idx="0" formatCode="0%">
                  <c:v>0.1</c:v>
                </c:pt>
                <c:pt idx="1">
                  <c:v>0.36670000000000003</c:v>
                </c:pt>
                <c:pt idx="2">
                  <c:v>0.18890000000000001</c:v>
                </c:pt>
                <c:pt idx="3">
                  <c:v>0.15559999999999999</c:v>
                </c:pt>
                <c:pt idx="4">
                  <c:v>0.18890000000000001</c:v>
                </c:pt>
              </c:numCache>
            </c:numRef>
          </c:val>
          <c:extLst>
            <c:ext xmlns:c16="http://schemas.microsoft.com/office/drawing/2014/chart" uri="{C3380CC4-5D6E-409C-BE32-E72D297353CC}">
              <c16:uniqueId val="{00000000-950B-4C33-B346-15E98AC9B914}"/>
            </c:ext>
          </c:extLst>
        </c:ser>
        <c:dLbls>
          <c:showLegendKey val="0"/>
          <c:showVal val="0"/>
          <c:showCatName val="0"/>
          <c:showSerName val="0"/>
          <c:showPercent val="0"/>
          <c:showBubbleSize val="0"/>
        </c:dLbls>
        <c:gapWidth val="35"/>
        <c:axId val="813461792"/>
        <c:axId val="813462752"/>
      </c:barChart>
      <c:catAx>
        <c:axId val="81346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462752"/>
        <c:crosses val="autoZero"/>
        <c:auto val="1"/>
        <c:lblAlgn val="ctr"/>
        <c:lblOffset val="100"/>
        <c:noMultiLvlLbl val="0"/>
      </c:catAx>
      <c:valAx>
        <c:axId val="81346275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1346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2.35% of the data population have heart disease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health_distribution!$D$52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health_distribution!$D$53:$D$54</c:f>
              <c:numCache>
                <c:formatCode>0.00%</c:formatCode>
                <c:ptCount val="2"/>
                <c:pt idx="0">
                  <c:v>0.97650000000000003</c:v>
                </c:pt>
                <c:pt idx="1">
                  <c:v>2.35E-2</c:v>
                </c:pt>
              </c:numCache>
            </c:numRef>
          </c:val>
          <c:extLst>
            <c:ext xmlns:c16="http://schemas.microsoft.com/office/drawing/2014/chart" uri="{C3380CC4-5D6E-409C-BE32-E72D297353CC}">
              <c16:uniqueId val="{00000000-3275-45F4-B5F9-FD4C67BF673C}"/>
            </c:ext>
          </c:extLst>
        </c:ser>
        <c:dLbls>
          <c:dLblPos val="outEnd"/>
          <c:showLegendKey val="0"/>
          <c:showVal val="1"/>
          <c:showCatName val="0"/>
          <c:showSerName val="0"/>
          <c:showPercent val="0"/>
          <c:showBubbleSize val="0"/>
        </c:dLbls>
        <c:gapWidth val="35"/>
        <c:overlap val="-27"/>
        <c:axId val="773955312"/>
        <c:axId val="773964432"/>
      </c:barChart>
      <c:catAx>
        <c:axId val="7739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4432"/>
        <c:crosses val="autoZero"/>
        <c:auto val="1"/>
        <c:lblAlgn val="ctr"/>
        <c:lblOffset val="100"/>
        <c:noMultiLvlLbl val="0"/>
      </c:catAx>
      <c:valAx>
        <c:axId val="773964432"/>
        <c:scaling>
          <c:orientation val="minMax"/>
        </c:scaling>
        <c:delete val="1"/>
        <c:axPos val="l"/>
        <c:numFmt formatCode="0.00%" sourceLinked="1"/>
        <c:majorTickMark val="none"/>
        <c:minorTickMark val="none"/>
        <c:tickLblPos val="nextTo"/>
        <c:crossAx val="77395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heart</a:t>
            </a:r>
            <a:r>
              <a:rPr lang="en-US" baseline="0"/>
              <a:t> disease stroke rate is more than 6x those that do not have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health_distribution!$E$52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health_distribution!$E$53:$E$54</c:f>
              <c:numCache>
                <c:formatCode>0.00%</c:formatCode>
                <c:ptCount val="2"/>
                <c:pt idx="0">
                  <c:v>1.9300000000000001E-2</c:v>
                </c:pt>
                <c:pt idx="1">
                  <c:v>0.13539999999999999</c:v>
                </c:pt>
              </c:numCache>
            </c:numRef>
          </c:val>
          <c:extLst>
            <c:ext xmlns:c16="http://schemas.microsoft.com/office/drawing/2014/chart" uri="{C3380CC4-5D6E-409C-BE32-E72D297353CC}">
              <c16:uniqueId val="{00000000-3229-46BD-9678-F9D7CC7725C6}"/>
            </c:ext>
          </c:extLst>
        </c:ser>
        <c:dLbls>
          <c:showLegendKey val="0"/>
          <c:showVal val="0"/>
          <c:showCatName val="0"/>
          <c:showSerName val="0"/>
          <c:showPercent val="0"/>
          <c:showBubbleSize val="0"/>
        </c:dLbls>
        <c:gapWidth val="35"/>
        <c:overlap val="-27"/>
        <c:axId val="776461280"/>
        <c:axId val="776463680"/>
      </c:barChart>
      <c:catAx>
        <c:axId val="7764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63680"/>
        <c:crosses val="autoZero"/>
        <c:auto val="1"/>
        <c:lblAlgn val="ctr"/>
        <c:lblOffset val="100"/>
        <c:noMultiLvlLbl val="0"/>
      </c:catAx>
      <c:valAx>
        <c:axId val="776463680"/>
        <c:scaling>
          <c:orientation val="minMax"/>
        </c:scaling>
        <c:delete val="1"/>
        <c:axPos val="l"/>
        <c:numFmt formatCode="0.00%" sourceLinked="1"/>
        <c:majorTickMark val="none"/>
        <c:minorTickMark val="none"/>
        <c:tickLblPos val="nextTo"/>
        <c:crossAx val="7764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a:t>
            </a:r>
            <a:r>
              <a:rPr lang="en-US" baseline="0"/>
              <a:t> heart disease account for 14.40% of strokes while only being 2.35% of the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health_distribution!$G$52</c:f>
              <c:strCache>
                <c:ptCount val="1"/>
                <c:pt idx="0">
                  <c:v>% of Stroke</c:v>
                </c:pt>
              </c:strCache>
            </c:strRef>
          </c:tx>
          <c:spPr>
            <a:solidFill>
              <a:schemeClr val="accent2"/>
            </a:solidFill>
            <a:ln>
              <a:noFill/>
            </a:ln>
            <a:effectLst/>
          </c:spPr>
          <c:invertIfNegative val="0"/>
          <c:cat>
            <c:strRef>
              <c:f>health_distribution!$B$53:$B$54</c:f>
              <c:strCache>
                <c:ptCount val="2"/>
                <c:pt idx="0">
                  <c:v>no heart disease</c:v>
                </c:pt>
                <c:pt idx="1">
                  <c:v>heart disease</c:v>
                </c:pt>
              </c:strCache>
            </c:strRef>
          </c:cat>
          <c:val>
            <c:numRef>
              <c:f>health_distribution!$G$53:$G$54</c:f>
              <c:numCache>
                <c:formatCode>0.00%</c:formatCode>
                <c:ptCount val="2"/>
                <c:pt idx="0">
                  <c:v>0.85560000000000003</c:v>
                </c:pt>
                <c:pt idx="1">
                  <c:v>0.1444</c:v>
                </c:pt>
              </c:numCache>
            </c:numRef>
          </c:val>
          <c:extLst>
            <c:ext xmlns:c16="http://schemas.microsoft.com/office/drawing/2014/chart" uri="{C3380CC4-5D6E-409C-BE32-E72D297353CC}">
              <c16:uniqueId val="{00000000-6020-40F4-AB21-0AD0C61A1D38}"/>
            </c:ext>
          </c:extLst>
        </c:ser>
        <c:dLbls>
          <c:showLegendKey val="0"/>
          <c:showVal val="0"/>
          <c:showCatName val="0"/>
          <c:showSerName val="0"/>
          <c:showPercent val="0"/>
          <c:showBubbleSize val="0"/>
        </c:dLbls>
        <c:gapWidth val="35"/>
        <c:overlap val="-27"/>
        <c:axId val="773958192"/>
        <c:axId val="773961072"/>
      </c:barChart>
      <c:catAx>
        <c:axId val="77395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1072"/>
        <c:crosses val="autoZero"/>
        <c:auto val="1"/>
        <c:lblAlgn val="ctr"/>
        <c:lblOffset val="100"/>
        <c:noMultiLvlLbl val="0"/>
      </c:catAx>
      <c:valAx>
        <c:axId val="773961072"/>
        <c:scaling>
          <c:orientation val="minMax"/>
        </c:scaling>
        <c:delete val="1"/>
        <c:axPos val="l"/>
        <c:numFmt formatCode="0.00%" sourceLinked="1"/>
        <c:majorTickMark val="none"/>
        <c:minorTickMark val="none"/>
        <c:tickLblPos val="nextTo"/>
        <c:crossAx val="77395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 Type="http://schemas.openxmlformats.org/officeDocument/2006/relationships/chart" Target="../charts/chart14.xml"/><Relationship Id="rId16" Type="http://schemas.openxmlformats.org/officeDocument/2006/relationships/chart" Target="../charts/chart28.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5" Type="http://schemas.openxmlformats.org/officeDocument/2006/relationships/chart" Target="../charts/chart2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1.xml"/><Relationship Id="rId3" Type="http://schemas.openxmlformats.org/officeDocument/2006/relationships/chart" Target="../charts/chart36.xml"/><Relationship Id="rId7" Type="http://schemas.openxmlformats.org/officeDocument/2006/relationships/chart" Target="../charts/chart40.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1</xdr:col>
      <xdr:colOff>0</xdr:colOff>
      <xdr:row>10</xdr:row>
      <xdr:rowOff>3810</xdr:rowOff>
    </xdr:from>
    <xdr:to>
      <xdr:col>5</xdr:col>
      <xdr:colOff>538480</xdr:colOff>
      <xdr:row>24</xdr:row>
      <xdr:rowOff>172720</xdr:rowOff>
    </xdr:to>
    <xdr:graphicFrame macro="">
      <xdr:nvGraphicFramePr>
        <xdr:cNvPr id="2" name="Chart 1">
          <a:extLst>
            <a:ext uri="{FF2B5EF4-FFF2-40B4-BE49-F238E27FC236}">
              <a16:creationId xmlns:a16="http://schemas.microsoft.com/office/drawing/2014/main" id="{AE963271-E4D3-A80D-08B0-5266BE86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782320</xdr:colOff>
      <xdr:row>10</xdr:row>
      <xdr:rowOff>3810</xdr:rowOff>
    </xdr:from>
    <xdr:to>
      <xdr:col>11</xdr:col>
      <xdr:colOff>497840</xdr:colOff>
      <xdr:row>25</xdr:row>
      <xdr:rowOff>10160</xdr:rowOff>
    </xdr:to>
    <xdr:graphicFrame macro="">
      <xdr:nvGraphicFramePr>
        <xdr:cNvPr id="3" name="Chart 2">
          <a:extLst>
            <a:ext uri="{FF2B5EF4-FFF2-40B4-BE49-F238E27FC236}">
              <a16:creationId xmlns:a16="http://schemas.microsoft.com/office/drawing/2014/main" id="{2BE52975-0B08-2798-7CDA-BE811CCF5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132080</xdr:colOff>
      <xdr:row>9</xdr:row>
      <xdr:rowOff>173990</xdr:rowOff>
    </xdr:from>
    <xdr:to>
      <xdr:col>19</xdr:col>
      <xdr:colOff>436880</xdr:colOff>
      <xdr:row>24</xdr:row>
      <xdr:rowOff>173990</xdr:rowOff>
    </xdr:to>
    <xdr:graphicFrame macro="">
      <xdr:nvGraphicFramePr>
        <xdr:cNvPr id="4" name="Chart 3">
          <a:extLst>
            <a:ext uri="{FF2B5EF4-FFF2-40B4-BE49-F238E27FC236}">
              <a16:creationId xmlns:a16="http://schemas.microsoft.com/office/drawing/2014/main" id="{FB16FE64-70BB-243E-1849-938E66FAB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10160</xdr:colOff>
      <xdr:row>34</xdr:row>
      <xdr:rowOff>0</xdr:rowOff>
    </xdr:from>
    <xdr:to>
      <xdr:col>5</xdr:col>
      <xdr:colOff>223520</xdr:colOff>
      <xdr:row>49</xdr:row>
      <xdr:rowOff>0</xdr:rowOff>
    </xdr:to>
    <xdr:graphicFrame macro="">
      <xdr:nvGraphicFramePr>
        <xdr:cNvPr id="5" name="Chart 4">
          <a:extLst>
            <a:ext uri="{FF2B5EF4-FFF2-40B4-BE49-F238E27FC236}">
              <a16:creationId xmlns:a16="http://schemas.microsoft.com/office/drawing/2014/main" id="{65734365-EA6C-ECFB-601B-D790ED5C1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396240</xdr:colOff>
      <xdr:row>34</xdr:row>
      <xdr:rowOff>0</xdr:rowOff>
    </xdr:from>
    <xdr:to>
      <xdr:col>11</xdr:col>
      <xdr:colOff>548640</xdr:colOff>
      <xdr:row>49</xdr:row>
      <xdr:rowOff>0</xdr:rowOff>
    </xdr:to>
    <xdr:graphicFrame macro="">
      <xdr:nvGraphicFramePr>
        <xdr:cNvPr id="6" name="Chart 5">
          <a:extLst>
            <a:ext uri="{FF2B5EF4-FFF2-40B4-BE49-F238E27FC236}">
              <a16:creationId xmlns:a16="http://schemas.microsoft.com/office/drawing/2014/main" id="{99BBA616-D2F4-C6C8-5E25-3112DAEFA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182880</xdr:colOff>
      <xdr:row>34</xdr:row>
      <xdr:rowOff>0</xdr:rowOff>
    </xdr:from>
    <xdr:to>
      <xdr:col>19</xdr:col>
      <xdr:colOff>487680</xdr:colOff>
      <xdr:row>49</xdr:row>
      <xdr:rowOff>0</xdr:rowOff>
    </xdr:to>
    <xdr:graphicFrame macro="">
      <xdr:nvGraphicFramePr>
        <xdr:cNvPr id="7" name="Chart 6">
          <a:extLst>
            <a:ext uri="{FF2B5EF4-FFF2-40B4-BE49-F238E27FC236}">
              <a16:creationId xmlns:a16="http://schemas.microsoft.com/office/drawing/2014/main" id="{0A5EBA50-E27B-F298-F3CA-BFC8196AF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55</xdr:row>
      <xdr:rowOff>10160</xdr:rowOff>
    </xdr:from>
    <xdr:to>
      <xdr:col>5</xdr:col>
      <xdr:colOff>50800</xdr:colOff>
      <xdr:row>70</xdr:row>
      <xdr:rowOff>10160</xdr:rowOff>
    </xdr:to>
    <xdr:graphicFrame macro="">
      <xdr:nvGraphicFramePr>
        <xdr:cNvPr id="8" name="Chart 7">
          <a:extLst>
            <a:ext uri="{FF2B5EF4-FFF2-40B4-BE49-F238E27FC236}">
              <a16:creationId xmlns:a16="http://schemas.microsoft.com/office/drawing/2014/main" id="{26CEF310-3F7A-253B-07D8-ED253A34D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193040</xdr:colOff>
      <xdr:row>55</xdr:row>
      <xdr:rowOff>0</xdr:rowOff>
    </xdr:from>
    <xdr:to>
      <xdr:col>11</xdr:col>
      <xdr:colOff>345440</xdr:colOff>
      <xdr:row>70</xdr:row>
      <xdr:rowOff>0</xdr:rowOff>
    </xdr:to>
    <xdr:graphicFrame macro="">
      <xdr:nvGraphicFramePr>
        <xdr:cNvPr id="9" name="Chart 8">
          <a:extLst>
            <a:ext uri="{FF2B5EF4-FFF2-40B4-BE49-F238E27FC236}">
              <a16:creationId xmlns:a16="http://schemas.microsoft.com/office/drawing/2014/main" id="{75AE1BDA-9B72-48DC-5FA0-3A4CD2E1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55</xdr:row>
      <xdr:rowOff>0</xdr:rowOff>
    </xdr:from>
    <xdr:to>
      <xdr:col>19</xdr:col>
      <xdr:colOff>304800</xdr:colOff>
      <xdr:row>70</xdr:row>
      <xdr:rowOff>0</xdr:rowOff>
    </xdr:to>
    <xdr:graphicFrame macro="">
      <xdr:nvGraphicFramePr>
        <xdr:cNvPr id="10" name="Chart 9">
          <a:extLst>
            <a:ext uri="{FF2B5EF4-FFF2-40B4-BE49-F238E27FC236}">
              <a16:creationId xmlns:a16="http://schemas.microsoft.com/office/drawing/2014/main" id="{7F5317C3-776A-85D3-9B36-0853A6B3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589280</xdr:colOff>
      <xdr:row>77</xdr:row>
      <xdr:rowOff>0</xdr:rowOff>
    </xdr:from>
    <xdr:to>
      <xdr:col>5</xdr:col>
      <xdr:colOff>396240</xdr:colOff>
      <xdr:row>92</xdr:row>
      <xdr:rowOff>0</xdr:rowOff>
    </xdr:to>
    <xdr:graphicFrame macro="">
      <xdr:nvGraphicFramePr>
        <xdr:cNvPr id="11" name="Chart 10">
          <a:extLst>
            <a:ext uri="{FF2B5EF4-FFF2-40B4-BE49-F238E27FC236}">
              <a16:creationId xmlns:a16="http://schemas.microsoft.com/office/drawing/2014/main" id="{48643F56-C37B-4DAF-79CC-345B98B66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548640</xdr:colOff>
      <xdr:row>77</xdr:row>
      <xdr:rowOff>10160</xdr:rowOff>
    </xdr:from>
    <xdr:to>
      <xdr:col>11</xdr:col>
      <xdr:colOff>396240</xdr:colOff>
      <xdr:row>92</xdr:row>
      <xdr:rowOff>10160</xdr:rowOff>
    </xdr:to>
    <xdr:graphicFrame macro="">
      <xdr:nvGraphicFramePr>
        <xdr:cNvPr id="12" name="Chart 11">
          <a:extLst>
            <a:ext uri="{FF2B5EF4-FFF2-40B4-BE49-F238E27FC236}">
              <a16:creationId xmlns:a16="http://schemas.microsoft.com/office/drawing/2014/main" id="{D1E131AE-D40D-4E84-A5EB-4B121AB2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10160</xdr:colOff>
      <xdr:row>76</xdr:row>
      <xdr:rowOff>172720</xdr:rowOff>
    </xdr:from>
    <xdr:to>
      <xdr:col>19</xdr:col>
      <xdr:colOff>314960</xdr:colOff>
      <xdr:row>91</xdr:row>
      <xdr:rowOff>172720</xdr:rowOff>
    </xdr:to>
    <xdr:graphicFrame macro="">
      <xdr:nvGraphicFramePr>
        <xdr:cNvPr id="13" name="Chart 12">
          <a:extLst>
            <a:ext uri="{FF2B5EF4-FFF2-40B4-BE49-F238E27FC236}">
              <a16:creationId xmlns:a16="http://schemas.microsoft.com/office/drawing/2014/main" id="{38F50F39-E841-3512-B2E6-454BFF48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54</xdr:row>
      <xdr:rowOff>0</xdr:rowOff>
    </xdr:from>
    <xdr:to>
      <xdr:col>5</xdr:col>
      <xdr:colOff>203200</xdr:colOff>
      <xdr:row>69</xdr:row>
      <xdr:rowOff>0</xdr:rowOff>
    </xdr:to>
    <xdr:graphicFrame macro="">
      <xdr:nvGraphicFramePr>
        <xdr:cNvPr id="8" name="Chart 7">
          <a:extLst>
            <a:ext uri="{FF2B5EF4-FFF2-40B4-BE49-F238E27FC236}">
              <a16:creationId xmlns:a16="http://schemas.microsoft.com/office/drawing/2014/main" id="{8D0856A6-D164-EC58-6EFF-22294C09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579120</xdr:colOff>
      <xdr:row>54</xdr:row>
      <xdr:rowOff>10160</xdr:rowOff>
    </xdr:from>
    <xdr:to>
      <xdr:col>11</xdr:col>
      <xdr:colOff>30480</xdr:colOff>
      <xdr:row>69</xdr:row>
      <xdr:rowOff>10160</xdr:rowOff>
    </xdr:to>
    <xdr:graphicFrame macro="">
      <xdr:nvGraphicFramePr>
        <xdr:cNvPr id="9" name="Chart 8">
          <a:extLst>
            <a:ext uri="{FF2B5EF4-FFF2-40B4-BE49-F238E27FC236}">
              <a16:creationId xmlns:a16="http://schemas.microsoft.com/office/drawing/2014/main" id="{AEF4B256-640D-628C-BBAA-648B2340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53</xdr:row>
      <xdr:rowOff>162560</xdr:rowOff>
    </xdr:from>
    <xdr:to>
      <xdr:col>20</xdr:col>
      <xdr:colOff>396240</xdr:colOff>
      <xdr:row>68</xdr:row>
      <xdr:rowOff>162560</xdr:rowOff>
    </xdr:to>
    <xdr:graphicFrame macro="">
      <xdr:nvGraphicFramePr>
        <xdr:cNvPr id="10" name="Chart 9">
          <a:extLst>
            <a:ext uri="{FF2B5EF4-FFF2-40B4-BE49-F238E27FC236}">
              <a16:creationId xmlns:a16="http://schemas.microsoft.com/office/drawing/2014/main" id="{455E572E-63F0-4101-F6DB-4C17C7D4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20320</xdr:colOff>
      <xdr:row>74</xdr:row>
      <xdr:rowOff>172720</xdr:rowOff>
    </xdr:from>
    <xdr:to>
      <xdr:col>5</xdr:col>
      <xdr:colOff>721360</xdr:colOff>
      <xdr:row>89</xdr:row>
      <xdr:rowOff>172720</xdr:rowOff>
    </xdr:to>
    <xdr:graphicFrame macro="">
      <xdr:nvGraphicFramePr>
        <xdr:cNvPr id="11" name="Chart 10">
          <a:extLst>
            <a:ext uri="{FF2B5EF4-FFF2-40B4-BE49-F238E27FC236}">
              <a16:creationId xmlns:a16="http://schemas.microsoft.com/office/drawing/2014/main" id="{1D3576D2-E368-299B-3278-5D15AE45D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1087120</xdr:colOff>
      <xdr:row>75</xdr:row>
      <xdr:rowOff>0</xdr:rowOff>
    </xdr:from>
    <xdr:to>
      <xdr:col>11</xdr:col>
      <xdr:colOff>538480</xdr:colOff>
      <xdr:row>90</xdr:row>
      <xdr:rowOff>0</xdr:rowOff>
    </xdr:to>
    <xdr:graphicFrame macro="">
      <xdr:nvGraphicFramePr>
        <xdr:cNvPr id="12" name="Chart 11">
          <a:extLst>
            <a:ext uri="{FF2B5EF4-FFF2-40B4-BE49-F238E27FC236}">
              <a16:creationId xmlns:a16="http://schemas.microsoft.com/office/drawing/2014/main" id="{8573D44D-95E5-E0FE-CF74-D13E8BD8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254000</xdr:colOff>
      <xdr:row>74</xdr:row>
      <xdr:rowOff>172720</xdr:rowOff>
    </xdr:from>
    <xdr:to>
      <xdr:col>19</xdr:col>
      <xdr:colOff>558800</xdr:colOff>
      <xdr:row>89</xdr:row>
      <xdr:rowOff>172720</xdr:rowOff>
    </xdr:to>
    <xdr:graphicFrame macro="">
      <xdr:nvGraphicFramePr>
        <xdr:cNvPr id="13" name="Chart 12">
          <a:extLst>
            <a:ext uri="{FF2B5EF4-FFF2-40B4-BE49-F238E27FC236}">
              <a16:creationId xmlns:a16="http://schemas.microsoft.com/office/drawing/2014/main" id="{6A77FD7C-4895-D0FA-33EC-9C018CB8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568960</xdr:colOff>
      <xdr:row>96</xdr:row>
      <xdr:rowOff>0</xdr:rowOff>
    </xdr:from>
    <xdr:to>
      <xdr:col>5</xdr:col>
      <xdr:colOff>345440</xdr:colOff>
      <xdr:row>111</xdr:row>
      <xdr:rowOff>0</xdr:rowOff>
    </xdr:to>
    <xdr:graphicFrame macro="">
      <xdr:nvGraphicFramePr>
        <xdr:cNvPr id="14" name="Chart 13">
          <a:extLst>
            <a:ext uri="{FF2B5EF4-FFF2-40B4-BE49-F238E27FC236}">
              <a16:creationId xmlns:a16="http://schemas.microsoft.com/office/drawing/2014/main" id="{F8C5EB03-3194-AF46-E218-3179CAACE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650240</xdr:colOff>
      <xdr:row>96</xdr:row>
      <xdr:rowOff>10160</xdr:rowOff>
    </xdr:from>
    <xdr:to>
      <xdr:col>11</xdr:col>
      <xdr:colOff>101600</xdr:colOff>
      <xdr:row>111</xdr:row>
      <xdr:rowOff>10160</xdr:rowOff>
    </xdr:to>
    <xdr:graphicFrame macro="">
      <xdr:nvGraphicFramePr>
        <xdr:cNvPr id="15" name="Chart 14">
          <a:extLst>
            <a:ext uri="{FF2B5EF4-FFF2-40B4-BE49-F238E27FC236}">
              <a16:creationId xmlns:a16="http://schemas.microsoft.com/office/drawing/2014/main" id="{D11F3108-CBB6-649A-9F6C-0FC88260A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375920</xdr:colOff>
      <xdr:row>96</xdr:row>
      <xdr:rowOff>20320</xdr:rowOff>
    </xdr:from>
    <xdr:to>
      <xdr:col>19</xdr:col>
      <xdr:colOff>71120</xdr:colOff>
      <xdr:row>111</xdr:row>
      <xdr:rowOff>20320</xdr:rowOff>
    </xdr:to>
    <xdr:graphicFrame macro="">
      <xdr:nvGraphicFramePr>
        <xdr:cNvPr id="16" name="Chart 15">
          <a:extLst>
            <a:ext uri="{FF2B5EF4-FFF2-40B4-BE49-F238E27FC236}">
              <a16:creationId xmlns:a16="http://schemas.microsoft.com/office/drawing/2014/main" id="{F95C1A63-0335-592E-C635-5A0B6271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599440</xdr:colOff>
      <xdr:row>118</xdr:row>
      <xdr:rowOff>162560</xdr:rowOff>
    </xdr:from>
    <xdr:to>
      <xdr:col>5</xdr:col>
      <xdr:colOff>680720</xdr:colOff>
      <xdr:row>133</xdr:row>
      <xdr:rowOff>162560</xdr:rowOff>
    </xdr:to>
    <xdr:graphicFrame macro="">
      <xdr:nvGraphicFramePr>
        <xdr:cNvPr id="17" name="Chart 16">
          <a:extLst>
            <a:ext uri="{FF2B5EF4-FFF2-40B4-BE49-F238E27FC236}">
              <a16:creationId xmlns:a16="http://schemas.microsoft.com/office/drawing/2014/main" id="{23847721-BAD6-444F-6A6F-0AC8D8BF0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955040</xdr:colOff>
      <xdr:row>119</xdr:row>
      <xdr:rowOff>0</xdr:rowOff>
    </xdr:from>
    <xdr:to>
      <xdr:col>11</xdr:col>
      <xdr:colOff>406400</xdr:colOff>
      <xdr:row>134</xdr:row>
      <xdr:rowOff>0</xdr:rowOff>
    </xdr:to>
    <xdr:graphicFrame macro="">
      <xdr:nvGraphicFramePr>
        <xdr:cNvPr id="18" name="Chart 17">
          <a:extLst>
            <a:ext uri="{FF2B5EF4-FFF2-40B4-BE49-F238E27FC236}">
              <a16:creationId xmlns:a16="http://schemas.microsoft.com/office/drawing/2014/main" id="{238B1BEC-6020-27FB-FB64-BFD5B3CF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119</xdr:row>
      <xdr:rowOff>0</xdr:rowOff>
    </xdr:from>
    <xdr:to>
      <xdr:col>19</xdr:col>
      <xdr:colOff>304800</xdr:colOff>
      <xdr:row>134</xdr:row>
      <xdr:rowOff>0</xdr:rowOff>
    </xdr:to>
    <xdr:graphicFrame macro="">
      <xdr:nvGraphicFramePr>
        <xdr:cNvPr id="19" name="Chart 18">
          <a:extLst>
            <a:ext uri="{FF2B5EF4-FFF2-40B4-BE49-F238E27FC236}">
              <a16:creationId xmlns:a16="http://schemas.microsoft.com/office/drawing/2014/main" id="{8EDBECB1-414F-FF40-C536-59E4A516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6626</xdr:colOff>
      <xdr:row>2</xdr:row>
      <xdr:rowOff>172283</xdr:rowOff>
    </xdr:from>
    <xdr:to>
      <xdr:col>14</xdr:col>
      <xdr:colOff>311426</xdr:colOff>
      <xdr:row>17</xdr:row>
      <xdr:rowOff>132527</xdr:rowOff>
    </xdr:to>
    <xdr:graphicFrame macro="">
      <xdr:nvGraphicFramePr>
        <xdr:cNvPr id="2" name="Chart 1">
          <a:extLst>
            <a:ext uri="{FF2B5EF4-FFF2-40B4-BE49-F238E27FC236}">
              <a16:creationId xmlns:a16="http://schemas.microsoft.com/office/drawing/2014/main" id="{23C84694-BFFA-676D-D587-992AF2D1C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7069</xdr:colOff>
      <xdr:row>18</xdr:row>
      <xdr:rowOff>182002</xdr:rowOff>
    </xdr:from>
    <xdr:to>
      <xdr:col>14</xdr:col>
      <xdr:colOff>311869</xdr:colOff>
      <xdr:row>33</xdr:row>
      <xdr:rowOff>142245</xdr:rowOff>
    </xdr:to>
    <xdr:graphicFrame macro="">
      <xdr:nvGraphicFramePr>
        <xdr:cNvPr id="5" name="Chart 4">
          <a:extLst>
            <a:ext uri="{FF2B5EF4-FFF2-40B4-BE49-F238E27FC236}">
              <a16:creationId xmlns:a16="http://schemas.microsoft.com/office/drawing/2014/main" id="{00DA4635-49F2-E6F4-5C3D-AED4CE56F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599440</xdr:colOff>
      <xdr:row>2</xdr:row>
      <xdr:rowOff>172728</xdr:rowOff>
    </xdr:from>
    <xdr:to>
      <xdr:col>22</xdr:col>
      <xdr:colOff>294640</xdr:colOff>
      <xdr:row>17</xdr:row>
      <xdr:rowOff>172728</xdr:rowOff>
    </xdr:to>
    <xdr:graphicFrame macro="">
      <xdr:nvGraphicFramePr>
        <xdr:cNvPr id="7" name="Chart 6">
          <a:extLst>
            <a:ext uri="{FF2B5EF4-FFF2-40B4-BE49-F238E27FC236}">
              <a16:creationId xmlns:a16="http://schemas.microsoft.com/office/drawing/2014/main" id="{12C55BA7-A24D-65F3-82EB-E81350EBB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xdr:colOff>
      <xdr:row>9</xdr:row>
      <xdr:rowOff>3810</xdr:rowOff>
    </xdr:from>
    <xdr:to>
      <xdr:col>6</xdr:col>
      <xdr:colOff>45720</xdr:colOff>
      <xdr:row>24</xdr:row>
      <xdr:rowOff>3810</xdr:rowOff>
    </xdr:to>
    <xdr:graphicFrame macro="">
      <xdr:nvGraphicFramePr>
        <xdr:cNvPr id="2" name="Chart 1">
          <a:extLst>
            <a:ext uri="{FF2B5EF4-FFF2-40B4-BE49-F238E27FC236}">
              <a16:creationId xmlns:a16="http://schemas.microsoft.com/office/drawing/2014/main" id="{745AEA12-FAF9-B115-14D3-7167AA114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33</xdr:row>
      <xdr:rowOff>179070</xdr:rowOff>
    </xdr:from>
    <xdr:to>
      <xdr:col>6</xdr:col>
      <xdr:colOff>91440</xdr:colOff>
      <xdr:row>48</xdr:row>
      <xdr:rowOff>179070</xdr:rowOff>
    </xdr:to>
    <xdr:graphicFrame macro="">
      <xdr:nvGraphicFramePr>
        <xdr:cNvPr id="3" name="Chart 2">
          <a:extLst>
            <a:ext uri="{FF2B5EF4-FFF2-40B4-BE49-F238E27FC236}">
              <a16:creationId xmlns:a16="http://schemas.microsoft.com/office/drawing/2014/main" id="{9806117D-35F1-9FF6-AFF8-CEF58286E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601980</xdr:colOff>
      <xdr:row>58</xdr:row>
      <xdr:rowOff>171450</xdr:rowOff>
    </xdr:from>
    <xdr:to>
      <xdr:col>5</xdr:col>
      <xdr:colOff>510540</xdr:colOff>
      <xdr:row>73</xdr:row>
      <xdr:rowOff>171450</xdr:rowOff>
    </xdr:to>
    <xdr:graphicFrame macro="">
      <xdr:nvGraphicFramePr>
        <xdr:cNvPr id="7" name="Chart 6">
          <a:extLst>
            <a:ext uri="{FF2B5EF4-FFF2-40B4-BE49-F238E27FC236}">
              <a16:creationId xmlns:a16="http://schemas.microsoft.com/office/drawing/2014/main" id="{E0ACA42C-2097-41F2-2F48-88615EB38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601980</xdr:colOff>
      <xdr:row>84</xdr:row>
      <xdr:rowOff>171450</xdr:rowOff>
    </xdr:from>
    <xdr:to>
      <xdr:col>5</xdr:col>
      <xdr:colOff>243840</xdr:colOff>
      <xdr:row>99</xdr:row>
      <xdr:rowOff>171450</xdr:rowOff>
    </xdr:to>
    <xdr:graphicFrame macro="">
      <xdr:nvGraphicFramePr>
        <xdr:cNvPr id="8" name="Chart 7">
          <a:extLst>
            <a:ext uri="{FF2B5EF4-FFF2-40B4-BE49-F238E27FC236}">
              <a16:creationId xmlns:a16="http://schemas.microsoft.com/office/drawing/2014/main" id="{F3C8B911-D0AF-D4E9-35D2-00313DE0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655320</xdr:colOff>
      <xdr:row>85</xdr:row>
      <xdr:rowOff>3810</xdr:rowOff>
    </xdr:from>
    <xdr:to>
      <xdr:col>10</xdr:col>
      <xdr:colOff>525780</xdr:colOff>
      <xdr:row>100</xdr:row>
      <xdr:rowOff>3810</xdr:rowOff>
    </xdr:to>
    <xdr:graphicFrame macro="">
      <xdr:nvGraphicFramePr>
        <xdr:cNvPr id="9" name="Chart 8">
          <a:extLst>
            <a:ext uri="{FF2B5EF4-FFF2-40B4-BE49-F238E27FC236}">
              <a16:creationId xmlns:a16="http://schemas.microsoft.com/office/drawing/2014/main" id="{23650C19-DC03-7A61-9E98-01ACEF4FD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116205</xdr:colOff>
      <xdr:row>9</xdr:row>
      <xdr:rowOff>6667</xdr:rowOff>
    </xdr:from>
    <xdr:to>
      <xdr:col>11</xdr:col>
      <xdr:colOff>563880</xdr:colOff>
      <xdr:row>24</xdr:row>
      <xdr:rowOff>31432</xdr:rowOff>
    </xdr:to>
    <xdr:graphicFrame macro="">
      <xdr:nvGraphicFramePr>
        <xdr:cNvPr id="10" name="Chart 9">
          <a:extLst>
            <a:ext uri="{FF2B5EF4-FFF2-40B4-BE49-F238E27FC236}">
              <a16:creationId xmlns:a16="http://schemas.microsoft.com/office/drawing/2014/main" id="{4BEEF25A-AFDA-DFFD-83A6-DF0298476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259080</xdr:colOff>
      <xdr:row>33</xdr:row>
      <xdr:rowOff>178117</xdr:rowOff>
    </xdr:from>
    <xdr:to>
      <xdr:col>12</xdr:col>
      <xdr:colOff>97155</xdr:colOff>
      <xdr:row>49</xdr:row>
      <xdr:rowOff>21907</xdr:rowOff>
    </xdr:to>
    <xdr:graphicFrame macro="">
      <xdr:nvGraphicFramePr>
        <xdr:cNvPr id="11" name="Chart 10">
          <a:extLst>
            <a:ext uri="{FF2B5EF4-FFF2-40B4-BE49-F238E27FC236}">
              <a16:creationId xmlns:a16="http://schemas.microsoft.com/office/drawing/2014/main" id="{74A418C1-958B-0FC6-A306-B0EC16B90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782955</xdr:colOff>
      <xdr:row>58</xdr:row>
      <xdr:rowOff>178117</xdr:rowOff>
    </xdr:from>
    <xdr:to>
      <xdr:col>11</xdr:col>
      <xdr:colOff>36195</xdr:colOff>
      <xdr:row>74</xdr:row>
      <xdr:rowOff>21907</xdr:rowOff>
    </xdr:to>
    <xdr:graphicFrame macro="">
      <xdr:nvGraphicFramePr>
        <xdr:cNvPr id="12" name="Chart 11">
          <a:extLst>
            <a:ext uri="{FF2B5EF4-FFF2-40B4-BE49-F238E27FC236}">
              <a16:creationId xmlns:a16="http://schemas.microsoft.com/office/drawing/2014/main" id="{82D50056-56F1-F762-8B4C-213BE52DD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edina" refreshedDate="45823.943349074078" createdVersion="8" refreshedVersion="8" minRefreshableVersion="3" recordCount="37" xr:uid="{3BE60D94-E5BB-4E2B-916C-111635C369E7}">
  <cacheSource type="worksheet">
    <worksheetSource ref="B2:E39" sheet="statistical_tests"/>
  </cacheSource>
  <cacheFields count="4">
    <cacheField name="feature" numFmtId="0">
      <sharedItems count="7">
        <s v="ever_married"/>
        <s v="gender"/>
        <s v="heart_disease"/>
        <s v="hypertension"/>
        <s v="residence_type"/>
        <s v="smoking_status"/>
        <s v="work_type"/>
      </sharedItems>
    </cacheField>
    <cacheField name="category" numFmtId="0">
      <sharedItems count="19">
        <s v="married"/>
        <s v="never married"/>
        <s v="female"/>
        <s v="male"/>
        <s v="heart disease"/>
        <s v="no heart disease"/>
        <s v="hypertension"/>
        <s v="no hypertension"/>
        <s v="rural"/>
        <s v="urban"/>
        <s v="formerly smoked"/>
        <s v="never smoked"/>
        <s v="smokes"/>
        <s v="unknown"/>
        <s v="children"/>
        <s v="govt_job"/>
        <s v="never_worked"/>
        <s v="private"/>
        <s v="self-employed"/>
      </sharedItems>
    </cacheField>
    <cacheField name="stroke_status" numFmtId="0">
      <sharedItems count="2">
        <s v="had stroke"/>
        <s v="no stroke"/>
      </sharedItems>
    </cacheField>
    <cacheField name="count" numFmtId="0">
      <sharedItems containsSemiMixedTypes="0" containsString="0" containsNumber="1" containsInteger="1" minValue="2" maxValue="390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x v="0"/>
    <n v="81"/>
  </r>
  <r>
    <x v="0"/>
    <x v="0"/>
    <x v="1"/>
    <n v="2333"/>
  </r>
  <r>
    <x v="0"/>
    <x v="1"/>
    <x v="0"/>
    <n v="9"/>
  </r>
  <r>
    <x v="0"/>
    <x v="1"/>
    <x v="1"/>
    <n v="1659"/>
  </r>
  <r>
    <x v="1"/>
    <x v="2"/>
    <x v="0"/>
    <n v="48"/>
  </r>
  <r>
    <x v="1"/>
    <x v="2"/>
    <x v="1"/>
    <n v="2336"/>
  </r>
  <r>
    <x v="1"/>
    <x v="3"/>
    <x v="0"/>
    <n v="42"/>
  </r>
  <r>
    <x v="1"/>
    <x v="3"/>
    <x v="1"/>
    <n v="1656"/>
  </r>
  <r>
    <x v="2"/>
    <x v="4"/>
    <x v="0"/>
    <n v="13"/>
  </r>
  <r>
    <x v="2"/>
    <x v="4"/>
    <x v="1"/>
    <n v="83"/>
  </r>
  <r>
    <x v="2"/>
    <x v="5"/>
    <x v="0"/>
    <n v="77"/>
  </r>
  <r>
    <x v="2"/>
    <x v="5"/>
    <x v="1"/>
    <n v="3909"/>
  </r>
  <r>
    <x v="3"/>
    <x v="6"/>
    <x v="0"/>
    <n v="16"/>
  </r>
  <r>
    <x v="3"/>
    <x v="6"/>
    <x v="1"/>
    <n v="252"/>
  </r>
  <r>
    <x v="3"/>
    <x v="7"/>
    <x v="0"/>
    <n v="74"/>
  </r>
  <r>
    <x v="3"/>
    <x v="7"/>
    <x v="1"/>
    <n v="3740"/>
  </r>
  <r>
    <x v="4"/>
    <x v="8"/>
    <x v="0"/>
    <n v="42"/>
  </r>
  <r>
    <x v="4"/>
    <x v="8"/>
    <x v="1"/>
    <n v="1984"/>
  </r>
  <r>
    <x v="4"/>
    <x v="9"/>
    <x v="0"/>
    <n v="48"/>
  </r>
  <r>
    <x v="4"/>
    <x v="9"/>
    <x v="1"/>
    <n v="2008"/>
  </r>
  <r>
    <x v="5"/>
    <x v="10"/>
    <x v="0"/>
    <n v="22"/>
  </r>
  <r>
    <x v="5"/>
    <x v="10"/>
    <x v="1"/>
    <n v="563"/>
  </r>
  <r>
    <x v="5"/>
    <x v="11"/>
    <x v="0"/>
    <n v="24"/>
  </r>
  <r>
    <x v="5"/>
    <x v="11"/>
    <x v="1"/>
    <n v="1461"/>
  </r>
  <r>
    <x v="5"/>
    <x v="12"/>
    <x v="0"/>
    <n v="25"/>
  </r>
  <r>
    <x v="5"/>
    <x v="12"/>
    <x v="1"/>
    <n v="634"/>
  </r>
  <r>
    <x v="5"/>
    <x v="13"/>
    <x v="0"/>
    <n v="19"/>
  </r>
  <r>
    <x v="5"/>
    <x v="13"/>
    <x v="1"/>
    <n v="1334"/>
  </r>
  <r>
    <x v="6"/>
    <x v="14"/>
    <x v="0"/>
    <n v="2"/>
  </r>
  <r>
    <x v="6"/>
    <x v="14"/>
    <x v="1"/>
    <n v="685"/>
  </r>
  <r>
    <x v="6"/>
    <x v="15"/>
    <x v="0"/>
    <n v="16"/>
  </r>
  <r>
    <x v="6"/>
    <x v="15"/>
    <x v="1"/>
    <n v="510"/>
  </r>
  <r>
    <x v="6"/>
    <x v="16"/>
    <x v="1"/>
    <n v="22"/>
  </r>
  <r>
    <x v="6"/>
    <x v="17"/>
    <x v="0"/>
    <n v="59"/>
  </r>
  <r>
    <x v="6"/>
    <x v="17"/>
    <x v="1"/>
    <n v="2351"/>
  </r>
  <r>
    <x v="6"/>
    <x v="18"/>
    <x v="0"/>
    <n v="13"/>
  </r>
  <r>
    <x v="6"/>
    <x v="18"/>
    <x v="1"/>
    <n v="4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93DC1B-E52E-44A9-97C7-582FEF3255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J31" firstHeaderRow="1" firstDataRow="2" firstDataCol="1"/>
  <pivotFields count="4">
    <pivotField axis="axisRow" showAll="0">
      <items count="8">
        <item x="0"/>
        <item x="1"/>
        <item x="2"/>
        <item x="3"/>
        <item x="4"/>
        <item x="5"/>
        <item x="6"/>
        <item t="default"/>
      </items>
    </pivotField>
    <pivotField axis="axisRow" showAll="0">
      <items count="20">
        <item x="14"/>
        <item x="2"/>
        <item x="10"/>
        <item x="15"/>
        <item x="4"/>
        <item x="6"/>
        <item x="3"/>
        <item x="0"/>
        <item x="1"/>
        <item x="11"/>
        <item x="16"/>
        <item x="5"/>
        <item x="7"/>
        <item x="17"/>
        <item x="8"/>
        <item x="18"/>
        <item x="12"/>
        <item x="13"/>
        <item x="9"/>
        <item t="default"/>
      </items>
    </pivotField>
    <pivotField axis="axisCol" showAll="0">
      <items count="3">
        <item x="0"/>
        <item x="1"/>
        <item t="default"/>
      </items>
    </pivotField>
    <pivotField dataField="1" showAll="0"/>
  </pivotFields>
  <rowFields count="2">
    <field x="0"/>
    <field x="1"/>
  </rowFields>
  <rowItems count="27">
    <i>
      <x/>
    </i>
    <i r="1">
      <x v="7"/>
    </i>
    <i r="1">
      <x v="8"/>
    </i>
    <i>
      <x v="1"/>
    </i>
    <i r="1">
      <x v="1"/>
    </i>
    <i r="1">
      <x v="6"/>
    </i>
    <i>
      <x v="2"/>
    </i>
    <i r="1">
      <x v="4"/>
    </i>
    <i r="1">
      <x v="11"/>
    </i>
    <i>
      <x v="3"/>
    </i>
    <i r="1">
      <x v="5"/>
    </i>
    <i r="1">
      <x v="12"/>
    </i>
    <i>
      <x v="4"/>
    </i>
    <i r="1">
      <x v="14"/>
    </i>
    <i r="1">
      <x v="18"/>
    </i>
    <i>
      <x v="5"/>
    </i>
    <i r="1">
      <x v="2"/>
    </i>
    <i r="1">
      <x v="9"/>
    </i>
    <i r="1">
      <x v="16"/>
    </i>
    <i r="1">
      <x v="17"/>
    </i>
    <i>
      <x v="6"/>
    </i>
    <i r="1">
      <x/>
    </i>
    <i r="1">
      <x v="3"/>
    </i>
    <i r="1">
      <x v="10"/>
    </i>
    <i r="1">
      <x v="13"/>
    </i>
    <i r="1">
      <x v="15"/>
    </i>
    <i t="grand">
      <x/>
    </i>
  </rowItems>
  <colFields count="1">
    <field x="2"/>
  </colFields>
  <colItems count="3">
    <i>
      <x/>
    </i>
    <i>
      <x v="1"/>
    </i>
    <i t="grand">
      <x/>
    </i>
  </colItems>
  <dataFields count="1">
    <dataField name="Sum of 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zoomScale="75" zoomScaleNormal="75" workbookViewId="0">
      <selection activeCell="M15" sqref="M15"/>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48" t="s">
        <v>267</v>
      </c>
      <c r="B1" s="49"/>
      <c r="C1" s="49"/>
      <c r="D1" s="49"/>
      <c r="E1" s="49"/>
      <c r="F1" s="49"/>
      <c r="G1" s="49"/>
      <c r="H1" s="49"/>
      <c r="I1" s="49"/>
      <c r="J1" s="49"/>
      <c r="K1" s="49"/>
    </row>
    <row r="2" spans="1:15" ht="15.6" x14ac:dyDescent="0.3">
      <c r="A2" s="49"/>
      <c r="B2" s="49"/>
      <c r="C2" s="49"/>
      <c r="D2" s="49"/>
      <c r="E2" s="49"/>
      <c r="F2" s="49"/>
      <c r="G2" s="49"/>
      <c r="H2" s="49"/>
      <c r="I2" s="49"/>
      <c r="J2" s="49"/>
      <c r="K2" s="49"/>
      <c r="M2" s="7" t="s">
        <v>7</v>
      </c>
      <c r="N2" s="7" t="s">
        <v>8</v>
      </c>
      <c r="O2" s="8" t="s">
        <v>9</v>
      </c>
    </row>
    <row r="3" spans="1:15" ht="28.8" x14ac:dyDescent="0.3">
      <c r="A3" s="49"/>
      <c r="B3" s="49"/>
      <c r="C3" s="49"/>
      <c r="D3" s="49"/>
      <c r="E3" s="49"/>
      <c r="F3" s="49"/>
      <c r="G3" s="49"/>
      <c r="H3" s="49"/>
      <c r="I3" s="49"/>
      <c r="J3" s="49"/>
      <c r="K3" s="49"/>
      <c r="M3" s="3" t="s">
        <v>0</v>
      </c>
      <c r="N3" s="5" t="s">
        <v>1</v>
      </c>
      <c r="O3" s="4" t="s">
        <v>2</v>
      </c>
    </row>
    <row r="4" spans="1:15" ht="28.8" x14ac:dyDescent="0.3">
      <c r="A4" s="49"/>
      <c r="B4" s="49"/>
      <c r="C4" s="49"/>
      <c r="D4" s="49"/>
      <c r="E4" s="49"/>
      <c r="F4" s="49"/>
      <c r="G4" s="49"/>
      <c r="H4" s="49"/>
      <c r="I4" s="49"/>
      <c r="J4" s="49"/>
      <c r="K4" s="49"/>
      <c r="M4" s="3" t="s">
        <v>3</v>
      </c>
      <c r="N4" s="5" t="s">
        <v>4</v>
      </c>
      <c r="O4" s="4" t="s">
        <v>23</v>
      </c>
    </row>
    <row r="5" spans="1:15" ht="43.2" x14ac:dyDescent="0.3">
      <c r="A5" s="49"/>
      <c r="B5" s="49"/>
      <c r="C5" s="49"/>
      <c r="D5" s="49"/>
      <c r="E5" s="49"/>
      <c r="F5" s="49"/>
      <c r="G5" s="49"/>
      <c r="H5" s="49"/>
      <c r="I5" s="49"/>
      <c r="J5" s="49"/>
      <c r="K5" s="49"/>
      <c r="M5" s="3" t="s">
        <v>5</v>
      </c>
      <c r="N5" s="5" t="s">
        <v>6</v>
      </c>
      <c r="O5" s="4" t="s">
        <v>22</v>
      </c>
    </row>
    <row r="6" spans="1:15" ht="28.8" x14ac:dyDescent="0.3">
      <c r="A6" s="49"/>
      <c r="B6" s="49"/>
      <c r="C6" s="49"/>
      <c r="D6" s="49"/>
      <c r="E6" s="49"/>
      <c r="F6" s="49"/>
      <c r="G6" s="49"/>
      <c r="H6" s="49"/>
      <c r="I6" s="49"/>
      <c r="J6" s="49"/>
      <c r="K6" s="49"/>
      <c r="M6" s="3" t="s">
        <v>15</v>
      </c>
      <c r="N6" s="5" t="s">
        <v>18</v>
      </c>
      <c r="O6" s="4" t="s">
        <v>19</v>
      </c>
    </row>
    <row r="7" spans="1:15" ht="28.8" x14ac:dyDescent="0.3">
      <c r="A7" s="49"/>
      <c r="B7" s="49"/>
      <c r="C7" s="49"/>
      <c r="D7" s="49"/>
      <c r="E7" s="49"/>
      <c r="F7" s="49"/>
      <c r="G7" s="49"/>
      <c r="H7" s="49"/>
      <c r="I7" s="49"/>
      <c r="J7" s="49"/>
      <c r="K7" s="49"/>
      <c r="M7" s="3" t="s">
        <v>16</v>
      </c>
      <c r="N7" s="5" t="s">
        <v>17</v>
      </c>
      <c r="O7" s="4" t="s">
        <v>20</v>
      </c>
    </row>
    <row r="8" spans="1:15" ht="43.2" x14ac:dyDescent="0.3">
      <c r="A8" s="49"/>
      <c r="B8" s="49"/>
      <c r="C8" s="49"/>
      <c r="D8" s="49"/>
      <c r="E8" s="49"/>
      <c r="F8" s="49"/>
      <c r="G8" s="49"/>
      <c r="H8" s="49"/>
      <c r="I8" s="49"/>
      <c r="J8" s="49"/>
      <c r="K8" s="49"/>
      <c r="M8" s="3" t="s">
        <v>10</v>
      </c>
      <c r="N8" s="5" t="s">
        <v>11</v>
      </c>
      <c r="O8" s="4" t="s">
        <v>21</v>
      </c>
    </row>
    <row r="9" spans="1:15" ht="28.8" x14ac:dyDescent="0.3">
      <c r="A9" s="49"/>
      <c r="B9" s="49"/>
      <c r="C9" s="49"/>
      <c r="D9" s="49"/>
      <c r="E9" s="49"/>
      <c r="F9" s="49"/>
      <c r="G9" s="49"/>
      <c r="H9" s="49"/>
      <c r="I9" s="49"/>
      <c r="J9" s="49"/>
      <c r="K9" s="49"/>
      <c r="M9" s="3" t="s">
        <v>13</v>
      </c>
      <c r="N9" s="5" t="s">
        <v>14</v>
      </c>
      <c r="O9" s="4" t="s">
        <v>12</v>
      </c>
    </row>
    <row r="10" spans="1:15" x14ac:dyDescent="0.3">
      <c r="A10" s="49"/>
      <c r="B10" s="49"/>
      <c r="C10" s="49"/>
      <c r="D10" s="49"/>
      <c r="E10" s="49"/>
      <c r="F10" s="49"/>
      <c r="G10" s="49"/>
      <c r="H10" s="49"/>
      <c r="I10" s="49"/>
      <c r="J10" s="49"/>
      <c r="K10" s="49"/>
    </row>
    <row r="11" spans="1:15" x14ac:dyDescent="0.3">
      <c r="A11" s="49"/>
      <c r="B11" s="49"/>
      <c r="C11" s="49"/>
      <c r="D11" s="49"/>
      <c r="E11" s="49"/>
      <c r="F11" s="49"/>
      <c r="G11" s="49"/>
      <c r="H11" s="49"/>
      <c r="I11" s="49"/>
      <c r="J11" s="49"/>
      <c r="K11" s="49"/>
    </row>
    <row r="12" spans="1:15" x14ac:dyDescent="0.3">
      <c r="A12" s="49"/>
      <c r="B12" s="49"/>
      <c r="C12" s="49"/>
      <c r="D12" s="49"/>
      <c r="E12" s="49"/>
      <c r="F12" s="49"/>
      <c r="G12" s="49"/>
      <c r="H12" s="49"/>
      <c r="I12" s="49"/>
      <c r="J12" s="49"/>
      <c r="K12" s="49"/>
      <c r="M12"/>
      <c r="N12"/>
      <c r="O12"/>
    </row>
    <row r="13" spans="1:15" x14ac:dyDescent="0.3">
      <c r="A13" s="49"/>
      <c r="B13" s="49"/>
      <c r="C13" s="49"/>
      <c r="D13" s="49"/>
      <c r="E13" s="49"/>
      <c r="F13" s="49"/>
      <c r="G13" s="49"/>
      <c r="H13" s="49"/>
      <c r="I13" s="49"/>
      <c r="J13" s="49"/>
      <c r="K13" s="49"/>
      <c r="M13"/>
      <c r="N13"/>
      <c r="O13"/>
    </row>
    <row r="14" spans="1:15" x14ac:dyDescent="0.3">
      <c r="A14" s="49"/>
      <c r="B14" s="49"/>
      <c r="C14" s="49"/>
      <c r="D14" s="49"/>
      <c r="E14" s="49"/>
      <c r="F14" s="49"/>
      <c r="G14" s="49"/>
      <c r="H14" s="49"/>
      <c r="I14" s="49"/>
      <c r="J14" s="49"/>
      <c r="K14" s="49"/>
    </row>
    <row r="15" spans="1:15" x14ac:dyDescent="0.3">
      <c r="A15" s="49"/>
      <c r="B15" s="49"/>
      <c r="C15" s="49"/>
      <c r="D15" s="49"/>
      <c r="E15" s="49"/>
      <c r="F15" s="49"/>
      <c r="G15" s="49"/>
      <c r="H15" s="49"/>
      <c r="I15" s="49"/>
      <c r="J15" s="49"/>
      <c r="K15" s="49"/>
    </row>
    <row r="16" spans="1:15" x14ac:dyDescent="0.3">
      <c r="A16" s="49"/>
      <c r="B16" s="49"/>
      <c r="C16" s="49"/>
      <c r="D16" s="49"/>
      <c r="E16" s="49"/>
      <c r="F16" s="49"/>
      <c r="G16" s="49"/>
      <c r="H16" s="49"/>
      <c r="I16" s="49"/>
      <c r="J16" s="49"/>
      <c r="K16" s="49"/>
    </row>
    <row r="17" spans="1:11" x14ac:dyDescent="0.3">
      <c r="A17" s="49"/>
      <c r="B17" s="49"/>
      <c r="C17" s="49"/>
      <c r="D17" s="49"/>
      <c r="E17" s="49"/>
      <c r="F17" s="49"/>
      <c r="G17" s="49"/>
      <c r="H17" s="49"/>
      <c r="I17" s="49"/>
      <c r="J17" s="49"/>
      <c r="K17" s="49"/>
    </row>
    <row r="18" spans="1:11" x14ac:dyDescent="0.3">
      <c r="A18" s="49"/>
      <c r="B18" s="49"/>
      <c r="C18" s="49"/>
      <c r="D18" s="49"/>
      <c r="E18" s="49"/>
      <c r="F18" s="49"/>
      <c r="G18" s="49"/>
      <c r="H18" s="49"/>
      <c r="I18" s="49"/>
      <c r="J18" s="49"/>
      <c r="K18" s="49"/>
    </row>
    <row r="19" spans="1:11" x14ac:dyDescent="0.3">
      <c r="A19" s="49"/>
      <c r="B19" s="49"/>
      <c r="C19" s="49"/>
      <c r="D19" s="49"/>
      <c r="E19" s="49"/>
      <c r="F19" s="49"/>
      <c r="G19" s="49"/>
      <c r="H19" s="49"/>
      <c r="I19" s="49"/>
      <c r="J19" s="49"/>
      <c r="K19" s="49"/>
    </row>
    <row r="20" spans="1:11" x14ac:dyDescent="0.3">
      <c r="A20" s="49"/>
      <c r="B20" s="49"/>
      <c r="C20" s="49"/>
      <c r="D20" s="49"/>
      <c r="E20" s="49"/>
      <c r="F20" s="49"/>
      <c r="G20" s="49"/>
      <c r="H20" s="49"/>
      <c r="I20" s="49"/>
      <c r="J20" s="49"/>
      <c r="K20" s="49"/>
    </row>
    <row r="21" spans="1:11" x14ac:dyDescent="0.3">
      <c r="A21" s="49"/>
      <c r="B21" s="49"/>
      <c r="C21" s="49"/>
      <c r="D21" s="49"/>
      <c r="E21" s="49"/>
      <c r="F21" s="49"/>
      <c r="G21" s="49"/>
      <c r="H21" s="49"/>
      <c r="I21" s="49"/>
      <c r="J21" s="49"/>
      <c r="K21" s="49"/>
    </row>
    <row r="22" spans="1:11" x14ac:dyDescent="0.3">
      <c r="A22" s="49"/>
      <c r="B22" s="49"/>
      <c r="C22" s="49"/>
      <c r="D22" s="49"/>
      <c r="E22" s="49"/>
      <c r="F22" s="49"/>
      <c r="G22" s="49"/>
      <c r="H22" s="49"/>
      <c r="I22" s="49"/>
      <c r="J22" s="49"/>
      <c r="K22" s="49"/>
    </row>
    <row r="23" spans="1:11" x14ac:dyDescent="0.3">
      <c r="A23" s="49"/>
      <c r="B23" s="49"/>
      <c r="C23" s="49"/>
      <c r="D23" s="49"/>
      <c r="E23" s="49"/>
      <c r="F23" s="49"/>
      <c r="G23" s="49"/>
      <c r="H23" s="49"/>
      <c r="I23" s="49"/>
      <c r="J23" s="49"/>
      <c r="K23" s="49"/>
    </row>
    <row r="24" spans="1:11" x14ac:dyDescent="0.3">
      <c r="A24" s="49"/>
      <c r="B24" s="49"/>
      <c r="C24" s="49"/>
      <c r="D24" s="49"/>
      <c r="E24" s="49"/>
      <c r="F24" s="49"/>
      <c r="G24" s="49"/>
      <c r="H24" s="49"/>
      <c r="I24" s="49"/>
      <c r="J24" s="49"/>
      <c r="K24" s="49"/>
    </row>
    <row r="25" spans="1:11" x14ac:dyDescent="0.3">
      <c r="A25" s="49"/>
      <c r="B25" s="49"/>
      <c r="C25" s="49"/>
      <c r="D25" s="49"/>
      <c r="E25" s="49"/>
      <c r="F25" s="49"/>
      <c r="G25" s="49"/>
      <c r="H25" s="49"/>
      <c r="I25" s="49"/>
      <c r="J25" s="49"/>
      <c r="K25" s="49"/>
    </row>
  </sheetData>
  <mergeCells count="1">
    <mergeCell ref="A1:K2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6C36F-F768-4888-8727-5FE45433CBEE}">
  <dimension ref="B2:M34"/>
  <sheetViews>
    <sheetView topLeftCell="B1" zoomScale="75" zoomScaleNormal="75" workbookViewId="0">
      <pane ySplit="2" topLeftCell="A3" activePane="bottomLeft" state="frozen"/>
      <selection pane="bottomLeft" activeCell="U28" sqref="U28"/>
    </sheetView>
  </sheetViews>
  <sheetFormatPr defaultRowHeight="14.4" x14ac:dyDescent="0.3"/>
  <cols>
    <col min="2" max="2" width="26.5546875" customWidth="1"/>
    <col min="3" max="3" width="24.77734375" customWidth="1"/>
    <col min="4" max="4" width="24.88671875" customWidth="1"/>
    <col min="5" max="6" width="17.6640625" customWidth="1"/>
  </cols>
  <sheetData>
    <row r="2" spans="2:13" x14ac:dyDescent="0.3">
      <c r="B2" s="5" t="s">
        <v>237</v>
      </c>
      <c r="C2" s="5" t="s">
        <v>238</v>
      </c>
      <c r="D2" s="5" t="s">
        <v>138</v>
      </c>
      <c r="E2" s="5" t="s">
        <v>142</v>
      </c>
      <c r="F2" s="5" t="s">
        <v>141</v>
      </c>
      <c r="H2" s="46"/>
      <c r="I2" s="46"/>
      <c r="J2" s="46"/>
      <c r="K2" s="46"/>
      <c r="L2" s="46"/>
      <c r="M2" s="46"/>
    </row>
    <row r="3" spans="2:13" x14ac:dyDescent="0.3">
      <c r="B3" s="5" t="s">
        <v>33</v>
      </c>
      <c r="C3" s="5" t="s">
        <v>207</v>
      </c>
      <c r="D3" s="45">
        <v>2.35E-2</v>
      </c>
      <c r="E3" s="45">
        <v>0.1444</v>
      </c>
      <c r="F3" s="45">
        <v>0.13539999999999999</v>
      </c>
      <c r="H3" s="20"/>
      <c r="I3" s="20"/>
      <c r="J3" s="20"/>
      <c r="K3" s="20"/>
      <c r="L3" s="20"/>
      <c r="M3" s="47"/>
    </row>
    <row r="4" spans="2:13" x14ac:dyDescent="0.3">
      <c r="B4" s="5" t="s">
        <v>37</v>
      </c>
      <c r="C4" s="5" t="s">
        <v>202</v>
      </c>
      <c r="D4" s="45">
        <v>5.5899999999999998E-2</v>
      </c>
      <c r="E4" s="45">
        <v>0.18890000000000001</v>
      </c>
      <c r="F4" s="45">
        <v>7.46E-2</v>
      </c>
    </row>
    <row r="5" spans="2:13" x14ac:dyDescent="0.3">
      <c r="B5" s="5" t="s">
        <v>30</v>
      </c>
      <c r="C5" s="6" t="s">
        <v>151</v>
      </c>
      <c r="D5" s="45">
        <v>0.1842</v>
      </c>
      <c r="E5" s="45">
        <v>0.58889999999999998</v>
      </c>
      <c r="F5" s="45">
        <v>7.0499999999999993E-2</v>
      </c>
    </row>
    <row r="6" spans="2:13" x14ac:dyDescent="0.3">
      <c r="B6" s="5" t="s">
        <v>32</v>
      </c>
      <c r="C6" s="5" t="s">
        <v>32</v>
      </c>
      <c r="D6" s="45">
        <v>6.5699999999999995E-2</v>
      </c>
      <c r="E6" s="45">
        <v>0.17780000000000001</v>
      </c>
      <c r="F6" s="45">
        <v>5.9700000000000003E-2</v>
      </c>
    </row>
    <row r="7" spans="2:13" x14ac:dyDescent="0.3">
      <c r="B7" s="5" t="s">
        <v>39</v>
      </c>
      <c r="C7" s="5" t="s">
        <v>178</v>
      </c>
      <c r="D7" s="45">
        <v>0.16139999999999999</v>
      </c>
      <c r="E7" s="45">
        <v>0.27779999999999999</v>
      </c>
      <c r="F7" s="45">
        <v>3.7900000000000003E-2</v>
      </c>
    </row>
    <row r="8" spans="2:13" x14ac:dyDescent="0.3">
      <c r="B8" s="5" t="s">
        <v>39</v>
      </c>
      <c r="C8" s="5" t="s">
        <v>175</v>
      </c>
      <c r="D8" s="45">
        <v>0.14330000000000001</v>
      </c>
      <c r="E8" s="45">
        <v>0.24440000000000001</v>
      </c>
      <c r="F8" s="45">
        <v>3.7600000000000001E-2</v>
      </c>
    </row>
    <row r="9" spans="2:13" x14ac:dyDescent="0.3">
      <c r="B9" s="5" t="s">
        <v>30</v>
      </c>
      <c r="C9" s="6" t="s">
        <v>150</v>
      </c>
      <c r="D9" s="45">
        <v>0.19550000000000001</v>
      </c>
      <c r="E9" s="45">
        <v>0.3</v>
      </c>
      <c r="F9" s="45">
        <v>3.3799999999999997E-2</v>
      </c>
    </row>
    <row r="10" spans="2:13" x14ac:dyDescent="0.3">
      <c r="B10" s="5" t="s">
        <v>38</v>
      </c>
      <c r="C10" s="5" t="s">
        <v>192</v>
      </c>
      <c r="D10" s="45">
        <v>0.1019</v>
      </c>
      <c r="E10" s="45">
        <v>0.15559999999999999</v>
      </c>
      <c r="F10" s="45">
        <v>3.3700000000000001E-2</v>
      </c>
    </row>
    <row r="11" spans="2:13" x14ac:dyDescent="0.3">
      <c r="B11" s="5" t="s">
        <v>34</v>
      </c>
      <c r="C11" s="5" t="s">
        <v>167</v>
      </c>
      <c r="D11" s="45">
        <v>0.59140000000000004</v>
      </c>
      <c r="E11" s="45">
        <v>0.9</v>
      </c>
      <c r="F11" s="45">
        <v>3.3599999999999998E-2</v>
      </c>
    </row>
    <row r="12" spans="2:13" x14ac:dyDescent="0.3">
      <c r="B12" s="5" t="s">
        <v>37</v>
      </c>
      <c r="C12" s="5" t="s">
        <v>201</v>
      </c>
      <c r="D12" s="45">
        <v>0.10290000000000001</v>
      </c>
      <c r="E12" s="45">
        <v>0.15559999999999999</v>
      </c>
      <c r="F12" s="45">
        <v>3.3300000000000003E-2</v>
      </c>
    </row>
    <row r="13" spans="2:13" x14ac:dyDescent="0.3">
      <c r="B13" s="5" t="s">
        <v>38</v>
      </c>
      <c r="C13" s="5" t="s">
        <v>193</v>
      </c>
      <c r="D13" s="45">
        <v>8.9399999999999993E-2</v>
      </c>
      <c r="E13" s="45">
        <v>0.1333</v>
      </c>
      <c r="F13" s="45">
        <v>3.2899999999999999E-2</v>
      </c>
    </row>
    <row r="14" spans="2:13" x14ac:dyDescent="0.3">
      <c r="B14" s="5" t="s">
        <v>38</v>
      </c>
      <c r="C14" s="5" t="s">
        <v>190</v>
      </c>
      <c r="D14" s="45">
        <v>0.28470000000000001</v>
      </c>
      <c r="E14" s="45">
        <v>0.42220000000000002</v>
      </c>
      <c r="F14" s="45">
        <v>3.27E-2</v>
      </c>
    </row>
    <row r="15" spans="2:13" x14ac:dyDescent="0.3">
      <c r="B15" s="5" t="s">
        <v>239</v>
      </c>
      <c r="C15" s="5" t="s">
        <v>157</v>
      </c>
      <c r="D15" s="45">
        <v>0.12889999999999999</v>
      </c>
      <c r="E15" s="45">
        <v>0.17780000000000001</v>
      </c>
      <c r="F15" s="45">
        <v>3.04E-2</v>
      </c>
    </row>
    <row r="16" spans="2:13" x14ac:dyDescent="0.3">
      <c r="B16" s="5" t="s">
        <v>239</v>
      </c>
      <c r="C16" s="5" t="s">
        <v>158</v>
      </c>
      <c r="D16" s="45">
        <v>0.1071</v>
      </c>
      <c r="E16" s="45">
        <v>0.1444</v>
      </c>
      <c r="F16" s="45">
        <v>2.9700000000000001E-2</v>
      </c>
    </row>
    <row r="17" spans="2:6" x14ac:dyDescent="0.3">
      <c r="B17" s="5" t="s">
        <v>38</v>
      </c>
      <c r="C17" s="5" t="s">
        <v>191</v>
      </c>
      <c r="D17" s="45">
        <v>0.18129999999999999</v>
      </c>
      <c r="E17" s="45">
        <v>0.23330000000000001</v>
      </c>
      <c r="F17" s="45">
        <v>2.8400000000000002E-2</v>
      </c>
    </row>
    <row r="18" spans="2:6" x14ac:dyDescent="0.3">
      <c r="B18" s="5" t="s">
        <v>239</v>
      </c>
      <c r="C18" s="5" t="s">
        <v>156</v>
      </c>
      <c r="D18" s="45">
        <v>0.59040000000000004</v>
      </c>
      <c r="E18" s="45">
        <v>0.65559999999999996</v>
      </c>
      <c r="F18" s="45">
        <v>2.4500000000000001E-2</v>
      </c>
    </row>
    <row r="19" spans="2:6" x14ac:dyDescent="0.3">
      <c r="B19" s="5" t="s">
        <v>37</v>
      </c>
      <c r="C19" s="5" t="s">
        <v>200</v>
      </c>
      <c r="D19" s="45">
        <v>0.20680000000000001</v>
      </c>
      <c r="E19" s="45">
        <v>0.18890000000000001</v>
      </c>
      <c r="F19" s="45">
        <v>2.01E-2</v>
      </c>
    </row>
    <row r="20" spans="2:6" x14ac:dyDescent="0.3">
      <c r="B20" s="5" t="s">
        <v>32</v>
      </c>
      <c r="C20" s="5" t="s">
        <v>213</v>
      </c>
      <c r="D20" s="45">
        <v>0.93430000000000002</v>
      </c>
      <c r="E20" s="45">
        <v>0.82220000000000004</v>
      </c>
      <c r="F20" s="45">
        <v>1.9400000000000001E-2</v>
      </c>
    </row>
    <row r="21" spans="2:6" x14ac:dyDescent="0.3">
      <c r="B21" s="5" t="s">
        <v>33</v>
      </c>
      <c r="C21" s="5" t="s">
        <v>206</v>
      </c>
      <c r="D21" s="45">
        <v>0.97650000000000003</v>
      </c>
      <c r="E21" s="45">
        <v>0.85560000000000003</v>
      </c>
      <c r="F21" s="45">
        <v>1.9300000000000001E-2</v>
      </c>
    </row>
    <row r="22" spans="2:6" x14ac:dyDescent="0.3">
      <c r="B22" s="5" t="s">
        <v>37</v>
      </c>
      <c r="C22" s="5" t="s">
        <v>199</v>
      </c>
      <c r="D22" s="45">
        <v>0.4819</v>
      </c>
      <c r="E22" s="45">
        <v>0.36670000000000003</v>
      </c>
      <c r="F22" s="45">
        <v>1.6799999999999999E-2</v>
      </c>
    </row>
    <row r="23" spans="2:6" x14ac:dyDescent="0.3">
      <c r="B23" s="5" t="s">
        <v>39</v>
      </c>
      <c r="C23" s="5" t="s">
        <v>176</v>
      </c>
      <c r="D23" s="45">
        <v>0.36380000000000001</v>
      </c>
      <c r="E23" s="45">
        <v>0.26669999999999999</v>
      </c>
      <c r="F23" s="45">
        <v>1.6199999999999999E-2</v>
      </c>
    </row>
    <row r="24" spans="2:6" x14ac:dyDescent="0.3">
      <c r="B24" s="5" t="s">
        <v>37</v>
      </c>
      <c r="C24" s="5" t="s">
        <v>198</v>
      </c>
      <c r="D24" s="45">
        <v>0.15260000000000001</v>
      </c>
      <c r="E24" s="45">
        <v>0.1</v>
      </c>
      <c r="F24" s="45">
        <v>1.44E-2</v>
      </c>
    </row>
    <row r="25" spans="2:6" x14ac:dyDescent="0.3">
      <c r="B25" s="5" t="s">
        <v>39</v>
      </c>
      <c r="C25" s="5" t="s">
        <v>177</v>
      </c>
      <c r="D25" s="45">
        <v>0.33150000000000002</v>
      </c>
      <c r="E25" s="45">
        <v>0.21110000000000001</v>
      </c>
      <c r="F25" s="45">
        <v>1.4E-2</v>
      </c>
    </row>
    <row r="26" spans="2:6" x14ac:dyDescent="0.3">
      <c r="B26" s="5" t="s">
        <v>30</v>
      </c>
      <c r="C26" s="6" t="s">
        <v>149</v>
      </c>
      <c r="D26" s="45">
        <v>0.16850000000000001</v>
      </c>
      <c r="E26" s="45">
        <v>7.7799999999999994E-2</v>
      </c>
      <c r="F26" s="45">
        <v>1.0200000000000001E-2</v>
      </c>
    </row>
    <row r="27" spans="2:6" x14ac:dyDescent="0.3">
      <c r="B27" s="5" t="s">
        <v>34</v>
      </c>
      <c r="C27" s="5" t="s">
        <v>168</v>
      </c>
      <c r="D27" s="45">
        <v>0.40860000000000002</v>
      </c>
      <c r="E27" s="45">
        <v>0.1</v>
      </c>
      <c r="F27" s="45">
        <v>5.4000000000000003E-3</v>
      </c>
    </row>
    <row r="28" spans="2:6" x14ac:dyDescent="0.3">
      <c r="B28" s="5" t="s">
        <v>38</v>
      </c>
      <c r="C28" s="5" t="s">
        <v>189</v>
      </c>
      <c r="D28" s="45">
        <v>0.26340000000000002</v>
      </c>
      <c r="E28" s="45">
        <v>5.5599999999999997E-2</v>
      </c>
      <c r="F28" s="45">
        <v>4.7000000000000002E-3</v>
      </c>
    </row>
    <row r="29" spans="2:6" x14ac:dyDescent="0.3">
      <c r="B29" s="5" t="s">
        <v>239</v>
      </c>
      <c r="C29" s="5" t="s">
        <v>159</v>
      </c>
      <c r="D29" s="45">
        <v>0.16830000000000001</v>
      </c>
      <c r="E29" s="45">
        <v>2.2200000000000001E-2</v>
      </c>
      <c r="F29" s="45">
        <v>2.8999999999999998E-3</v>
      </c>
    </row>
    <row r="30" spans="2:6" x14ac:dyDescent="0.3">
      <c r="B30" s="5" t="s">
        <v>30</v>
      </c>
      <c r="C30" s="6" t="s">
        <v>146</v>
      </c>
      <c r="D30" s="45">
        <v>0.2097</v>
      </c>
      <c r="E30" s="45">
        <v>2.2200000000000001E-2</v>
      </c>
      <c r="F30" s="45">
        <v>2.3E-3</v>
      </c>
    </row>
    <row r="31" spans="2:6" x14ac:dyDescent="0.3">
      <c r="B31" s="5" t="s">
        <v>30</v>
      </c>
      <c r="C31" s="6" t="s">
        <v>148</v>
      </c>
      <c r="D31" s="45">
        <v>0.1489</v>
      </c>
      <c r="E31" s="45">
        <v>1.11E-2</v>
      </c>
      <c r="F31" s="45">
        <v>1.6000000000000001E-3</v>
      </c>
    </row>
    <row r="32" spans="2:6" x14ac:dyDescent="0.3">
      <c r="B32" s="5" t="s">
        <v>30</v>
      </c>
      <c r="C32" s="6" t="s">
        <v>147</v>
      </c>
      <c r="D32" s="45">
        <v>9.3100000000000002E-2</v>
      </c>
      <c r="E32" s="45">
        <v>0</v>
      </c>
      <c r="F32" s="45">
        <v>0</v>
      </c>
    </row>
    <row r="33" spans="2:6" x14ac:dyDescent="0.3">
      <c r="B33" s="5" t="s">
        <v>239</v>
      </c>
      <c r="C33" s="5" t="s">
        <v>160</v>
      </c>
      <c r="D33" s="45">
        <v>5.4000000000000003E-3</v>
      </c>
      <c r="E33" s="45">
        <v>0</v>
      </c>
      <c r="F33" s="45">
        <v>0</v>
      </c>
    </row>
    <row r="34" spans="2:6" x14ac:dyDescent="0.3">
      <c r="B34" s="5" t="s">
        <v>38</v>
      </c>
      <c r="C34" s="5" t="s">
        <v>188</v>
      </c>
      <c r="D34" s="45">
        <v>7.9399999999999998E-2</v>
      </c>
      <c r="E34" s="45">
        <v>0</v>
      </c>
      <c r="F34" s="45">
        <v>0</v>
      </c>
    </row>
  </sheetData>
  <sortState xmlns:xlrd2="http://schemas.microsoft.com/office/spreadsheetml/2017/richdata2" ref="B3:F34">
    <sortCondition descending="1" ref="F3:F34"/>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B7D9B-F0FC-4905-9707-F0279BB012BD}">
  <dimension ref="B1:H84"/>
  <sheetViews>
    <sheetView workbookViewId="0">
      <selection activeCell="J83" sqref="J83"/>
    </sheetView>
  </sheetViews>
  <sheetFormatPr defaultRowHeight="14.4" x14ac:dyDescent="0.3"/>
  <cols>
    <col min="2" max="2" width="18.109375" customWidth="1"/>
    <col min="3" max="3" width="13.5546875" bestFit="1" customWidth="1"/>
    <col min="4" max="4" width="14.5546875" customWidth="1"/>
    <col min="5" max="5" width="20" bestFit="1" customWidth="1"/>
    <col min="6" max="6" width="17.33203125" bestFit="1" customWidth="1"/>
    <col min="7" max="7" width="12.6640625" bestFit="1" customWidth="1"/>
    <col min="8" max="8" width="20.77734375" bestFit="1" customWidth="1"/>
  </cols>
  <sheetData>
    <row r="1" spans="2:4" x14ac:dyDescent="0.3">
      <c r="B1" s="53" t="s">
        <v>257</v>
      </c>
      <c r="C1" s="53"/>
      <c r="D1" s="53"/>
    </row>
    <row r="2" spans="2:4" x14ac:dyDescent="0.3">
      <c r="B2" s="5" t="s">
        <v>238</v>
      </c>
      <c r="C2" s="5" t="s">
        <v>243</v>
      </c>
      <c r="D2" s="5" t="s">
        <v>244</v>
      </c>
    </row>
    <row r="3" spans="2:4" x14ac:dyDescent="0.3">
      <c r="B3" s="5" t="s">
        <v>146</v>
      </c>
      <c r="C3" s="5">
        <v>856</v>
      </c>
      <c r="D3" s="21">
        <v>1.1999999999999999E-3</v>
      </c>
    </row>
    <row r="4" spans="2:4" x14ac:dyDescent="0.3">
      <c r="B4" s="5" t="s">
        <v>147</v>
      </c>
      <c r="C4" s="5">
        <v>380</v>
      </c>
      <c r="D4" s="29">
        <v>0</v>
      </c>
    </row>
    <row r="5" spans="2:4" x14ac:dyDescent="0.3">
      <c r="B5" s="5" t="s">
        <v>148</v>
      </c>
      <c r="C5" s="5">
        <v>608</v>
      </c>
      <c r="D5" s="21">
        <v>3.3E-3</v>
      </c>
    </row>
    <row r="6" spans="2:4" x14ac:dyDescent="0.3">
      <c r="B6" s="5" t="s">
        <v>149</v>
      </c>
      <c r="C6" s="5">
        <v>688</v>
      </c>
      <c r="D6" s="21">
        <v>5.7999999999999996E-3</v>
      </c>
    </row>
    <row r="7" spans="2:4" x14ac:dyDescent="0.3">
      <c r="B7" s="5" t="s">
        <v>150</v>
      </c>
      <c r="C7" s="5">
        <v>798</v>
      </c>
      <c r="D7" s="21">
        <v>3.8800000000000001E-2</v>
      </c>
    </row>
    <row r="8" spans="2:4" x14ac:dyDescent="0.3">
      <c r="B8" s="5" t="s">
        <v>151</v>
      </c>
      <c r="C8" s="5">
        <v>752</v>
      </c>
      <c r="D8" s="21">
        <v>7.7100000000000002E-2</v>
      </c>
    </row>
    <row r="26" spans="2:4" x14ac:dyDescent="0.3">
      <c r="B26" s="53" t="s">
        <v>259</v>
      </c>
      <c r="C26" s="53"/>
      <c r="D26" s="53"/>
    </row>
    <row r="27" spans="2:4" x14ac:dyDescent="0.3">
      <c r="B27" s="5" t="s">
        <v>238</v>
      </c>
      <c r="C27" s="5" t="s">
        <v>243</v>
      </c>
      <c r="D27" s="5" t="s">
        <v>245</v>
      </c>
    </row>
    <row r="28" spans="2:4" x14ac:dyDescent="0.3">
      <c r="B28" s="5" t="s">
        <v>146</v>
      </c>
      <c r="C28" s="5">
        <v>856</v>
      </c>
      <c r="D28" s="21">
        <v>1.1999999999999999E-3</v>
      </c>
    </row>
    <row r="29" spans="2:4" x14ac:dyDescent="0.3">
      <c r="B29" s="5" t="s">
        <v>147</v>
      </c>
      <c r="C29" s="5">
        <v>380</v>
      </c>
      <c r="D29" s="21">
        <v>1.32E-2</v>
      </c>
    </row>
    <row r="30" spans="2:4" x14ac:dyDescent="0.3">
      <c r="B30" s="5" t="s">
        <v>148</v>
      </c>
      <c r="C30" s="5">
        <v>608</v>
      </c>
      <c r="D30" s="21">
        <v>2.1399999999999999E-2</v>
      </c>
    </row>
    <row r="31" spans="2:4" x14ac:dyDescent="0.3">
      <c r="B31" s="5" t="s">
        <v>149</v>
      </c>
      <c r="C31" s="5">
        <v>688</v>
      </c>
      <c r="D31" s="21">
        <v>5.3800000000000001E-2</v>
      </c>
    </row>
    <row r="32" spans="2:4" x14ac:dyDescent="0.3">
      <c r="B32" s="5" t="s">
        <v>150</v>
      </c>
      <c r="C32" s="5">
        <v>798</v>
      </c>
      <c r="D32" s="21">
        <v>0.11899999999999999</v>
      </c>
    </row>
    <row r="33" spans="2:4" x14ac:dyDescent="0.3">
      <c r="B33" s="5" t="s">
        <v>151</v>
      </c>
      <c r="C33" s="5">
        <v>752</v>
      </c>
      <c r="D33" s="21">
        <v>0.15559999999999999</v>
      </c>
    </row>
    <row r="52" spans="2:5" x14ac:dyDescent="0.3">
      <c r="B52" s="5" t="s">
        <v>246</v>
      </c>
      <c r="C52" s="5" t="s">
        <v>243</v>
      </c>
      <c r="D52" s="5" t="s">
        <v>247</v>
      </c>
      <c r="E52" s="5" t="s">
        <v>248</v>
      </c>
    </row>
    <row r="53" spans="2:5" x14ac:dyDescent="0.3">
      <c r="B53" s="5" t="s">
        <v>146</v>
      </c>
      <c r="C53" s="5">
        <v>856</v>
      </c>
      <c r="D53" s="21">
        <v>0.1028</v>
      </c>
      <c r="E53" s="21">
        <v>0.8972</v>
      </c>
    </row>
    <row r="54" spans="2:5" x14ac:dyDescent="0.3">
      <c r="B54" s="5" t="s">
        <v>147</v>
      </c>
      <c r="C54" s="5">
        <v>380</v>
      </c>
      <c r="D54" s="29">
        <v>0.1</v>
      </c>
      <c r="E54" s="29">
        <v>0.9</v>
      </c>
    </row>
    <row r="55" spans="2:5" x14ac:dyDescent="0.3">
      <c r="B55" s="5" t="s">
        <v>148</v>
      </c>
      <c r="C55" s="5">
        <v>608</v>
      </c>
      <c r="D55" s="21">
        <v>9.3799999999999994E-2</v>
      </c>
      <c r="E55" s="21">
        <v>0.90629999999999999</v>
      </c>
    </row>
    <row r="56" spans="2:5" x14ac:dyDescent="0.3">
      <c r="B56" s="5" t="s">
        <v>149</v>
      </c>
      <c r="C56" s="5">
        <v>688</v>
      </c>
      <c r="D56" s="21">
        <v>0.1497</v>
      </c>
      <c r="E56" s="21">
        <v>0.85029999999999994</v>
      </c>
    </row>
    <row r="57" spans="2:5" x14ac:dyDescent="0.3">
      <c r="B57" s="5" t="s">
        <v>150</v>
      </c>
      <c r="C57" s="5">
        <v>798</v>
      </c>
      <c r="D57" s="21">
        <v>0.20300000000000001</v>
      </c>
      <c r="E57" s="21">
        <v>0.79700000000000004</v>
      </c>
    </row>
    <row r="58" spans="2:5" x14ac:dyDescent="0.3">
      <c r="B58" s="5" t="s">
        <v>151</v>
      </c>
      <c r="C58" s="5">
        <v>752</v>
      </c>
      <c r="D58" s="21">
        <v>0.26600000000000001</v>
      </c>
      <c r="E58" s="21">
        <v>0.73399999999999999</v>
      </c>
    </row>
    <row r="78" spans="2:8" x14ac:dyDescent="0.3">
      <c r="B78" s="5" t="s">
        <v>246</v>
      </c>
      <c r="C78" s="5" t="s">
        <v>243</v>
      </c>
      <c r="D78" s="5" t="s">
        <v>249</v>
      </c>
      <c r="E78" s="5" t="s">
        <v>250</v>
      </c>
      <c r="F78" s="5" t="s">
        <v>251</v>
      </c>
      <c r="G78" s="5" t="s">
        <v>252</v>
      </c>
      <c r="H78" s="5" t="s">
        <v>253</v>
      </c>
    </row>
    <row r="79" spans="2:8" x14ac:dyDescent="0.3">
      <c r="B79" s="5" t="s">
        <v>146</v>
      </c>
      <c r="C79" s="5">
        <v>856</v>
      </c>
      <c r="D79" s="21">
        <v>1.0500000000000001E-2</v>
      </c>
      <c r="E79" s="21">
        <v>2.92E-2</v>
      </c>
      <c r="F79" s="21">
        <v>0.1636</v>
      </c>
      <c r="G79" s="21">
        <v>0.79669999999999996</v>
      </c>
      <c r="H79" s="21">
        <v>3.9699999999999999E-2</v>
      </c>
    </row>
    <row r="80" spans="2:8" x14ac:dyDescent="0.3">
      <c r="B80" s="5" t="s">
        <v>147</v>
      </c>
      <c r="C80" s="5">
        <v>380</v>
      </c>
      <c r="D80" s="21">
        <v>0.15529999999999999</v>
      </c>
      <c r="E80" s="21">
        <v>8.1600000000000006E-2</v>
      </c>
      <c r="F80" s="21">
        <v>0.48159999999999997</v>
      </c>
      <c r="G80" s="21">
        <v>0.28160000000000002</v>
      </c>
      <c r="H80" s="21">
        <v>0.23680000000000001</v>
      </c>
    </row>
    <row r="81" spans="2:8" x14ac:dyDescent="0.3">
      <c r="B81" s="5" t="s">
        <v>148</v>
      </c>
      <c r="C81" s="5">
        <v>608</v>
      </c>
      <c r="D81" s="21">
        <v>0.24179999999999999</v>
      </c>
      <c r="E81" s="21">
        <v>0.13489999999999999</v>
      </c>
      <c r="F81" s="21">
        <v>0.41610000000000003</v>
      </c>
      <c r="G81" s="21">
        <v>0.2072</v>
      </c>
      <c r="H81" s="21">
        <v>0.37659999999999999</v>
      </c>
    </row>
    <row r="82" spans="2:8" x14ac:dyDescent="0.3">
      <c r="B82" s="5" t="s">
        <v>149</v>
      </c>
      <c r="C82" s="5">
        <v>688</v>
      </c>
      <c r="D82" s="21">
        <v>0.2006</v>
      </c>
      <c r="E82" s="21">
        <v>0.1497</v>
      </c>
      <c r="F82" s="21">
        <v>0.44479999999999997</v>
      </c>
      <c r="G82" s="21">
        <v>0.2049</v>
      </c>
      <c r="H82" s="21">
        <v>0.3503</v>
      </c>
    </row>
    <row r="83" spans="2:8" x14ac:dyDescent="0.3">
      <c r="B83" s="5" t="s">
        <v>150</v>
      </c>
      <c r="C83" s="5">
        <v>798</v>
      </c>
      <c r="D83" s="21">
        <v>0.218</v>
      </c>
      <c r="E83" s="21">
        <v>0.20180000000000001</v>
      </c>
      <c r="F83" s="21">
        <v>0.3947</v>
      </c>
      <c r="G83" s="21">
        <v>0.1855</v>
      </c>
      <c r="H83" s="21">
        <v>0.41980000000000001</v>
      </c>
    </row>
    <row r="84" spans="2:8" x14ac:dyDescent="0.3">
      <c r="B84" s="5" t="s">
        <v>151</v>
      </c>
      <c r="C84" s="5">
        <v>752</v>
      </c>
      <c r="D84" s="21">
        <v>0.17549999999999999</v>
      </c>
      <c r="E84" s="21">
        <v>0.24340000000000001</v>
      </c>
      <c r="F84" s="21">
        <v>0.38300000000000001</v>
      </c>
      <c r="G84" s="21">
        <v>0.1981</v>
      </c>
      <c r="H84" s="21">
        <v>0.41889999999999999</v>
      </c>
    </row>
  </sheetData>
  <mergeCells count="2">
    <mergeCell ref="B1:D1"/>
    <mergeCell ref="B26:D2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2:G15"/>
  <sheetViews>
    <sheetView tabSelected="1" zoomScale="75" zoomScaleNormal="75" workbookViewId="0">
      <selection activeCell="E19" sqref="E19"/>
    </sheetView>
  </sheetViews>
  <sheetFormatPr defaultRowHeight="14.4" x14ac:dyDescent="0.3"/>
  <cols>
    <col min="1" max="1" width="8.88671875" style="2"/>
    <col min="2" max="3" width="17.6640625" style="2" customWidth="1"/>
    <col min="4" max="4" width="35.77734375" style="2" customWidth="1"/>
    <col min="5" max="5" width="35.44140625" style="2" customWidth="1"/>
    <col min="6" max="6" width="26.6640625" style="2" customWidth="1"/>
    <col min="7" max="7" width="53" style="2" customWidth="1"/>
    <col min="8" max="16384" width="8.88671875" style="2"/>
  </cols>
  <sheetData>
    <row r="2" spans="2:7" x14ac:dyDescent="0.3">
      <c r="B2" s="2" t="s">
        <v>24</v>
      </c>
      <c r="C2" s="2" t="s">
        <v>26</v>
      </c>
      <c r="D2" s="2" t="s">
        <v>41</v>
      </c>
      <c r="E2" s="2" t="s">
        <v>43</v>
      </c>
      <c r="F2" s="2" t="s">
        <v>44</v>
      </c>
      <c r="G2" s="2" t="s">
        <v>47</v>
      </c>
    </row>
    <row r="3" spans="2:7" x14ac:dyDescent="0.3">
      <c r="B3" s="2" t="s">
        <v>25</v>
      </c>
      <c r="C3" s="2" t="s">
        <v>28</v>
      </c>
      <c r="D3" s="2" t="s">
        <v>42</v>
      </c>
      <c r="E3" s="2" t="s">
        <v>48</v>
      </c>
      <c r="F3" s="2" t="s">
        <v>49</v>
      </c>
    </row>
    <row r="4" spans="2:7" ht="28.8" x14ac:dyDescent="0.3">
      <c r="B4" s="2" t="s">
        <v>27</v>
      </c>
      <c r="C4" s="2" t="s">
        <v>29</v>
      </c>
      <c r="D4" s="2" t="s">
        <v>45</v>
      </c>
      <c r="E4" s="2" t="s">
        <v>46</v>
      </c>
      <c r="F4" s="2" t="s">
        <v>49</v>
      </c>
      <c r="G4" s="10" t="s">
        <v>51</v>
      </c>
    </row>
    <row r="5" spans="2:7" x14ac:dyDescent="0.3">
      <c r="B5" s="2" t="s">
        <v>30</v>
      </c>
      <c r="C5" s="2" t="s">
        <v>31</v>
      </c>
      <c r="D5" s="2" t="s">
        <v>50</v>
      </c>
      <c r="E5" s="2" t="s">
        <v>48</v>
      </c>
      <c r="F5" s="2" t="s">
        <v>49</v>
      </c>
      <c r="G5" s="2" t="s">
        <v>67</v>
      </c>
    </row>
    <row r="6" spans="2:7" ht="28.8" x14ac:dyDescent="0.3">
      <c r="B6" s="2" t="s">
        <v>32</v>
      </c>
      <c r="C6" s="2" t="s">
        <v>28</v>
      </c>
      <c r="D6" s="2" t="s">
        <v>52</v>
      </c>
      <c r="E6" s="2" t="s">
        <v>53</v>
      </c>
      <c r="F6" s="2" t="s">
        <v>49</v>
      </c>
      <c r="G6" s="2" t="s">
        <v>54</v>
      </c>
    </row>
    <row r="7" spans="2:7" ht="28.8" x14ac:dyDescent="0.3">
      <c r="B7" s="2" t="s">
        <v>33</v>
      </c>
      <c r="C7" s="2" t="s">
        <v>28</v>
      </c>
      <c r="D7" s="2" t="s">
        <v>55</v>
      </c>
      <c r="E7" s="2" t="s">
        <v>56</v>
      </c>
      <c r="F7" s="2" t="s">
        <v>49</v>
      </c>
      <c r="G7" s="2" t="s">
        <v>57</v>
      </c>
    </row>
    <row r="8" spans="2:7" ht="28.8" x14ac:dyDescent="0.3">
      <c r="B8" s="2" t="s">
        <v>34</v>
      </c>
      <c r="C8" s="2" t="s">
        <v>29</v>
      </c>
      <c r="D8" s="2" t="s">
        <v>58</v>
      </c>
      <c r="E8" s="2" t="s">
        <v>59</v>
      </c>
      <c r="F8" s="2" t="s">
        <v>49</v>
      </c>
      <c r="G8" s="2" t="s">
        <v>60</v>
      </c>
    </row>
    <row r="9" spans="2:7" ht="28.8" x14ac:dyDescent="0.3">
      <c r="B9" s="2" t="s">
        <v>35</v>
      </c>
      <c r="C9" s="2" t="s">
        <v>29</v>
      </c>
      <c r="D9" s="2" t="s">
        <v>61</v>
      </c>
      <c r="E9" s="2" t="s">
        <v>62</v>
      </c>
      <c r="F9" s="2" t="s">
        <v>49</v>
      </c>
      <c r="G9" s="2" t="s">
        <v>63</v>
      </c>
    </row>
    <row r="10" spans="2:7" x14ac:dyDescent="0.3">
      <c r="B10" s="2" t="s">
        <v>36</v>
      </c>
      <c r="C10" s="2" t="s">
        <v>29</v>
      </c>
      <c r="D10" s="2" t="s">
        <v>64</v>
      </c>
      <c r="E10" s="2" t="s">
        <v>65</v>
      </c>
      <c r="F10" s="2" t="s">
        <v>49</v>
      </c>
    </row>
    <row r="11" spans="2:7" x14ac:dyDescent="0.3">
      <c r="B11" s="2" t="s">
        <v>37</v>
      </c>
      <c r="C11" s="2" t="s">
        <v>31</v>
      </c>
      <c r="D11" s="2" t="s">
        <v>66</v>
      </c>
      <c r="E11" s="2" t="s">
        <v>48</v>
      </c>
      <c r="F11" s="2" t="s">
        <v>49</v>
      </c>
      <c r="G11" s="2" t="s">
        <v>67</v>
      </c>
    </row>
    <row r="12" spans="2:7" x14ac:dyDescent="0.3">
      <c r="B12" s="2" t="s">
        <v>38</v>
      </c>
      <c r="C12" s="2" t="s">
        <v>31</v>
      </c>
      <c r="D12" s="2" t="s">
        <v>68</v>
      </c>
      <c r="E12" s="2" t="s">
        <v>48</v>
      </c>
      <c r="F12" s="2" t="s">
        <v>76</v>
      </c>
      <c r="G12" s="2" t="s">
        <v>67</v>
      </c>
    </row>
    <row r="13" spans="2:7" ht="28.8" x14ac:dyDescent="0.3">
      <c r="B13" s="2" t="s">
        <v>39</v>
      </c>
      <c r="C13" s="2" t="s">
        <v>29</v>
      </c>
      <c r="D13" s="2" t="s">
        <v>69</v>
      </c>
      <c r="E13" s="2" t="s">
        <v>70</v>
      </c>
      <c r="F13" s="2" t="s">
        <v>49</v>
      </c>
      <c r="G13" s="2" t="s">
        <v>71</v>
      </c>
    </row>
    <row r="14" spans="2:7" ht="43.2" x14ac:dyDescent="0.3">
      <c r="B14" s="2" t="s">
        <v>40</v>
      </c>
      <c r="C14" s="2" t="s">
        <v>28</v>
      </c>
      <c r="D14" s="2" t="s">
        <v>72</v>
      </c>
      <c r="E14" s="2" t="s">
        <v>73</v>
      </c>
      <c r="F14" s="2" t="s">
        <v>49</v>
      </c>
      <c r="G14" s="2" t="s">
        <v>74</v>
      </c>
    </row>
    <row r="15" spans="2:7" ht="28.8" customHeight="1" x14ac:dyDescent="0.3">
      <c r="B15" s="50" t="s">
        <v>75</v>
      </c>
      <c r="C15" s="50"/>
      <c r="D15" s="50"/>
      <c r="E15" s="50"/>
      <c r="F15" s="50"/>
      <c r="G15" s="50"/>
    </row>
  </sheetData>
  <mergeCells count="1">
    <mergeCell ref="B15:G15"/>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dimension ref="A1:D27"/>
  <sheetViews>
    <sheetView topLeftCell="A22" workbookViewId="0">
      <selection activeCell="D30" sqref="D30"/>
    </sheetView>
  </sheetViews>
  <sheetFormatPr defaultRowHeight="14.4" x14ac:dyDescent="0.3"/>
  <cols>
    <col min="1" max="1" width="8.88671875" style="11"/>
    <col min="2" max="2" width="17.6640625" style="17" customWidth="1"/>
    <col min="3" max="3" width="36.44140625" style="2" customWidth="1"/>
    <col min="4" max="4" width="88.88671875" style="18" customWidth="1"/>
    <col min="5" max="16384" width="8.88671875" style="2"/>
  </cols>
  <sheetData>
    <row r="1" spans="1:4" ht="18" x14ac:dyDescent="0.3">
      <c r="A1" s="51" t="s">
        <v>97</v>
      </c>
      <c r="B1" s="51"/>
      <c r="C1" s="51"/>
      <c r="D1" s="51"/>
    </row>
    <row r="2" spans="1:4" x14ac:dyDescent="0.3">
      <c r="A2" s="15" t="s">
        <v>80</v>
      </c>
      <c r="B2" s="16" t="s">
        <v>77</v>
      </c>
      <c r="C2" s="15" t="s">
        <v>41</v>
      </c>
      <c r="D2" s="63" t="s">
        <v>95</v>
      </c>
    </row>
    <row r="3" spans="1:4" ht="86.4" x14ac:dyDescent="0.3">
      <c r="A3" s="11">
        <v>1</v>
      </c>
      <c r="B3" s="17">
        <v>45821</v>
      </c>
      <c r="C3" s="18" t="s">
        <v>96</v>
      </c>
      <c r="D3" s="18" t="s">
        <v>186</v>
      </c>
    </row>
    <row r="4" spans="1:4" ht="28.8" x14ac:dyDescent="0.3">
      <c r="A4" s="11">
        <v>2</v>
      </c>
      <c r="B4" s="17">
        <v>45821</v>
      </c>
      <c r="C4" s="18" t="s">
        <v>115</v>
      </c>
      <c r="D4" s="18" t="s">
        <v>121</v>
      </c>
    </row>
    <row r="5" spans="1:4" ht="43.2" x14ac:dyDescent="0.3">
      <c r="A5" s="11">
        <v>3</v>
      </c>
      <c r="B5" s="17">
        <v>45821</v>
      </c>
      <c r="C5" s="18" t="s">
        <v>116</v>
      </c>
      <c r="D5" s="18" t="s">
        <v>122</v>
      </c>
    </row>
    <row r="6" spans="1:4" ht="28.8" x14ac:dyDescent="0.3">
      <c r="A6" s="11">
        <v>4</v>
      </c>
      <c r="B6" s="17">
        <v>45821</v>
      </c>
      <c r="C6" s="2" t="s">
        <v>117</v>
      </c>
      <c r="D6" s="18" t="s">
        <v>123</v>
      </c>
    </row>
    <row r="7" spans="1:4" ht="57.6" x14ac:dyDescent="0.3">
      <c r="A7" s="11">
        <v>5</v>
      </c>
      <c r="B7" s="17">
        <v>45821</v>
      </c>
      <c r="C7" s="2" t="s">
        <v>120</v>
      </c>
      <c r="D7" s="18" t="s">
        <v>124</v>
      </c>
    </row>
    <row r="8" spans="1:4" ht="72" x14ac:dyDescent="0.3">
      <c r="A8" s="11">
        <v>6</v>
      </c>
      <c r="B8" s="17">
        <v>45821</v>
      </c>
      <c r="C8" s="2" t="s">
        <v>134</v>
      </c>
      <c r="D8" s="18" t="s">
        <v>173</v>
      </c>
    </row>
    <row r="9" spans="1:4" ht="86.4" x14ac:dyDescent="0.3">
      <c r="A9" s="11">
        <v>7</v>
      </c>
      <c r="B9" s="17">
        <v>45821</v>
      </c>
      <c r="C9" s="2" t="s">
        <v>152</v>
      </c>
      <c r="D9" s="18" t="s">
        <v>153</v>
      </c>
    </row>
    <row r="10" spans="1:4" ht="43.2" x14ac:dyDescent="0.3">
      <c r="A10" s="11">
        <v>8</v>
      </c>
      <c r="B10" s="17">
        <v>45822</v>
      </c>
      <c r="C10" s="2" t="s">
        <v>154</v>
      </c>
      <c r="D10" s="18" t="s">
        <v>174</v>
      </c>
    </row>
    <row r="11" spans="1:4" ht="72" x14ac:dyDescent="0.3">
      <c r="A11" s="11">
        <v>9</v>
      </c>
      <c r="B11" s="17">
        <v>45822</v>
      </c>
      <c r="C11" s="2" t="s">
        <v>161</v>
      </c>
      <c r="D11" s="18" t="s">
        <v>171</v>
      </c>
    </row>
    <row r="12" spans="1:4" ht="57.6" x14ac:dyDescent="0.3">
      <c r="A12" s="11">
        <v>10</v>
      </c>
      <c r="B12" s="17">
        <v>45822</v>
      </c>
      <c r="C12" s="2" t="s">
        <v>165</v>
      </c>
      <c r="D12" s="22" t="s">
        <v>172</v>
      </c>
    </row>
    <row r="13" spans="1:4" ht="57.6" x14ac:dyDescent="0.3">
      <c r="A13" s="11">
        <v>11</v>
      </c>
      <c r="B13" s="17">
        <v>45822</v>
      </c>
      <c r="C13" s="2" t="s">
        <v>170</v>
      </c>
      <c r="D13" s="18" t="s">
        <v>179</v>
      </c>
    </row>
    <row r="14" spans="1:4" ht="86.4" x14ac:dyDescent="0.3">
      <c r="A14" s="11">
        <v>12</v>
      </c>
      <c r="B14" s="17">
        <v>45822</v>
      </c>
      <c r="C14" s="2" t="s">
        <v>181</v>
      </c>
      <c r="D14" s="22" t="s">
        <v>182</v>
      </c>
    </row>
    <row r="15" spans="1:4" ht="72" x14ac:dyDescent="0.3">
      <c r="A15" s="11">
        <v>13</v>
      </c>
      <c r="B15" s="17">
        <v>45822</v>
      </c>
      <c r="C15" s="2" t="s">
        <v>195</v>
      </c>
      <c r="D15" s="18" t="s">
        <v>196</v>
      </c>
    </row>
    <row r="16" spans="1:4" ht="88.8" customHeight="1" x14ac:dyDescent="0.3">
      <c r="A16" s="11">
        <v>14</v>
      </c>
      <c r="B16" s="17">
        <v>45823</v>
      </c>
      <c r="C16" s="2" t="s">
        <v>210</v>
      </c>
      <c r="D16" s="22" t="s">
        <v>203</v>
      </c>
    </row>
    <row r="17" spans="1:4" ht="57.6" x14ac:dyDescent="0.3">
      <c r="A17" s="11">
        <v>15</v>
      </c>
      <c r="B17" s="17">
        <v>45823</v>
      </c>
      <c r="C17" s="2" t="s">
        <v>209</v>
      </c>
      <c r="D17" s="18" t="s">
        <v>211</v>
      </c>
    </row>
    <row r="18" spans="1:4" ht="57.6" x14ac:dyDescent="0.3">
      <c r="A18" s="11">
        <v>16</v>
      </c>
      <c r="B18" s="17">
        <v>45823</v>
      </c>
      <c r="C18" s="2" t="s">
        <v>215</v>
      </c>
      <c r="D18" s="18" t="s">
        <v>216</v>
      </c>
    </row>
    <row r="19" spans="1:4" ht="72" x14ac:dyDescent="0.3">
      <c r="A19" s="11">
        <v>17</v>
      </c>
      <c r="B19" s="17">
        <v>45823</v>
      </c>
      <c r="C19" s="2" t="s">
        <v>228</v>
      </c>
      <c r="D19" s="18" t="s">
        <v>232</v>
      </c>
    </row>
    <row r="20" spans="1:4" ht="57.6" x14ac:dyDescent="0.3">
      <c r="A20" s="11">
        <v>18</v>
      </c>
      <c r="B20" s="17">
        <v>45824</v>
      </c>
      <c r="C20" s="2" t="s">
        <v>233</v>
      </c>
      <c r="D20" s="18" t="s">
        <v>236</v>
      </c>
    </row>
    <row r="21" spans="1:4" ht="86.4" x14ac:dyDescent="0.3">
      <c r="A21" s="11">
        <v>19</v>
      </c>
      <c r="B21" s="17">
        <v>45824</v>
      </c>
      <c r="C21" s="2" t="s">
        <v>242</v>
      </c>
      <c r="D21" s="18" t="s">
        <v>254</v>
      </c>
    </row>
    <row r="22" spans="1:4" ht="28.8" x14ac:dyDescent="0.3">
      <c r="A22" s="11">
        <v>20</v>
      </c>
      <c r="B22" s="17">
        <v>45824</v>
      </c>
      <c r="C22" s="2" t="s">
        <v>240</v>
      </c>
      <c r="D22" s="18" t="s">
        <v>255</v>
      </c>
    </row>
    <row r="23" spans="1:4" ht="46.2" customHeight="1" x14ac:dyDescent="0.3">
      <c r="A23" s="11">
        <v>21</v>
      </c>
      <c r="B23" s="17">
        <v>45824</v>
      </c>
      <c r="C23" s="2" t="s">
        <v>241</v>
      </c>
      <c r="D23" s="22" t="s">
        <v>256</v>
      </c>
    </row>
    <row r="24" spans="1:4" ht="43.2" x14ac:dyDescent="0.3">
      <c r="A24" s="11">
        <v>22</v>
      </c>
      <c r="B24" s="17">
        <v>45824</v>
      </c>
      <c r="C24" s="2" t="s">
        <v>258</v>
      </c>
      <c r="D24" s="18" t="s">
        <v>261</v>
      </c>
    </row>
    <row r="25" spans="1:4" ht="57.6" x14ac:dyDescent="0.3">
      <c r="A25" s="11">
        <v>23</v>
      </c>
      <c r="B25" s="17">
        <v>45824</v>
      </c>
      <c r="C25" s="2" t="s">
        <v>260</v>
      </c>
      <c r="D25" s="18" t="s">
        <v>262</v>
      </c>
    </row>
    <row r="26" spans="1:4" ht="57.6" x14ac:dyDescent="0.3">
      <c r="A26" s="11">
        <v>24</v>
      </c>
      <c r="B26" s="17">
        <v>45824</v>
      </c>
      <c r="C26" s="2" t="s">
        <v>264</v>
      </c>
      <c r="D26" s="18" t="s">
        <v>263</v>
      </c>
    </row>
    <row r="27" spans="1:4" ht="57.6" x14ac:dyDescent="0.3">
      <c r="A27" s="11">
        <v>25</v>
      </c>
      <c r="B27" s="17">
        <v>45824</v>
      </c>
      <c r="C27" s="2" t="s">
        <v>265</v>
      </c>
      <c r="D27" s="18" t="s">
        <v>266</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I15"/>
  <sheetViews>
    <sheetView workbookViewId="0">
      <selection activeCell="F18" sqref="F18"/>
    </sheetView>
  </sheetViews>
  <sheetFormatPr defaultRowHeight="14.4" x14ac:dyDescent="0.3"/>
  <cols>
    <col min="1" max="1" width="8.88671875" style="2"/>
    <col min="2" max="5" width="17.77734375" style="2" customWidth="1"/>
    <col min="6" max="6" width="17.88671875" style="2" customWidth="1"/>
    <col min="7" max="7" width="18" style="2" customWidth="1"/>
    <col min="8" max="8" width="17.88671875" style="2" customWidth="1"/>
    <col min="9" max="9" width="17.6640625" style="2" customWidth="1"/>
    <col min="10" max="16384" width="8.88671875" style="2"/>
  </cols>
  <sheetData>
    <row r="2" spans="2:9" s="11" customFormat="1" ht="43.2" x14ac:dyDescent="0.3">
      <c r="B2" s="14" t="s">
        <v>87</v>
      </c>
      <c r="C2" s="14" t="s">
        <v>88</v>
      </c>
      <c r="D2" s="14" t="s">
        <v>89</v>
      </c>
      <c r="E2" s="14" t="s">
        <v>90</v>
      </c>
      <c r="F2" s="14" t="s">
        <v>91</v>
      </c>
      <c r="G2" s="14" t="s">
        <v>92</v>
      </c>
      <c r="H2" s="14" t="s">
        <v>93</v>
      </c>
      <c r="I2" s="14" t="s">
        <v>94</v>
      </c>
    </row>
    <row r="3" spans="2:9" x14ac:dyDescent="0.3">
      <c r="B3" s="6">
        <v>5110</v>
      </c>
      <c r="C3" s="6">
        <v>249</v>
      </c>
      <c r="D3" s="13">
        <f>C3/B3</f>
        <v>4.8727984344422701E-2</v>
      </c>
      <c r="E3" s="6">
        <v>159</v>
      </c>
      <c r="F3" s="13">
        <f>E3/B3</f>
        <v>3.1115459882583171E-2</v>
      </c>
      <c r="G3" s="6">
        <f>C3-E3</f>
        <v>90</v>
      </c>
      <c r="H3" s="13">
        <f>G3/B3</f>
        <v>1.7612524461839529E-2</v>
      </c>
      <c r="I3" s="13">
        <v>2.1999999999999999E-2</v>
      </c>
    </row>
    <row r="5" spans="2:9" x14ac:dyDescent="0.3">
      <c r="B5" s="48" t="s">
        <v>185</v>
      </c>
      <c r="C5" s="48"/>
      <c r="D5" s="48"/>
      <c r="E5" s="48"/>
      <c r="F5" s="48"/>
      <c r="G5" s="48"/>
      <c r="H5" s="48"/>
      <c r="I5" s="48"/>
    </row>
    <row r="6" spans="2:9" x14ac:dyDescent="0.3">
      <c r="B6" s="48"/>
      <c r="C6" s="48"/>
      <c r="D6" s="48"/>
      <c r="E6" s="48"/>
      <c r="F6" s="48"/>
      <c r="G6" s="48"/>
      <c r="H6" s="48"/>
      <c r="I6" s="48"/>
    </row>
    <row r="7" spans="2:9" x14ac:dyDescent="0.3">
      <c r="B7" s="48"/>
      <c r="C7" s="48"/>
      <c r="D7" s="48"/>
      <c r="E7" s="48"/>
      <c r="F7" s="48"/>
      <c r="G7" s="48"/>
      <c r="H7" s="48"/>
      <c r="I7" s="48"/>
    </row>
    <row r="8" spans="2:9" x14ac:dyDescent="0.3">
      <c r="B8" s="48"/>
      <c r="C8" s="48"/>
      <c r="D8" s="48"/>
      <c r="E8" s="48"/>
      <c r="F8" s="48"/>
      <c r="G8" s="48"/>
      <c r="H8" s="48"/>
      <c r="I8" s="48"/>
    </row>
    <row r="9" spans="2:9" x14ac:dyDescent="0.3">
      <c r="B9" s="48"/>
      <c r="C9" s="48"/>
      <c r="D9" s="48"/>
      <c r="E9" s="48"/>
      <c r="F9" s="48"/>
      <c r="G9" s="48"/>
      <c r="H9" s="48"/>
      <c r="I9" s="48"/>
    </row>
    <row r="10" spans="2:9" x14ac:dyDescent="0.3">
      <c r="B10" s="48"/>
      <c r="C10" s="48"/>
      <c r="D10" s="48"/>
      <c r="E10" s="48"/>
      <c r="F10" s="48"/>
      <c r="G10" s="48"/>
      <c r="H10" s="48"/>
      <c r="I10" s="48"/>
    </row>
    <row r="11" spans="2:9" x14ac:dyDescent="0.3">
      <c r="B11" s="48"/>
      <c r="C11" s="48"/>
      <c r="D11" s="48"/>
      <c r="E11" s="48"/>
      <c r="F11" s="48"/>
      <c r="G11" s="48"/>
      <c r="H11" s="48"/>
      <c r="I11" s="48"/>
    </row>
    <row r="12" spans="2:9" x14ac:dyDescent="0.3">
      <c r="B12" s="48"/>
      <c r="C12" s="48"/>
      <c r="D12" s="48"/>
      <c r="E12" s="48"/>
      <c r="F12" s="48"/>
      <c r="G12" s="48"/>
      <c r="H12" s="48"/>
      <c r="I12" s="48"/>
    </row>
    <row r="13" spans="2:9" x14ac:dyDescent="0.3">
      <c r="B13" s="48"/>
      <c r="C13" s="48"/>
      <c r="D13" s="48"/>
      <c r="E13" s="48"/>
      <c r="F13" s="48"/>
      <c r="G13" s="48"/>
      <c r="H13" s="48"/>
      <c r="I13" s="48"/>
    </row>
    <row r="14" spans="2:9" x14ac:dyDescent="0.3">
      <c r="B14" s="48"/>
      <c r="C14" s="48"/>
      <c r="D14" s="48"/>
      <c r="E14" s="48"/>
      <c r="F14" s="48"/>
      <c r="G14" s="48"/>
      <c r="H14" s="48"/>
      <c r="I14" s="48"/>
    </row>
    <row r="15" spans="2:9" x14ac:dyDescent="0.3">
      <c r="B15" s="48"/>
      <c r="C15" s="48"/>
      <c r="D15" s="48"/>
      <c r="E15" s="48"/>
      <c r="F15" s="48"/>
      <c r="G15" s="48"/>
      <c r="H15" s="48"/>
      <c r="I15" s="48"/>
    </row>
  </sheetData>
  <mergeCells count="1">
    <mergeCell ref="B5:I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L14"/>
  <sheetViews>
    <sheetView workbookViewId="0"/>
  </sheetViews>
  <sheetFormatPr defaultRowHeight="14.4" x14ac:dyDescent="0.3"/>
  <cols>
    <col min="2" max="2" width="18.33203125" customWidth="1"/>
    <col min="10" max="10" width="14.88671875" customWidth="1"/>
    <col min="11" max="11" width="14.77734375" customWidth="1"/>
    <col min="12" max="12" width="14.5546875" customWidth="1"/>
  </cols>
  <sheetData>
    <row r="2" spans="2:12" ht="15.6" x14ac:dyDescent="0.3">
      <c r="B2" s="19" t="s">
        <v>119</v>
      </c>
      <c r="C2" s="19" t="s">
        <v>98</v>
      </c>
      <c r="D2" s="19" t="s">
        <v>99</v>
      </c>
      <c r="E2" s="19" t="s">
        <v>100</v>
      </c>
      <c r="F2" s="19" t="s">
        <v>101</v>
      </c>
      <c r="G2" s="19" t="s">
        <v>102</v>
      </c>
      <c r="H2" s="19" t="s">
        <v>103</v>
      </c>
      <c r="I2" s="19" t="s">
        <v>104</v>
      </c>
      <c r="J2" s="19" t="s">
        <v>107</v>
      </c>
      <c r="K2" s="19" t="s">
        <v>106</v>
      </c>
      <c r="L2" s="19" t="s">
        <v>105</v>
      </c>
    </row>
    <row r="3" spans="2:12" x14ac:dyDescent="0.3">
      <c r="B3" s="5" t="s">
        <v>30</v>
      </c>
      <c r="C3" s="5">
        <v>0.08</v>
      </c>
      <c r="D3" s="5">
        <v>20</v>
      </c>
      <c r="E3" s="5">
        <v>38</v>
      </c>
      <c r="F3" s="5">
        <v>51</v>
      </c>
      <c r="G3" s="5">
        <v>64</v>
      </c>
      <c r="H3" s="5">
        <v>35.49</v>
      </c>
      <c r="I3" s="5">
        <f>F3-D3</f>
        <v>31</v>
      </c>
      <c r="J3" s="5">
        <f>D3-1.5*I3</f>
        <v>-26.5</v>
      </c>
      <c r="K3" s="5">
        <f>F3+1.5*I3</f>
        <v>97.5</v>
      </c>
      <c r="L3" s="5" t="s">
        <v>108</v>
      </c>
    </row>
    <row r="4" spans="2:12" x14ac:dyDescent="0.3">
      <c r="B4" s="5" t="s">
        <v>109</v>
      </c>
      <c r="C4" s="5">
        <v>55.12</v>
      </c>
      <c r="D4" s="5">
        <v>76.7</v>
      </c>
      <c r="E4" s="5">
        <v>90.58</v>
      </c>
      <c r="F4" s="5">
        <v>111.29</v>
      </c>
      <c r="G4" s="5">
        <v>267.76</v>
      </c>
      <c r="H4" s="5">
        <v>101.68</v>
      </c>
      <c r="I4" s="5">
        <f>F4-D4</f>
        <v>34.590000000000003</v>
      </c>
      <c r="J4" s="5">
        <f>D4-1.5*I4</f>
        <v>24.814999999999998</v>
      </c>
      <c r="K4" s="5">
        <f>F4+1.5*I4</f>
        <v>163.17500000000001</v>
      </c>
      <c r="L4" s="5" t="s">
        <v>110</v>
      </c>
    </row>
    <row r="5" spans="2:12" x14ac:dyDescent="0.3">
      <c r="B5" s="5" t="s">
        <v>38</v>
      </c>
      <c r="C5" s="5">
        <v>10.3</v>
      </c>
      <c r="D5" s="5">
        <v>23</v>
      </c>
      <c r="E5" s="5">
        <v>27.7</v>
      </c>
      <c r="F5" s="5">
        <v>33.1</v>
      </c>
      <c r="G5" s="5">
        <v>97.6</v>
      </c>
      <c r="H5" s="5">
        <v>28.73</v>
      </c>
      <c r="I5" s="5">
        <f>F5-D5</f>
        <v>10.100000000000001</v>
      </c>
      <c r="J5" s="5">
        <f>D5-1.5*I5</f>
        <v>7.8499999999999979</v>
      </c>
      <c r="K5" s="5">
        <f>F5+1.5*I5</f>
        <v>48.25</v>
      </c>
      <c r="L5" s="5" t="s">
        <v>110</v>
      </c>
    </row>
    <row r="6" spans="2:12" x14ac:dyDescent="0.3">
      <c r="B6" s="5" t="s">
        <v>118</v>
      </c>
      <c r="C6" s="5">
        <v>10.3</v>
      </c>
      <c r="D6" s="5">
        <v>23.2</v>
      </c>
      <c r="E6" s="5">
        <v>27.7</v>
      </c>
      <c r="F6" s="5">
        <v>32.9</v>
      </c>
      <c r="G6" s="5">
        <v>97.6</v>
      </c>
      <c r="H6" s="5">
        <v>28.7</v>
      </c>
      <c r="I6" s="5">
        <f>F6-D6</f>
        <v>9.6999999999999993</v>
      </c>
      <c r="J6" s="5">
        <f>D6-1.5*I6</f>
        <v>8.65</v>
      </c>
      <c r="K6" s="5">
        <f>F6+1.5*I6</f>
        <v>47.449999999999996</v>
      </c>
      <c r="L6" s="5" t="s">
        <v>110</v>
      </c>
    </row>
    <row r="13" spans="2:12" x14ac:dyDescent="0.3">
      <c r="D13" s="20"/>
      <c r="F13" s="20"/>
      <c r="G13" s="20"/>
    </row>
    <row r="14" spans="2:12" x14ac:dyDescent="0.3">
      <c r="D14" s="20"/>
      <c r="F14" s="20"/>
      <c r="G14"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dimension ref="A1:F8"/>
  <sheetViews>
    <sheetView workbookViewId="0">
      <selection activeCell="E6" sqref="E6:E7"/>
    </sheetView>
  </sheetViews>
  <sheetFormatPr defaultRowHeight="14.4" x14ac:dyDescent="0.3"/>
  <cols>
    <col min="1" max="1" width="8.88671875" style="9"/>
    <col min="2" max="2" width="18" style="12"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9" t="s">
        <v>80</v>
      </c>
      <c r="B1" s="12" t="s">
        <v>77</v>
      </c>
      <c r="C1" s="9" t="s">
        <v>41</v>
      </c>
      <c r="D1" s="11" t="s">
        <v>47</v>
      </c>
      <c r="E1" s="9" t="s">
        <v>78</v>
      </c>
      <c r="F1" s="11" t="s">
        <v>79</v>
      </c>
    </row>
    <row r="2" spans="1:6" ht="43.2" x14ac:dyDescent="0.3">
      <c r="A2" s="9">
        <v>1</v>
      </c>
      <c r="B2" s="12">
        <v>45820</v>
      </c>
      <c r="C2" s="1" t="s">
        <v>81</v>
      </c>
      <c r="D2" s="2" t="s">
        <v>82</v>
      </c>
      <c r="E2" s="9" t="s">
        <v>83</v>
      </c>
      <c r="F2" s="2" t="s">
        <v>86</v>
      </c>
    </row>
    <row r="3" spans="1:6" x14ac:dyDescent="0.3">
      <c r="A3" s="9">
        <v>2</v>
      </c>
      <c r="B3" s="12">
        <v>45821</v>
      </c>
      <c r="C3" s="1" t="s">
        <v>84</v>
      </c>
      <c r="D3" s="2" t="s">
        <v>85</v>
      </c>
      <c r="E3" s="9" t="s">
        <v>83</v>
      </c>
      <c r="F3" s="2" t="s">
        <v>114</v>
      </c>
    </row>
    <row r="4" spans="1:6" x14ac:dyDescent="0.3">
      <c r="A4" s="9">
        <v>3</v>
      </c>
      <c r="B4" s="12">
        <v>45821</v>
      </c>
      <c r="C4" s="1" t="s">
        <v>111</v>
      </c>
      <c r="D4" s="2" t="s">
        <v>112</v>
      </c>
      <c r="E4" s="9" t="s">
        <v>83</v>
      </c>
      <c r="F4" s="2" t="s">
        <v>113</v>
      </c>
    </row>
    <row r="5" spans="1:6" ht="28.8" x14ac:dyDescent="0.3">
      <c r="A5" s="9">
        <v>4</v>
      </c>
      <c r="B5" s="12">
        <v>45821</v>
      </c>
      <c r="C5" s="1" t="s">
        <v>125</v>
      </c>
      <c r="D5" s="2" t="s">
        <v>126</v>
      </c>
      <c r="E5" s="9" t="s">
        <v>83</v>
      </c>
      <c r="F5" s="2" t="s">
        <v>127</v>
      </c>
    </row>
    <row r="6" spans="1:6" ht="28.8" x14ac:dyDescent="0.3">
      <c r="A6" s="9">
        <v>5</v>
      </c>
      <c r="B6" s="12">
        <v>45821</v>
      </c>
      <c r="C6" s="1" t="s">
        <v>128</v>
      </c>
      <c r="D6" s="2" t="s">
        <v>129</v>
      </c>
      <c r="E6" s="9" t="s">
        <v>83</v>
      </c>
      <c r="F6" s="2" t="s">
        <v>130</v>
      </c>
    </row>
    <row r="7" spans="1:6" ht="28.8" x14ac:dyDescent="0.3">
      <c r="A7" s="9">
        <v>6</v>
      </c>
      <c r="B7" s="12">
        <v>45821</v>
      </c>
      <c r="C7" s="1" t="s">
        <v>183</v>
      </c>
      <c r="D7" s="2" t="s">
        <v>184</v>
      </c>
      <c r="E7" s="9" t="s">
        <v>83</v>
      </c>
    </row>
    <row r="8" spans="1:6" x14ac:dyDescent="0.3">
      <c r="A8" s="9">
        <v>7</v>
      </c>
      <c r="B8" s="12">
        <v>45821</v>
      </c>
      <c r="C8" s="1" t="s">
        <v>131</v>
      </c>
      <c r="D8" s="2" t="s">
        <v>132</v>
      </c>
      <c r="E8" s="9" t="s">
        <v>83</v>
      </c>
      <c r="F8" s="2" t="s">
        <v>133</v>
      </c>
    </row>
  </sheetData>
  <conditionalFormatting sqref="E2:E8">
    <cfRule type="cellIs" dxfId="2" priority="1" operator="equal">
      <formula>"pending"</formula>
    </cfRule>
    <cfRule type="cellIs" dxfId="1" priority="2" operator="equal">
      <formula>"complete"</formula>
    </cfRule>
    <cfRule type="cellIs" dxfId="0" priority="3" operator="equal">
      <formula>"not started"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D535-6850-4085-93EA-E5C42E768E49}">
  <dimension ref="B2:G76"/>
  <sheetViews>
    <sheetView topLeftCell="A24" zoomScale="75" zoomScaleNormal="75" workbookViewId="0">
      <selection activeCell="B31" sqref="B31"/>
    </sheetView>
  </sheetViews>
  <sheetFormatPr defaultRowHeight="14.4" x14ac:dyDescent="0.3"/>
  <cols>
    <col min="2" max="2" width="21.109375" bestFit="1" customWidth="1"/>
    <col min="3" max="3" width="9" bestFit="1" customWidth="1"/>
    <col min="4" max="4" width="15.21875" bestFit="1" customWidth="1"/>
    <col min="5" max="5" width="15.109375" bestFit="1" customWidth="1"/>
    <col min="6" max="6" width="19.5546875" bestFit="1" customWidth="1"/>
    <col min="7" max="7" width="13.77734375" bestFit="1" customWidth="1"/>
  </cols>
  <sheetData>
    <row r="2" spans="2:7" ht="23.4" x14ac:dyDescent="0.45">
      <c r="B2" s="52" t="s">
        <v>194</v>
      </c>
      <c r="C2" s="53"/>
      <c r="D2" s="53"/>
      <c r="E2" s="53"/>
      <c r="F2" s="53"/>
      <c r="G2" s="53"/>
    </row>
    <row r="3" spans="2:7" ht="15.6" x14ac:dyDescent="0.3">
      <c r="B3" s="19" t="s">
        <v>187</v>
      </c>
      <c r="C3" s="19" t="s">
        <v>137</v>
      </c>
      <c r="D3" s="19" t="s">
        <v>138</v>
      </c>
      <c r="E3" s="19" t="s">
        <v>141</v>
      </c>
      <c r="F3" s="19" t="s">
        <v>139</v>
      </c>
      <c r="G3" s="19" t="s">
        <v>142</v>
      </c>
    </row>
    <row r="4" spans="2:7" x14ac:dyDescent="0.3">
      <c r="B4" s="5" t="s">
        <v>188</v>
      </c>
      <c r="C4" s="5">
        <v>324</v>
      </c>
      <c r="D4" s="21">
        <v>7.9399999999999998E-2</v>
      </c>
      <c r="E4" s="29">
        <v>0</v>
      </c>
      <c r="F4" s="5">
        <v>0</v>
      </c>
      <c r="G4" s="29">
        <v>0</v>
      </c>
    </row>
    <row r="5" spans="2:7" x14ac:dyDescent="0.3">
      <c r="B5" s="5" t="s">
        <v>189</v>
      </c>
      <c r="C5" s="5">
        <v>1075</v>
      </c>
      <c r="D5" s="21">
        <v>0.26340000000000002</v>
      </c>
      <c r="E5" s="21">
        <v>4.7000000000000002E-3</v>
      </c>
      <c r="F5" s="5">
        <v>5</v>
      </c>
      <c r="G5" s="21">
        <v>5.5599999999999997E-2</v>
      </c>
    </row>
    <row r="6" spans="2:7" x14ac:dyDescent="0.3">
      <c r="B6" s="5" t="s">
        <v>190</v>
      </c>
      <c r="C6" s="5">
        <v>1162</v>
      </c>
      <c r="D6" s="21">
        <v>0.28470000000000001</v>
      </c>
      <c r="E6" s="21">
        <v>3.27E-2</v>
      </c>
      <c r="F6" s="5">
        <v>38</v>
      </c>
      <c r="G6" s="21">
        <v>0.42220000000000002</v>
      </c>
    </row>
    <row r="7" spans="2:7" x14ac:dyDescent="0.3">
      <c r="B7" s="5" t="s">
        <v>191</v>
      </c>
      <c r="C7" s="5">
        <v>740</v>
      </c>
      <c r="D7" s="21">
        <v>0.18129999999999999</v>
      </c>
      <c r="E7" s="21">
        <v>2.8400000000000002E-2</v>
      </c>
      <c r="F7" s="5">
        <v>21</v>
      </c>
      <c r="G7" s="21">
        <v>0.23330000000000001</v>
      </c>
    </row>
    <row r="8" spans="2:7" x14ac:dyDescent="0.3">
      <c r="B8" s="5" t="s">
        <v>192</v>
      </c>
      <c r="C8" s="5">
        <v>416</v>
      </c>
      <c r="D8" s="21">
        <v>0.1019</v>
      </c>
      <c r="E8" s="21">
        <v>3.3700000000000001E-2</v>
      </c>
      <c r="F8" s="5">
        <v>14</v>
      </c>
      <c r="G8" s="21">
        <v>0.15559999999999999</v>
      </c>
    </row>
    <row r="9" spans="2:7" x14ac:dyDescent="0.3">
      <c r="B9" s="5" t="s">
        <v>193</v>
      </c>
      <c r="C9" s="5">
        <v>365</v>
      </c>
      <c r="D9" s="21">
        <v>8.9399999999999993E-2</v>
      </c>
      <c r="E9" s="21">
        <v>3.2899999999999999E-2</v>
      </c>
      <c r="F9" s="5">
        <v>12</v>
      </c>
      <c r="G9" s="21">
        <v>0.1333</v>
      </c>
    </row>
    <row r="27" spans="2:7" ht="23.4" x14ac:dyDescent="0.45">
      <c r="B27" s="52" t="s">
        <v>204</v>
      </c>
      <c r="C27" s="52"/>
      <c r="D27" s="52"/>
      <c r="E27" s="52"/>
      <c r="F27" s="52"/>
      <c r="G27" s="52"/>
    </row>
    <row r="28" spans="2:7" x14ac:dyDescent="0.3">
      <c r="B28" s="30" t="s">
        <v>197</v>
      </c>
      <c r="C28" s="30" t="s">
        <v>137</v>
      </c>
      <c r="D28" s="30" t="s">
        <v>138</v>
      </c>
      <c r="E28" s="30" t="s">
        <v>141</v>
      </c>
      <c r="F28" s="30" t="s">
        <v>139</v>
      </c>
      <c r="G28" s="30" t="s">
        <v>142</v>
      </c>
    </row>
    <row r="29" spans="2:7" x14ac:dyDescent="0.3">
      <c r="B29" s="5" t="s">
        <v>198</v>
      </c>
      <c r="C29" s="5">
        <v>623</v>
      </c>
      <c r="D29" s="21">
        <v>0.15260000000000001</v>
      </c>
      <c r="E29" s="21">
        <v>1.44E-2</v>
      </c>
      <c r="F29" s="5">
        <v>9</v>
      </c>
      <c r="G29" s="29">
        <v>0.1</v>
      </c>
    </row>
    <row r="30" spans="2:7" x14ac:dyDescent="0.3">
      <c r="B30" s="5" t="s">
        <v>199</v>
      </c>
      <c r="C30" s="5">
        <v>1967</v>
      </c>
      <c r="D30" s="21">
        <v>0.4819</v>
      </c>
      <c r="E30" s="21">
        <v>1.6799999999999999E-2</v>
      </c>
      <c r="F30" s="5">
        <v>33</v>
      </c>
      <c r="G30" s="21">
        <v>0.36670000000000003</v>
      </c>
    </row>
    <row r="31" spans="2:7" x14ac:dyDescent="0.3">
      <c r="B31" s="5" t="s">
        <v>200</v>
      </c>
      <c r="C31" s="5">
        <v>844</v>
      </c>
      <c r="D31" s="21">
        <v>0.20680000000000001</v>
      </c>
      <c r="E31" s="21">
        <v>2.01E-2</v>
      </c>
      <c r="F31" s="5">
        <v>17</v>
      </c>
      <c r="G31" s="21">
        <v>0.18890000000000001</v>
      </c>
    </row>
    <row r="32" spans="2:7" x14ac:dyDescent="0.3">
      <c r="B32" s="5" t="s">
        <v>201</v>
      </c>
      <c r="C32" s="5">
        <v>420</v>
      </c>
      <c r="D32" s="21">
        <v>0.10290000000000001</v>
      </c>
      <c r="E32" s="21">
        <v>3.3300000000000003E-2</v>
      </c>
      <c r="F32" s="5">
        <v>14</v>
      </c>
      <c r="G32" s="21">
        <v>0.15559999999999999</v>
      </c>
    </row>
    <row r="33" spans="2:7" x14ac:dyDescent="0.3">
      <c r="B33" s="5" t="s">
        <v>202</v>
      </c>
      <c r="C33" s="5">
        <v>228</v>
      </c>
      <c r="D33" s="21">
        <v>5.5899999999999998E-2</v>
      </c>
      <c r="E33" s="21">
        <v>7.46E-2</v>
      </c>
      <c r="F33" s="5">
        <v>17</v>
      </c>
      <c r="G33" s="21">
        <v>0.18890000000000001</v>
      </c>
    </row>
    <row r="51" spans="2:7" ht="23.4" x14ac:dyDescent="0.45">
      <c r="B51" s="54" t="s">
        <v>208</v>
      </c>
      <c r="C51" s="54"/>
      <c r="D51" s="54"/>
      <c r="E51" s="54"/>
      <c r="F51" s="54"/>
      <c r="G51" s="54"/>
    </row>
    <row r="52" spans="2:7" ht="15.6" x14ac:dyDescent="0.3">
      <c r="B52" s="32" t="s">
        <v>205</v>
      </c>
      <c r="C52" s="32" t="s">
        <v>137</v>
      </c>
      <c r="D52" s="32" t="s">
        <v>138</v>
      </c>
      <c r="E52" s="32" t="s">
        <v>141</v>
      </c>
      <c r="F52" s="32" t="s">
        <v>139</v>
      </c>
      <c r="G52" s="32" t="s">
        <v>142</v>
      </c>
    </row>
    <row r="53" spans="2:7" x14ac:dyDescent="0.3">
      <c r="B53" s="31" t="s">
        <v>206</v>
      </c>
      <c r="C53" s="31">
        <v>3986</v>
      </c>
      <c r="D53" s="33">
        <v>0.97650000000000003</v>
      </c>
      <c r="E53" s="33">
        <v>1.9300000000000001E-2</v>
      </c>
      <c r="F53" s="31">
        <v>77</v>
      </c>
      <c r="G53" s="33">
        <v>0.85560000000000003</v>
      </c>
    </row>
    <row r="54" spans="2:7" x14ac:dyDescent="0.3">
      <c r="B54" s="31" t="s">
        <v>207</v>
      </c>
      <c r="C54" s="31">
        <v>96</v>
      </c>
      <c r="D54" s="33">
        <v>2.35E-2</v>
      </c>
      <c r="E54" s="33">
        <v>0.13539999999999999</v>
      </c>
      <c r="F54" s="31">
        <v>13</v>
      </c>
      <c r="G54" s="33">
        <v>0.1444</v>
      </c>
    </row>
    <row r="73" spans="2:7" ht="23.4" x14ac:dyDescent="0.45">
      <c r="B73" s="52" t="s">
        <v>214</v>
      </c>
      <c r="C73" s="52"/>
      <c r="D73" s="52"/>
      <c r="E73" s="52"/>
      <c r="F73" s="52"/>
      <c r="G73" s="52"/>
    </row>
    <row r="74" spans="2:7" ht="15.6" x14ac:dyDescent="0.3">
      <c r="B74" s="19" t="s">
        <v>212</v>
      </c>
      <c r="C74" s="19" t="s">
        <v>137</v>
      </c>
      <c r="D74" s="19" t="s">
        <v>138</v>
      </c>
      <c r="E74" s="19" t="s">
        <v>139</v>
      </c>
      <c r="F74" s="19" t="s">
        <v>141</v>
      </c>
      <c r="G74" s="19" t="s">
        <v>142</v>
      </c>
    </row>
    <row r="75" spans="2:7" x14ac:dyDescent="0.3">
      <c r="B75" s="5" t="s">
        <v>32</v>
      </c>
      <c r="C75" s="5">
        <v>268</v>
      </c>
      <c r="D75" s="21">
        <v>6.5699999999999995E-2</v>
      </c>
      <c r="E75" s="5">
        <v>16</v>
      </c>
      <c r="F75" s="21">
        <v>5.9700000000000003E-2</v>
      </c>
      <c r="G75" s="21">
        <v>0.17780000000000001</v>
      </c>
    </row>
    <row r="76" spans="2:7" x14ac:dyDescent="0.3">
      <c r="B76" s="5" t="s">
        <v>213</v>
      </c>
      <c r="C76" s="5">
        <v>3814</v>
      </c>
      <c r="D76" s="21">
        <v>0.93430000000000002</v>
      </c>
      <c r="E76" s="5">
        <v>74</v>
      </c>
      <c r="F76" s="21">
        <v>1.9400000000000001E-2</v>
      </c>
      <c r="G76" s="21">
        <v>0.82220000000000004</v>
      </c>
    </row>
  </sheetData>
  <mergeCells count="4">
    <mergeCell ref="B2:G2"/>
    <mergeCell ref="B27:G27"/>
    <mergeCell ref="B51:G51"/>
    <mergeCell ref="B73:G7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118"/>
  <sheetViews>
    <sheetView topLeftCell="A114" workbookViewId="0">
      <selection activeCell="B136" sqref="B136"/>
    </sheetView>
  </sheetViews>
  <sheetFormatPr defaultRowHeight="14.4" x14ac:dyDescent="0.3"/>
  <cols>
    <col min="2" max="2" width="17.109375" bestFit="1" customWidth="1"/>
    <col min="3" max="3" width="9" bestFit="1" customWidth="1"/>
    <col min="4" max="4" width="15.21875" bestFit="1" customWidth="1"/>
    <col min="5" max="5" width="15.109375" bestFit="1" customWidth="1"/>
    <col min="6" max="7" width="19.5546875" bestFit="1" customWidth="1"/>
  </cols>
  <sheetData>
    <row r="2" spans="2:7" ht="23.4" x14ac:dyDescent="0.45">
      <c r="B2" s="52" t="s">
        <v>140</v>
      </c>
      <c r="C2" s="52"/>
      <c r="D2" s="52"/>
      <c r="E2" s="52"/>
      <c r="F2" s="52"/>
      <c r="G2" s="52"/>
    </row>
    <row r="3" spans="2:7" ht="15.6" x14ac:dyDescent="0.3">
      <c r="B3" s="19" t="s">
        <v>27</v>
      </c>
      <c r="C3" s="19" t="s">
        <v>137</v>
      </c>
      <c r="D3" s="19" t="s">
        <v>138</v>
      </c>
      <c r="E3" s="19" t="s">
        <v>139</v>
      </c>
      <c r="F3" s="19" t="s">
        <v>141</v>
      </c>
      <c r="G3" s="19" t="s">
        <v>142</v>
      </c>
    </row>
    <row r="4" spans="2:7" x14ac:dyDescent="0.3">
      <c r="B4" s="5" t="s">
        <v>135</v>
      </c>
      <c r="C4" s="5">
        <v>2384</v>
      </c>
      <c r="D4" s="21">
        <v>0.58399999999999996</v>
      </c>
      <c r="E4" s="5">
        <v>48</v>
      </c>
      <c r="F4" s="21">
        <v>2.01E-2</v>
      </c>
      <c r="G4" s="21">
        <v>0.5333</v>
      </c>
    </row>
    <row r="5" spans="2:7" x14ac:dyDescent="0.3">
      <c r="B5" s="5" t="s">
        <v>136</v>
      </c>
      <c r="C5" s="5">
        <v>1698</v>
      </c>
      <c r="D5" s="21">
        <v>0.41599999999999998</v>
      </c>
      <c r="E5" s="5">
        <v>42</v>
      </c>
      <c r="F5" s="21">
        <v>2.47E-2</v>
      </c>
      <c r="G5" s="21">
        <v>0.4667</v>
      </c>
    </row>
    <row r="22" spans="2:8" ht="23.4" x14ac:dyDescent="0.45">
      <c r="B22" s="52" t="s">
        <v>143</v>
      </c>
      <c r="C22" s="52"/>
      <c r="D22" s="52"/>
      <c r="E22" s="52"/>
      <c r="F22" s="52"/>
      <c r="G22" s="52"/>
    </row>
    <row r="23" spans="2:8" ht="15.6" x14ac:dyDescent="0.3">
      <c r="B23" s="25" t="s">
        <v>144</v>
      </c>
      <c r="C23" s="25" t="s">
        <v>137</v>
      </c>
      <c r="D23" s="25" t="s">
        <v>138</v>
      </c>
      <c r="E23" s="25" t="s">
        <v>139</v>
      </c>
      <c r="F23" s="25" t="s">
        <v>141</v>
      </c>
      <c r="G23" s="25" t="s">
        <v>145</v>
      </c>
    </row>
    <row r="24" spans="2:8" x14ac:dyDescent="0.3">
      <c r="B24" s="26" t="s">
        <v>146</v>
      </c>
      <c r="C24" s="26">
        <v>856</v>
      </c>
      <c r="D24" s="27">
        <v>0.2097</v>
      </c>
      <c r="E24" s="26">
        <v>2</v>
      </c>
      <c r="F24" s="27">
        <v>2.3E-3</v>
      </c>
      <c r="G24" s="27">
        <v>2.2200000000000001E-2</v>
      </c>
    </row>
    <row r="25" spans="2:8" ht="28.8" x14ac:dyDescent="0.3">
      <c r="B25" s="26" t="s">
        <v>147</v>
      </c>
      <c r="C25" s="26">
        <v>380</v>
      </c>
      <c r="D25" s="27">
        <v>9.3100000000000002E-2</v>
      </c>
      <c r="E25" s="26">
        <v>0</v>
      </c>
      <c r="F25" s="28">
        <v>0</v>
      </c>
      <c r="G25" s="28">
        <v>0</v>
      </c>
    </row>
    <row r="26" spans="2:8" x14ac:dyDescent="0.3">
      <c r="B26" s="26" t="s">
        <v>148</v>
      </c>
      <c r="C26" s="26">
        <v>608</v>
      </c>
      <c r="D26" s="27">
        <v>0.1489</v>
      </c>
      <c r="E26" s="26">
        <v>1</v>
      </c>
      <c r="F26" s="27">
        <v>1.6000000000000001E-3</v>
      </c>
      <c r="G26" s="27">
        <v>1.11E-2</v>
      </c>
    </row>
    <row r="27" spans="2:8" ht="28.8" x14ac:dyDescent="0.3">
      <c r="B27" s="26" t="s">
        <v>149</v>
      </c>
      <c r="C27" s="26">
        <v>688</v>
      </c>
      <c r="D27" s="27">
        <v>0.16850000000000001</v>
      </c>
      <c r="E27" s="26">
        <v>7</v>
      </c>
      <c r="F27" s="27">
        <v>1.0200000000000001E-2</v>
      </c>
      <c r="G27" s="27">
        <v>7.7799999999999994E-2</v>
      </c>
      <c r="H27" s="23"/>
    </row>
    <row r="28" spans="2:8" x14ac:dyDescent="0.3">
      <c r="B28" s="26" t="s">
        <v>150</v>
      </c>
      <c r="C28" s="26">
        <v>798</v>
      </c>
      <c r="D28" s="27">
        <v>0.19550000000000001</v>
      </c>
      <c r="E28" s="26">
        <v>27</v>
      </c>
      <c r="F28" s="27">
        <v>3.3799999999999997E-2</v>
      </c>
      <c r="G28" s="28">
        <v>0.3</v>
      </c>
      <c r="H28" s="23"/>
    </row>
    <row r="29" spans="2:8" x14ac:dyDescent="0.3">
      <c r="B29" s="26" t="s">
        <v>151</v>
      </c>
      <c r="C29" s="26">
        <v>752</v>
      </c>
      <c r="D29" s="27">
        <v>0.1842</v>
      </c>
      <c r="E29" s="26">
        <v>53</v>
      </c>
      <c r="F29" s="27">
        <v>7.0499999999999993E-2</v>
      </c>
      <c r="G29" s="27">
        <v>0.58889999999999998</v>
      </c>
      <c r="H29" s="23"/>
    </row>
    <row r="47" spans="2:7" ht="23.4" x14ac:dyDescent="0.45">
      <c r="B47" s="52" t="s">
        <v>155</v>
      </c>
      <c r="C47" s="52"/>
      <c r="D47" s="52"/>
      <c r="E47" s="52"/>
      <c r="F47" s="52"/>
      <c r="G47" s="52"/>
    </row>
    <row r="48" spans="2:7" ht="15.6" x14ac:dyDescent="0.3">
      <c r="B48" s="24" t="s">
        <v>35</v>
      </c>
      <c r="C48" s="24" t="s">
        <v>137</v>
      </c>
      <c r="D48" s="24" t="s">
        <v>138</v>
      </c>
      <c r="E48" s="24" t="s">
        <v>139</v>
      </c>
      <c r="F48" s="24" t="s">
        <v>141</v>
      </c>
      <c r="G48" s="24" t="s">
        <v>145</v>
      </c>
    </row>
    <row r="49" spans="2:7" x14ac:dyDescent="0.3">
      <c r="B49" s="5" t="s">
        <v>160</v>
      </c>
      <c r="C49" s="5">
        <v>22</v>
      </c>
      <c r="D49" s="21">
        <v>5.4000000000000003E-3</v>
      </c>
      <c r="E49" s="5">
        <v>0</v>
      </c>
      <c r="F49" s="29">
        <v>0</v>
      </c>
      <c r="G49" s="29">
        <v>0</v>
      </c>
    </row>
    <row r="50" spans="2:7" x14ac:dyDescent="0.3">
      <c r="B50" s="5" t="s">
        <v>158</v>
      </c>
      <c r="C50" s="5">
        <v>437</v>
      </c>
      <c r="D50" s="21">
        <v>0.1071</v>
      </c>
      <c r="E50" s="5">
        <v>13</v>
      </c>
      <c r="F50" s="21">
        <v>2.9700000000000001E-2</v>
      </c>
      <c r="G50" s="21">
        <v>0.1444</v>
      </c>
    </row>
    <row r="51" spans="2:7" x14ac:dyDescent="0.3">
      <c r="B51" s="5" t="s">
        <v>157</v>
      </c>
      <c r="C51" s="5">
        <v>526</v>
      </c>
      <c r="D51" s="21">
        <v>0.12889999999999999</v>
      </c>
      <c r="E51" s="5">
        <v>16</v>
      </c>
      <c r="F51" s="21">
        <v>3.04E-2</v>
      </c>
      <c r="G51" s="21">
        <v>0.17780000000000001</v>
      </c>
    </row>
    <row r="52" spans="2:7" x14ac:dyDescent="0.3">
      <c r="B52" s="5" t="s">
        <v>159</v>
      </c>
      <c r="C52" s="5">
        <v>687</v>
      </c>
      <c r="D52" s="21">
        <v>0.16830000000000001</v>
      </c>
      <c r="E52" s="5">
        <v>2</v>
      </c>
      <c r="F52" s="21">
        <v>2.8999999999999998E-3</v>
      </c>
      <c r="G52" s="21">
        <v>2.2200000000000001E-2</v>
      </c>
    </row>
    <row r="53" spans="2:7" x14ac:dyDescent="0.3">
      <c r="B53" s="5" t="s">
        <v>156</v>
      </c>
      <c r="C53" s="5">
        <v>2410</v>
      </c>
      <c r="D53" s="21">
        <v>0.59040000000000004</v>
      </c>
      <c r="E53" s="5">
        <v>59</v>
      </c>
      <c r="F53" s="21">
        <v>2.4500000000000001E-2</v>
      </c>
      <c r="G53" s="21">
        <v>0.65559999999999996</v>
      </c>
    </row>
    <row r="71" spans="2:7" ht="23.4" x14ac:dyDescent="0.45">
      <c r="B71" s="55" t="s">
        <v>162</v>
      </c>
      <c r="C71" s="55"/>
      <c r="D71" s="55"/>
      <c r="E71" s="55"/>
      <c r="F71" s="55"/>
      <c r="G71" s="55"/>
    </row>
    <row r="72" spans="2:7" ht="15.6" x14ac:dyDescent="0.3">
      <c r="B72" s="19" t="s">
        <v>36</v>
      </c>
      <c r="C72" s="19" t="s">
        <v>137</v>
      </c>
      <c r="D72" s="19" t="s">
        <v>138</v>
      </c>
      <c r="E72" s="19" t="s">
        <v>139</v>
      </c>
      <c r="F72" s="19" t="s">
        <v>141</v>
      </c>
      <c r="G72" s="19" t="s">
        <v>145</v>
      </c>
    </row>
    <row r="73" spans="2:7" x14ac:dyDescent="0.3">
      <c r="B73" s="5" t="s">
        <v>163</v>
      </c>
      <c r="C73" s="5">
        <v>2056</v>
      </c>
      <c r="D73" s="21">
        <v>0.50370000000000004</v>
      </c>
      <c r="E73" s="5">
        <v>48</v>
      </c>
      <c r="F73" s="21">
        <v>2.3300000000000001E-2</v>
      </c>
      <c r="G73" s="21">
        <v>0.5333</v>
      </c>
    </row>
    <row r="74" spans="2:7" x14ac:dyDescent="0.3">
      <c r="B74" s="5" t="s">
        <v>164</v>
      </c>
      <c r="C74" s="5">
        <v>2026</v>
      </c>
      <c r="D74" s="21">
        <v>0.49630000000000002</v>
      </c>
      <c r="E74" s="5">
        <v>42</v>
      </c>
      <c r="F74" s="21">
        <v>2.07E-2</v>
      </c>
      <c r="G74" s="21">
        <v>0.4667</v>
      </c>
    </row>
    <row r="92" spans="2:7" ht="23.4" x14ac:dyDescent="0.45">
      <c r="B92" s="52" t="s">
        <v>169</v>
      </c>
      <c r="C92" s="52"/>
      <c r="D92" s="52"/>
      <c r="E92" s="52"/>
      <c r="F92" s="52"/>
      <c r="G92" s="52"/>
    </row>
    <row r="93" spans="2:7" ht="15.6" x14ac:dyDescent="0.3">
      <c r="B93" s="19" t="s">
        <v>166</v>
      </c>
      <c r="C93" s="19" t="s">
        <v>137</v>
      </c>
      <c r="D93" s="19" t="s">
        <v>138</v>
      </c>
      <c r="E93" s="19" t="s">
        <v>139</v>
      </c>
      <c r="F93" s="19" t="s">
        <v>141</v>
      </c>
      <c r="G93" s="19" t="s">
        <v>145</v>
      </c>
    </row>
    <row r="94" spans="2:7" x14ac:dyDescent="0.3">
      <c r="B94" s="5" t="s">
        <v>167</v>
      </c>
      <c r="C94" s="5">
        <v>2414</v>
      </c>
      <c r="D94" s="21">
        <v>0.59140000000000004</v>
      </c>
      <c r="E94" s="5">
        <v>81</v>
      </c>
      <c r="F94" s="21">
        <v>3.3599999999999998E-2</v>
      </c>
      <c r="G94" s="29">
        <v>0.9</v>
      </c>
    </row>
    <row r="95" spans="2:7" x14ac:dyDescent="0.3">
      <c r="B95" s="5" t="s">
        <v>168</v>
      </c>
      <c r="C95" s="5">
        <v>1668</v>
      </c>
      <c r="D95" s="21">
        <v>0.40860000000000002</v>
      </c>
      <c r="E95" s="5">
        <v>9</v>
      </c>
      <c r="F95" s="21">
        <v>5.4000000000000003E-3</v>
      </c>
      <c r="G95" s="29">
        <v>0.1</v>
      </c>
    </row>
    <row r="113" spans="2:7" ht="23.4" x14ac:dyDescent="0.45">
      <c r="B113" s="52" t="s">
        <v>180</v>
      </c>
      <c r="C113" s="53"/>
      <c r="D113" s="53"/>
      <c r="E113" s="53"/>
      <c r="F113" s="53"/>
      <c r="G113" s="53"/>
    </row>
    <row r="114" spans="2:7" ht="15.6" x14ac:dyDescent="0.3">
      <c r="B114" s="19" t="s">
        <v>39</v>
      </c>
      <c r="C114" s="19" t="s">
        <v>137</v>
      </c>
      <c r="D114" s="19" t="s">
        <v>138</v>
      </c>
      <c r="E114" s="19" t="s">
        <v>139</v>
      </c>
      <c r="F114" s="19" t="s">
        <v>141</v>
      </c>
      <c r="G114" s="19" t="s">
        <v>145</v>
      </c>
    </row>
    <row r="115" spans="2:7" x14ac:dyDescent="0.3">
      <c r="B115" s="5" t="s">
        <v>175</v>
      </c>
      <c r="C115" s="5">
        <v>585</v>
      </c>
      <c r="D115" s="21">
        <v>0.14330000000000001</v>
      </c>
      <c r="E115" s="5">
        <v>22</v>
      </c>
      <c r="F115" s="21">
        <v>3.7600000000000001E-2</v>
      </c>
      <c r="G115" s="21">
        <v>0.24440000000000001</v>
      </c>
    </row>
    <row r="116" spans="2:7" x14ac:dyDescent="0.3">
      <c r="B116" s="5" t="s">
        <v>178</v>
      </c>
      <c r="C116" s="5">
        <v>659</v>
      </c>
      <c r="D116" s="21">
        <v>0.16139999999999999</v>
      </c>
      <c r="E116" s="5">
        <v>25</v>
      </c>
      <c r="F116" s="21">
        <v>3.7900000000000003E-2</v>
      </c>
      <c r="G116" s="21">
        <v>0.27779999999999999</v>
      </c>
    </row>
    <row r="117" spans="2:7" x14ac:dyDescent="0.3">
      <c r="B117" s="5" t="s">
        <v>177</v>
      </c>
      <c r="C117" s="5">
        <v>1353</v>
      </c>
      <c r="D117" s="21">
        <v>0.33150000000000002</v>
      </c>
      <c r="E117" s="5">
        <v>19</v>
      </c>
      <c r="F117" s="21">
        <v>1.4E-2</v>
      </c>
      <c r="G117" s="21">
        <v>0.21110000000000001</v>
      </c>
    </row>
    <row r="118" spans="2:7" x14ac:dyDescent="0.3">
      <c r="B118" s="5" t="s">
        <v>176</v>
      </c>
      <c r="C118" s="5">
        <v>1485</v>
      </c>
      <c r="D118" s="21">
        <v>0.36380000000000001</v>
      </c>
      <c r="E118" s="5">
        <v>24</v>
      </c>
      <c r="F118" s="21">
        <v>1.6199999999999999E-2</v>
      </c>
      <c r="G118" s="21">
        <v>0.26669999999999999</v>
      </c>
    </row>
  </sheetData>
  <sortState xmlns:xlrd2="http://schemas.microsoft.com/office/spreadsheetml/2017/richdata2" ref="B115:G118">
    <sortCondition ref="C115:C118"/>
  </sortState>
  <mergeCells count="6">
    <mergeCell ref="B113:G113"/>
    <mergeCell ref="B2:G2"/>
    <mergeCell ref="B22:G22"/>
    <mergeCell ref="B47:G47"/>
    <mergeCell ref="B71:G71"/>
    <mergeCell ref="B92:G9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4FD2-6D82-40C2-AE53-A6BA1DA44513}">
  <dimension ref="B2:T39"/>
  <sheetViews>
    <sheetView topLeftCell="B23" zoomScale="75" zoomScaleNormal="75" workbookViewId="0">
      <selection activeCell="Q23" sqref="Q23"/>
    </sheetView>
  </sheetViews>
  <sheetFormatPr defaultRowHeight="14.4" x14ac:dyDescent="0.3"/>
  <cols>
    <col min="2" max="2" width="13.44140625" bestFit="1" customWidth="1"/>
    <col min="3" max="3" width="14.44140625" bestFit="1" customWidth="1"/>
    <col min="4" max="4" width="14.33203125" bestFit="1" customWidth="1"/>
    <col min="5" max="5" width="7.88671875" bestFit="1" customWidth="1"/>
    <col min="6" max="6" width="17.6640625" customWidth="1"/>
    <col min="7" max="7" width="17.5546875" bestFit="1" customWidth="1"/>
    <col min="8" max="8" width="15.5546875" bestFit="1" customWidth="1"/>
    <col min="9" max="9" width="8.5546875" bestFit="1" customWidth="1"/>
    <col min="10" max="10" width="10.5546875" bestFit="1" customWidth="1"/>
    <col min="11" max="11" width="9.6640625" bestFit="1" customWidth="1"/>
    <col min="12" max="12" width="8.5546875" bestFit="1" customWidth="1"/>
    <col min="13" max="13" width="11.109375" bestFit="1" customWidth="1"/>
    <col min="14" max="14" width="14.21875" bestFit="1" customWidth="1"/>
    <col min="15" max="15" width="25.77734375" customWidth="1"/>
    <col min="16" max="16" width="17.21875" bestFit="1" customWidth="1"/>
    <col min="17" max="17" width="13.44140625" bestFit="1" customWidth="1"/>
    <col min="18" max="18" width="25" customWidth="1"/>
    <col min="19" max="19" width="16.33203125" bestFit="1" customWidth="1"/>
    <col min="20" max="20" width="15.44140625" bestFit="1" customWidth="1"/>
    <col min="21" max="21" width="8.5546875" bestFit="1" customWidth="1"/>
    <col min="22" max="22" width="18.33203125" bestFit="1" customWidth="1"/>
    <col min="23" max="23" width="15.6640625" bestFit="1" customWidth="1"/>
    <col min="24" max="24" width="8.5546875" bestFit="1" customWidth="1"/>
    <col min="25" max="25" width="18.5546875" bestFit="1" customWidth="1"/>
    <col min="26" max="26" width="11.109375" bestFit="1" customWidth="1"/>
    <col min="27" max="27" width="8.5546875" bestFit="1" customWidth="1"/>
    <col min="28" max="28" width="14" bestFit="1" customWidth="1"/>
    <col min="29" max="29" width="10.5546875" bestFit="1" customWidth="1"/>
  </cols>
  <sheetData>
    <row r="2" spans="2:20" ht="18" x14ac:dyDescent="0.35">
      <c r="B2" t="s">
        <v>217</v>
      </c>
      <c r="C2" t="s">
        <v>218</v>
      </c>
      <c r="D2" t="s">
        <v>219</v>
      </c>
      <c r="E2" t="s">
        <v>220</v>
      </c>
      <c r="O2" s="61" t="s">
        <v>229</v>
      </c>
      <c r="P2" s="61"/>
      <c r="R2" s="58" t="s">
        <v>228</v>
      </c>
      <c r="S2" s="59"/>
      <c r="T2" s="60"/>
    </row>
    <row r="3" spans="2:20" ht="15.6" x14ac:dyDescent="0.3">
      <c r="B3" t="s">
        <v>34</v>
      </c>
      <c r="C3" t="s">
        <v>167</v>
      </c>
      <c r="D3" t="s">
        <v>221</v>
      </c>
      <c r="E3">
        <v>81</v>
      </c>
      <c r="G3" s="34" t="s">
        <v>226</v>
      </c>
      <c r="H3" s="34" t="s">
        <v>225</v>
      </c>
      <c r="M3" s="37"/>
      <c r="O3" s="23" t="s">
        <v>221</v>
      </c>
      <c r="P3" s="23" t="s">
        <v>222</v>
      </c>
      <c r="R3" s="25" t="s">
        <v>217</v>
      </c>
      <c r="S3" s="25" t="s">
        <v>227</v>
      </c>
      <c r="T3" s="42" t="s">
        <v>230</v>
      </c>
    </row>
    <row r="4" spans="2:20" ht="15.6" x14ac:dyDescent="0.3">
      <c r="B4" t="s">
        <v>34</v>
      </c>
      <c r="C4" t="s">
        <v>167</v>
      </c>
      <c r="D4" t="s">
        <v>222</v>
      </c>
      <c r="E4">
        <v>2333</v>
      </c>
      <c r="G4" s="34" t="s">
        <v>223</v>
      </c>
      <c r="H4" t="s">
        <v>221</v>
      </c>
      <c r="I4" t="s">
        <v>222</v>
      </c>
      <c r="J4" t="s">
        <v>224</v>
      </c>
      <c r="M4" s="37"/>
      <c r="N4" s="40" t="s">
        <v>167</v>
      </c>
      <c r="O4" s="38">
        <f>GETPIVOTDATA("count",$G$3,"feature","ever_married","stroke_status","had stroke")*GETPIVOTDATA("count",$G$3,"feature","ever_married","category","married")/GETPIVOTDATA("count",$G$3,"feature","ever_married")</f>
        <v>53.223909848113671</v>
      </c>
      <c r="P4" s="38">
        <f>GETPIVOTDATA("count",$G$3,"feature","ever_married","stroke_status","no stroke")*GETPIVOTDATA("count",$G$3,"feature","ever_married","category","married")/GETPIVOTDATA("count",$G$3,"feature","ever_married")</f>
        <v>2360.7760901518864</v>
      </c>
      <c r="R4" s="39" t="s">
        <v>34</v>
      </c>
      <c r="S4" s="41">
        <f>CHITEST(H6:I7,O4:P5)</f>
        <v>1.7143999237010973E-9</v>
      </c>
      <c r="T4" s="39" t="s">
        <v>110</v>
      </c>
    </row>
    <row r="5" spans="2:20" ht="15.6" x14ac:dyDescent="0.3">
      <c r="B5" t="s">
        <v>34</v>
      </c>
      <c r="C5" t="s">
        <v>168</v>
      </c>
      <c r="D5" t="s">
        <v>221</v>
      </c>
      <c r="E5">
        <v>9</v>
      </c>
      <c r="G5" s="35" t="s">
        <v>34</v>
      </c>
      <c r="H5">
        <v>90</v>
      </c>
      <c r="I5">
        <v>3992</v>
      </c>
      <c r="J5">
        <v>4082</v>
      </c>
      <c r="N5" s="40" t="s">
        <v>168</v>
      </c>
      <c r="O5" s="38">
        <f>GETPIVOTDATA("count",$G$3,"feature","ever_married","stroke_status","had stroke")*GETPIVOTDATA("count",$G$3,"feature","ever_married","category","never married")/GETPIVOTDATA("count",$G$3,"feature","ever_married")</f>
        <v>36.776090151886329</v>
      </c>
      <c r="P5" s="38">
        <f>GETPIVOTDATA("count",$G$3,"feature","ever_married","stroke_status","no stroke")*GETPIVOTDATA("count",$G$3,"feature","ever_married","category","never married")/GETPIVOTDATA("count",$G$3,"feature","ever_married")</f>
        <v>1631.2239098481136</v>
      </c>
      <c r="R5" s="39" t="s">
        <v>27</v>
      </c>
      <c r="S5" s="41">
        <f>_xlfn.CHISQ.TEST(H9:I10,O7:P8)</f>
        <v>0.32380549991782243</v>
      </c>
      <c r="T5" s="39" t="s">
        <v>231</v>
      </c>
    </row>
    <row r="6" spans="2:20" ht="15.6" x14ac:dyDescent="0.3">
      <c r="B6" t="s">
        <v>34</v>
      </c>
      <c r="C6" t="s">
        <v>168</v>
      </c>
      <c r="D6" t="s">
        <v>222</v>
      </c>
      <c r="E6">
        <v>1659</v>
      </c>
      <c r="G6" s="36" t="s">
        <v>167</v>
      </c>
      <c r="H6">
        <v>81</v>
      </c>
      <c r="I6">
        <v>2333</v>
      </c>
      <c r="J6">
        <v>2414</v>
      </c>
      <c r="N6" s="38"/>
      <c r="O6" s="38"/>
      <c r="P6" s="38"/>
      <c r="R6" s="39" t="s">
        <v>33</v>
      </c>
      <c r="S6" s="41">
        <f>_xlfn.CHISQ.TEST(H12:I13,O10:P11)</f>
        <v>1.9310731870592928E-14</v>
      </c>
      <c r="T6" s="39" t="s">
        <v>110</v>
      </c>
    </row>
    <row r="7" spans="2:20" ht="15.6" x14ac:dyDescent="0.3">
      <c r="B7" t="s">
        <v>27</v>
      </c>
      <c r="C7" t="s">
        <v>135</v>
      </c>
      <c r="D7" t="s">
        <v>221</v>
      </c>
      <c r="E7">
        <v>48</v>
      </c>
      <c r="G7" s="36" t="s">
        <v>168</v>
      </c>
      <c r="H7">
        <v>9</v>
      </c>
      <c r="I7">
        <v>1659</v>
      </c>
      <c r="J7">
        <v>1668</v>
      </c>
      <c r="N7" s="40" t="s">
        <v>135</v>
      </c>
      <c r="O7" s="38">
        <f>GETPIVOTDATA("count",$G$3,"feature","gender","stroke_status","had stroke")*GETPIVOTDATA("count",$G$3,"feature","gender","category","female")/GETPIVOTDATA("count",$G$3,"feature","gender")</f>
        <v>52.562469377756003</v>
      </c>
      <c r="P7" s="38">
        <f>GETPIVOTDATA("count",$G$3,"feature","gender","stroke_status","no stroke")*GETPIVOTDATA("count",$G$3,"feature","gender","category","female")/GETPIVOTDATA("count",$G$3,"feature","gender")</f>
        <v>2331.4375306222441</v>
      </c>
      <c r="R7" s="39" t="s">
        <v>32</v>
      </c>
      <c r="S7" s="41">
        <f>_xlfn.CHISQ.TEST(H15:I16,O13:P14)</f>
        <v>1.4064432652271219E-5</v>
      </c>
      <c r="T7" s="39" t="s">
        <v>110</v>
      </c>
    </row>
    <row r="8" spans="2:20" ht="15.6" x14ac:dyDescent="0.3">
      <c r="B8" t="s">
        <v>27</v>
      </c>
      <c r="C8" t="s">
        <v>135</v>
      </c>
      <c r="D8" t="s">
        <v>222</v>
      </c>
      <c r="E8">
        <v>2336</v>
      </c>
      <c r="G8" s="35" t="s">
        <v>27</v>
      </c>
      <c r="H8">
        <v>90</v>
      </c>
      <c r="I8">
        <v>3992</v>
      </c>
      <c r="J8">
        <v>4082</v>
      </c>
      <c r="N8" s="40" t="s">
        <v>136</v>
      </c>
      <c r="O8" s="38">
        <f>GETPIVOTDATA("count",$G$3,"feature","gender","stroke_status","had stroke")*GETPIVOTDATA("count",$G$3,"feature","gender","category","male")/GETPIVOTDATA("count",$G$3,"feature","gender")</f>
        <v>37.437530622243997</v>
      </c>
      <c r="P8" s="38">
        <f>GETPIVOTDATA("count",$G$3,"feature","gender","stroke_status","no stroke")*GETPIVOTDATA("count",$G$3,"feature","gender","category","male")/GETPIVOTDATA("count",$G$3,"feature","gender")</f>
        <v>1660.5624693777561</v>
      </c>
      <c r="R8" s="39" t="s">
        <v>36</v>
      </c>
      <c r="S8" s="41">
        <f>_xlfn.CHISQ.TEST(H18:I19,O16:P17)</f>
        <v>0.56931743341868302</v>
      </c>
      <c r="T8" s="39" t="s">
        <v>231</v>
      </c>
    </row>
    <row r="9" spans="2:20" ht="15.6" x14ac:dyDescent="0.3">
      <c r="B9" t="s">
        <v>27</v>
      </c>
      <c r="C9" t="s">
        <v>136</v>
      </c>
      <c r="D9" t="s">
        <v>221</v>
      </c>
      <c r="E9">
        <v>42</v>
      </c>
      <c r="G9" s="36" t="s">
        <v>135</v>
      </c>
      <c r="H9">
        <v>48</v>
      </c>
      <c r="I9">
        <v>2336</v>
      </c>
      <c r="J9">
        <v>2384</v>
      </c>
      <c r="N9" s="38"/>
      <c r="O9" s="38"/>
      <c r="P9" s="38"/>
      <c r="R9" s="39" t="s">
        <v>39</v>
      </c>
      <c r="S9" s="41">
        <f>_xlfn.CHISQ.TEST(H21:I24,O19:P22)</f>
        <v>1.2205665333268156E-4</v>
      </c>
      <c r="T9" s="39" t="s">
        <v>110</v>
      </c>
    </row>
    <row r="10" spans="2:20" ht="15.6" x14ac:dyDescent="0.3">
      <c r="B10" t="s">
        <v>27</v>
      </c>
      <c r="C10" t="s">
        <v>136</v>
      </c>
      <c r="D10" t="s">
        <v>222</v>
      </c>
      <c r="E10">
        <v>1656</v>
      </c>
      <c r="G10" s="36" t="s">
        <v>136</v>
      </c>
      <c r="H10">
        <v>42</v>
      </c>
      <c r="I10">
        <v>1656</v>
      </c>
      <c r="J10">
        <v>1698</v>
      </c>
      <c r="N10" s="40" t="s">
        <v>207</v>
      </c>
      <c r="O10" s="38">
        <f>GETPIVOTDATA("count",$G$3,"feature","heart_disease","stroke_status","had stroke")*GETPIVOTDATA("count",$G$3,"feature","heart_disease","category","heart disease")/GETPIVOTDATA("count",$G$3,"feature","heart_disease")</f>
        <v>2.1166095051445368</v>
      </c>
      <c r="P10" s="38">
        <f>GETPIVOTDATA("count",$G$3,"feature","heart_disease","stroke_status","no stroke")*GETPIVOTDATA("count",$G$3,"feature","heart_disease","category","heart disease")/GETPIVOTDATA("count",$G$3,"feature","heart_disease")</f>
        <v>93.883390494855462</v>
      </c>
      <c r="R10" s="39" t="s">
        <v>35</v>
      </c>
      <c r="S10" s="41">
        <f>_xlfn.CHISQ.TEST(H26:I30,O24:P28)</f>
        <v>4.2062562758702219E-3</v>
      </c>
      <c r="T10" s="39" t="s">
        <v>110</v>
      </c>
    </row>
    <row r="11" spans="2:20" x14ac:dyDescent="0.3">
      <c r="B11" t="s">
        <v>33</v>
      </c>
      <c r="C11" t="s">
        <v>207</v>
      </c>
      <c r="D11" t="s">
        <v>221</v>
      </c>
      <c r="E11">
        <v>13</v>
      </c>
      <c r="G11" s="35" t="s">
        <v>33</v>
      </c>
      <c r="H11">
        <v>90</v>
      </c>
      <c r="I11">
        <v>3992</v>
      </c>
      <c r="J11">
        <v>4082</v>
      </c>
      <c r="N11" s="40" t="s">
        <v>206</v>
      </c>
      <c r="O11" s="38">
        <f>GETPIVOTDATA("count",$G$3,"feature","heart_disease","stroke_status","had stroke")*GETPIVOTDATA("count",$G$3,"feature","heart_disease","category","no heart disease")/GETPIVOTDATA("count",$G$3,"feature","heart_disease")</f>
        <v>87.883390494855462</v>
      </c>
      <c r="P11" s="38">
        <f>GETPIVOTDATA("count",$G$3,"feature","heart_disease","stroke_status","no stroke")*GETPIVOTDATA("count",$G$3,"feature","heart_disease","category","no heart disease")/GETPIVOTDATA("count",$G$3,"feature","heart_disease")</f>
        <v>3898.1166095051444</v>
      </c>
    </row>
    <row r="12" spans="2:20" ht="17.399999999999999" customHeight="1" x14ac:dyDescent="0.3">
      <c r="B12" t="s">
        <v>33</v>
      </c>
      <c r="C12" t="s">
        <v>207</v>
      </c>
      <c r="D12" t="s">
        <v>222</v>
      </c>
      <c r="E12">
        <v>83</v>
      </c>
      <c r="G12" s="36" t="s">
        <v>207</v>
      </c>
      <c r="H12">
        <v>13</v>
      </c>
      <c r="I12">
        <v>83</v>
      </c>
      <c r="J12">
        <v>96</v>
      </c>
      <c r="N12" s="38"/>
      <c r="O12" s="38"/>
      <c r="P12" s="38"/>
      <c r="R12" s="62" t="s">
        <v>235</v>
      </c>
      <c r="S12" s="62"/>
    </row>
    <row r="13" spans="2:20" x14ac:dyDescent="0.3">
      <c r="B13" t="s">
        <v>33</v>
      </c>
      <c r="C13" t="s">
        <v>206</v>
      </c>
      <c r="D13" t="s">
        <v>221</v>
      </c>
      <c r="E13">
        <v>77</v>
      </c>
      <c r="G13" s="36" t="s">
        <v>206</v>
      </c>
      <c r="H13">
        <v>77</v>
      </c>
      <c r="I13">
        <v>3909</v>
      </c>
      <c r="J13">
        <v>3986</v>
      </c>
      <c r="N13" s="40" t="s">
        <v>32</v>
      </c>
      <c r="O13" s="38">
        <f>GETPIVOTDATA("count",$G$3,"feature","hypertension","stroke_status","had stroke")*GETPIVOTDATA("count",$G$3,"feature","hypertension","category","hypertension")/GETPIVOTDATA("count",$G$3,"feature","hypertension")</f>
        <v>5.9088682018618321</v>
      </c>
      <c r="P13" s="38">
        <f>GETPIVOTDATA("count",$G$3,"feature","hypertension","stroke_status","no stroke")*GETPIVOTDATA("count",$G$3,"feature","hypertension","category","hypertension")/GETPIVOTDATA("count",$G$3,"feature","hypertension")</f>
        <v>262.09113179813818</v>
      </c>
      <c r="R13" s="62"/>
      <c r="S13" s="62"/>
    </row>
    <row r="14" spans="2:20" x14ac:dyDescent="0.3">
      <c r="B14" t="s">
        <v>33</v>
      </c>
      <c r="C14" t="s">
        <v>206</v>
      </c>
      <c r="D14" t="s">
        <v>222</v>
      </c>
      <c r="E14">
        <v>3909</v>
      </c>
      <c r="G14" s="35" t="s">
        <v>32</v>
      </c>
      <c r="H14">
        <v>90</v>
      </c>
      <c r="I14">
        <v>3992</v>
      </c>
      <c r="J14">
        <v>4082</v>
      </c>
      <c r="N14" s="40" t="s">
        <v>213</v>
      </c>
      <c r="O14" s="38">
        <f>(GETPIVOTDATA("count",$G$3,"feature","hypertension","stroke_status","had stroke")*GETPIVOTDATA("count",$G$3,"feature","hypertension","category","no hypertension"))/GETPIVOTDATA("count",$G$3,"feature","hypertension")</f>
        <v>84.091131798138164</v>
      </c>
      <c r="P14" s="38">
        <f>GETPIVOTDATA("count",$G$3,"feature","hypertension","stroke_status","no stroke")*GETPIVOTDATA("count",$G$3,"feature","hypertension","category","no hypertension")/GETPIVOTDATA("count",$G$3,"feature","hypertension")</f>
        <v>3729.9088682018619</v>
      </c>
      <c r="R14" s="62"/>
      <c r="S14" s="62"/>
    </row>
    <row r="15" spans="2:20" x14ac:dyDescent="0.3">
      <c r="B15" t="s">
        <v>32</v>
      </c>
      <c r="C15" t="s">
        <v>32</v>
      </c>
      <c r="D15" t="s">
        <v>221</v>
      </c>
      <c r="E15">
        <v>16</v>
      </c>
      <c r="G15" s="36" t="s">
        <v>32</v>
      </c>
      <c r="H15">
        <v>16</v>
      </c>
      <c r="I15">
        <v>252</v>
      </c>
      <c r="J15">
        <v>268</v>
      </c>
      <c r="N15" s="38"/>
      <c r="O15" s="38"/>
      <c r="P15" s="38"/>
      <c r="R15" s="62"/>
      <c r="S15" s="62"/>
    </row>
    <row r="16" spans="2:20" x14ac:dyDescent="0.3">
      <c r="B16" t="s">
        <v>32</v>
      </c>
      <c r="C16" t="s">
        <v>32</v>
      </c>
      <c r="D16" t="s">
        <v>222</v>
      </c>
      <c r="E16">
        <v>252</v>
      </c>
      <c r="G16" s="36" t="s">
        <v>213</v>
      </c>
      <c r="H16">
        <v>74</v>
      </c>
      <c r="I16">
        <v>3740</v>
      </c>
      <c r="J16">
        <v>3814</v>
      </c>
      <c r="N16" s="40" t="s">
        <v>164</v>
      </c>
      <c r="O16" s="38">
        <f>GETPIVOTDATA("count",$G$3,"feature","residence_type","stroke_status","had stroke")*GETPIVOTDATA("count",$G$3,"feature","residence_type","category","rural")/GETPIVOTDATA("count",$G$3,"feature","residence_type")</f>
        <v>44.669279764821169</v>
      </c>
      <c r="P16" s="38">
        <f>GETPIVOTDATA("count",$G$3,"feature","residence_type","stroke_status","no stroke")*GETPIVOTDATA("count",$G$3,"feature","residence_type","category","rural")/GETPIVOTDATA("count",$G$3,"feature","residence_type")</f>
        <v>1981.3307202351789</v>
      </c>
      <c r="R16" s="62"/>
      <c r="S16" s="62"/>
    </row>
    <row r="17" spans="2:20" x14ac:dyDescent="0.3">
      <c r="B17" t="s">
        <v>32</v>
      </c>
      <c r="C17" t="s">
        <v>213</v>
      </c>
      <c r="D17" t="s">
        <v>221</v>
      </c>
      <c r="E17">
        <v>74</v>
      </c>
      <c r="G17" s="35" t="s">
        <v>36</v>
      </c>
      <c r="H17">
        <v>90</v>
      </c>
      <c r="I17">
        <v>3992</v>
      </c>
      <c r="J17">
        <v>4082</v>
      </c>
      <c r="N17" s="40" t="s">
        <v>163</v>
      </c>
      <c r="O17" s="38">
        <f>GETPIVOTDATA("count",$G$3,"feature","residence_type","stroke_status","had stroke")*GETPIVOTDATA("count",$G$3,"feature","residence_type","category","urban")/GETPIVOTDATA("count",$G$3,"feature","residence_type")</f>
        <v>45.330720235178831</v>
      </c>
      <c r="P17" s="38">
        <f>GETPIVOTDATA("count",$G$3,"feature","residence_type","stroke_status","no stroke")*GETPIVOTDATA("count",$G$3,"feature","residence_type","category","urban")/GETPIVOTDATA("count",$G$3,"feature","residence_type")</f>
        <v>2010.6692797648211</v>
      </c>
      <c r="R17" s="62"/>
      <c r="S17" s="62"/>
    </row>
    <row r="18" spans="2:20" x14ac:dyDescent="0.3">
      <c r="B18" t="s">
        <v>32</v>
      </c>
      <c r="C18" t="s">
        <v>213</v>
      </c>
      <c r="D18" t="s">
        <v>222</v>
      </c>
      <c r="E18">
        <v>3740</v>
      </c>
      <c r="G18" s="36" t="s">
        <v>164</v>
      </c>
      <c r="H18">
        <v>42</v>
      </c>
      <c r="I18">
        <v>1984</v>
      </c>
      <c r="J18">
        <v>2026</v>
      </c>
      <c r="N18" s="38"/>
      <c r="O18" s="38"/>
      <c r="P18" s="38"/>
      <c r="R18" s="62"/>
      <c r="S18" s="62"/>
    </row>
    <row r="19" spans="2:20" x14ac:dyDescent="0.3">
      <c r="B19" t="s">
        <v>36</v>
      </c>
      <c r="C19" t="s">
        <v>164</v>
      </c>
      <c r="D19" t="s">
        <v>221</v>
      </c>
      <c r="E19">
        <v>42</v>
      </c>
      <c r="G19" s="36" t="s">
        <v>163</v>
      </c>
      <c r="H19">
        <v>48</v>
      </c>
      <c r="I19">
        <v>2008</v>
      </c>
      <c r="J19">
        <v>2056</v>
      </c>
      <c r="N19" s="40" t="s">
        <v>175</v>
      </c>
      <c r="O19" s="38">
        <f>GETPIVOTDATA("count",$G$3,"feature","smoking_status","stroke_status","had stroke")*GETPIVOTDATA("count",$G$3,"feature","smoking_status","category","formerly smoked")/GETPIVOTDATA("count",$G$3,"feature","smoking_status")</f>
        <v>12.898089171974522</v>
      </c>
      <c r="P19" s="38">
        <f>GETPIVOTDATA("count",$G$3,"feature","smoking_status","stroke_status","no stroke")*GETPIVOTDATA("count",$G$3,"feature","smoking_status","category","formerly smoked")/GETPIVOTDATA("count",$G$3,"feature","smoking_status")</f>
        <v>572.10191082802544</v>
      </c>
      <c r="R19" s="62"/>
      <c r="S19" s="62"/>
    </row>
    <row r="20" spans="2:20" x14ac:dyDescent="0.3">
      <c r="B20" t="s">
        <v>36</v>
      </c>
      <c r="C20" t="s">
        <v>164</v>
      </c>
      <c r="D20" t="s">
        <v>222</v>
      </c>
      <c r="E20">
        <v>1984</v>
      </c>
      <c r="G20" s="35" t="s">
        <v>39</v>
      </c>
      <c r="H20">
        <v>90</v>
      </c>
      <c r="I20">
        <v>3992</v>
      </c>
      <c r="J20">
        <v>4082</v>
      </c>
      <c r="N20" s="40" t="s">
        <v>176</v>
      </c>
      <c r="O20" s="38">
        <f>GETPIVOTDATA("count",$G$3,"feature","smoking_status","stroke_status","had stroke")*GETPIVOTDATA("count",$G$3,"feature","smoking_status","category","never smoked")/GETPIVOTDATA("count",$G$3,"feature","smoking_status")</f>
        <v>32.741303282704557</v>
      </c>
      <c r="P20" s="38">
        <f>GETPIVOTDATA("count",$G$3,"feature","smoking_status","stroke_status","no stroke")*GETPIVOTDATA("count",$G$3,"feature","smoking_status","category","never smoked")/GETPIVOTDATA("count",$G$3,"feature","smoking_status")</f>
        <v>1452.2586967172954</v>
      </c>
    </row>
    <row r="21" spans="2:20" ht="14.4" customHeight="1" x14ac:dyDescent="0.35">
      <c r="B21" t="s">
        <v>36</v>
      </c>
      <c r="C21" t="s">
        <v>163</v>
      </c>
      <c r="D21" t="s">
        <v>221</v>
      </c>
      <c r="E21">
        <v>48</v>
      </c>
      <c r="G21" s="36" t="s">
        <v>175</v>
      </c>
      <c r="H21">
        <v>22</v>
      </c>
      <c r="I21">
        <v>563</v>
      </c>
      <c r="J21">
        <v>585</v>
      </c>
      <c r="N21" s="40" t="s">
        <v>178</v>
      </c>
      <c r="O21" s="38">
        <f>GETPIVOTDATA("count",$G$3,"feature","smoking_status","stroke_status","had stroke")*GETPIVOTDATA("count",$G$3,"feature","smoking_status","category","smokes")/GETPIVOTDATA("count",$G$3,"feature","smoking_status")</f>
        <v>14.529642332190102</v>
      </c>
      <c r="P21" s="38">
        <f>GETPIVOTDATA("count",$G$3,"feature","smoking_status","stroke_status","no stroke")*GETPIVOTDATA("count",$G$3,"feature","smoking_status","category","smokes")/GETPIVOTDATA("count",$G$3,"feature","smoking_status")</f>
        <v>644.47035766780994</v>
      </c>
      <c r="R21" s="57" t="s">
        <v>233</v>
      </c>
      <c r="S21" s="57"/>
    </row>
    <row r="22" spans="2:20" x14ac:dyDescent="0.3">
      <c r="B22" t="s">
        <v>36</v>
      </c>
      <c r="C22" t="s">
        <v>163</v>
      </c>
      <c r="D22" t="s">
        <v>222</v>
      </c>
      <c r="E22">
        <v>2008</v>
      </c>
      <c r="G22" s="36" t="s">
        <v>176</v>
      </c>
      <c r="H22">
        <v>24</v>
      </c>
      <c r="I22">
        <v>1461</v>
      </c>
      <c r="J22">
        <v>1485</v>
      </c>
      <c r="N22" s="40" t="s">
        <v>177</v>
      </c>
      <c r="O22" s="38">
        <f>GETPIVOTDATA("count",$G$3,"feature","smoking_status","stroke_status","had stroke")*GETPIVOTDATA("count",$G$3,"feature","smoking_status","category","unknown")/GETPIVOTDATA("count",$G$3,"feature","smoking_status")</f>
        <v>29.830965213130817</v>
      </c>
      <c r="P22" s="38">
        <f>GETPIVOTDATA("count",$G$3,"feature","smoking_status","stroke_status","no stroke")*GETPIVOTDATA("count",$G$3,"feature","smoking_status","category","unknown")/GETPIVOTDATA("count",$G$3,"feature","smoking_status")</f>
        <v>1323.1690347868691</v>
      </c>
      <c r="R22" s="44" t="s">
        <v>217</v>
      </c>
      <c r="S22" s="44" t="s">
        <v>227</v>
      </c>
    </row>
    <row r="23" spans="2:20" x14ac:dyDescent="0.3">
      <c r="B23" t="s">
        <v>39</v>
      </c>
      <c r="C23" t="s">
        <v>175</v>
      </c>
      <c r="D23" t="s">
        <v>221</v>
      </c>
      <c r="E23">
        <v>22</v>
      </c>
      <c r="G23" s="36" t="s">
        <v>178</v>
      </c>
      <c r="H23">
        <v>25</v>
      </c>
      <c r="I23">
        <v>634</v>
      </c>
      <c r="J23">
        <v>659</v>
      </c>
      <c r="N23" s="38"/>
      <c r="O23" s="38"/>
      <c r="P23" s="38"/>
      <c r="R23" s="39" t="s">
        <v>38</v>
      </c>
      <c r="S23" s="43">
        <v>1.06E-6</v>
      </c>
    </row>
    <row r="24" spans="2:20" x14ac:dyDescent="0.3">
      <c r="B24" t="s">
        <v>39</v>
      </c>
      <c r="C24" t="s">
        <v>175</v>
      </c>
      <c r="D24" t="s">
        <v>222</v>
      </c>
      <c r="E24">
        <v>563</v>
      </c>
      <c r="G24" s="36" t="s">
        <v>177</v>
      </c>
      <c r="H24">
        <v>19</v>
      </c>
      <c r="I24">
        <v>1334</v>
      </c>
      <c r="J24">
        <v>1353</v>
      </c>
      <c r="N24" s="40" t="s">
        <v>159</v>
      </c>
      <c r="O24" s="38">
        <f>GETPIVOTDATA("count",$G$3,"feature","work_type","stroke_status","had stroke")*GETPIVOTDATA("count",$G$3,"feature","work_type","category","children")/GETPIVOTDATA("count",$G$3,"feature","work_type")</f>
        <v>15.146986771190592</v>
      </c>
      <c r="P24" s="38">
        <f>GETPIVOTDATA("count",$G$3,"feature","work_type","stroke_status","no stroke")*GETPIVOTDATA("count",$G$3,"feature","work_type","category","children")/GETPIVOTDATA("count",$G$3,"feature","work_type")</f>
        <v>671.85301322880946</v>
      </c>
      <c r="R24" s="39" t="s">
        <v>37</v>
      </c>
      <c r="S24" s="39">
        <v>1E-4</v>
      </c>
    </row>
    <row r="25" spans="2:20" x14ac:dyDescent="0.3">
      <c r="B25" t="s">
        <v>39</v>
      </c>
      <c r="C25" t="s">
        <v>176</v>
      </c>
      <c r="D25" t="s">
        <v>221</v>
      </c>
      <c r="E25">
        <v>24</v>
      </c>
      <c r="G25" s="35" t="s">
        <v>35</v>
      </c>
      <c r="H25">
        <v>90</v>
      </c>
      <c r="I25">
        <v>3992</v>
      </c>
      <c r="J25">
        <v>4082</v>
      </c>
      <c r="N25" s="40" t="s">
        <v>157</v>
      </c>
      <c r="O25" s="38">
        <f>GETPIVOTDATA("count",$G$3,"feature","work_type","stroke_status","had stroke")*GETPIVOTDATA("count",$G$3,"feature","work_type","category","govt_job")/GETPIVOTDATA("count",$G$3,"feature","work_type")</f>
        <v>11.597256246937775</v>
      </c>
      <c r="P25" s="38">
        <f>GETPIVOTDATA("count",$G$3,"feature","work_type","stroke_status","no stroke")*GETPIVOTDATA("count",$G$3,"feature","work_type","category","govt_job")/GETPIVOTDATA("count",$G$3,"feature","work_type")</f>
        <v>514.40274375306217</v>
      </c>
    </row>
    <row r="26" spans="2:20" x14ac:dyDescent="0.3">
      <c r="B26" t="s">
        <v>39</v>
      </c>
      <c r="C26" t="s">
        <v>176</v>
      </c>
      <c r="D26" t="s">
        <v>222</v>
      </c>
      <c r="E26">
        <v>1461</v>
      </c>
      <c r="G26" s="36" t="s">
        <v>159</v>
      </c>
      <c r="H26">
        <v>2</v>
      </c>
      <c r="I26">
        <v>685</v>
      </c>
      <c r="J26">
        <v>687</v>
      </c>
      <c r="N26" s="40" t="s">
        <v>160</v>
      </c>
      <c r="O26" s="38">
        <f>GETPIVOTDATA("count",$G$3,"feature","work_type","stroke_status","had stroke")*GETPIVOTDATA("count",$G$3,"feature","work_type","category","never_worked")/GETPIVOTDATA("count",$G$3,"feature","work_type")</f>
        <v>0.48505634492895638</v>
      </c>
      <c r="P26" s="38">
        <f>GETPIVOTDATA("count",$G$3,"feature","work_type","stroke_status","no stroke")*GETPIVOTDATA("count",$G$3,"feature","work_type","category","never_worked")/GETPIVOTDATA("count",$G$3,"feature","work_type")</f>
        <v>21.514943655071043</v>
      </c>
      <c r="R26" s="56" t="s">
        <v>234</v>
      </c>
      <c r="S26" s="56"/>
      <c r="T26" s="56"/>
    </row>
    <row r="27" spans="2:20" x14ac:dyDescent="0.3">
      <c r="B27" t="s">
        <v>39</v>
      </c>
      <c r="C27" t="s">
        <v>178</v>
      </c>
      <c r="D27" t="s">
        <v>221</v>
      </c>
      <c r="E27">
        <v>25</v>
      </c>
      <c r="G27" s="36" t="s">
        <v>157</v>
      </c>
      <c r="H27">
        <v>16</v>
      </c>
      <c r="I27">
        <v>510</v>
      </c>
      <c r="J27">
        <v>526</v>
      </c>
      <c r="N27" s="40" t="s">
        <v>156</v>
      </c>
      <c r="O27" s="38">
        <f>GETPIVOTDATA("count",$G$3,"feature","work_type","stroke_status","had stroke")*GETPIVOTDATA("count",$G$3,"feature","work_type","category","private")/GETPIVOTDATA("count",$G$3,"feature","work_type")</f>
        <v>53.135717785399315</v>
      </c>
      <c r="P27" s="38">
        <f>GETPIVOTDATA("count",$G$3,"feature","work_type","stroke_status","no stroke")*GETPIVOTDATA("count",$G$3,"feature","work_type","category","private")/GETPIVOTDATA("count",$G$3,"feature","work_type")</f>
        <v>2356.8642822146007</v>
      </c>
      <c r="R27" s="56"/>
      <c r="S27" s="56"/>
      <c r="T27" s="56"/>
    </row>
    <row r="28" spans="2:20" x14ac:dyDescent="0.3">
      <c r="B28" t="s">
        <v>39</v>
      </c>
      <c r="C28" t="s">
        <v>178</v>
      </c>
      <c r="D28" t="s">
        <v>222</v>
      </c>
      <c r="E28">
        <v>634</v>
      </c>
      <c r="G28" s="36" t="s">
        <v>160</v>
      </c>
      <c r="I28">
        <v>22</v>
      </c>
      <c r="J28">
        <v>22</v>
      </c>
      <c r="N28" s="40" t="s">
        <v>158</v>
      </c>
      <c r="O28" s="38">
        <f>GETPIVOTDATA("count",$G$3,"feature","work_type","stroke_status","had stroke")*GETPIVOTDATA("count",$G$3,"feature","work_type","category","self-employed")/GETPIVOTDATA("count",$G$3,"feature","work_type")</f>
        <v>9.6349828515433611</v>
      </c>
      <c r="P28" s="38">
        <f>GETPIVOTDATA("count",$G$3,"feature","work_type","stroke_status","no stroke")*GETPIVOTDATA("count",$G$3,"feature","work_type","category","self-employed")/GETPIVOTDATA("count",$G$3,"feature","work_type")</f>
        <v>427.36501714845662</v>
      </c>
      <c r="R28" s="56"/>
      <c r="S28" s="56"/>
      <c r="T28" s="56"/>
    </row>
    <row r="29" spans="2:20" x14ac:dyDescent="0.3">
      <c r="B29" t="s">
        <v>39</v>
      </c>
      <c r="C29" t="s">
        <v>177</v>
      </c>
      <c r="D29" t="s">
        <v>221</v>
      </c>
      <c r="E29">
        <v>19</v>
      </c>
      <c r="G29" s="36" t="s">
        <v>156</v>
      </c>
      <c r="H29">
        <v>59</v>
      </c>
      <c r="I29">
        <v>2351</v>
      </c>
      <c r="J29">
        <v>2410</v>
      </c>
      <c r="R29" s="56"/>
      <c r="S29" s="56"/>
      <c r="T29" s="56"/>
    </row>
    <row r="30" spans="2:20" x14ac:dyDescent="0.3">
      <c r="B30" t="s">
        <v>39</v>
      </c>
      <c r="C30" t="s">
        <v>177</v>
      </c>
      <c r="D30" t="s">
        <v>222</v>
      </c>
      <c r="E30">
        <v>1334</v>
      </c>
      <c r="G30" s="36" t="s">
        <v>158</v>
      </c>
      <c r="H30">
        <v>13</v>
      </c>
      <c r="I30">
        <v>424</v>
      </c>
      <c r="J30">
        <v>437</v>
      </c>
      <c r="R30" s="56"/>
      <c r="S30" s="56"/>
      <c r="T30" s="56"/>
    </row>
    <row r="31" spans="2:20" x14ac:dyDescent="0.3">
      <c r="B31" t="s">
        <v>35</v>
      </c>
      <c r="C31" t="s">
        <v>159</v>
      </c>
      <c r="D31" t="s">
        <v>221</v>
      </c>
      <c r="E31">
        <v>2</v>
      </c>
      <c r="G31" s="35" t="s">
        <v>224</v>
      </c>
      <c r="H31">
        <v>630</v>
      </c>
      <c r="I31">
        <v>27944</v>
      </c>
      <c r="J31">
        <v>28574</v>
      </c>
      <c r="R31" s="56"/>
      <c r="S31" s="56"/>
      <c r="T31" s="56"/>
    </row>
    <row r="32" spans="2:20" x14ac:dyDescent="0.3">
      <c r="B32" t="s">
        <v>35</v>
      </c>
      <c r="C32" t="s">
        <v>159</v>
      </c>
      <c r="D32" t="s">
        <v>222</v>
      </c>
      <c r="E32">
        <v>685</v>
      </c>
      <c r="R32" s="56"/>
      <c r="S32" s="56"/>
      <c r="T32" s="56"/>
    </row>
    <row r="33" spans="2:20" x14ac:dyDescent="0.3">
      <c r="B33" t="s">
        <v>35</v>
      </c>
      <c r="C33" t="s">
        <v>157</v>
      </c>
      <c r="D33" t="s">
        <v>221</v>
      </c>
      <c r="E33">
        <v>16</v>
      </c>
      <c r="R33" s="56"/>
      <c r="S33" s="56"/>
      <c r="T33" s="56"/>
    </row>
    <row r="34" spans="2:20" x14ac:dyDescent="0.3">
      <c r="B34" t="s">
        <v>35</v>
      </c>
      <c r="C34" t="s">
        <v>157</v>
      </c>
      <c r="D34" t="s">
        <v>222</v>
      </c>
      <c r="E34">
        <v>510</v>
      </c>
      <c r="R34" s="56"/>
      <c r="S34" s="56"/>
      <c r="T34" s="56"/>
    </row>
    <row r="35" spans="2:20" x14ac:dyDescent="0.3">
      <c r="B35" t="s">
        <v>35</v>
      </c>
      <c r="C35" t="s">
        <v>160</v>
      </c>
      <c r="D35" t="s">
        <v>222</v>
      </c>
      <c r="E35">
        <v>22</v>
      </c>
      <c r="R35" s="56"/>
      <c r="S35" s="56"/>
      <c r="T35" s="56"/>
    </row>
    <row r="36" spans="2:20" x14ac:dyDescent="0.3">
      <c r="B36" t="s">
        <v>35</v>
      </c>
      <c r="C36" t="s">
        <v>156</v>
      </c>
      <c r="D36" t="s">
        <v>221</v>
      </c>
      <c r="E36">
        <v>59</v>
      </c>
    </row>
    <row r="37" spans="2:20" x14ac:dyDescent="0.3">
      <c r="B37" t="s">
        <v>35</v>
      </c>
      <c r="C37" t="s">
        <v>156</v>
      </c>
      <c r="D37" t="s">
        <v>222</v>
      </c>
      <c r="E37">
        <v>2351</v>
      </c>
    </row>
    <row r="38" spans="2:20" x14ac:dyDescent="0.3">
      <c r="B38" t="s">
        <v>35</v>
      </c>
      <c r="C38" t="s">
        <v>158</v>
      </c>
      <c r="D38" t="s">
        <v>221</v>
      </c>
      <c r="E38">
        <v>13</v>
      </c>
    </row>
    <row r="39" spans="2:20" x14ac:dyDescent="0.3">
      <c r="B39" t="s">
        <v>35</v>
      </c>
      <c r="C39" t="s">
        <v>158</v>
      </c>
      <c r="D39" t="s">
        <v>222</v>
      </c>
      <c r="E39">
        <v>424</v>
      </c>
    </row>
  </sheetData>
  <mergeCells count="5">
    <mergeCell ref="R26:T35"/>
    <mergeCell ref="R21:S21"/>
    <mergeCell ref="R2:T2"/>
    <mergeCell ref="O2:P2"/>
    <mergeCell ref="R12:S19"/>
  </mergeCells>
  <conditionalFormatting sqref="S4:S10">
    <cfRule type="colorScale" priority="1">
      <colorScale>
        <cfvo type="min"/>
        <cfvo type="max"/>
        <color theme="2" tint="-9.9978637043366805E-2"/>
        <color theme="1" tint="0.499984740745262"/>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0 G A A B Q S w M E F A A C A A g A C 5 n Q 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C 5 n Q 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u Z 0 F r X g x d U N w M A A G I m A A A T A B w A R m 9 y b X V s Y X M v U 2 V j d G l v b j E u b S C i G A A o o B Q A A A A A A A A A A A A A A A A A A A A A A A A A A A D t m W F P 4 j A Y x 9 + T 8 B 2 a G R N I d i R 6 6 i V 3 4 Y U Z p / j G 8 4 K + c p e l b A + j 0 r V c 2 6 n E + N 2 v 2 0 B B V 0 A 0 u Y b J G 6 B 9 2 u f f f 3 9 p u 1 V C q A h n q F d 8 7 / 2 o 1 + o 1 O c Q C I h Q D i 0 A E E Z F K k H 6 a x 7 U R B V W v I f 3 p 8 V S E o E s 8 e d v q 8 D B N g K n G C a H Q 8 j h T + o 9 s O N 5 3 / 0 q C k P 4 N F u O J P w u T / p g L N e C U 8 G A s + I 3 O L v 0 0 T 3 d 0 G O h 8 f A S B I H L k R 1 h h H y I c h P L W L 1 H U 0 u V O 0 7 3 u A C U J U S D a j u u 4 y O M 0 T Z h s H 7 n o J w t 5 R F j c 3 t s / 3 H f R 7 5 Q r 6 K k J h f b z z 9 Y 5 Z / C n 6 R Y j 2 3 E u B E 9 0 X Y S 6 g H V G 6 e h h X u K + D p z W T M s b h Q k u u p 6 W H 1 P a C z H F Q r a V S O e 7 9 I a Y x b r H y 8 k Y n r u 7 F J j J A R d J I T i r l I 2 S / O 7 D g 1 O M X g 9 O 6 S i k 4 F 4 9 u u j B 8 X j K l C 4 9 Y + r o o J X 1 k B d f 8 H F K c T 5 p u 7 M 2 L E 3 6 I P L q X u 4 x M j Q + Y + h U 8 H S M p m F l P f y 6 B Y E p R X O J D N G P z X q N s F I j 5 n n D M Q R x l t U m 5 M p F V Y i 6 J w O s A W 8 X 8 c G s 3 s M S 5 G a 4 3 X E x C r J 2 N u F W L q p C u D 0 Z s G 2 4 C Z A k A h a C d c w t U V Y h 8 B Z d 2 D b 6 Q G / W Q Y K F I B D Z x J 5 R V 4 X I W / B A K q x S a T V + c 9 2 s S Z 9 M + E j P 1 H R w N v G 3 R F m F C F x 0 w W r 4 N l j 7 + g m x C b m X c i r E W T b 0 E C u I u Z h 8 E G X r c L S c x D n K N u M r p m n I p V V H u j J J F e J s N v z t Y 2 0 I W K h s W g H b R Z x Z W I W 4 W z T h Q 3 d T G 9 j T B U L D I 7 V G q 9 A z 6 a o S e f M e 2 H u M 2 w y 8 H S c c k k D + T f W / I J t 6 1 N h v O v + Z u h e S V r B 2 s E W s D U D j J V 6 / I j H u t l M P D V i G r 8 l 6 w 4 W B t R v i c n E r c P m 6 R b h 4 J i y K h c O w s G R d C I U 6 h X f v u V K y d d t a q u 2 T j x V 8 d O e c e 9 e F o 3 0 P b y Z Z K 5 j 4 t k V M H M f Z G 5 8 N u e A x n Y S Q k L D 0 N H K u F W C K T g u D S 0 M u B H y J C O 6 D A l k a 0 M k r D Q m 6 J B 6 i j q n 5 2 k c e I 5 w W n H 0 2 J H S b D k G b E 2 p E o 6 D z 3 e h k k z N 7 o W v Z q l Y m 6 3 N V W 4 O Z n j b O Q M y J z g 2 C T l A e E 5 V T l V 0 x L Q u 4 Y i P G 7 8 o f A L t 6 s r T g / C G u m L 8 3 k f k P U E s B A i 0 A F A A C A A g A C 5 n Q W u 4 v n K m k A A A A 9 g A A A B I A A A A A A A A A A A A A A A A A A A A A A E N v b m Z p Z y 9 Q Y W N r Y W d l L n h t b F B L A Q I t A B Q A A g A I A A u Z 0 F o P y u m r p A A A A O k A A A A T A A A A A A A A A A A A A A A A A P A A A A B b Q 2 9 u d G V u d F 9 U e X B l c 1 0 u e G 1 s U E s B A i 0 A F A A C A A g A C 5 n Q W t e D F 1 Q 3 A w A A Y i Y A A B M A A A A A A A A A A A A A A A A A 4 Q E A A E Z v c m 1 1 b G F z L 1 N l Y 3 R p b 2 4 x L m 1 Q S w U G A A A A A A M A A w D C A A A A Z 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r k A A A A A A A D M u 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2 V u Z G V y 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U 0 O W V j O W I z L W M 1 O D Y t N G F l Y i 0 5 Z G R l L T Z j Y 2 V m Z m Y y M j U 4 N S 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z 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R U M D A 6 N D k 6 M z k u O D Y 5 N j E x N F o i I C 8 + P E V u d H J 5 I F R 5 c G U 9 I k Z p b G x D b 2 x 1 b W 5 U e X B l c y I g V m F s d W U 9 I n N C Z 0 1 G Q X d V R i I g L z 4 8 R W 5 0 c n k g V H l w Z T 0 i R m l s b E N v b H V t b k 5 h b W V z I i B W Y W x 1 Z T 0 i c 1 s m c X V v d D t n Z W 5 k Z X I m c X V v d D s s J n F 1 b 3 Q 7 Q 2 9 1 b n Q m c X V v d D s s J n F 1 b 3 Q 7 U G 9 w d W x h d G l v b i A l J n F 1 b 3 Q 7 L C Z x d W 9 0 O 1 N 0 c m 9 r Z S B D b 3 V u d C Z x d W 9 0 O y w m c X V v d D t J b i B H c m 9 1 c C B T d H J v a 2 U g J S Z x d W 9 0 O y w m c X V v d D t P d m V y Y W x s I F B v c H V s Y X R p b 2 4 g U 3 R y b 2 t l I C 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Z W 5 k Z X J f Z G l z d H J p Y n V 0 a W 9 u L 0 F 1 d G 9 S Z W 1 v d m V k Q 2 9 s d W 1 u c z E u e 2 d l b m R l c i w w f S Z x d W 9 0 O y w m c X V v d D t T Z W N 0 a W 9 u M S 9 n Z W 5 k Z X J f Z G l z d H J p Y n V 0 a W 9 u L 0 F 1 d G 9 S Z W 1 v d m V k Q 2 9 s d W 1 u c z E u e 0 N v d W 5 0 L D F 9 J n F 1 b 3 Q 7 L C Z x d W 9 0 O 1 N l Y 3 R p b 2 4 x L 2 d l b m R l c l 9 k a X N 0 c m l i d X R p b 2 4 v Q X V 0 b 1 J l b W 9 2 Z W R D b 2 x 1 b W 5 z M S 5 7 U G 9 w d W x h d G l v b i A l L D J 9 J n F 1 b 3 Q 7 L C Z x d W 9 0 O 1 N l Y 3 R p b 2 4 x L 2 d l b m R l c l 9 k a X N 0 c m l i d X R p b 2 4 v Q X V 0 b 1 J l b W 9 2 Z W R D b 2 x 1 b W 5 z M S 5 7 U 3 R y b 2 t l I E N v d W 5 0 L D N 9 J n F 1 b 3 Q 7 L C Z x d W 9 0 O 1 N l Y 3 R p b 2 4 x L 2 d l b m R l c l 9 k a X N 0 c m l i d X R p b 2 4 v Q X V 0 b 1 J l b W 9 2 Z W R D b 2 x 1 b W 5 z M S 5 7 S W 4 g R 3 J v d X A g U 3 R y b 2 t l I C U s N H 0 m c X V v d D s s J n F 1 b 3 Q 7 U 2 V j d G l v b j E v Z 2 V u Z G V y X 2 R p c 3 R y a W J 1 d G l v b i 9 B d X R v U m V t b 3 Z l Z E N v b H V t b n M x L n t P d m V y Y W x s I F B v c H V s Y X R p b 2 4 g U 3 R y b 2 t l I C U s N X 0 m c X V v d D t d L C Z x d W 9 0 O 0 N v b H V t b k N v d W 5 0 J n F 1 b 3 Q 7 O j Y s J n F 1 b 3 Q 7 S 2 V 5 Q 2 9 s d W 1 u T m F t Z X M m c X V v d D s 6 W 1 0 s J n F 1 b 3 Q 7 Q 2 9 s d W 1 u S W R l b n R p d G l l c y Z x d W 9 0 O z p b J n F 1 b 3 Q 7 U 2 V j d G l v b j E v Z 2 V u Z G V y X 2 R p c 3 R y a W J 1 d G l v b i 9 B d X R v U m V t b 3 Z l Z E N v b H V t b n M x L n t n Z W 5 k Z X I s M H 0 m c X V v d D s s J n F 1 b 3 Q 7 U 2 V j d G l v b j E v Z 2 V u Z G V y X 2 R p c 3 R y a W J 1 d G l v b i 9 B d X R v U m V t b 3 Z l Z E N v b H V t b n M x L n t D b 3 V u d C w x f S Z x d W 9 0 O y w m c X V v d D t T Z W N 0 a W 9 u M S 9 n Z W 5 k Z X J f Z G l z d H J p Y n V 0 a W 9 u L 0 F 1 d G 9 S Z W 1 v d m V k Q 2 9 s d W 1 u c z E u e 1 B v c H V s Y X R p b 2 4 g J S w y f S Z x d W 9 0 O y w m c X V v d D t T Z W N 0 a W 9 u M S 9 n Z W 5 k Z X J f Z G l z d H J p Y n V 0 a W 9 u L 0 F 1 d G 9 S Z W 1 v d m V k Q 2 9 s d W 1 u c z E u e 1 N 0 c m 9 r Z S B D b 3 V u d C w z f S Z x d W 9 0 O y w m c X V v d D t T Z W N 0 a W 9 u M S 9 n Z W 5 k Z X J f Z G l z d H J p Y n V 0 a W 9 u L 0 F 1 d G 9 S Z W 1 v d m V k Q 2 9 s d W 1 u c z E u e 0 l u I E d y b 3 V w I F N 0 c m 9 r Z S A l L D R 9 J n F 1 b 3 Q 7 L C Z x d W 9 0 O 1 N l Y 3 R p b 2 4 x L 2 d l b m R l c l 9 k a X N 0 c m l i d X R p b 2 4 v Q X V 0 b 1 J l b W 9 2 Z W R D b 2 x 1 b W 5 z M S 5 7 T 3 Z l c m F s b C B Q b 3 B 1 b G F 0 a W 9 u I F N 0 c m 9 r Z S A l L D V 9 J n F 1 b 3 Q 7 X S w m c X V v d D t S Z W x h d G l v b n N o a X B J b m Z v J n F 1 b 3 Q 7 O l t d f S I g L z 4 8 L 1 N 0 Y W J s Z U V u d H J p Z X M + P C 9 J d G V t P j x J d G V t P j x J d G V t T G 9 j Y X R p b 2 4 + P E l 0 Z W 1 U e X B l P k Z v c m 1 1 b G E 8 L 0 l 0 Z W 1 U e X B l P j x J d G V t U G F 0 a D 5 T Z W N 0 a W 9 u M S 9 n Z W 5 k Z X J f Z G l z d H J p Y n V 0 a W 9 u L 1 N v d X J j Z T w v S X R l b V B h d G g + P C 9 J d G V t T G 9 j Y X R p b 2 4 + P F N 0 Y W J s Z U V u d H J p Z X M g L z 4 8 L 0 l 0 Z W 0 + P E l 0 Z W 0 + P E l 0 Z W 1 M b 2 N h d G l v b j 4 8 S X R l b V R 5 c G U + R m 9 y b X V s Y T w v S X R l b V R 5 c G U + P E l 0 Z W 1 Q Y X R o P l N l Y 3 R p b 2 4 x L 2 d l b m R l c l 9 k a X N 0 c m l i d X R p b 2 4 v U H J v b W 9 0 Z W Q l M j B I Z W F k Z X J z P C 9 J d G V t U G F 0 a D 4 8 L 0 l 0 Z W 1 M b 2 N h d G l v b j 4 8 U 3 R h Y m x l R W 5 0 c m l l c y A v P j w v S X R l b T 4 8 S X R l b T 4 8 S X R l b U x v Y 2 F 0 a W 9 u P j x J d G V t V H l w Z T 5 G b 3 J t d W x h P C 9 J d G V t V H l w Z T 4 8 S X R l b V B h d G g + U 2 V j d G l v b j E v Z 2 V u Z G V y X 2 R p c 3 R y a W J 1 d G l v b i 9 D a G F u Z 2 V k J T I w V H l w Z T w v S X R l b V B h d G g + P C 9 J d G V t T G 9 j Y X R p b 2 4 + P F N 0 Y W J s Z U V u d H J p Z X M g L z 4 8 L 0 l 0 Z W 0 + P E l 0 Z W 0 + P E l 0 Z W 1 M b 2 N h d G l v b j 4 8 S X R l b V R 5 c G U + R m 9 y b X V s Y T w v S X R l b V R 5 c G U + P E l 0 Z W 1 Q Y X R o P l N l Y 3 R p b 2 4 x L 2 F n Z V 9 n c m 9 1 c F 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Z D Q y O D Q w O S 0 z M z U z L T Q z N T Q t Y j U z Y i 0 5 N j M 0 Y T M z O T Q 5 N T g 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M j M 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F Q w N j o x M D o 1 O S 4 0 M z M 1 N j I 4 W i I g L z 4 8 R W 5 0 c n k g V H l w Z T 0 i R m l s b E N v b H V t b l R 5 c G V z I i B W Y W x 1 Z T 0 i c 0 J n T U Z B d 1 V G I i A v P j x F b n R y e S B U e X B l P S J G a W x s Q 2 9 s d W 1 u T m F t Z X M i I F Z h b H V l P S J z W y Z x d W 9 0 O 2 F n Z V 9 n c m 9 1 c C Z x d W 9 0 O y w m c X V v d D t D b 3 V u d C Z x d W 9 0 O y w m c X V v d D t Q b 3 B 1 b G F 0 a W 9 u I C U m c X V v d D s s J n F 1 b 3 Q 7 U 3 R y b 2 t l I E N v d W 5 0 J n F 1 b 3 Q 7 L C Z x d W 9 0 O 0 l u I E d y b 3 V w I F N 0 c m 9 r Z S A l J n F 1 b 3 Q 7 L C Z x d W 9 0 O y U g b 2 Y g U 3 R y b 2 t l I E N h c 2 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W d l X 2 d y b 3 V w X 2 R p c 3 R y a W J 1 d G l v b i 9 B d X R v U m V t b 3 Z l Z E N v b H V t b n M x L n t h Z 2 V f Z 3 J v d X A s M H 0 m c X V v d D s s J n F 1 b 3 Q 7 U 2 V j d G l v b j E v Y W d l X 2 d y b 3 V w X 2 R p c 3 R y a W J 1 d G l v b i 9 B d X R v U m V t b 3 Z l Z E N v b H V t b n M x L n t D b 3 V u d C w x f S Z x d W 9 0 O y w m c X V v d D t T Z W N 0 a W 9 u M S 9 h Z 2 V f Z 3 J v d X B f Z G l z d H J p Y n V 0 a W 9 u L 0 F 1 d G 9 S Z W 1 v d m V k Q 2 9 s d W 1 u c z E u e 1 B v c H V s Y X R p b 2 4 g J S w y f S Z x d W 9 0 O y w m c X V v d D t T Z W N 0 a W 9 u M S 9 h Z 2 V f Z 3 J v d X B f Z G l z d H J p Y n V 0 a W 9 u L 0 F 1 d G 9 S Z W 1 v d m V k Q 2 9 s d W 1 u c z E u e 1 N 0 c m 9 r Z S B D b 3 V u d C w z f S Z x d W 9 0 O y w m c X V v d D t T Z W N 0 a W 9 u M S 9 h Z 2 V f Z 3 J v d X B f Z G l z d H J p Y n V 0 a W 9 u L 0 F 1 d G 9 S Z W 1 v d m V k Q 2 9 s d W 1 u c z E u e 0 l u I E d y b 3 V w I F N 0 c m 9 r Z S A l L D R 9 J n F 1 b 3 Q 7 L C Z x d W 9 0 O 1 N l Y 3 R p b 2 4 x L 2 F n Z V 9 n c m 9 1 c F 9 k a X N 0 c m l i d X R p b 2 4 v Q X V 0 b 1 J l b W 9 2 Z W R D b 2 x 1 b W 5 z M S 5 7 J S B v Z i B T d H J v a 2 U g Q 2 F z Z X M s N X 0 m c X V v d D t d L C Z x d W 9 0 O 0 N v b H V t b k N v d W 5 0 J n F 1 b 3 Q 7 O j Y s J n F 1 b 3 Q 7 S 2 V 5 Q 2 9 s d W 1 u T m F t Z X M m c X V v d D s 6 W 1 0 s J n F 1 b 3 Q 7 Q 2 9 s d W 1 u S W R l b n R p d G l l c y Z x d W 9 0 O z p b J n F 1 b 3 Q 7 U 2 V j d G l v b j E v Y W d l X 2 d y b 3 V w X 2 R p c 3 R y a W J 1 d G l v b i 9 B d X R v U m V t b 3 Z l Z E N v b H V t b n M x L n t h Z 2 V f Z 3 J v d X A s M H 0 m c X V v d D s s J n F 1 b 3 Q 7 U 2 V j d G l v b j E v Y W d l X 2 d y b 3 V w X 2 R p c 3 R y a W J 1 d G l v b i 9 B d X R v U m V t b 3 Z l Z E N v b H V t b n M x L n t D b 3 V u d C w x f S Z x d W 9 0 O y w m c X V v d D t T Z W N 0 a W 9 u M S 9 h Z 2 V f Z 3 J v d X B f Z G l z d H J p Y n V 0 a W 9 u L 0 F 1 d G 9 S Z W 1 v d m V k Q 2 9 s d W 1 u c z E u e 1 B v c H V s Y X R p b 2 4 g J S w y f S Z x d W 9 0 O y w m c X V v d D t T Z W N 0 a W 9 u M S 9 h Z 2 V f Z 3 J v d X B f Z G l z d H J p Y n V 0 a W 9 u L 0 F 1 d G 9 S Z W 1 v d m V k Q 2 9 s d W 1 u c z E u e 1 N 0 c m 9 r Z S B D b 3 V u d C w z f S Z x d W 9 0 O y w m c X V v d D t T Z W N 0 a W 9 u M S 9 h Z 2 V f Z 3 J v d X B f Z G l z d H J p Y n V 0 a W 9 u L 0 F 1 d G 9 S Z W 1 v d m V k Q 2 9 s d W 1 u c z E u e 0 l u I E d y b 3 V w I F N 0 c m 9 r Z S A l L D R 9 J n F 1 b 3 Q 7 L C Z x d W 9 0 O 1 N l Y 3 R p b 2 4 x L 2 F n Z V 9 n c m 9 1 c F 9 k a X N 0 c m l i d X R p b 2 4 v Q X V 0 b 1 J l b W 9 2 Z W R D b 2 x 1 b W 5 z M S 5 7 J S B v Z i B T d H J v a 2 U g Q 2 F z Z X M s N X 0 m c X V v d D t d L C Z x d W 9 0 O 1 J l b G F 0 a W 9 u c 2 h p c E l u Z m 8 m c X V v d D s 6 W 1 1 9 I i A v P j w v U 3 R h Y m x l R W 5 0 c m l l c z 4 8 L 0 l 0 Z W 0 + P E l 0 Z W 0 + P E l 0 Z W 1 M b 2 N h d G l v b j 4 8 S X R l b V R 5 c G U + R m 9 y b X V s Y T w v S X R l b V R 5 c G U + P E l 0 Z W 1 Q Y X R o P l N l Y 3 R p b 2 4 x L 2 F n Z V 9 n c m 9 1 c F 9 k a X N 0 c m l i d X R p b 2 4 v U 2 9 1 c m N l P C 9 J d G V t U G F 0 a D 4 8 L 0 l 0 Z W 1 M b 2 N h d G l v b j 4 8 U 3 R h Y m x l R W 5 0 c m l l c y A v P j w v S X R l b T 4 8 S X R l b T 4 8 S X R l b U x v Y 2 F 0 a W 9 u P j x J d G V t V H l w Z T 5 G b 3 J t d W x h P C 9 J d G V t V H l w Z T 4 8 S X R l b V B h d G g + U 2 V j d G l v b j E v Y W d l X 2 d y b 3 V w X 2 R p c 3 R y a W J 1 d G l v b i 9 Q c m 9 t b 3 R l Z C U y M E h l Y W R l c n M 8 L 0 l 0 Z W 1 Q Y X R o P j w v S X R l b U x v Y 2 F 0 a W 9 u P j x T d G F i b G V F b n R y a W V z I C 8 + P C 9 J d G V t P j x J d G V t P j x J d G V t T G 9 j Y X R p b 2 4 + P E l 0 Z W 1 U e X B l P k Z v c m 1 1 b G E 8 L 0 l 0 Z W 1 U e X B l P j x J d G V t U G F 0 a D 5 T Z W N 0 a W 9 u M S 9 h Z 2 V f Z 3 J v d X B f Z G l z d H J p Y n V 0 a W 9 u L 0 N o Y W 5 n Z W Q l M j B U e X B l P C 9 J d G V t U G F 0 a D 4 8 L 0 l 0 Z W 1 M b 2 N h d G l v b j 4 8 U 3 R h Y m x l R W 5 0 c m l l c y A v P j w v S X R l b T 4 8 S X R l b T 4 8 S X R l b U x v Y 2 F 0 a W 9 u P j x J d G V t V H l w Z T 5 G b 3 J t d W x h P C 9 J d G V t V H l w Z T 4 8 S X R l b V B h d G g + U 2 V j d G l v b j E v d 2 9 y a 1 9 0 e X B 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Q 5 O T k 3 N z d k L W Q 3 N m Q t N D U z N i 0 5 Y T R i L T V l M z l h Y j E 2 N D B h M S 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0 O 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2 L T E 0 V D E 5 O j A 5 O j U 4 L j E y N T I 2 N j F a I i A v P j x F b n R y e S B U e X B l P S J G a W x s Q 2 9 s d W 1 u V H l w Z X M i I F Z h b H V l P S J z Q m d N R k F 3 V U Y i I C 8 + P E V u d H J 5 I F R 5 c G U 9 I k Z p b G x D b 2 x 1 b W 5 O Y W 1 l c y I g V m F s d W U 9 I n N b J n F 1 b 3 Q 7 d 2 9 y a 1 9 0 e X B l 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3 b 3 J r X 3 R 5 c G V f Z G l z d H J p Y n V 0 a W 9 u L 0 F 1 d G 9 S Z W 1 v d m V k Q 2 9 s d W 1 u c z E u e 3 d v c m t f d H l w Z S w w f S Z x d W 9 0 O y w m c X V v d D t T Z W N 0 a W 9 u M S 9 3 b 3 J r X 3 R 5 c G V f Z G l z d H J p Y n V 0 a W 9 u L 0 F 1 d G 9 S Z W 1 v d m V k Q 2 9 s d W 1 u c z E u e 0 N v d W 5 0 L D F 9 J n F 1 b 3 Q 7 L C Z x d W 9 0 O 1 N l Y 3 R p b 2 4 x L 3 d v c m t f d H l w Z V 9 k a X N 0 c m l i d X R p b 2 4 v Q X V 0 b 1 J l b W 9 2 Z W R D b 2 x 1 b W 5 z M S 5 7 U G 9 w d W x h d G l v b i A l L D J 9 J n F 1 b 3 Q 7 L C Z x d W 9 0 O 1 N l Y 3 R p b 2 4 x L 3 d v c m t f d H l w Z V 9 k a X N 0 c m l i d X R p b 2 4 v Q X V 0 b 1 J l b W 9 2 Z W R D b 2 x 1 b W 5 z M S 5 7 U 3 R y b 2 t l I E N v d W 5 0 L D N 9 J n F 1 b 3 Q 7 L C Z x d W 9 0 O 1 N l Y 3 R p b 2 4 x L 3 d v c m t f d H l w Z V 9 k a X N 0 c m l i d X R p b 2 4 v Q X V 0 b 1 J l b W 9 2 Z W R D b 2 x 1 b W 5 z M S 5 7 S W 4 g R 3 J v d X A g U 3 R y b 2 t l I C U s N H 0 m c X V v d D s s J n F 1 b 3 Q 7 U 2 V j d G l v b j E v d 2 9 y a 1 9 0 e X B l X 2 R p c 3 R y a W J 1 d G l v b i 9 B d X R v U m V t b 3 Z l Z E N v b H V t b n M x L n s l I G 9 m I F N 0 c m 9 r Z S B D Y X N l c y w 1 f S Z x d W 9 0 O 1 0 s J n F 1 b 3 Q 7 Q 2 9 s d W 1 u Q 2 9 1 b n Q m c X V v d D s 6 N i w m c X V v d D t L Z X l D b 2 x 1 b W 5 O Y W 1 l c y Z x d W 9 0 O z p b X S w m c X V v d D t D b 2 x 1 b W 5 J Z G V u d G l 0 a W V z J n F 1 b 3 Q 7 O l s m c X V v d D t T Z W N 0 a W 9 u M S 9 3 b 3 J r X 3 R 5 c G V f Z G l z d H J p Y n V 0 a W 9 u L 0 F 1 d G 9 S Z W 1 v d m V k Q 2 9 s d W 1 u c z E u e 3 d v c m t f d H l w Z S w w f S Z x d W 9 0 O y w m c X V v d D t T Z W N 0 a W 9 u M S 9 3 b 3 J r X 3 R 5 c G V f Z G l z d H J p Y n V 0 a W 9 u L 0 F 1 d G 9 S Z W 1 v d m V k Q 2 9 s d W 1 u c z E u e 0 N v d W 5 0 L D F 9 J n F 1 b 3 Q 7 L C Z x d W 9 0 O 1 N l Y 3 R p b 2 4 x L 3 d v c m t f d H l w Z V 9 k a X N 0 c m l i d X R p b 2 4 v Q X V 0 b 1 J l b W 9 2 Z W R D b 2 x 1 b W 5 z M S 5 7 U G 9 w d W x h d G l v b i A l L D J 9 J n F 1 b 3 Q 7 L C Z x d W 9 0 O 1 N l Y 3 R p b 2 4 x L 3 d v c m t f d H l w Z V 9 k a X N 0 c m l i d X R p b 2 4 v Q X V 0 b 1 J l b W 9 2 Z W R D b 2 x 1 b W 5 z M S 5 7 U 3 R y b 2 t l I E N v d W 5 0 L D N 9 J n F 1 b 3 Q 7 L C Z x d W 9 0 O 1 N l Y 3 R p b 2 4 x L 3 d v c m t f d H l w Z V 9 k a X N 0 c m l i d X R p b 2 4 v Q X V 0 b 1 J l b W 9 2 Z W R D b 2 x 1 b W 5 z M S 5 7 S W 4 g R 3 J v d X A g U 3 R y b 2 t l I C U s N H 0 m c X V v d D s s J n F 1 b 3 Q 7 U 2 V j d G l v b j E v d 2 9 y a 1 9 0 e X B l X 2 R p c 3 R y a W J 1 d G l v b i 9 B d X R v U m V t b 3 Z l Z E N v b H V t b n M x L n s l I G 9 m I F N 0 c m 9 r Z S B D Y X N l c y w 1 f S Z x d W 9 0 O 1 0 s J n F 1 b 3 Q 7 U m V s Y X R p b 2 5 z a G l w S W 5 m b y Z x d W 9 0 O z p b X X 0 i I C 8 + P C 9 T d G F i b G V F b n R y a W V z P j w v S X R l b T 4 8 S X R l b T 4 8 S X R l b U x v Y 2 F 0 a W 9 u P j x J d G V t V H l w Z T 5 G b 3 J t d W x h P C 9 J d G V t V H l w Z T 4 8 S X R l b V B h d G g + U 2 V j d G l v b j E v d 2 9 y a 1 9 0 e X B l X 2 R p c 3 R y a W J 1 d G l v b i 9 T b 3 V y Y 2 U 8 L 0 l 0 Z W 1 Q Y X R o P j w v S X R l b U x v Y 2 F 0 a W 9 u P j x T d G F i b G V F b n R y a W V z I C 8 + P C 9 J d G V t P j x J d G V t P j x J d G V t T G 9 j Y X R p b 2 4 + P E l 0 Z W 1 U e X B l P k Z v c m 1 1 b G E 8 L 0 l 0 Z W 1 U e X B l P j x J d G V t U G F 0 a D 5 T Z W N 0 a W 9 u M S 9 3 b 3 J r X 3 R 5 c G V f Z G l z d H J p Y n V 0 a W 9 u L 1 B y b 2 1 v d G V k J T I w S G V h Z G V y c z w v S X R l b V B h d G g + P C 9 J d G V t T G 9 j Y X R p b 2 4 + P F N 0 Y W J s Z U V u d H J p Z X M g L z 4 8 L 0 l 0 Z W 0 + P E l 0 Z W 0 + P E l 0 Z W 1 M b 2 N h d G l v b j 4 8 S X R l b V R 5 c G U + R m 9 y b X V s Y T w v S X R l b V R 5 c G U + P E l 0 Z W 1 Q Y X R o P l N l Y 3 R p b 2 4 x L 3 d v c m t f d H l w Z V 9 k a X N 0 c m l i d X R p b 2 4 v Q 2 h h b m d l Z C U y M F R 5 c G U 8 L 0 l 0 Z W 1 Q Y X R o P j w v S X R l b U x v Y 2 F 0 a W 9 u P j x T d G F i b G V F b n R y a W V z I C 8 + P C 9 J d G V t P j x J d G V t P j x J d G V t T G 9 j Y X R p b 2 4 + P E l 0 Z W 1 U e X B l P k Z v c m 1 1 b G E 8 L 0 l 0 Z W 1 U e X B l P j x J d G V t U G F 0 a D 5 T Z W N 0 a W 9 u M S 9 y Z X N p Z G V u Y 2 V f d H l w 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m N D B m Z m U 3 M C 1 h N 2 V j L T Q 3 Z m Y t Y j Z i M i 0 y M D Q 2 O G M 0 O G R j Z j c 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N z I 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x O T o z O T o w M y 4 x N z g 4 M D g z W i I g L z 4 8 R W 5 0 c n k g V H l w Z T 0 i R m l s b E N v b H V t b l R 5 c G V z I i B W Y W x 1 Z T 0 i c 0 J n T U Z B d 1 V G I i A v P j x F b n R y e S B U e X B l P S J G a W x s Q 2 9 s d W 1 u T m F t Z X M i I F Z h b H V l P S J z W y Z x d W 9 0 O 3 J l c 2 l k Z W 5 j Z V 9 0 e X B l J n F 1 b 3 Q 7 L C Z x d W 9 0 O 0 N v d W 5 0 J n F 1 b 3 Q 7 L C Z x d W 9 0 O 1 B v c H V s Y X R p b 2 4 g J S Z x d W 9 0 O y w m c X V v d D t T d H J v a 2 U g Q 2 9 1 b n Q m c X V v d D s s J n F 1 b 3 Q 7 S W 4 g R 3 J v d X A g U 3 R y b 2 t l I C U m c X V v d D s s J n F 1 b 3 Q 7 J S B v Z i B T d H J v a 2 U g Q 2 F z Z X M 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y Z X N p Z G V u Y 2 V f d H l w Z V 9 k a X N 0 c m l i d X R p b 2 4 v Q X V 0 b 1 J l b W 9 2 Z W R D b 2 x 1 b W 5 z M S 5 7 c m V z a W R l b m N l X 3 R 5 c G U s M H 0 m c X V v d D s s J n F 1 b 3 Q 7 U 2 V j d G l v b j E v c m V z a W R l b m N l X 3 R 5 c G V f Z G l z d H J p Y n V 0 a W 9 u L 0 F 1 d G 9 S Z W 1 v d m V k Q 2 9 s d W 1 u c z E u e 0 N v d W 5 0 L D F 9 J n F 1 b 3 Q 7 L C Z x d W 9 0 O 1 N l Y 3 R p b 2 4 x L 3 J l c 2 l k Z W 5 j Z V 9 0 e X B l X 2 R p c 3 R y a W J 1 d G l v b i 9 B d X R v U m V t b 3 Z l Z E N v b H V t b n M x L n t Q b 3 B 1 b G F 0 a W 9 u I C U s M n 0 m c X V v d D s s J n F 1 b 3 Q 7 U 2 V j d G l v b j E v c m V z a W R l b m N l X 3 R 5 c G V f Z G l z d H J p Y n V 0 a W 9 u L 0 F 1 d G 9 S Z W 1 v d m V k Q 2 9 s d W 1 u c z E u e 1 N 0 c m 9 r Z S B D b 3 V u d C w z f S Z x d W 9 0 O y w m c X V v d D t T Z W N 0 a W 9 u M S 9 y Z X N p Z G V u Y 2 V f d H l w Z V 9 k a X N 0 c m l i d X R p b 2 4 v Q X V 0 b 1 J l b W 9 2 Z W R D b 2 x 1 b W 5 z M S 5 7 S W 4 g R 3 J v d X A g U 3 R y b 2 t l I C U s N H 0 m c X V v d D s s J n F 1 b 3 Q 7 U 2 V j d G l v b j E v c m V z a W R l b m N l X 3 R 5 c G V f Z G l z d H J p Y n V 0 a W 9 u L 0 F 1 d G 9 S Z W 1 v d m V k Q 2 9 s d W 1 u c z E u e y U g b 2 Y g U 3 R y b 2 t l I E N h c 2 V z L D V 9 J n F 1 b 3 Q 7 X S w m c X V v d D t D b 2 x 1 b W 5 D b 3 V u d C Z x d W 9 0 O z o 2 L C Z x d W 9 0 O 0 t l e U N v b H V t b k 5 h b W V z J n F 1 b 3 Q 7 O l t d L C Z x d W 9 0 O 0 N v b H V t b k l k Z W 5 0 a X R p Z X M m c X V v d D s 6 W y Z x d W 9 0 O 1 N l Y 3 R p b 2 4 x L 3 J l c 2 l k Z W 5 j Z V 9 0 e X B l X 2 R p c 3 R y a W J 1 d G l v b i 9 B d X R v U m V t b 3 Z l Z E N v b H V t b n M x L n t y Z X N p Z G V u Y 2 V f d H l w Z S w w f S Z x d W 9 0 O y w m c X V v d D t T Z W N 0 a W 9 u M S 9 y Z X N p Z G V u Y 2 V f d H l w Z V 9 k a X N 0 c m l i d X R p b 2 4 v Q X V 0 b 1 J l b W 9 2 Z W R D b 2 x 1 b W 5 z M S 5 7 Q 2 9 1 b n Q s M X 0 m c X V v d D s s J n F 1 b 3 Q 7 U 2 V j d G l v b j E v c m V z a W R l b m N l X 3 R 5 c G V f Z G l z d H J p Y n V 0 a W 9 u L 0 F 1 d G 9 S Z W 1 v d m V k Q 2 9 s d W 1 u c z E u e 1 B v c H V s Y X R p b 2 4 g J S w y f S Z x d W 9 0 O y w m c X V v d D t T Z W N 0 a W 9 u M S 9 y Z X N p Z G V u Y 2 V f d H l w Z V 9 k a X N 0 c m l i d X R p b 2 4 v Q X V 0 b 1 J l b W 9 2 Z W R D b 2 x 1 b W 5 z M S 5 7 U 3 R y b 2 t l I E N v d W 5 0 L D N 9 J n F 1 b 3 Q 7 L C Z x d W 9 0 O 1 N l Y 3 R p b 2 4 x L 3 J l c 2 l k Z W 5 j Z V 9 0 e X B l X 2 R p c 3 R y a W J 1 d G l v b i 9 B d X R v U m V t b 3 Z l Z E N v b H V t b n M x L n t J b i B H c m 9 1 c C B T d H J v a 2 U g J S w 0 f S Z x d W 9 0 O y w m c X V v d D t T Z W N 0 a W 9 u M S 9 y Z X N p Z G V u Y 2 V f d H l w Z V 9 k a X N 0 c m l i d X R p b 2 4 v Q X V 0 b 1 J l b W 9 2 Z W R D b 2 x 1 b W 5 z M S 5 7 J S B v Z i B T d H J v a 2 U g Q 2 F z Z X M s N X 0 m c X V v d D t d L C Z x d W 9 0 O 1 J l b G F 0 a W 9 u c 2 h p c E l u Z m 8 m c X V v d D s 6 W 1 1 9 I i A v P j w v U 3 R h Y m x l R W 5 0 c m l l c z 4 8 L 0 l 0 Z W 0 + P E l 0 Z W 0 + P E l 0 Z W 1 M b 2 N h d G l v b j 4 8 S X R l b V R 5 c G U + R m 9 y b X V s Y T w v S X R l b V R 5 c G U + P E l 0 Z W 1 Q Y X R o P l N l Y 3 R p b 2 4 x L 3 J l c 2 l k Z W 5 j Z V 9 0 e X B l X 2 R p c 3 R y a W J 1 d G l v b i 9 T b 3 V y Y 2 U 8 L 0 l 0 Z W 1 Q Y X R o P j w v S X R l b U x v Y 2 F 0 a W 9 u P j x T d G F i b G V F b n R y a W V z I C 8 + P C 9 J d G V t P j x J d G V t P j x J d G V t T G 9 j Y X R p b 2 4 + P E l 0 Z W 1 U e X B l P k Z v c m 1 1 b G E 8 L 0 l 0 Z W 1 U e X B l P j x J d G V t U G F 0 a D 5 T Z W N 0 a W 9 u M S 9 y Z X N p Z G V u Y 2 V f d H l w Z V 9 k a X N 0 c m l i d X R p b 2 4 v U H J v b W 9 0 Z W Q l M j B I Z W F k Z X J z P C 9 J d G V t U G F 0 a D 4 8 L 0 l 0 Z W 1 M b 2 N h d G l v b j 4 8 U 3 R h Y m x l R W 5 0 c m l l c y A v P j w v S X R l b T 4 8 S X R l b T 4 8 S X R l b U x v Y 2 F 0 a W 9 u P j x J d G V t V H l w Z T 5 G b 3 J t d W x h P C 9 J d G V t V H l w Z T 4 8 S X R l b V B h d G g + U 2 V j d G l v b j E v c m V z a W R l b m N l X 3 R 5 c G V f Z G l z d H J p Y n V 0 a W 9 u L 0 N o Y W 5 n Z W Q l M j B U e X B l P C 9 J d G V t U G F 0 a D 4 8 L 0 l 0 Z W 1 M b 2 N h d G l v b j 4 8 U 3 R h Y m x l R W 5 0 c m l l c y A v P j w v S X R l b T 4 8 S X R l b T 4 8 S X R l b U x v Y 2 F 0 a W 9 u P j x J d G V t V H l w Z T 5 G b 3 J t d W x h P C 9 J d G V t V H l w Z T 4 8 S X R l b V B h d G g + U 2 V j d G l v b j E v Z X Z l c l 9 t Y X J y a W V k 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5 O T V k Z D I y L T I w O G M t N D l i N S 0 4 Y T Y 1 L W J k O D d i N j F i M W Z k O C I g L z 4 8 R W 5 0 c n k g V H l w Z T 0 i Q n V m Z m V y T m V 4 d F J l Z n J l c 2 g i I F Z h b H V l P S J s M S I g L z 4 8 R W 5 0 c n k g V H l w Z T 0 i U m V z d W x 0 V H l w Z S I g V m F s d W U 9 I n N U Y W J s Z S I g L z 4 8 R W 5 0 c n k g V H l w Z T 0 i T m F t Z V V w Z G F 0 Z W R B Z n R l c k Z p b G w i I F Z h b H V l P S J s M C I g L z 4 8 R W 5 0 c n k g V H l w Z T 0 i U m V j b 3 Z l c n l U Y X J n Z X R T a G V l d C I g V m F s d W U 9 I n N k Z W 1 v Z 3 J h c G h p Y 3 N f Z G l z d H J p Y n V 0 a W 9 u I i A v P j x F b n R y e S B U e X B l P S J S Z W N v d m V y e V R h c m d l d E N v b H V t b i I g V m F s d W U 9 I m w y I i A v P j x F b n R y e S B U e X B l P S J S Z W N v d m V y e V R h c m d l d F J v d y I g V m F s d W U 9 I m w 5 M y 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0 V D E 5 O j U 2 O j I 3 L j I 0 O D U z N j l a I i A v P j x F b n R y e S B U e X B l P S J G a W x s Q 2 9 s d W 1 u V H l w Z X M i I F Z h b H V l P S J z Q m d N R k F 3 V U Q i I C 8 + P E V u d H J 5 I F R 5 c G U 9 I k Z p b G x D b 2 x 1 b W 5 O Y W 1 l c y I g V m F s d W U 9 I n N b J n F 1 b 3 Q 7 Z X Z l c l 9 t Y X J y a W V k X 3 N 0 Y X R 1 c y Z x d W 9 0 O y w m c X V v d D t D b 3 V u d C Z x d W 9 0 O y w m c X V v d D t Q b 3 B 1 b G F 0 a W 9 u I C U m c X V v d D s s J n F 1 b 3 Q 7 U 3 R y b 2 t l I E N v d W 5 0 J n F 1 b 3 Q 7 L C Z x d W 9 0 O 0 l u I E d y b 3 V w I F N 0 c m 9 r Z S A l J n F 1 b 3 Q 7 L C Z x d W 9 0 O y U g b 2 Y g U 3 R y b 2 t l I E N h c 2 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X Z l c l 9 t Y X J y a W V k X 2 R p c 3 R y a W J 1 d G l v b i 9 B d X R v U m V t b 3 Z l Z E N v b H V t b n M x L n t l d m V y X 2 1 h c n J p Z W R f c 3 R h d H V z L D B 9 J n F 1 b 3 Q 7 L C Z x d W 9 0 O 1 N l Y 3 R p b 2 4 x L 2 V 2 Z X J f b W F y c m l l Z F 9 k a X N 0 c m l i d X R p b 2 4 v Q X V 0 b 1 J l b W 9 2 Z W R D b 2 x 1 b W 5 z M S 5 7 Q 2 9 1 b n Q s M X 0 m c X V v d D s s J n F 1 b 3 Q 7 U 2 V j d G l v b j E v Z X Z l c l 9 t Y X J y a W V k X 2 R p c 3 R y a W J 1 d G l v b i 9 B d X R v U m V t b 3 Z l Z E N v b H V t b n M x L n t Q b 3 B 1 b G F 0 a W 9 u I C U s M n 0 m c X V v d D s s J n F 1 b 3 Q 7 U 2 V j d G l v b j E v Z X Z l c l 9 t Y X J y a W V k X 2 R p c 3 R y a W J 1 d G l v b i 9 B d X R v U m V t b 3 Z l Z E N v b H V t b n M x L n t T d H J v a 2 U g Q 2 9 1 b n Q s M 3 0 m c X V v d D s s J n F 1 b 3 Q 7 U 2 V j d G l v b j E v Z X Z l c l 9 t Y X J y a W V k X 2 R p c 3 R y a W J 1 d G l v b i 9 B d X R v U m V t b 3 Z l Z E N v b H V t b n M x L n t J b i B H c m 9 1 c C B T d H J v a 2 U g J S w 0 f S Z x d W 9 0 O y w m c X V v d D t T Z W N 0 a W 9 u M S 9 l d m V y X 2 1 h c n J p Z W R f Z G l z d H J p Y n V 0 a W 9 u L 0 F 1 d G 9 S Z W 1 v d m V k Q 2 9 s d W 1 u c z E u e y U g b 2 Y g U 3 R y b 2 t l I E N h c 2 V z L D V 9 J n F 1 b 3 Q 7 X S w m c X V v d D t D b 2 x 1 b W 5 D b 3 V u d C Z x d W 9 0 O z o 2 L C Z x d W 9 0 O 0 t l e U N v b H V t b k 5 h b W V z J n F 1 b 3 Q 7 O l t d L C Z x d W 9 0 O 0 N v b H V t b k l k Z W 5 0 a X R p Z X M m c X V v d D s 6 W y Z x d W 9 0 O 1 N l Y 3 R p b 2 4 x L 2 V 2 Z X J f b W F y c m l l Z F 9 k a X N 0 c m l i d X R p b 2 4 v Q X V 0 b 1 J l b W 9 2 Z W R D b 2 x 1 b W 5 z M S 5 7 Z X Z l c l 9 t Y X J y a W V k X 3 N 0 Y X R 1 c y w w f S Z x d W 9 0 O y w m c X V v d D t T Z W N 0 a W 9 u M S 9 l d m V y X 2 1 h c n J p Z W R f Z G l z d H J p Y n V 0 a W 9 u L 0 F 1 d G 9 S Z W 1 v d m V k Q 2 9 s d W 1 u c z E u e 0 N v d W 5 0 L D F 9 J n F 1 b 3 Q 7 L C Z x d W 9 0 O 1 N l Y 3 R p b 2 4 x L 2 V 2 Z X J f b W F y c m l l Z F 9 k a X N 0 c m l i d X R p b 2 4 v Q X V 0 b 1 J l b W 9 2 Z W R D b 2 x 1 b W 5 z M S 5 7 U G 9 w d W x h d G l v b i A l L D J 9 J n F 1 b 3 Q 7 L C Z x d W 9 0 O 1 N l Y 3 R p b 2 4 x L 2 V 2 Z X J f b W F y c m l l Z F 9 k a X N 0 c m l i d X R p b 2 4 v Q X V 0 b 1 J l b W 9 2 Z W R D b 2 x 1 b W 5 z M S 5 7 U 3 R y b 2 t l I E N v d W 5 0 L D N 9 J n F 1 b 3 Q 7 L C Z x d W 9 0 O 1 N l Y 3 R p b 2 4 x L 2 V 2 Z X J f b W F y c m l l Z F 9 k a X N 0 c m l i d X R p b 2 4 v Q X V 0 b 1 J l b W 9 2 Z W R D b 2 x 1 b W 5 z M S 5 7 S W 4 g R 3 J v d X A g U 3 R y b 2 t l I C U s N H 0 m c X V v d D s s J n F 1 b 3 Q 7 U 2 V j d G l v b j E v Z X Z l c l 9 t Y X J y a W V k X 2 R p c 3 R y a W J 1 d G l v b i 9 B d X R v U m V t b 3 Z l Z E N v b H V t b n M x L n s l I G 9 m I F N 0 c m 9 r Z S B D Y X N l c y w 1 f S Z x d W 9 0 O 1 0 s J n F 1 b 3 Q 7 U m V s Y X R p b 2 5 z a G l w S W 5 m b y Z x d W 9 0 O z p b X X 0 i I C 8 + P C 9 T d G F i b G V F b n R y a W V z P j w v S X R l b T 4 8 S X R l b T 4 8 S X R l b U x v Y 2 F 0 a W 9 u P j x J d G V t V H l w Z T 5 G b 3 J t d W x h P C 9 J d G V t V H l w Z T 4 8 S X R l b V B h d G g + U 2 V j d G l v b j E v Z X Z l c l 9 t Y X J y a W V k X 2 R p c 3 R y a W J 1 d G l v b i 9 T b 3 V y Y 2 U 8 L 0 l 0 Z W 1 Q Y X R o P j w v S X R l b U x v Y 2 F 0 a W 9 u P j x T d G F i b G V F b n R y a W V z I C 8 + P C 9 J d G V t P j x J d G V t P j x J d G V t T G 9 j Y X R p b 2 4 + P E l 0 Z W 1 U e X B l P k Z v c m 1 1 b G E 8 L 0 l 0 Z W 1 U e X B l P j x J d G V t U G F 0 a D 5 T Z W N 0 a W 9 u M S 9 l d m V y X 2 1 h c n J p Z W R f Z G l z d H J p Y n V 0 a W 9 u L 1 B y b 2 1 v d G V k J T I w S G V h Z G V y c z w v S X R l b V B h d G g + P C 9 J d G V t T G 9 j Y X R p b 2 4 + P F N 0 Y W J s Z U V u d H J p Z X M g L z 4 8 L 0 l 0 Z W 0 + P E l 0 Z W 0 + P E l 0 Z W 1 M b 2 N h d G l v b j 4 8 S X R l b V R 5 c G U + R m 9 y b X V s Y T w v S X R l b V R 5 c G U + P E l 0 Z W 1 Q Y X R o P l N l Y 3 R p b 2 4 x L 2 V 2 Z X J f b W F y c m l l Z F 9 k a X N 0 c m l i d X R p b 2 4 v Q 2 h h b m d l Z C U y M F R 5 c G U 8 L 0 l 0 Z W 1 Q Y X R o P j w v S X R l b U x v Y 2 F 0 a W 9 u P j x T d G F i b G V F b n R y a W V z I C 8 + P C 9 J d G V t P j x J d G V t P j x J d G V t T G 9 j Y X R p b 2 4 + P E l 0 Z W 1 U e X B l P k Z v c m 1 1 b G E 8 L 0 l 0 Z W 1 U e X B l P j x J d G V t U G F 0 a D 5 T Z W N 0 a W 9 u M S 9 z b W 9 r a W 5 n X 3 N 0 Y X R 1 c 1 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Z D J k N W I 5 O S 0 z Y z U 2 L T Q y N m Q t Y W Q 4 N y 0 3 Y z l i Y T M x O T l i Y 2 I 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M T E 0 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Y t M T R U M j A 6 M T k 6 M j k u M T M w M z I 0 N V o i I C 8 + P E V u d H J 5 I F R 5 c G U 9 I k Z p b G x D b 2 x 1 b W 5 U e X B l c y I g V m F s d W U 9 I n N C Z 0 1 G Q X d V R i I g L z 4 8 R W 5 0 c n k g V H l w Z T 0 i R m l s b E N v b H V t b k 5 h b W V z I i B W Y W x 1 Z T 0 i c 1 s m c X V v d D t z b W 9 r a W 5 n X 3 N 0 Y X R 1 c y Z x d W 9 0 O y w m c X V v d D t D b 3 V u d C Z x d W 9 0 O y w m c X V v d D t Q b 3 B 1 b G F 0 a W 9 u I C U m c X V v d D s s J n F 1 b 3 Q 7 U 3 R y b 2 t l I E N v d W 5 0 J n F 1 b 3 Q 7 L C Z x d W 9 0 O 0 l u I E d y b 3 V w I F N 0 c m 9 r Z S A l J n F 1 b 3 Q 7 L C Z x d W 9 0 O y U g b 2 Y g U 3 R y b 2 t l I E N h c 2 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2 1 v a 2 l u Z 1 9 z d G F 0 d X N f Z G l z d H J p Y n V 0 a W 9 u L 0 F 1 d G 9 S Z W 1 v d m V k Q 2 9 s d W 1 u c z E u e 3 N t b 2 t p b m d f c 3 R h d H V z L D B 9 J n F 1 b 3 Q 7 L C Z x d W 9 0 O 1 N l Y 3 R p b 2 4 x L 3 N t b 2 t p b m d f c 3 R h d H V z X 2 R p c 3 R y a W J 1 d G l v b i 9 B d X R v U m V t b 3 Z l Z E N v b H V t b n M x L n t D b 3 V u d C w x f S Z x d W 9 0 O y w m c X V v d D t T Z W N 0 a W 9 u M S 9 z b W 9 r a W 5 n X 3 N 0 Y X R 1 c 1 9 k a X N 0 c m l i d X R p b 2 4 v Q X V 0 b 1 J l b W 9 2 Z W R D b 2 x 1 b W 5 z M S 5 7 U G 9 w d W x h d G l v b i A l L D J 9 J n F 1 b 3 Q 7 L C Z x d W 9 0 O 1 N l Y 3 R p b 2 4 x L 3 N t b 2 t p b m d f c 3 R h d H V z X 2 R p c 3 R y a W J 1 d G l v b i 9 B d X R v U m V t b 3 Z l Z E N v b H V t b n M x L n t T d H J v a 2 U g Q 2 9 1 b n Q s M 3 0 m c X V v d D s s J n F 1 b 3 Q 7 U 2 V j d G l v b j E v c 2 1 v a 2 l u Z 1 9 z d G F 0 d X N f Z G l z d H J p Y n V 0 a W 9 u L 0 F 1 d G 9 S Z W 1 v d m V k Q 2 9 s d W 1 u c z E u e 0 l u I E d y b 3 V w I F N 0 c m 9 r Z S A l L D R 9 J n F 1 b 3 Q 7 L C Z x d W 9 0 O 1 N l Y 3 R p b 2 4 x L 3 N t b 2 t p b m d f c 3 R h d H V z X 2 R p c 3 R y a W J 1 d G l v b i 9 B d X R v U m V t b 3 Z l Z E N v b H V t b n M x L n s l I G 9 m I F N 0 c m 9 r Z S B D Y X N l c y w 1 f S Z x d W 9 0 O 1 0 s J n F 1 b 3 Q 7 Q 2 9 s d W 1 u Q 2 9 1 b n Q m c X V v d D s 6 N i w m c X V v d D t L Z X l D b 2 x 1 b W 5 O Y W 1 l c y Z x d W 9 0 O z p b X S w m c X V v d D t D b 2 x 1 b W 5 J Z G V u d G l 0 a W V z J n F 1 b 3 Q 7 O l s m c X V v d D t T Z W N 0 a W 9 u M S 9 z b W 9 r a W 5 n X 3 N 0 Y X R 1 c 1 9 k a X N 0 c m l i d X R p b 2 4 v Q X V 0 b 1 J l b W 9 2 Z W R D b 2 x 1 b W 5 z M S 5 7 c 2 1 v a 2 l u Z 1 9 z d G F 0 d X M s M H 0 m c X V v d D s s J n F 1 b 3 Q 7 U 2 V j d G l v b j E v c 2 1 v a 2 l u Z 1 9 z d G F 0 d X N f Z G l z d H J p Y n V 0 a W 9 u L 0 F 1 d G 9 S Z W 1 v d m V k Q 2 9 s d W 1 u c z E u e 0 N v d W 5 0 L D F 9 J n F 1 b 3 Q 7 L C Z x d W 9 0 O 1 N l Y 3 R p b 2 4 x L 3 N t b 2 t p b m d f c 3 R h d H V z X 2 R p c 3 R y a W J 1 d G l v b i 9 B d X R v U m V t b 3 Z l Z E N v b H V t b n M x L n t Q b 3 B 1 b G F 0 a W 9 u I C U s M n 0 m c X V v d D s s J n F 1 b 3 Q 7 U 2 V j d G l v b j E v c 2 1 v a 2 l u Z 1 9 z d G F 0 d X N f Z G l z d H J p Y n V 0 a W 9 u L 0 F 1 d G 9 S Z W 1 v d m V k Q 2 9 s d W 1 u c z E u e 1 N 0 c m 9 r Z S B D b 3 V u d C w z f S Z x d W 9 0 O y w m c X V v d D t T Z W N 0 a W 9 u M S 9 z b W 9 r a W 5 n X 3 N 0 Y X R 1 c 1 9 k a X N 0 c m l i d X R p b 2 4 v Q X V 0 b 1 J l b W 9 2 Z W R D b 2 x 1 b W 5 z M S 5 7 S W 4 g R 3 J v d X A g U 3 R y b 2 t l I C U s N H 0 m c X V v d D s s J n F 1 b 3 Q 7 U 2 V j d G l v b j E v c 2 1 v a 2 l u Z 1 9 z d G F 0 d X N f Z G l z d H J p Y n V 0 a W 9 u L 0 F 1 d G 9 S Z W 1 v d m V k Q 2 9 s d W 1 u c z E u e y U g b 2 Y g U 3 R y b 2 t l I E N h c 2 V z L D V 9 J n F 1 b 3 Q 7 X S w m c X V v d D t S Z W x h d G l v b n N o a X B J b m Z v J n F 1 b 3 Q 7 O l t d f S I g L z 4 8 L 1 N 0 Y W J s Z U V u d H J p Z X M + P C 9 J d G V t P j x J d G V t P j x J d G V t T G 9 j Y X R p b 2 4 + P E l 0 Z W 1 U e X B l P k Z v c m 1 1 b G E 8 L 0 l 0 Z W 1 U e X B l P j x J d G V t U G F 0 a D 5 T Z W N 0 a W 9 u M S 9 z b W 9 r a W 5 n X 3 N 0 Y X R 1 c 1 9 k a X N 0 c m l i d X R p b 2 4 v U 2 9 1 c m N l P C 9 J d G V t U G F 0 a D 4 8 L 0 l 0 Z W 1 M b 2 N h d G l v b j 4 8 U 3 R h Y m x l R W 5 0 c m l l c y A v P j w v S X R l b T 4 8 S X R l b T 4 8 S X R l b U x v Y 2 F 0 a W 9 u P j x J d G V t V H l w Z T 5 G b 3 J t d W x h P C 9 J d G V t V H l w Z T 4 8 S X R l b V B h d G g + U 2 V j d G l v b j E v c 2 1 v a 2 l u Z 1 9 z d G F 0 d X N f Z G l z d H J p Y n V 0 a W 9 u L 1 B y b 2 1 v d G V k J T I w S G V h Z G V y c z w v S X R l b V B h d G g + P C 9 J d G V t T G 9 j Y X R p b 2 4 + P F N 0 Y W J s Z U V u d H J p Z X M g L z 4 8 L 0 l 0 Z W 0 + P E l 0 Z W 0 + P E l 0 Z W 1 M b 2 N h d G l v b j 4 8 S X R l b V R 5 c G U + R m 9 y b X V s Y T w v S X R l b V R 5 c G U + P E l 0 Z W 1 Q Y X R o P l N l Y 3 R p b 2 4 x L 3 N t b 2 t p b m d f c 3 R h d H V z X 2 R p c 3 R y a W J 1 d G l v b i 9 D a G F u Z 2 V k J T I w V H l w Z T w v S X R l b V B h d G g + P C 9 J d G V t T G 9 j Y X R p b 2 4 + P F N 0 Y W J s Z U V u d H J p Z X M g L z 4 8 L 0 l 0 Z W 0 + P E l 0 Z W 0 + P E l 0 Z W 1 M b 2 N h d G l v b j 4 8 S X R l b V R 5 c G U + R m 9 y b X V s Y T w v S X R l b V R 5 c G U + P E l 0 Z W 1 Q Y X R o P l N l Y 3 R p b 2 4 x L 2 J t a 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Z D Y 3 M j g 3 Y S 1 m Y m Z i L T Q 1 N m Y t Y W M 2 M i 0 x N G N l O D g w Z W U w N D Q i I C 8 + P E V u d H J 5 I F R 5 c G U 9 I k J 1 Z m Z l c k 5 l e H R S Z W Z y Z X N o I i B W Y W x 1 Z T 0 i b D E i I C 8 + P E V u d H J 5 I F R 5 c G U 9 I l J l c 3 V s d F R 5 c G U i I F Z h b H V l P S J z V G F i b G U i I C 8 + P E V u d H J 5 I F R 5 c G U 9 I k 5 h b W V V c G R h d G V k Q W Z 0 Z X J G a W x s I i B W Y W x 1 Z T 0 i b D A i I C 8 + P E V u d H J 5 I F R 5 c G U 9 I l J l Y 2 9 2 Z X J 5 V G F y Z 2 V 0 U 2 h l Z X Q i I F Z h b H V l P S J z a G V h b H R o X 2 R p c 3 R y a W J 1 d G l v b i I g L z 4 8 R W 5 0 c n k g V H l w Z T 0 i U m V j b 3 Z l c n l U Y X J n Z X R D b 2 x 1 b W 4 i I F Z h b H V l P S J s M i I g L z 4 8 R W 5 0 c n k g V H l w Z T 0 i U m V j b 3 Z l c n l U Y X J n Z X R S b 3 c i I F Z h b H V l P S J s M y I g L z 4 8 R W 5 0 c n k g V H l w Z T 0 i R m l s b G V k Q 2 9 t c G x l d G V S Z X N 1 b H R U b 1 d v c m t z a G V l d C I g V m F s d W U 9 I m w x I i A v P j x F b n R y e S B U e X B l P S J B Z G R l Z F R v R G F 0 Y U 1 v Z G V s I i B W Y W x 1 Z T 0 i b D A i I C 8 + P E V u d H J 5 I F R 5 c G U 9 I k Z p b G x D b 3 V u d C I g V m F s d W U 9 I m w 2 I i A v P j x F b n R y e S B U e X B l P S J G a W x s R X J y b 3 J D b 2 R l I i B W Y W x 1 Z T 0 i c 1 V u a 2 5 v d 2 4 i I C 8 + P E V u d H J 5 I F R 5 c G U 9 I k Z p b G x F c n J v c k N v d W 5 0 I i B W Y W x 1 Z T 0 i b D A i I C 8 + P E V u d H J 5 I F R 5 c G U 9 I k Z p b G x M Y X N 0 V X B k Y X R l Z C I g V m F s d W U 9 I m Q y M D I 1 L T A 2 L T E 1 V D A w O j M 3 O j E y L j I 0 M z E x M T l a I i A v P j x F b n R y e S B U e X B l P S J G a W x s Q 2 9 s d W 1 u V H l w Z X M i I F Z h b H V l P S J z Q m d N R k J R T U Y i I C 8 + P E V u d H J 5 I F R 5 c G U 9 I k Z p b G x D b 2 x 1 b W 5 O Y W 1 l c y I g V m F s d W U 9 I n N b J n F 1 b 3 Q 7 Y m 1 p X 2 N h d G V n b 3 J 5 J n F 1 b 3 Q 7 L C Z x d W 9 0 O 0 N v d W 5 0 J n F 1 b 3 Q 7 L C Z x d W 9 0 O 1 B v c H V s Y X R p b 2 4 g J S Z x d W 9 0 O y w m c X V v d D t J b i B H c m 9 1 c C B T d H J v a 2 U g J S Z x d W 9 0 O y w m c X V v d D t T d H J v a 2 U g Q 2 9 1 b n Q m c X V v d D s s J n F 1 b 3 Q 7 J S B v Z i B T d H J v a 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i b W l f Z G l z d H J p Y n V 0 a W 9 u L 0 F 1 d G 9 S Z W 1 v d m V k Q 2 9 s d W 1 u c z E u e 2 J t a V 9 j Y X R l Z 2 9 y e S w w f S Z x d W 9 0 O y w m c X V v d D t T Z W N 0 a W 9 u M S 9 i b W l f Z G l z d H J p Y n V 0 a W 9 u L 0 F 1 d G 9 S Z W 1 v d m V k Q 2 9 s d W 1 u c z E u e 0 N v d W 5 0 L D F 9 J n F 1 b 3 Q 7 L C Z x d W 9 0 O 1 N l Y 3 R p b 2 4 x L 2 J t a V 9 k a X N 0 c m l i d X R p b 2 4 v Q X V 0 b 1 J l b W 9 2 Z W R D b 2 x 1 b W 5 z M S 5 7 U G 9 w d W x h d G l v b i A l L D J 9 J n F 1 b 3 Q 7 L C Z x d W 9 0 O 1 N l Y 3 R p b 2 4 x L 2 J t a V 9 k a X N 0 c m l i d X R p b 2 4 v Q X V 0 b 1 J l b W 9 2 Z W R D b 2 x 1 b W 5 z M S 5 7 S W 4 g R 3 J v d X A g U 3 R y b 2 t l I C U s M 3 0 m c X V v d D s s J n F 1 b 3 Q 7 U 2 V j d G l v b j E v Y m 1 p X 2 R p c 3 R y a W J 1 d G l v b i 9 B d X R v U m V t b 3 Z l Z E N v b H V t b n M x L n t T d H J v a 2 U g Q 2 9 1 b n Q s N H 0 m c X V v d D s s J n F 1 b 3 Q 7 U 2 V j d G l v b j E v Y m 1 p X 2 R p c 3 R y a W J 1 d G l v b i 9 B d X R v U m V t b 3 Z l Z E N v b H V t b n M x L n s l I G 9 m I F N 0 c m 9 r Z S w 1 f S Z x d W 9 0 O 1 0 s J n F 1 b 3 Q 7 Q 2 9 s d W 1 u Q 2 9 1 b n Q m c X V v d D s 6 N i w m c X V v d D t L Z X l D b 2 x 1 b W 5 O Y W 1 l c y Z x d W 9 0 O z p b X S w m c X V v d D t D b 2 x 1 b W 5 J Z G V u d G l 0 a W V z J n F 1 b 3 Q 7 O l s m c X V v d D t T Z W N 0 a W 9 u M S 9 i b W l f Z G l z d H J p Y n V 0 a W 9 u L 0 F 1 d G 9 S Z W 1 v d m V k Q 2 9 s d W 1 u c z E u e 2 J t a V 9 j Y X R l Z 2 9 y e S w w f S Z x d W 9 0 O y w m c X V v d D t T Z W N 0 a W 9 u M S 9 i b W l f Z G l z d H J p Y n V 0 a W 9 u L 0 F 1 d G 9 S Z W 1 v d m V k Q 2 9 s d W 1 u c z E u e 0 N v d W 5 0 L D F 9 J n F 1 b 3 Q 7 L C Z x d W 9 0 O 1 N l Y 3 R p b 2 4 x L 2 J t a V 9 k a X N 0 c m l i d X R p b 2 4 v Q X V 0 b 1 J l b W 9 2 Z W R D b 2 x 1 b W 5 z M S 5 7 U G 9 w d W x h d G l v b i A l L D J 9 J n F 1 b 3 Q 7 L C Z x d W 9 0 O 1 N l Y 3 R p b 2 4 x L 2 J t a V 9 k a X N 0 c m l i d X R p b 2 4 v Q X V 0 b 1 J l b W 9 2 Z W R D b 2 x 1 b W 5 z M S 5 7 S W 4 g R 3 J v d X A g U 3 R y b 2 t l I C U s M 3 0 m c X V v d D s s J n F 1 b 3 Q 7 U 2 V j d G l v b j E v Y m 1 p X 2 R p c 3 R y a W J 1 d G l v b i 9 B d X R v U m V t b 3 Z l Z E N v b H V t b n M x L n t T d H J v a 2 U g Q 2 9 1 b n Q s N H 0 m c X V v d D s s J n F 1 b 3 Q 7 U 2 V j d G l v b j E v Y m 1 p X 2 R p c 3 R y a W J 1 d G l v b i 9 B d X R v U m V t b 3 Z l Z E N v b H V t b n M x L n s l I G 9 m I F N 0 c m 9 r Z S w 1 f S Z x d W 9 0 O 1 0 s J n F 1 b 3 Q 7 U m V s Y X R p b 2 5 z a G l w S W 5 m b y Z x d W 9 0 O z p b X X 0 i I C 8 + P C 9 T d G F i b G V F b n R y a W V z P j w v S X R l b T 4 8 S X R l b T 4 8 S X R l b U x v Y 2 F 0 a W 9 u P j x J d G V t V H l w Z T 5 G b 3 J t d W x h P C 9 J d G V t V H l w Z T 4 8 S X R l b V B h d G g + U 2 V j d G l v b j E v Y m 1 p X 2 R p c 3 R y a W J 1 d G l v b i 9 T b 3 V y Y 2 U 8 L 0 l 0 Z W 1 Q Y X R o P j w v S X R l b U x v Y 2 F 0 a W 9 u P j x T d G F i b G V F b n R y a W V z I C 8 + P C 9 J d G V t P j x J d G V t P j x J d G V t T G 9 j Y X R p b 2 4 + P E l 0 Z W 1 U e X B l P k Z v c m 1 1 b G E 8 L 0 l 0 Z W 1 U e X B l P j x J d G V t U G F 0 a D 5 T Z W N 0 a W 9 u M S 9 i b W l f Z G l z d H J p Y n V 0 a W 9 u L 1 B y b 2 1 v d G V k J T I w S G V h Z G V y c z w v S X R l b V B h d G g + P C 9 J d G V t T G 9 j Y X R p b 2 4 + P F N 0 Y W J s Z U V u d H J p Z X M g L z 4 8 L 0 l 0 Z W 0 + P E l 0 Z W 0 + P E l 0 Z W 1 M b 2 N h d G l v b j 4 8 S X R l b V R 5 c G U + R m 9 y b X V s Y T w v S X R l b V R 5 c G U + P E l 0 Z W 1 Q Y X R o P l N l Y 3 R p b 2 4 x L 2 J t a V 9 k a X N 0 c m l i d X R p b 2 4 v Q 2 h h b m d l Z C U y M F R 5 c G U 8 L 0 l 0 Z W 1 Q Y X R o P j w v S X R l b U x v Y 2 F 0 a W 9 u P j x T d G F i b G V F b n R y a W V z I C 8 + P C 9 J d G V t P j x J d G V t P j x J d G V t T G 9 j Y X R p b 2 4 + P E l 0 Z W 1 U e X B l P k Z v c m 1 1 b G E 8 L 0 l 0 Z W 1 U e X B l P j x J d G V t U G F 0 a D 5 T Z W N 0 a W 9 u M S 9 n b H V j b 3 N 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Q 5 M T R i Z m Y y L T A 4 N G I t N D c 1 Z i 0 4 Z j R k L T U 5 Y j N j O W I 4 Y j F h N C 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y O C I g L z 4 8 R W 5 0 c n k g V H l w Z T 0 i R m l s b G V k Q 2 9 t c G x l d G V S Z X N 1 b H R U b 1 d v c m t z a G V l d C I g V m F s d W U 9 I m w x I i A v P j x F b n R y e S B U e X B l P S J B Z G R l Z F R v R G F 0 Y U 1 v Z G V s I i B W Y W x 1 Z T 0 i b D A i I C 8 + P E V u d H J 5 I F R 5 c G U 9 I k Z p b G x D b 3 V u d C I g V m F s d W U 9 I m w 1 I i A v P j x F b n R y e S B U e X B l P S J G a W x s R X J y b 3 J D b 2 R l I i B W Y W x 1 Z T 0 i c 1 V u a 2 5 v d 2 4 i I C 8 + P E V u d H J 5 I F R 5 c G U 9 I k Z p b G x F c n J v c k N v d W 5 0 I i B W Y W x 1 Z T 0 i b D A i I C 8 + P E V u d H J 5 I F R 5 c G U 9 I k Z p b G x M Y X N 0 V X B k Y X R l Z C I g V m F s d W U 9 I m Q y M D I 1 L T A 2 L T E 1 V D E 3 O j E z O j I y L j A z M z A 2 M z J a I i A v P j x F b n R y e S B U e X B l P S J G a W x s Q 2 9 s d W 1 u V H l w Z X M i I F Z h b H V l P S J z Q m d N R k J R T U Y i I C 8 + P E V u d H J 5 I F R 5 c G U 9 I k Z p b G x D b 2 x 1 b W 5 O Y W 1 l c y I g V m F s d W U 9 I n N b J n F 1 b 3 Q 7 Z 2 x 1 Y 2 9 z Z V 9 j Y X R l Z 2 9 y e S Z x d W 9 0 O y w m c X V v d D t D b 3 V u d C Z x d W 9 0 O y w m c X V v d D t Q b 3 B 1 b G F 0 a W 9 u I C U m c X V v d D s s J n F 1 b 3 Q 7 S W 4 g R 3 J v d X A g U 3 R y b 2 t l I C U m c X V v d D s s J n F 1 b 3 Q 7 U 3 R y b 2 t l I E N v d W 5 0 J n F 1 b 3 Q 7 L C Z x d W 9 0 O y U g b 2 Y g U 3 R y b 2 t 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2 x 1 Y 2 9 z Z V 9 k a X N 0 c m l i d X R p b 2 4 v Q X V 0 b 1 J l b W 9 2 Z W R D b 2 x 1 b W 5 z M S 5 7 Z 2 x 1 Y 2 9 z Z V 9 j Y X R l Z 2 9 y e S w w f S Z x d W 9 0 O y w m c X V v d D t T Z W N 0 a W 9 u M S 9 n b H V j b 3 N l X 2 R p c 3 R y a W J 1 d G l v b i 9 B d X R v U m V t b 3 Z l Z E N v b H V t b n M x L n t D b 3 V u d C w x f S Z x d W 9 0 O y w m c X V v d D t T Z W N 0 a W 9 u M S 9 n b H V j b 3 N l X 2 R p c 3 R y a W J 1 d G l v b i 9 B d X R v U m V t b 3 Z l Z E N v b H V t b n M x L n t Q b 3 B 1 b G F 0 a W 9 u I C U s M n 0 m c X V v d D s s J n F 1 b 3 Q 7 U 2 V j d G l v b j E v Z 2 x 1 Y 2 9 z Z V 9 k a X N 0 c m l i d X R p b 2 4 v Q X V 0 b 1 J l b W 9 2 Z W R D b 2 x 1 b W 5 z M S 5 7 S W 4 g R 3 J v d X A g U 3 R y b 2 t l I C U s M 3 0 m c X V v d D s s J n F 1 b 3 Q 7 U 2 V j d G l v b j E v Z 2 x 1 Y 2 9 z Z V 9 k a X N 0 c m l i d X R p b 2 4 v Q X V 0 b 1 J l b W 9 2 Z W R D b 2 x 1 b W 5 z M S 5 7 U 3 R y b 2 t l I E N v d W 5 0 L D R 9 J n F 1 b 3 Q 7 L C Z x d W 9 0 O 1 N l Y 3 R p b 2 4 x L 2 d s d W N v c 2 V f Z G l z d H J p Y n V 0 a W 9 u L 0 F 1 d G 9 S Z W 1 v d m V k Q 2 9 s d W 1 u c z E u e y U g b 2 Y g U 3 R y b 2 t l L D V 9 J n F 1 b 3 Q 7 X S w m c X V v d D t D b 2 x 1 b W 5 D b 3 V u d C Z x d W 9 0 O z o 2 L C Z x d W 9 0 O 0 t l e U N v b H V t b k 5 h b W V z J n F 1 b 3 Q 7 O l t d L C Z x d W 9 0 O 0 N v b H V t b k l k Z W 5 0 a X R p Z X M m c X V v d D s 6 W y Z x d W 9 0 O 1 N l Y 3 R p b 2 4 x L 2 d s d W N v c 2 V f Z G l z d H J p Y n V 0 a W 9 u L 0 F 1 d G 9 S Z W 1 v d m V k Q 2 9 s d W 1 u c z E u e 2 d s d W N v c 2 V f Y 2 F 0 Z W d v c n k s M H 0 m c X V v d D s s J n F 1 b 3 Q 7 U 2 V j d G l v b j E v Z 2 x 1 Y 2 9 z Z V 9 k a X N 0 c m l i d X R p b 2 4 v Q X V 0 b 1 J l b W 9 2 Z W R D b 2 x 1 b W 5 z M S 5 7 Q 2 9 1 b n Q s M X 0 m c X V v d D s s J n F 1 b 3 Q 7 U 2 V j d G l v b j E v Z 2 x 1 Y 2 9 z Z V 9 k a X N 0 c m l i d X R p b 2 4 v Q X V 0 b 1 J l b W 9 2 Z W R D b 2 x 1 b W 5 z M S 5 7 U G 9 w d W x h d G l v b i A l L D J 9 J n F 1 b 3 Q 7 L C Z x d W 9 0 O 1 N l Y 3 R p b 2 4 x L 2 d s d W N v c 2 V f Z G l z d H J p Y n V 0 a W 9 u L 0 F 1 d G 9 S Z W 1 v d m V k Q 2 9 s d W 1 u c z E u e 0 l u I E d y b 3 V w I F N 0 c m 9 r Z S A l L D N 9 J n F 1 b 3 Q 7 L C Z x d W 9 0 O 1 N l Y 3 R p b 2 4 x L 2 d s d W N v c 2 V f Z G l z d H J p Y n V 0 a W 9 u L 0 F 1 d G 9 S Z W 1 v d m V k Q 2 9 s d W 1 u c z E u e 1 N 0 c m 9 r Z S B D b 3 V u d C w 0 f S Z x d W 9 0 O y w m c X V v d D t T Z W N 0 a W 9 u M S 9 n b H V j b 3 N l X 2 R p c 3 R y a W J 1 d G l v b i 9 B d X R v U m V t b 3 Z l Z E N v b H V t b n M x L n s l I G 9 m I F N 0 c m 9 r Z S w 1 f S Z x d W 9 0 O 1 0 s J n F 1 b 3 Q 7 U m V s Y X R p b 2 5 z a G l w S W 5 m b y Z x d W 9 0 O z p b X X 0 i I C 8 + P C 9 T d G F i b G V F b n R y a W V z P j w v S X R l b T 4 8 S X R l b T 4 8 S X R l b U x v Y 2 F 0 a W 9 u P j x J d G V t V H l w Z T 5 G b 3 J t d W x h P C 9 J d G V t V H l w Z T 4 8 S X R l b V B h d G g + U 2 V j d G l v b j E v Z 2 x 1 Y 2 9 z Z V 9 k a X N 0 c m l i d X R p b 2 4 v U 2 9 1 c m N l P C 9 J d G V t U G F 0 a D 4 8 L 0 l 0 Z W 1 M b 2 N h d G l v b j 4 8 U 3 R h Y m x l R W 5 0 c m l l c y A v P j w v S X R l b T 4 8 S X R l b T 4 8 S X R l b U x v Y 2 F 0 a W 9 u P j x J d G V t V H l w Z T 5 G b 3 J t d W x h P C 9 J d G V t V H l w Z T 4 8 S X R l b V B h d G g + U 2 V j d G l v b j E v Z 2 x 1 Y 2 9 z Z V 9 k a X N 0 c m l i d X R p b 2 4 v U H J v b W 9 0 Z W Q l M j B I Z W F k Z X J z P C 9 J d G V t U G F 0 a D 4 8 L 0 l 0 Z W 1 M b 2 N h d G l v b j 4 8 U 3 R h Y m x l R W 5 0 c m l l c y A v P j w v S X R l b T 4 8 S X R l b T 4 8 S X R l b U x v Y 2 F 0 a W 9 u P j x J d G V t V H l w Z T 5 G b 3 J t d W x h P C 9 J d G V t V H l w Z T 4 8 S X R l b V B h d G g + U 2 V j d G l v b j E v Z 2 x 1 Y 2 9 z Z V 9 k a X N 0 c m l i d X R p b 2 4 v Q 2 h h b m d l Z C U y M F R 5 c G U 8 L 0 l 0 Z W 1 Q Y X R o P j w v S X R l b U x v Y 2 F 0 a W 9 u P j x T d G F i b G V F b n R y a W V z I C 8 + P C 9 J d G V t P j x J d G V t P j x J d G V t T G 9 j Y X R p b 2 4 + P E l 0 Z W 1 U e X B l P k Z v c m 1 1 b G E 8 L 0 l 0 Z W 1 U e X B l P j x J d G V t U G F 0 a D 5 T Z W N 0 a W 9 u M S 9 o Z W F y d F 9 k a X N l Y X N 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I z Z j I 0 M j M 4 L T g 4 O D Y t N D k x N S 1 i Y 2 Z i L T Y 1 N z A 1 Y z B m Z j d j M S 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1 M 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1 V D E 3 O j M 0 O j E z L j Q 4 N D U 1 O D Z a I i A v P j x F b n R y e S B U e X B l P S J G a W x s Q 2 9 s d W 1 u V H l w Z X M i I F Z h b H V l P S J z Q m d N R k J R T U Y i I C 8 + P E V u d H J 5 I F R 5 c G U 9 I k Z p b G x D b 2 x 1 b W 5 O Y W 1 l c y I g V m F s d W U 9 I n N b J n F 1 b 3 Q 7 a G V h c n R f Z G l z Z W F z Z V 9 z d G F 0 d X M m c X V v d D s s J n F 1 b 3 Q 7 Q 2 9 1 b n Q m c X V v d D s s J n F 1 b 3 Q 7 U G 9 w d W x h d G l v b i A l J n F 1 b 3 Q 7 L C Z x d W 9 0 O 0 l u I E d y b 3 V w I F N 0 c m 9 r Z S A l J n F 1 b 3 Q 7 L C Z x d W 9 0 O 1 N 0 c m 9 r Z S B D b 3 V u d C 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h l Y X J 0 X 2 R p c 2 V h c 2 V f Z G l z d H J p Y n V 0 a W 9 u L 0 F 1 d G 9 S Z W 1 v d m V k Q 2 9 s d W 1 u c z E u e 2 h l Y X J 0 X 2 R p c 2 V h c 2 V f c 3 R h d H V z L D B 9 J n F 1 b 3 Q 7 L C Z x d W 9 0 O 1 N l Y 3 R p b 2 4 x L 2 h l Y X J 0 X 2 R p c 2 V h c 2 V f Z G l z d H J p Y n V 0 a W 9 u L 0 F 1 d G 9 S Z W 1 v d m V k Q 2 9 s d W 1 u c z E u e 0 N v d W 5 0 L D F 9 J n F 1 b 3 Q 7 L C Z x d W 9 0 O 1 N l Y 3 R p b 2 4 x L 2 h l Y X J 0 X 2 R p c 2 V h c 2 V f Z G l z d H J p Y n V 0 a W 9 u L 0 F 1 d G 9 S Z W 1 v d m V k Q 2 9 s d W 1 u c z E u e 1 B v c H V s Y X R p b 2 4 g J S w y f S Z x d W 9 0 O y w m c X V v d D t T Z W N 0 a W 9 u M S 9 o Z W F y d F 9 k a X N l Y X N l X 2 R p c 3 R y a W J 1 d G l v b i 9 B d X R v U m V t b 3 Z l Z E N v b H V t b n M x L n t J b i B H c m 9 1 c C B T d H J v a 2 U g J S w z f S Z x d W 9 0 O y w m c X V v d D t T Z W N 0 a W 9 u M S 9 o Z W F y d F 9 k a X N l Y X N l X 2 R p c 3 R y a W J 1 d G l v b i 9 B d X R v U m V t b 3 Z l Z E N v b H V t b n M x L n t T d H J v a 2 U g Q 2 9 1 b n Q s N H 0 m c X V v d D s s J n F 1 b 3 Q 7 U 2 V j d G l v b j E v a G V h c n R f Z G l z Z W F z Z V 9 k a X N 0 c m l i d X R p b 2 4 v Q X V 0 b 1 J l b W 9 2 Z W R D b 2 x 1 b W 5 z M S 5 7 J S B v Z i B T d H J v a 2 U s N X 0 m c X V v d D t d L C Z x d W 9 0 O 0 N v b H V t b k N v d W 5 0 J n F 1 b 3 Q 7 O j Y s J n F 1 b 3 Q 7 S 2 V 5 Q 2 9 s d W 1 u T m F t Z X M m c X V v d D s 6 W 1 0 s J n F 1 b 3 Q 7 Q 2 9 s d W 1 u S W R l b n R p d G l l c y Z x d W 9 0 O z p b J n F 1 b 3 Q 7 U 2 V j d G l v b j E v a G V h c n R f Z G l z Z W F z Z V 9 k a X N 0 c m l i d X R p b 2 4 v Q X V 0 b 1 J l b W 9 2 Z W R D b 2 x 1 b W 5 z M S 5 7 a G V h c n R f Z G l z Z W F z Z V 9 z d G F 0 d X M s M H 0 m c X V v d D s s J n F 1 b 3 Q 7 U 2 V j d G l v b j E v a G V h c n R f Z G l z Z W F z Z V 9 k a X N 0 c m l i d X R p b 2 4 v Q X V 0 b 1 J l b W 9 2 Z W R D b 2 x 1 b W 5 z M S 5 7 Q 2 9 1 b n Q s M X 0 m c X V v d D s s J n F 1 b 3 Q 7 U 2 V j d G l v b j E v a G V h c n R f Z G l z Z W F z Z V 9 k a X N 0 c m l i d X R p b 2 4 v Q X V 0 b 1 J l b W 9 2 Z W R D b 2 x 1 b W 5 z M S 5 7 U G 9 w d W x h d G l v b i A l L D J 9 J n F 1 b 3 Q 7 L C Z x d W 9 0 O 1 N l Y 3 R p b 2 4 x L 2 h l Y X J 0 X 2 R p c 2 V h c 2 V f Z G l z d H J p Y n V 0 a W 9 u L 0 F 1 d G 9 S Z W 1 v d m V k Q 2 9 s d W 1 u c z E u e 0 l u I E d y b 3 V w I F N 0 c m 9 r Z S A l L D N 9 J n F 1 b 3 Q 7 L C Z x d W 9 0 O 1 N l Y 3 R p b 2 4 x L 2 h l Y X J 0 X 2 R p c 2 V h c 2 V f Z G l z d H J p Y n V 0 a W 9 u L 0 F 1 d G 9 S Z W 1 v d m V k Q 2 9 s d W 1 u c z E u e 1 N 0 c m 9 r Z S B D b 3 V u d C w 0 f S Z x d W 9 0 O y w m c X V v d D t T Z W N 0 a W 9 u M S 9 o Z W F y d F 9 k a X N l Y X N l X 2 R p c 3 R y a W J 1 d G l v b i 9 B d X R v U m V t b 3 Z l Z E N v b H V t b n M x L n s l I G 9 m I F N 0 c m 9 r Z S w 1 f S Z x d W 9 0 O 1 0 s J n F 1 b 3 Q 7 U m V s Y X R p b 2 5 z a G l w S W 5 m b y Z x d W 9 0 O z p b X X 0 i I C 8 + P C 9 T d G F i b G V F b n R y a W V z P j w v S X R l b T 4 8 S X R l b T 4 8 S X R l b U x v Y 2 F 0 a W 9 u P j x J d G V t V H l w Z T 5 G b 3 J t d W x h P C 9 J d G V t V H l w Z T 4 8 S X R l b V B h d G g + U 2 V j d G l v b j E v a G V h c n R f Z G l z Z W F z Z V 9 k a X N 0 c m l i d X R p b 2 4 v U 2 9 1 c m N l P C 9 J d G V t U G F 0 a D 4 8 L 0 l 0 Z W 1 M b 2 N h d G l v b j 4 8 U 3 R h Y m x l R W 5 0 c m l l c y A v P j w v S X R l b T 4 8 S X R l b T 4 8 S X R l b U x v Y 2 F 0 a W 9 u P j x J d G V t V H l w Z T 5 G b 3 J t d W x h P C 9 J d G V t V H l w Z T 4 8 S X R l b V B h d G g + U 2 V j d G l v b j E v a G V h c n R f Z G l z Z W F z Z V 9 k a X N 0 c m l i d X R p b 2 4 v U H J v b W 9 0 Z W Q l M j B I Z W F k Z X J z P C 9 J d G V t U G F 0 a D 4 8 L 0 l 0 Z W 1 M b 2 N h d G l v b j 4 8 U 3 R h Y m x l R W 5 0 c m l l c y A v P j w v S X R l b T 4 8 S X R l b T 4 8 S X R l b U x v Y 2 F 0 a W 9 u P j x J d G V t V H l w Z T 5 G b 3 J t d W x h P C 9 J d G V t V H l w Z T 4 8 S X R l b V B h d G g + U 2 V j d G l v b j E v a G V h c n R f Z G l z Z W F z Z V 9 k a X N 0 c m l i d X R p b 2 4 v Q 2 h h b m d l Z C U y M F R 5 c G U 8 L 0 l 0 Z W 1 Q Y X R o P j w v S X R l b U x v Y 2 F 0 a W 9 u P j x T d G F i b G V F b n R y a W V z I C 8 + P C 9 J d G V t P j x J d G V t P j x J d G V t T G 9 j Y X R p b 2 4 + P E l 0 Z W 1 U e X B l P k Z v c m 1 1 b G E 8 L 0 l 0 Z W 1 U e X B l P j x J d G V t U G F 0 a D 5 T Z W N 0 a W 9 u M S 9 o e X B l c n R l b n N p b 2 5 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m Q y Y T N l N j U t N W I 0 M C 0 0 Y j I 1 L T g 2 M W Q t Y T d m M m Y 2 Y W F i M T F m 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c 0 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V U M T c 6 N D U 6 N T k u M D A 1 O T Q z N 1 o i I C 8 + P E V u d H J 5 I F R 5 c G U 9 I k Z p b G x D b 2 x 1 b W 5 U e X B l c y I g V m F s d W U 9 I n N C Z 0 1 G Q X d V R i I g L z 4 8 R W 5 0 c n k g V H l w Z T 0 i R m l s b E N v b H V t b k 5 h b W V z I i B W Y W x 1 Z T 0 i c 1 s m c X V v d D t o e X B l c n R l b n N p b 2 5 f c 3 R h d H V z J n F 1 b 3 Q 7 L C Z x d W 9 0 O 0 N v d W 5 0 J n F 1 b 3 Q 7 L C Z x d W 9 0 O 1 B v c H V s Y X R p b 2 4 g J S Z x d W 9 0 O y w m c X V v d D t T d H J v a 2 U g Q 2 9 1 b n Q m c X V v d D s s J n F 1 b 3 Q 7 S W 4 g R 3 J v d X A g U 3 R y b 2 t l I C U m c X V v d D s s J n F 1 b 3 Q 7 J S B v Z i B T d H J v a 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o e X B l c n R l b n N p b 2 5 f Z G l z d H J p Y n V 0 a W 9 u L 0 F 1 d G 9 S Z W 1 v d m V k Q 2 9 s d W 1 u c z E u e 2 h 5 c G V y d G V u c 2 l v b l 9 z d G F 0 d X M s M H 0 m c X V v d D s s J n F 1 b 3 Q 7 U 2 V j d G l v b j E v a H l w Z X J 0 Z W 5 z a W 9 u X 2 R p c 3 R y a W J 1 d G l v b i 9 B d X R v U m V t b 3 Z l Z E N v b H V t b n M x L n t D b 3 V u d C w x f S Z x d W 9 0 O y w m c X V v d D t T Z W N 0 a W 9 u M S 9 o e X B l c n R l b n N p b 2 5 f Z G l z d H J p Y n V 0 a W 9 u L 0 F 1 d G 9 S Z W 1 v d m V k Q 2 9 s d W 1 u c z E u e 1 B v c H V s Y X R p b 2 4 g J S w y f S Z x d W 9 0 O y w m c X V v d D t T Z W N 0 a W 9 u M S 9 o e X B l c n R l b n N p b 2 5 f Z G l z d H J p Y n V 0 a W 9 u L 0 F 1 d G 9 S Z W 1 v d m V k Q 2 9 s d W 1 u c z E u e 1 N 0 c m 9 r Z S B D b 3 V u d C w z f S Z x d W 9 0 O y w m c X V v d D t T Z W N 0 a W 9 u M S 9 o e X B l c n R l b n N p b 2 5 f Z G l z d H J p Y n V 0 a W 9 u L 0 F 1 d G 9 S Z W 1 v d m V k Q 2 9 s d W 1 u c z E u e 0 l u I E d y b 3 V w I F N 0 c m 9 r Z S A l L D R 9 J n F 1 b 3 Q 7 L C Z x d W 9 0 O 1 N l Y 3 R p b 2 4 x L 2 h 5 c G V y d G V u c 2 l v b l 9 k a X N 0 c m l i d X R p b 2 4 v Q X V 0 b 1 J l b W 9 2 Z W R D b 2 x 1 b W 5 z M S 5 7 J S B v Z i B T d H J v a 2 U s N X 0 m c X V v d D t d L C Z x d W 9 0 O 0 N v b H V t b k N v d W 5 0 J n F 1 b 3 Q 7 O j Y s J n F 1 b 3 Q 7 S 2 V 5 Q 2 9 s d W 1 u T m F t Z X M m c X V v d D s 6 W 1 0 s J n F 1 b 3 Q 7 Q 2 9 s d W 1 u S W R l b n R p d G l l c y Z x d W 9 0 O z p b J n F 1 b 3 Q 7 U 2 V j d G l v b j E v a H l w Z X J 0 Z W 5 z a W 9 u X 2 R p c 3 R y a W J 1 d G l v b i 9 B d X R v U m V t b 3 Z l Z E N v b H V t b n M x L n t o e X B l c n R l b n N p b 2 5 f c 3 R h d H V z L D B 9 J n F 1 b 3 Q 7 L C Z x d W 9 0 O 1 N l Y 3 R p b 2 4 x L 2 h 5 c G V y d G V u c 2 l v b l 9 k a X N 0 c m l i d X R p b 2 4 v Q X V 0 b 1 J l b W 9 2 Z W R D b 2 x 1 b W 5 z M S 5 7 Q 2 9 1 b n Q s M X 0 m c X V v d D s s J n F 1 b 3 Q 7 U 2 V j d G l v b j E v a H l w Z X J 0 Z W 5 z a W 9 u X 2 R p c 3 R y a W J 1 d G l v b i 9 B d X R v U m V t b 3 Z l Z E N v b H V t b n M x L n t Q b 3 B 1 b G F 0 a W 9 u I C U s M n 0 m c X V v d D s s J n F 1 b 3 Q 7 U 2 V j d G l v b j E v a H l w Z X J 0 Z W 5 z a W 9 u X 2 R p c 3 R y a W J 1 d G l v b i 9 B d X R v U m V t b 3 Z l Z E N v b H V t b n M x L n t T d H J v a 2 U g Q 2 9 1 b n Q s M 3 0 m c X V v d D s s J n F 1 b 3 Q 7 U 2 V j d G l v b j E v a H l w Z X J 0 Z W 5 z a W 9 u X 2 R p c 3 R y a W J 1 d G l v b i 9 B d X R v U m V t b 3 Z l Z E N v b H V t b n M x L n t J b i B H c m 9 1 c C B T d H J v a 2 U g J S w 0 f S Z x d W 9 0 O y w m c X V v d D t T Z W N 0 a W 9 u M S 9 o e X B l c n R l b n N p b 2 5 f Z G l z d H J p Y n V 0 a W 9 u L 0 F 1 d G 9 S Z W 1 v d m V k Q 2 9 s d W 1 u c z E u e y U g b 2 Y g U 3 R y b 2 t l L D V 9 J n F 1 b 3 Q 7 X S w m c X V v d D t S Z W x h d G l v b n N o a X B J b m Z v J n F 1 b 3 Q 7 O l t d f S I g L z 4 8 L 1 N 0 Y W J s Z U V u d H J p Z X M + P C 9 J d G V t P j x J d G V t P j x J d G V t T G 9 j Y X R p b 2 4 + P E l 0 Z W 1 U e X B l P k Z v c m 1 1 b G E 8 L 0 l 0 Z W 1 U e X B l P j x J d G V t U G F 0 a D 5 T Z W N 0 a W 9 u M S 9 o e X B l c n R l b n N p b 2 5 f Z G l z d H J p Y n V 0 a W 9 u L 1 N v d X J j Z T w v S X R l b V B h d G g + P C 9 J d G V t T G 9 j Y X R p b 2 4 + P F N 0 Y W J s Z U V u d H J p Z X M g L z 4 8 L 0 l 0 Z W 0 + P E l 0 Z W 0 + P E l 0 Z W 1 M b 2 N h d G l v b j 4 8 S X R l b V R 5 c G U + R m 9 y b X V s Y T w v S X R l b V R 5 c G U + P E l 0 Z W 1 Q Y X R o P l N l Y 3 R p b 2 4 x L 2 h 5 c G V y d G V u c 2 l v b l 9 k a X N 0 c m l i d X R p b 2 4 v U H J v b W 9 0 Z W Q l M j B I Z W F k Z X J z P C 9 J d G V t U G F 0 a D 4 8 L 0 l 0 Z W 1 M b 2 N h d G l v b j 4 8 U 3 R h Y m x l R W 5 0 c m l l c y A v P j w v S X R l b T 4 8 S X R l b T 4 8 S X R l b U x v Y 2 F 0 a W 9 u P j x J d G V t V H l w Z T 5 G b 3 J t d W x h P C 9 J d G V t V H l w Z T 4 8 S X R l b V B h d G g + U 2 V j d G l v b j E v a H l w Z X J 0 Z W 5 z a W 9 u X 2 R p c 3 R y a W J 1 d G l v b i 9 D a G F u Z 2 V k J T I w V H l w Z T w v S X R l b V B h d G g + P C 9 J d G V t T G 9 j Y X R p b 2 4 + P F N 0 Y W J s Z U V u d H J p Z X M g L z 4 8 L 0 l 0 Z W 0 + P E l 0 Z W 0 + P E l 0 Z W 1 M b 2 N h d G l v b j 4 8 S X R l b V R 5 c G U + R m 9 y b X V s Y T w v S X R l b V R 5 c G U + P E l 0 Z W 1 Q Y X R o P l N l Y 3 R p b 2 4 x L 2 N o a V 9 z c X V h c m V f Z 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R k N T I 1 M T I 3 L T M y Y j c t N G M 5 O C 1 i O T k 5 L T Q 0 N j B j Y 2 E 2 Z W E 2 Z i I g L z 4 8 R W 5 0 c n k g V H l w Z T 0 i Q n V m Z m V y T m V 4 d F J l Z n J l c 2 g i I F Z h b H V l P S J s M S I g L z 4 8 R W 5 0 c n k g V H l w Z T 0 i U m V z d W x 0 V H l w Z S I g V m F s d W U 9 I n N U Y W J s Z S I g L z 4 8 R W 5 0 c n k g V H l w Z T 0 i T m F t Z V V w Z G F 0 Z W R B Z n R l c k Z p b G w i I F Z h b H V l P S J s M C I g L z 4 8 R W 5 0 c n k g V H l w Z T 0 i U m V j b 3 Z l c n l U Y X J n Z X R T a G V l d C I g V m F s d W U 9 I n N z d G F 0 a X N 0 a W N h b F 9 0 Z X N 0 c y I g L z 4 8 R W 5 0 c n k g V H l w Z T 0 i U m V j b 3 Z l c n l U Y X J n Z X R D b 2 x 1 b W 4 i I F Z h b H V l P S J s M i I g L z 4 8 R W 5 0 c n k g V H l w Z T 0 i U m V j b 3 Z l c n l U Y X J n Z X R S b 3 c i I F Z h b H V l P S J s M i I g L z 4 8 R W 5 0 c n k g V H l w Z T 0 i R m l s b G V k Q 2 9 t c G x l d G V S Z X N 1 b H R U b 1 d v c m t z a G V l d C I g V m F s d W U 9 I m w x I i A v P j x F b n R y e S B U e X B l P S J B Z G R l Z F R v R G F 0 Y U 1 v Z G V s I i B W Y W x 1 Z T 0 i b D A i I C 8 + P E V u d H J 5 I F R 5 c G U 9 I k Z p b G x D b 3 V u d C I g V m F s d W U 9 I m w z N y I g L z 4 8 R W 5 0 c n k g V H l w Z T 0 i R m l s b E V y c m 9 y Q 2 9 k Z S I g V m F s d W U 9 I n N V b m t u b 3 d u I i A v P j x F b n R y e S B U e X B l P S J G a W x s R X J y b 3 J D b 3 V u d C I g V m F s d W U 9 I m w w I i A v P j x F b n R y e S B U e X B l P S J G a W x s T G F z d F V w Z G F 0 Z W Q i I F Z h b H V l P S J k M j A y N S 0 w N i 0 x N l Q w N T o z N z o z M y 4 3 M z Q y N D g z W i I g L z 4 8 R W 5 0 c n k g V H l w Z T 0 i R m l s b E N v b H V t b l R 5 c G V z I i B W Y W x 1 Z T 0 i c 0 J n W U d B d z 0 9 I i A v P j x F b n R y e S B U e X B l P S J G a W x s Q 2 9 s d W 1 u T m F t Z X M i I F Z h b H V l P S J z W y Z x d W 9 0 O 2 Z l Y X R 1 c m U m c X V v d D s s J n F 1 b 3 Q 7 Y 2 F 0 Z W d v c n k m c X V v d D s s J n F 1 b 3 Q 7 c 3 R y b 2 t l X 3 N 0 Y X R 1 c y Z x d W 9 0 O y w m c X V v d D t j 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N o a V 9 z c X V h c m V f Z G F 0 Y S A o M i k v Q X V 0 b 1 J l b W 9 2 Z W R D b 2 x 1 b W 5 z M S 5 7 Z m V h d H V y Z S w w f S Z x d W 9 0 O y w m c X V v d D t T Z W N 0 a W 9 u M S 9 j a G l f c 3 F 1 Y X J l X 2 R h d G E g K D I p L 0 F 1 d G 9 S Z W 1 v d m V k Q 2 9 s d W 1 u c z E u e 2 N h d G V n b 3 J 5 L D F 9 J n F 1 b 3 Q 7 L C Z x d W 9 0 O 1 N l Y 3 R p b 2 4 x L 2 N o a V 9 z c X V h c m V f Z G F 0 Y S A o M i k v Q X V 0 b 1 J l b W 9 2 Z W R D b 2 x 1 b W 5 z M S 5 7 c 3 R y b 2 t l X 3 N 0 Y X R 1 c y w y f S Z x d W 9 0 O y w m c X V v d D t T Z W N 0 a W 9 u M S 9 j a G l f c 3 F 1 Y X J l X 2 R h d G E g K D I p L 0 F 1 d G 9 S Z W 1 v d m V k Q 2 9 s d W 1 u c z E u e 2 N v d W 5 0 L D N 9 J n F 1 b 3 Q 7 X S w m c X V v d D t D b 2 x 1 b W 5 D b 3 V u d C Z x d W 9 0 O z o 0 L C Z x d W 9 0 O 0 t l e U N v b H V t b k 5 h b W V z J n F 1 b 3 Q 7 O l t d L C Z x d W 9 0 O 0 N v b H V t b k l k Z W 5 0 a X R p Z X M m c X V v d D s 6 W y Z x d W 9 0 O 1 N l Y 3 R p b 2 4 x L 2 N o a V 9 z c X V h c m V f Z G F 0 Y S A o M i k v Q X V 0 b 1 J l b W 9 2 Z W R D b 2 x 1 b W 5 z M S 5 7 Z m V h d H V y Z S w w f S Z x d W 9 0 O y w m c X V v d D t T Z W N 0 a W 9 u M S 9 j a G l f c 3 F 1 Y X J l X 2 R h d G E g K D I p L 0 F 1 d G 9 S Z W 1 v d m V k Q 2 9 s d W 1 u c z E u e 2 N h d G V n b 3 J 5 L D F 9 J n F 1 b 3 Q 7 L C Z x d W 9 0 O 1 N l Y 3 R p b 2 4 x L 2 N o a V 9 z c X V h c m V f Z G F 0 Y S A o M i k v Q X V 0 b 1 J l b W 9 2 Z W R D b 2 x 1 b W 5 z M S 5 7 c 3 R y b 2 t l X 3 N 0 Y X R 1 c y w y f S Z x d W 9 0 O y w m c X V v d D t T Z W N 0 a W 9 u M S 9 j a G l f c 3 F 1 Y X J l X 2 R h d G E g K D I p L 0 F 1 d G 9 S Z W 1 v d m V k Q 2 9 s d W 1 u c z E u e 2 N v d W 5 0 L D N 9 J n F 1 b 3 Q 7 X S w m c X V v d D t S Z W x h d G l v b n N o a X B J b m Z v J n F 1 b 3 Q 7 O l t d f S I g L z 4 8 L 1 N 0 Y W J s Z U V u d H J p Z X M + P C 9 J d G V t P j x J d G V t P j x J d G V t T G 9 j Y X R p b 2 4 + P E l 0 Z W 1 U e X B l P k Z v c m 1 1 b G E 8 L 0 l 0 Z W 1 U e X B l P j x J d G V t U G F 0 a D 5 T Z W N 0 a W 9 u M S 9 j a G l f c 3 F 1 Y X J l X 2 R h d G E l M j A o M i k v U 2 9 1 c m N l P C 9 J d G V t U G F 0 a D 4 8 L 0 l 0 Z W 1 M b 2 N h d G l v b j 4 8 U 3 R h Y m x l R W 5 0 c m l l c y A v P j w v S X R l b T 4 8 S X R l b T 4 8 S X R l b U x v Y 2 F 0 a W 9 u P j x J d G V t V H l w Z T 5 G b 3 J t d W x h P C 9 J d G V t V H l w Z T 4 8 S X R l b V B h d G g + U 2 V j d G l v b j E v Y 2 h p X 3 N x d W F y Z V 9 k Y X R h J T I w K D I p L 1 B y b 2 1 v d G V k J T I w S G V h Z G V y c z w v S X R l b V B h d G g + P C 9 J d G V t T G 9 j Y X R p b 2 4 + P F N 0 Y W J s Z U V u d H J p Z X M g L z 4 8 L 0 l 0 Z W 0 + P E l 0 Z W 0 + P E l 0 Z W 1 M b 2 N h d G l v b j 4 8 S X R l b V R 5 c G U + R m 9 y b X V s Y T w v S X R l b V R 5 c G U + P E l 0 Z W 1 Q Y X R o P l N l Y 3 R p b 2 4 x L 2 N o a V 9 z c X V h c m V f Z G F 0 Y S U y M C g y K S 9 D a G F u Z 2 V k J T I w V H l w Z T w v S X R l b V B h d G g + P C 9 J d G V t T G 9 j Y X R p b 2 4 + P F N 0 Y W J s Z U V u d H J p Z X M g L z 4 8 L 0 l 0 Z W 0 + P E l 0 Z W 0 + P E l 0 Z W 1 M b 2 N h d G l v b j 4 8 S X R l b V R 5 c G U + R m 9 y b X V s Y T w v S X R l b V R 5 c G U + P E l 0 Z W 1 Q Y X R o P l N l Y 3 R p b 2 4 x L 2 F n Z V 9 o Z W F y d F 9 k a X N l Y X N l 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N j Y m I 1 Y m N k L T Z i N D g t N D A w M i 1 h M G I 1 L W V h N G M z M D Y 0 N T A y Y i I g L z 4 8 R W 5 0 c n k g V H l w Z T 0 i Q n V m Z m V y T m V 4 d F J l Z n J l c 2 g i I F Z h b H V l P S J s M S I g L z 4 8 R W 5 0 c n k g V H l w Z T 0 i U m V z d W x 0 V H l w Z S I g V m F s d W U 9 I n N U Y W J s Z S I g L z 4 8 R W 5 0 c n k g V H l w Z T 0 i T m F t Z V V w Z G F 0 Z W R B Z n R l c k Z p b G w i I F Z h b H V l P S J s M C I g L z 4 8 R W 5 0 c n k g V H l w Z T 0 i U m V j b 3 Z l c n l U Y X J n Z X R T a G V l d C I g V m F s d W U 9 I n N h Z 2 V f c m l z a 1 9 m Y W N 0 b 3 J f Y W 5 h b H l z a X M i I C 8 + P E V u d H J 5 I F R 5 c G U 9 I l J l Y 2 9 2 Z X J 5 V G F y Z 2 V 0 Q 2 9 s d W 1 u I i B W Y W x 1 Z T 0 i b D I i I C 8 + P E V u d H J 5 I F R 5 c G U 9 I l J l Y 2 9 2 Z X J 5 V G F y Z 2 V 0 U m 9 3 I i B W Y W x 1 Z T 0 i b D 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M D o y N S 4 4 M j M 2 N T M w W i I g L z 4 8 R W 5 0 c n k g V H l w Z T 0 i R m l s b E N v b H V t b l R 5 c G V z I i B W Y W x 1 Z T 0 i c 0 J n T U Y i I C 8 + P E V u d H J 5 I F R 5 c G U 9 I k Z p b G x D b 2 x 1 b W 5 O Y W 1 l c y I g V m F s d W U 9 I n N b J n F 1 b 3 Q 7 Q 2 F 0 Z W d v c n k m c X V v d D s s J n F 1 b 3 Q 7 R 3 J v d X A g Q 2 9 1 b n Q m c X V v d D s s J n F 1 b 3 Q 7 I E h l Y X J 0 I E R p c 2 V h c 2 U g J 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F n Z V 9 o Z W F y d F 9 k a X N l Y X N l X 2 R p c 3 R y a W J 1 d G l v b i 9 B d X R v U m V t b 3 Z l Z E N v b H V t b n M x L n t D Y X R l Z 2 9 y e S w w f S Z x d W 9 0 O y w m c X V v d D t T Z W N 0 a W 9 u M S 9 h Z 2 V f a G V h c n R f Z G l z Z W F z Z V 9 k a X N 0 c m l i d X R p b 2 4 v Q X V 0 b 1 J l b W 9 2 Z W R D b 2 x 1 b W 5 z M S 5 7 R 3 J v d X A g Q 2 9 1 b n Q s M X 0 m c X V v d D s s J n F 1 b 3 Q 7 U 2 V j d G l v b j E v Y W d l X 2 h l Y X J 0 X 2 R p c 2 V h c 2 V f Z G l z d H J p Y n V 0 a W 9 u L 0 F 1 d G 9 S Z W 1 v d m V k Q 2 9 s d W 1 u c z E u e y B I Z W F y d C B E a X N l Y X N l I C U s M n 0 m c X V v d D t d L C Z x d W 9 0 O 0 N v b H V t b k N v d W 5 0 J n F 1 b 3 Q 7 O j M s J n F 1 b 3 Q 7 S 2 V 5 Q 2 9 s d W 1 u T m F t Z X M m c X V v d D s 6 W 1 0 s J n F 1 b 3 Q 7 Q 2 9 s d W 1 u S W R l b n R p d G l l c y Z x d W 9 0 O z p b J n F 1 b 3 Q 7 U 2 V j d G l v b j E v Y W d l X 2 h l Y X J 0 X 2 R p c 2 V h c 2 V f Z G l z d H J p Y n V 0 a W 9 u L 0 F 1 d G 9 S Z W 1 v d m V k Q 2 9 s d W 1 u c z E u e 0 N h d G V n b 3 J 5 L D B 9 J n F 1 b 3 Q 7 L C Z x d W 9 0 O 1 N l Y 3 R p b 2 4 x L 2 F n Z V 9 o Z W F y d F 9 k a X N l Y X N l X 2 R p c 3 R y a W J 1 d G l v b i 9 B d X R v U m V t b 3 Z l Z E N v b H V t b n M x L n t H c m 9 1 c C B D b 3 V u d C w x f S Z x d W 9 0 O y w m c X V v d D t T Z W N 0 a W 9 u M S 9 h Z 2 V f a G V h c n R f Z G l z Z W F z Z V 9 k a X N 0 c m l i d X R p b 2 4 v Q X V 0 b 1 J l b W 9 2 Z W R D b 2 x 1 b W 5 z M S 5 7 I E h l Y X J 0 I E R p c 2 V h c 2 U g J S w y f S Z x d W 9 0 O 1 0 s J n F 1 b 3 Q 7 U m V s Y X R p b 2 5 z a G l w S W 5 m b y Z x d W 9 0 O z p b X X 0 i I C 8 + P C 9 T d G F i b G V F b n R y a W V z P j w v S X R l b T 4 8 S X R l b T 4 8 S X R l b U x v Y 2 F 0 a W 9 u P j x J d G V t V H l w Z T 5 G b 3 J t d W x h P C 9 J d G V t V H l w Z T 4 8 S X R l b V B h d G g + U 2 V j d G l v b j E v Y W d l X 2 h l Y X J 0 X 2 R p c 2 V h c 2 V f Z G l z d H J p Y n V 0 a W 9 u L 1 N v d X J j Z T w v S X R l b V B h d G g + P C 9 J d G V t T G 9 j Y X R p b 2 4 + P F N 0 Y W J s Z U V u d H J p Z X M g L z 4 8 L 0 l 0 Z W 0 + P E l 0 Z W 0 + P E l 0 Z W 1 M b 2 N h d G l v b j 4 8 S X R l b V R 5 c G U + R m 9 y b X V s Y T w v S X R l b V R 5 c G U + P E l 0 Z W 1 Q Y X R o P l N l Y 3 R p b 2 4 x L 2 F n Z V 9 o Z W F y d F 9 k a X N l Y X N l X 2 R p c 3 R y a W J 1 d G l v b i 9 Q c m 9 t b 3 R l Z C U y M E h l Y W R l c n M 8 L 0 l 0 Z W 1 Q Y X R o P j w v S X R l b U x v Y 2 F 0 a W 9 u P j x T d G F i b G V F b n R y a W V z I C 8 + P C 9 J d G V t P j x J d G V t P j x J d G V t T G 9 j Y X R p b 2 4 + P E l 0 Z W 1 U e X B l P k Z v c m 1 1 b G E 8 L 0 l 0 Z W 1 U e X B l P j x J d G V t U G F 0 a D 5 T Z W N 0 a W 9 u M S 9 h Z 2 V f a G V h c n R f Z G l z Z W F z Z V 9 k a X N 0 c m l i d X R p b 2 4 v Q 2 h h b m d l Z C U y M F R 5 c G U 8 L 0 l 0 Z W 1 Q Y X R o P j w v S X R l b U x v Y 2 F 0 a W 9 u P j x T d G F i b G V F b n R y a W V z I C 8 + P C 9 J d G V t P j x J d G V t P j x J d G V t T G 9 j Y X R p b 2 4 + P E l 0 Z W 1 U e X B l P k Z v c m 1 1 b G E 8 L 0 l 0 Z W 1 U e X B l P j x J d G V t U G F 0 a D 5 T Z W N 0 a W 9 u M S 9 h Z 2 V f a H l w Z X J 0 Z W 5 z a W 9 u 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l h N z h k M T N l L T g w Y 2 U t N D B h N y 1 i Z j Q x L T E 0 N j g z N j B l M D N j Z C I g L z 4 8 R W 5 0 c n k g V H l w Z T 0 i Q n V m Z m V y T m V 4 d F J l Z n J l c 2 g i I F Z h b H V l P S J s M S I g L z 4 8 R W 5 0 c n k g V H l w Z T 0 i U m V z d W x 0 V H l w Z S I g V m F s d W U 9 I n N U Y W J s Z S I g L z 4 8 R W 5 0 c n k g V H l w Z T 0 i T m F t Z V V w Z G F 0 Z W R B Z n R l c k Z p b G w i I F Z h b H V l P S J s M C I g L z 4 8 R W 5 0 c n k g V H l w Z T 0 i U m V j b 3 Z l c n l U Y X J n Z X R T a G V l d C I g V m F s d W U 9 I n N h Z 2 V f c m l z a 1 9 m Y W N 0 b 3 J f Y W 5 h b H l z a X M i I C 8 + P E V u d H J 5 I F R 5 c G U 9 I l J l Y 2 9 2 Z X J 5 V G F y Z 2 V 0 Q 2 9 s d W 1 u I i B W Y W x 1 Z T 0 i b D I i I C 8 + P E V u d H J 5 I F R 5 c G U 9 I l J l Y 2 9 2 Z X J 5 V G F y Z 2 V 0 U m 9 3 I i B W Y W x 1 Z T 0 i b D I 3 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d U M D E 6 M z M 6 N D U u M D c 2 O D A y N l o i I C 8 + P E V u d H J 5 I F R 5 c G U 9 I k Z p b G x D b 2 x 1 b W 5 U e X B l c y I g V m F s d W U 9 I n N C Z 0 1 G I i A v P j x F b n R y e S B U e X B l P S J G a W x s Q 2 9 s d W 1 u T m F t Z X M i I F Z h b H V l P S J z W y Z x d W 9 0 O 0 N h d G V n b 3 J 5 J n F 1 b 3 Q 7 L C Z x d W 9 0 O 0 d y b 3 V w I E N v d W 5 0 J n F 1 b 3 Q 7 L C Z x d W 9 0 O 0 h 5 c G V y d G V u c 2 l v b i A 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W d l X 2 h 5 c G V y d G V u c 2 l v b l 9 k a X N 0 c m l i d X R p b 2 4 v Q X V 0 b 1 J l b W 9 2 Z W R D b 2 x 1 b W 5 z M S 5 7 Q 2 F 0 Z W d v c n k s M H 0 m c X V v d D s s J n F 1 b 3 Q 7 U 2 V j d G l v b j E v Y W d l X 2 h 5 c G V y d G V u c 2 l v b l 9 k a X N 0 c m l i d X R p b 2 4 v Q X V 0 b 1 J l b W 9 2 Z W R D b 2 x 1 b W 5 z M S 5 7 R 3 J v d X A g Q 2 9 1 b n Q s M X 0 m c X V v d D s s J n F 1 b 3 Q 7 U 2 V j d G l v b j E v Y W d l X 2 h 5 c G V y d G V u c 2 l v b l 9 k a X N 0 c m l i d X R p b 2 4 v Q X V 0 b 1 J l b W 9 2 Z W R D b 2 x 1 b W 5 z M S 5 7 S H l w Z X J 0 Z W 5 z a W 9 u I C U s M n 0 m c X V v d D t d L C Z x d W 9 0 O 0 N v b H V t b k N v d W 5 0 J n F 1 b 3 Q 7 O j M s J n F 1 b 3 Q 7 S 2 V 5 Q 2 9 s d W 1 u T m F t Z X M m c X V v d D s 6 W 1 0 s J n F 1 b 3 Q 7 Q 2 9 s d W 1 u S W R l b n R p d G l l c y Z x d W 9 0 O z p b J n F 1 b 3 Q 7 U 2 V j d G l v b j E v Y W d l X 2 h 5 c G V y d G V u c 2 l v b l 9 k a X N 0 c m l i d X R p b 2 4 v Q X V 0 b 1 J l b W 9 2 Z W R D b 2 x 1 b W 5 z M S 5 7 Q 2 F 0 Z W d v c n k s M H 0 m c X V v d D s s J n F 1 b 3 Q 7 U 2 V j d G l v b j E v Y W d l X 2 h 5 c G V y d G V u c 2 l v b l 9 k a X N 0 c m l i d X R p b 2 4 v Q X V 0 b 1 J l b W 9 2 Z W R D b 2 x 1 b W 5 z M S 5 7 R 3 J v d X A g Q 2 9 1 b n Q s M X 0 m c X V v d D s s J n F 1 b 3 Q 7 U 2 V j d G l v b j E v Y W d l X 2 h 5 c G V y d G V u c 2 l v b l 9 k a X N 0 c m l i d X R p b 2 4 v Q X V 0 b 1 J l b W 9 2 Z W R D b 2 x 1 b W 5 z M S 5 7 S H l w Z X J 0 Z W 5 z a W 9 u I C U s M n 0 m c X V v d D t d L C Z x d W 9 0 O 1 J l b G F 0 a W 9 u c 2 h p c E l u Z m 8 m c X V v d D s 6 W 1 1 9 I i A v P j w v U 3 R h Y m x l R W 5 0 c m l l c z 4 8 L 0 l 0 Z W 0 + P E l 0 Z W 0 + P E l 0 Z W 1 M b 2 N h d G l v b j 4 8 S X R l b V R 5 c G U + R m 9 y b X V s Y T w v S X R l b V R 5 c G U + P E l 0 Z W 1 Q Y X R o P l N l Y 3 R p b 2 4 x L 2 F n Z V 9 o e X B l c n R l b n N p b 2 5 f Z G l z d H J p Y n V 0 a W 9 u L 1 N v d X J j Z T w v S X R l b V B h d G g + P C 9 J d G V t T G 9 j Y X R p b 2 4 + P F N 0 Y W J s Z U V u d H J p Z X M g L z 4 8 L 0 l 0 Z W 0 + P E l 0 Z W 0 + P E l 0 Z W 1 M b 2 N h d G l v b j 4 8 S X R l b V R 5 c G U + R m 9 y b X V s Y T w v S X R l b V R 5 c G U + P E l 0 Z W 1 Q Y X R o P l N l Y 3 R p b 2 4 x L 2 F n Z V 9 o e X B l c n R l b n N p b 2 5 f Z G l z d H J p Y n V 0 a W 9 u L 1 B y b 2 1 v d G V k J T I w S G V h Z G V y c z w v S X R l b V B h d G g + P C 9 J d G V t T G 9 j Y X R p b 2 4 + P F N 0 Y W J s Z U V u d H J p Z X M g L z 4 8 L 0 l 0 Z W 0 + P E l 0 Z W 0 + P E l 0 Z W 1 M b 2 N h d G l v b j 4 8 S X R l b V R 5 c G U + R m 9 y b X V s Y T w v S X R l b V R 5 c G U + P E l 0 Z W 1 Q Y X R o P l N l Y 3 R p b 2 4 x L 2 F n Z V 9 o e X B l c n R l b n N p b 2 5 f Z G l z d H J p Y n V 0 a W 9 u L 0 N o Y W 5 n Z W Q l M j B U e X B l P C 9 J d G V t U G F 0 a D 4 8 L 0 l 0 Z W 1 M b 2 N h d G l v b j 4 8 U 3 R h Y m x l R W 5 0 c m l l c y A v P j w v S X R l b T 4 8 S X R l b T 4 8 S X R l b U x v Y 2 F 0 a W 9 u P j x J d G V t V H l w Z T 5 G b 3 J t d W x h P C 9 J d G V t V H l w Z T 4 8 S X R l b V B h d G g + U 2 V j d G l v b j E v Y W d l X 2 d s d W N v c 2 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h m O G U 2 N G M t N W F k Y y 0 0 N z A 1 L T h h Z T Y t N m J k N z I x Z T k y M m Y w 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z N j o w O S 4 1 N j Q 1 M j c y W i I g L z 4 8 R W 5 0 c n k g V H l w Z T 0 i R m l s b E N v b H V t b l R 5 c G V z I i B W Y W x 1 Z T 0 i c 0 J n T U Z C U V V G Q l E 9 P S I g L z 4 8 R W 5 0 c n k g V H l w Z T 0 i R m l s b E N v b H V t b k 5 h b W V z I i B W Y W x 1 Z T 0 i c 1 s m c X V v d D t B Z 2 U g Q 2 F 0 Z W d v c n k m c X V v d D s s J n F 1 b 3 Q 7 R 3 J v d X A g Q 2 9 1 b n Q m c X V v d D s s J n F 1 b 3 Q 7 S H l w b 2 d s e W N l b W l j I C U m c X V v d D s s J n F 1 b 3 Q 7 T m 9 y b W F s I E d s d W N v c 2 U g J S Z x d W 9 0 O y w m c X V v d D t Q c m U t Z G l h Y m V 0 Z X M g J S Z x d W 9 0 O y w m c X V v d D t E a W F i Z X R p Y y A l J n F 1 b 3 Q 7 L C Z x d W 9 0 O 0 h p Z 2 g g R G l h Y m V 0 Z X M 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n b H V j b 3 N l X 2 R p c 3 R y a W J 1 d G l v b i 9 B d X R v U m V t b 3 Z l Z E N v b H V t b n M x L n t B Z 2 U g Q 2 F 0 Z W d v c n k s M H 0 m c X V v d D s s J n F 1 b 3 Q 7 U 2 V j d G l v b j E v Y W d l X 2 d s d W N v c 2 V f Z G l z d H J p Y n V 0 a W 9 u L 0 F 1 d G 9 S Z W 1 v d m V k Q 2 9 s d W 1 u c z E u e 0 d y b 3 V w I E N v d W 5 0 L D F 9 J n F 1 b 3 Q 7 L C Z x d W 9 0 O 1 N l Y 3 R p b 2 4 x L 2 F n Z V 9 n b H V j b 3 N l X 2 R p c 3 R y a W J 1 d G l v b i 9 B d X R v U m V t b 3 Z l Z E N v b H V t b n M x L n t I e X B v Z 2 x 5 Y 2 V t a W M g J S w y f S Z x d W 9 0 O y w m c X V v d D t T Z W N 0 a W 9 u M S 9 h Z 2 V f Z 2 x 1 Y 2 9 z Z V 9 k a X N 0 c m l i d X R p b 2 4 v Q X V 0 b 1 J l b W 9 2 Z W R D b 2 x 1 b W 5 z M S 5 7 T m 9 y b W F s I E d s d W N v c 2 U g J S w z f S Z x d W 9 0 O y w m c X V v d D t T Z W N 0 a W 9 u M S 9 h Z 2 V f Z 2 x 1 Y 2 9 z Z V 9 k a X N 0 c m l i d X R p b 2 4 v Q X V 0 b 1 J l b W 9 2 Z W R D b 2 x 1 b W 5 z M S 5 7 U H J l L W R p Y W J l d G V z I C U s N H 0 m c X V v d D s s J n F 1 b 3 Q 7 U 2 V j d G l v b j E v Y W d l X 2 d s d W N v c 2 V f Z G l z d H J p Y n V 0 a W 9 u L 0 F 1 d G 9 S Z W 1 v d m V k Q 2 9 s d W 1 u c z E u e 0 R p Y W J l d G l j I C U s N X 0 m c X V v d D s s J n F 1 b 3 Q 7 U 2 V j d G l v b j E v Y W d l X 2 d s d W N v c 2 V f Z G l z d H J p Y n V 0 a W 9 u L 0 F 1 d G 9 S Z W 1 v d m V k Q 2 9 s d W 1 u c z E u e 0 h p Z 2 g g R G l h Y m V 0 Z X M g J S w 2 f S Z x d W 9 0 O 1 0 s J n F 1 b 3 Q 7 Q 2 9 s d W 1 u Q 2 9 1 b n Q m c X V v d D s 6 N y w m c X V v d D t L Z X l D b 2 x 1 b W 5 O Y W 1 l c y Z x d W 9 0 O z p b X S w m c X V v d D t D b 2 x 1 b W 5 J Z G V u d G l 0 a W V z J n F 1 b 3 Q 7 O l s m c X V v d D t T Z W N 0 a W 9 u M S 9 h Z 2 V f Z 2 x 1 Y 2 9 z Z V 9 k a X N 0 c m l i d X R p b 2 4 v Q X V 0 b 1 J l b W 9 2 Z W R D b 2 x 1 b W 5 z M S 5 7 Q W d l I E N h d G V n b 3 J 5 L D B 9 J n F 1 b 3 Q 7 L C Z x d W 9 0 O 1 N l Y 3 R p b 2 4 x L 2 F n Z V 9 n b H V j b 3 N l X 2 R p c 3 R y a W J 1 d G l v b i 9 B d X R v U m V t b 3 Z l Z E N v b H V t b n M x L n t H c m 9 1 c C B D b 3 V u d C w x f S Z x d W 9 0 O y w m c X V v d D t T Z W N 0 a W 9 u M S 9 h Z 2 V f Z 2 x 1 Y 2 9 z Z V 9 k a X N 0 c m l i d X R p b 2 4 v Q X V 0 b 1 J l b W 9 2 Z W R D b 2 x 1 b W 5 z M S 5 7 S H l w b 2 d s e W N l b W l j I C U s M n 0 m c X V v d D s s J n F 1 b 3 Q 7 U 2 V j d G l v b j E v Y W d l X 2 d s d W N v c 2 V f Z G l z d H J p Y n V 0 a W 9 u L 0 F 1 d G 9 S Z W 1 v d m V k Q 2 9 s d W 1 u c z E u e 0 5 v c m 1 h b C B H b H V j b 3 N l I C U s M 3 0 m c X V v d D s s J n F 1 b 3 Q 7 U 2 V j d G l v b j E v Y W d l X 2 d s d W N v c 2 V f Z G l z d H J p Y n V 0 a W 9 u L 0 F 1 d G 9 S Z W 1 v d m V k Q 2 9 s d W 1 u c z E u e 1 B y Z S 1 k a W F i Z X R l c y A l L D R 9 J n F 1 b 3 Q 7 L C Z x d W 9 0 O 1 N l Y 3 R p b 2 4 x L 2 F n Z V 9 n b H V j b 3 N l X 2 R p c 3 R y a W J 1 d G l v b i 9 B d X R v U m V t b 3 Z l Z E N v b H V t b n M x L n t E a W F i Z X R p Y y A l L D V 9 J n F 1 b 3 Q 7 L C Z x d W 9 0 O 1 N l Y 3 R p b 2 4 x L 2 F n Z V 9 n b H V j b 3 N l X 2 R p c 3 R y a W J 1 d G l v b i 9 B d X R v U m V t b 3 Z l Z E N v b H V t b n M x L n t I a W d o I E R p Y W J l d G V z I C U s N n 0 m c X V v d D t d L C Z x d W 9 0 O 1 J l b G F 0 a W 9 u c 2 h p c E l u Z m 8 m c X V v d D s 6 W 1 1 9 I i A v P j w v U 3 R h Y m x l R W 5 0 c m l l c z 4 8 L 0 l 0 Z W 0 + P E l 0 Z W 0 + P E l 0 Z W 1 M b 2 N h d G l v b j 4 8 S X R l b V R 5 c G U + R m 9 y b X V s Y T w v S X R l b V R 5 c G U + P E l 0 Z W 1 Q Y X R o P l N l Y 3 R p b 2 4 x L 2 F n Z V 9 n b H V j b 3 N l X 2 R p c 3 R y a W J 1 d G l v b i 9 T b 3 V y Y 2 U 8 L 0 l 0 Z W 1 Q Y X R o P j w v S X R l b U x v Y 2 F 0 a W 9 u P j x T d G F i b G V F b n R y a W V z I C 8 + P C 9 J d G V t P j x J d G V t P j x J d G V t T G 9 j Y X R p b 2 4 + P E l 0 Z W 1 U e X B l P k Z v c m 1 1 b G E 8 L 0 l 0 Z W 1 U e X B l P j x J d G V t U G F 0 a D 5 T Z W N 0 a W 9 u M S 9 h Z 2 V f Z 2 x 1 Y 2 9 z Z V 9 k a X N 0 c m l i d X R p b 2 4 v U H J v b W 9 0 Z W Q l M j B I Z W F k Z X J z P C 9 J d G V t U G F 0 a D 4 8 L 0 l 0 Z W 1 M b 2 N h d G l v b j 4 8 U 3 R h Y m x l R W 5 0 c m l l c y A v P j w v S X R l b T 4 8 S X R l b T 4 8 S X R l b U x v Y 2 F 0 a W 9 u P j x J d G V t V H l w Z T 5 G b 3 J t d W x h P C 9 J d G V t V H l w Z T 4 8 S X R l b V B h d G g + U 2 V j d G l v b j E v Y W d l X 2 d s d W N v c 2 V f Z G l z d H J p Y n V 0 a W 9 u L 0 N o Y W 5 n Z W Q l M j B U e X B l P C 9 J d G V t U G F 0 a D 4 8 L 0 l 0 Z W 1 M b 2 N h d G l v b j 4 8 U 3 R h Y m x l R W 5 0 c m l l c y A v P j w v S X R l b T 4 8 S X R l b T 4 8 S X R l b U x v Y 2 F 0 a W 9 u P j x J d G V t V H l w Z T 5 G b 3 J t d W x h P C 9 J d G V t V H l w Z T 4 8 S X R l b V B h d G g + U 2 V j d G l v b j E v Y W d l X 2 d s d W N v c 2 V f Z G l z d H J p Y n V 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F k Y m I x Z D c t N W M 2 M i 0 0 N T J l L W E x N T c t Y 2 Q y Z D k y Z G R k N 2 I 0 I i A v P j x F b n R y e S B U e X B l P S J C d W Z m Z X J O Z X h 0 U m V m c m V z a C I g V m F s d W U 9 I m w x I i A v P j x F b n R y e S B U e X B l P S J S Z X N 1 b H R U e X B l I i B W Y W x 1 Z T 0 i c 1 R h Y m x l I i A v P j x F b n R y e S B U e X B l P S J O Y W 1 l V X B k Y X R l Z E F m d G V y R m l s b C I g V m F s d W U 9 I m w w I i A v P j x F b n R y e S B U e X B l P S J S Z W N v d m V y e V R h c m d l d F N o Z W V 0 I i B W Y W x 1 Z T 0 i c 2 F n Z V 9 y a X N r X 2 Z h Y 3 R v c l 9 h b m F s e X N p c y 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1 Q w M T o 1 O D o w N y 4 z M T g 0 M D Y 3 W i I g L z 4 8 R W 5 0 c n k g V H l w Z T 0 i R m l s b E N v b H V t b l R 5 c G V z I i B W Y W x 1 Z T 0 i c 0 J n T U Z C U T 0 9 I i A v P j x F b n R y e S B U e X B l P S J G a W x s Q 2 9 s d W 1 u T m F t Z X M i I F Z h b H V l P S J z W y Z x d W 9 0 O 0 F n Z S B D Y X R l Z 2 9 y e S Z x d W 9 0 O y w m c X V v d D t H c m 9 1 c C B D b 3 V u d C Z x d W 9 0 O y w m c X V v d D t E a W F i Z X R l c y A l J n F 1 b 3 Q 7 L C Z x d W 9 0 O 0 5 v I E R p Y W J l d G V z I C 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Z 2 V f Z 2 x 1 Y 2 9 z Z V 9 k a X N 0 c m l i d X R p b 2 4 g K D I p L 0 F 1 d G 9 S Z W 1 v d m V k Q 2 9 s d W 1 u c z E u e 0 F n Z S B D Y X R l Z 2 9 y e S w w f S Z x d W 9 0 O y w m c X V v d D t T Z W N 0 a W 9 u M S 9 h Z 2 V f Z 2 x 1 Y 2 9 z Z V 9 k a X N 0 c m l i d X R p b 2 4 g K D I p L 0 F 1 d G 9 S Z W 1 v d m V k Q 2 9 s d W 1 u c z E u e 0 d y b 3 V w I E N v d W 5 0 L D F 9 J n F 1 b 3 Q 7 L C Z x d W 9 0 O 1 N l Y 3 R p b 2 4 x L 2 F n Z V 9 n b H V j b 3 N l X 2 R p c 3 R y a W J 1 d G l v b i A o M i k v Q X V 0 b 1 J l b W 9 2 Z W R D b 2 x 1 b W 5 z M S 5 7 R G l h Y m V 0 Z X M g J S w y f S Z x d W 9 0 O y w m c X V v d D t T Z W N 0 a W 9 u M S 9 h Z 2 V f Z 2 x 1 Y 2 9 z Z V 9 k a X N 0 c m l i d X R p b 2 4 g K D I p L 0 F 1 d G 9 S Z W 1 v d m V k Q 2 9 s d W 1 u c z E u e 0 5 v I E R p Y W J l d G V z I C U s M 3 0 m c X V v d D t d L C Z x d W 9 0 O 0 N v b H V t b k N v d W 5 0 J n F 1 b 3 Q 7 O j Q s J n F 1 b 3 Q 7 S 2 V 5 Q 2 9 s d W 1 u T m F t Z X M m c X V v d D s 6 W 1 0 s J n F 1 b 3 Q 7 Q 2 9 s d W 1 u S W R l b n R p d G l l c y Z x d W 9 0 O z p b J n F 1 b 3 Q 7 U 2 V j d G l v b j E v Y W d l X 2 d s d W N v c 2 V f Z G l z d H J p Y n V 0 a W 9 u I C g y K S 9 B d X R v U m V t b 3 Z l Z E N v b H V t b n M x L n t B Z 2 U g Q 2 F 0 Z W d v c n k s M H 0 m c X V v d D s s J n F 1 b 3 Q 7 U 2 V j d G l v b j E v Y W d l X 2 d s d W N v c 2 V f Z G l z d H J p Y n V 0 a W 9 u I C g y K S 9 B d X R v U m V t b 3 Z l Z E N v b H V t b n M x L n t H c m 9 1 c C B D b 3 V u d C w x f S Z x d W 9 0 O y w m c X V v d D t T Z W N 0 a W 9 u M S 9 h Z 2 V f Z 2 x 1 Y 2 9 z Z V 9 k a X N 0 c m l i d X R p b 2 4 g K D I p L 0 F 1 d G 9 S Z W 1 v d m V k Q 2 9 s d W 1 u c z E u e 0 R p Y W J l d G V z I C U s M n 0 m c X V v d D s s J n F 1 b 3 Q 7 U 2 V j d G l v b j E v Y W d l X 2 d s d W N v c 2 V f Z G l z d H J p Y n V 0 a W 9 u I C g y K S 9 B d X R v U m V t b 3 Z l Z E N v b H V t b n M x L n t O b y B E a W F i Z X R l c y A l L D N 9 J n F 1 b 3 Q 7 X S w m c X V v d D t S Z W x h d G l v b n N o a X B J b m Z v J n F 1 b 3 Q 7 O l t d f S I g L z 4 8 L 1 N 0 Y W J s Z U V u d H J p Z X M + P C 9 J d G V t P j x J d G V t P j x J d G V t T G 9 j Y X R p b 2 4 + P E l 0 Z W 1 U e X B l P k Z v c m 1 1 b G E 8 L 0 l 0 Z W 1 U e X B l P j x J d G V t U G F 0 a D 5 T Z W N 0 a W 9 u M S 9 h Z 2 V f Z 2 x 1 Y 2 9 z Z V 9 k a X N 0 c m l i d X R p b 2 4 l M j A o M i k v U 2 9 1 c m N l P C 9 J d G V t U G F 0 a D 4 8 L 0 l 0 Z W 1 M b 2 N h d G l v b j 4 8 U 3 R h Y m x l R W 5 0 c m l l c y A v P j w v S X R l b T 4 8 S X R l b T 4 8 S X R l b U x v Y 2 F 0 a W 9 u P j x J d G V t V H l w Z T 5 G b 3 J t d W x h P C 9 J d G V t V H l w Z T 4 8 S X R l b V B h d G g + U 2 V j d G l v b j E v Y W d l X 2 d s d W N v c 2 V f Z G l z d H J p Y n V 0 a W 9 u J T I w K D I p L 1 B y b 2 1 v d G V k J T I w S G V h Z G V y c z w v S X R l b V B h d G g + P C 9 J d G V t T G 9 j Y X R p b 2 4 + P F N 0 Y W J s Z U V u d H J p Z X M g L z 4 8 L 0 l 0 Z W 0 + P E l 0 Z W 0 + P E l 0 Z W 1 M b 2 N h d G l v b j 4 8 S X R l b V R 5 c G U + R m 9 y b X V s Y T w v S X R l b V R 5 c G U + P E l 0 Z W 1 Q Y X R o P l N l Y 3 R p b 2 4 x L 2 F n Z V 9 n b H V j b 3 N l X 2 R p c 3 R y a W J 1 d G l v b i U y M C g y K S 9 D a G F u Z 2 V k J T I w V H l w Z T w v S X R l b V B h d G g + P C 9 J d G V t T G 9 j Y X R p b 2 4 + P F N 0 Y W J s Z U V u d H J p Z X M g L z 4 8 L 0 l 0 Z W 0 + P E l 0 Z W 0 + P E l 0 Z W 1 M b 2 N h d G l v b j 4 8 S X R l b V R 5 c G U + R m 9 y b X V s Y T w v S X R l b V R 5 c G U + P E l 0 Z W 1 Q Y X R o P l N l Y 3 R p b 2 4 x L 2 F n Z V 9 z b W 9 r a W 5 n 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F l Z m Q 0 M 2 R l L T Q 3 O D Y t N G J i N y 0 5 O G V l L T l i Z D d k M z Y 3 O T U 1 O C I g L z 4 8 R W 5 0 c n k g V H l w Z T 0 i Q n V m Z m V y T m V 4 d F J l Z n J l c 2 g i I F Z h b H V l P S J s M S I g L z 4 8 R W 5 0 c n k g V H l w Z T 0 i U m V z d W x 0 V H l w Z S I g V m F s d W U 9 I n N U Y W J s Z S I g L z 4 8 R W 5 0 c n k g V H l w Z T 0 i T m F t Z V V w Z G F 0 Z W R B Z n R l c k Z p b G w i I F Z h b H V l P S J s M C I g L z 4 8 R W 5 0 c n k g V H l w Z T 0 i U m V j b 3 Z l c n l U Y X J n Z X R T a G V l d C I g V m F s d W U 9 I n N h Z 2 V f c m l z a 1 9 m Y W N 0 b 3 J f Y W 5 h b H l z a X M i I C 8 + P E V u d H J 5 I F R 5 c G U 9 I l J l Y 2 9 2 Z X J 5 V G F y Z 2 V 0 Q 2 9 s d W 1 u I i B W Y W x 1 Z T 0 i b D I i I C 8 + P E V u d H J 5 I F R 5 c G U 9 I l J l Y 2 9 2 Z X J 5 V G F y Z 2 V 0 U m 9 3 I i B W Y W x 1 Z T 0 i b D c 4 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d U M D I 6 M D g 6 M T k u M D g 0 O D M 1 M l o i I C 8 + P E V u d H J 5 I F R 5 c G U 9 I k Z p b G x D b 2 x 1 b W 5 U e X B l c y I g V m F s d W U 9 I n N C Z 0 1 G Q l F V R k J R P T 0 i I C 8 + P E V u d H J 5 I F R 5 c G U 9 I k Z p b G x D b 2 x 1 b W 5 O Y W 1 l c y I g V m F s d W U 9 I n N b J n F 1 b 3 Q 7 Q W d l I E N h d G V n b 3 J 5 J n F 1 b 3 Q 7 L C Z x d W 9 0 O 0 d y b 3 V w I E N v d W 5 0 J n F 1 b 3 Q 7 L C Z x d W 9 0 O 1 N t b 2 t l c y A l J n F 1 b 3 Q 7 L C Z x d W 9 0 O 0 Z v c m 1 l c m x 5 I F N t b 2 t l Z C A l J n F 1 b 3 Q 7 L C Z x d W 9 0 O 0 5 l d m V y I F N t b 2 t l Z C A l J n F 1 b 3 Q 7 L C Z x d W 9 0 O 1 V u a 2 5 v d 2 4 g J S Z x d W 9 0 O y w m c X V v d D t I a X N 0 b 3 J 5 I G 9 m I F N t b 2 t p b m c g J 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D b 2 x 1 b W 5 D b 3 V u d C Z x d W 9 0 O z o 3 L C Z x d W 9 0 O 0 t l e U N v b H V t b k 5 h b W V z J n F 1 b 3 Q 7 O l t d L C Z x d W 9 0 O 0 N v b H V t b k l k Z W 5 0 a X R p Z X M m c X V v d D s 6 W y Z x d W 9 0 O 1 N l Y 3 R p b 2 4 x L 2 F n Z V 9 z b W 9 r a W 5 n X 2 R p c 3 R y a W J 1 d G l v b i 9 B d X R v U m V t b 3 Z l Z E N v b H V t b n M x L n t B Z 2 U g Q 2 F 0 Z W d v c n k s M H 0 m c X V v d D s s J n F 1 b 3 Q 7 U 2 V j d G l v b j E v Y W d l X 3 N t b 2 t p b m d f Z G l z d H J p Y n V 0 a W 9 u L 0 F 1 d G 9 S Z W 1 v d m V k Q 2 9 s d W 1 u c z E u e 0 d y b 3 V w I E N v d W 5 0 L D F 9 J n F 1 b 3 Q 7 L C Z x d W 9 0 O 1 N l Y 3 R p b 2 4 x L 2 F n Z V 9 z b W 9 r a W 5 n X 2 R p c 3 R y a W J 1 d G l v b i 9 B d X R v U m V t b 3 Z l Z E N v b H V t b n M x L n t T b W 9 r Z X M g J S w y f S Z x d W 9 0 O y w m c X V v d D t T Z W N 0 a W 9 u M S 9 h Z 2 V f c 2 1 v a 2 l u Z 1 9 k a X N 0 c m l i d X R p b 2 4 v Q X V 0 b 1 J l b W 9 2 Z W R D b 2 x 1 b W 5 z M S 5 7 R m 9 y b W V y b H k g U 2 1 v a 2 V k I C U s M 3 0 m c X V v d D s s J n F 1 b 3 Q 7 U 2 V j d G l v b j E v Y W d l X 3 N t b 2 t p b m d f Z G l z d H J p Y n V 0 a W 9 u L 0 F 1 d G 9 S Z W 1 v d m V k Q 2 9 s d W 1 u c z E u e 0 5 l d m V y I F N t b 2 t l Z C A l L D R 9 J n F 1 b 3 Q 7 L C Z x d W 9 0 O 1 N l Y 3 R p b 2 4 x L 2 F n Z V 9 z b W 9 r a W 5 n X 2 R p c 3 R y a W J 1 d G l v b i 9 B d X R v U m V t b 3 Z l Z E N v b H V t b n M x L n t V b m t u b 3 d u I C U s N X 0 m c X V v d D s s J n F 1 b 3 Q 7 U 2 V j d G l v b j E v Y W d l X 3 N t b 2 t p b m d f Z G l z d H J p Y n V 0 a W 9 u L 0 F 1 d G 9 S Z W 1 v d m V k Q 2 9 s d W 1 u c z E u e 0 h p c 3 R v c n k g b 2 Y g U 2 1 v a 2 l u Z y A l L D Z 9 J n F 1 b 3 Q 7 X S w m c X V v d D t S Z W x h d G l v b n N o a X B J b m Z v J n F 1 b 3 Q 7 O l t d f S I g L z 4 8 L 1 N 0 Y W J s Z U V u d H J p Z X M + P C 9 J d G V t P j x J d G V t P j x J d G V t T G 9 j Y X R p b 2 4 + P E l 0 Z W 1 U e X B l P k Z v c m 1 1 b G E 8 L 0 l 0 Z W 1 U e X B l P j x J d G V t U G F 0 a D 5 T Z W N 0 a W 9 u M S 9 h Z 2 V f c 2 1 v a 2 l u Z 1 9 k a X N 0 c m l i d X R p b 2 4 v U 2 9 1 c m N l P C 9 J d G V t U G F 0 a D 4 8 L 0 l 0 Z W 1 M b 2 N h d G l v b j 4 8 U 3 R h Y m x l R W 5 0 c m l l c y A v P j w v S X R l b T 4 8 S X R l b T 4 8 S X R l b U x v Y 2 F 0 a W 9 u P j x J d G V t V H l w Z T 5 G b 3 J t d W x h P C 9 J d G V t V H l w Z T 4 8 S X R l b V B h d G g + U 2 V j d G l v b j E v Y W d l X 3 N t b 2 t p b m d f Z G l z d H J p Y n V 0 a W 9 u L 1 B y b 2 1 v d G V k J T I w S G V h Z G V y c z w v S X R l b V B h d G g + P C 9 J d G V t T G 9 j Y X R p b 2 4 + P F N 0 Y W J s Z U V u d H J p Z X M g L z 4 8 L 0 l 0 Z W 0 + P E l 0 Z W 0 + P E l 0 Z W 1 M b 2 N h d G l v b j 4 8 S X R l b V R 5 c G U + R m 9 y b X V s Y T w v S X R l b V R 5 c G U + P E l 0 Z W 1 Q Y X R o P l N l Y 3 R p b 2 4 x L 2 F n Z V 9 z b W 9 r a W 5 n X 2 R p c 3 R y a W J 1 d G l v b i 9 D a G F u Z 2 V k J T I w V H l w Z T w v S X R l b V B h d G g + P C 9 J d G V t T G 9 j Y X R p b 2 4 + P F N 0 Y W J s Z U V u d H J p Z X M g L z 4 8 L 0 l 0 Z W 0 + P C 9 J d G V t c z 4 8 L 0 x v Y 2 F s U G F j a 2 F n Z U 1 l d G F k Y X R h R m l s Z T 4 W A A A A U E s F B g A A A A A A A A A A A A A A A A A A A A A A A C Y B A A A B A A A A 0 I y d 3 w E V 0 R G M e g D A T 8 K X 6 w E A A A C U i 5 B e K I p u T r Q J I u R F p U e / A A A A A A I A A A A A A B B m A A A A A Q A A I A A A A C u l 3 Q H Q c 4 t 3 L f t 0 p 6 N s M g r M r S A Q z i d g G N D i / + C a r / a k A A A A A A 6 A A A A A A g A A I A A A A F w P + n H D I Q b C O C j C 0 2 h I l H T H Y M X k A l B y T I n O k q B Q p 9 0 d U A A A A P N 0 E M N x p 6 4 d e i L m 6 B 1 j V 7 x S o 3 n j 8 Q I W / l q N Y f Y Z X W L m w M 3 1 t m 1 w w o b Q l z F B Q P U W o 2 o J S c B Q y W V l 1 k j / o X l 4 7 m f l 2 V K w x 6 6 f C 4 e o F 8 x m W + s j Q A A A A C h 1 y l N 9 F G / 7 u l K y K O 1 h b p e a T L b 9 b R M P v M O z p K d y M W Q b P l M 1 3 c p R o 1 h x f 0 H m 4 2 4 Q F i d 6 n N U 7 m S y + 6 C G f 7 p p W F C U = < / 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column_info</vt:lpstr>
      <vt:lpstr>eda_log</vt:lpstr>
      <vt:lpstr>under65_context</vt:lpstr>
      <vt:lpstr>continuous_data_assessment</vt:lpstr>
      <vt:lpstr>cleaning_log</vt:lpstr>
      <vt:lpstr>health_distribution</vt:lpstr>
      <vt:lpstr>demographics_distribution</vt:lpstr>
      <vt:lpstr>statistical_tests</vt:lpstr>
      <vt:lpstr>feature_stroke_analysis</vt:lpstr>
      <vt:lpstr>age_risk_factor_analysis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dcterms:created xsi:type="dcterms:W3CDTF">2025-06-13T17:32:27Z</dcterms:created>
  <dcterms:modified xsi:type="dcterms:W3CDTF">2025-06-17T07:28:54Z</dcterms:modified>
</cp:coreProperties>
</file>