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lumbia20\"/>
    </mc:Choice>
  </mc:AlternateContent>
  <xr:revisionPtr revIDLastSave="0" documentId="13_ncr:1_{A036E16F-025D-4B3D-90E3-FD38B10AE12B}" xr6:coauthVersionLast="47" xr6:coauthVersionMax="47" xr10:uidLastSave="{00000000-0000-0000-0000-000000000000}"/>
  <bookViews>
    <workbookView xWindow="4860" yWindow="870" windowWidth="24990" windowHeight="14280" xr2:uid="{368A541B-749F-471C-AC7B-91F6A8870705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3" i="1" l="1"/>
  <c r="I3" i="1"/>
  <c r="H3" i="1"/>
  <c r="O4" i="1"/>
  <c r="N4" i="1"/>
  <c r="N3" i="1"/>
  <c r="M3" i="1"/>
  <c r="C8" i="1"/>
  <c r="C7" i="1"/>
  <c r="C6" i="1"/>
  <c r="C5" i="1"/>
  <c r="E6" i="1"/>
  <c r="I6" i="1"/>
  <c r="J6" i="1"/>
  <c r="E5" i="1"/>
  <c r="I5" i="1"/>
  <c r="J5" i="1"/>
  <c r="E4" i="1"/>
  <c r="C34" i="1"/>
  <c r="C33" i="1"/>
  <c r="B43" i="1"/>
  <c r="C31" i="1"/>
  <c r="C30" i="1"/>
  <c r="F29" i="1"/>
  <c r="E3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N31" i="1"/>
  <c r="O31" i="1"/>
  <c r="N33" i="1"/>
  <c r="O33" i="1"/>
  <c r="N32" i="1"/>
  <c r="O32" i="1"/>
  <c r="B38" i="1"/>
  <c r="B39" i="1"/>
  <c r="B37" i="1"/>
  <c r="B41" i="1"/>
  <c r="B42" i="1"/>
  <c r="N6" i="1"/>
  <c r="N5" i="1"/>
  <c r="J16" i="1"/>
  <c r="J13" i="1"/>
  <c r="J14" i="1"/>
  <c r="J15" i="1"/>
  <c r="J11" i="1"/>
  <c r="J7" i="1"/>
  <c r="J8" i="1"/>
  <c r="J9" i="1"/>
  <c r="J10" i="1"/>
  <c r="J12" i="1"/>
  <c r="I33" i="1"/>
  <c r="J33" i="1"/>
  <c r="D40" i="1"/>
  <c r="J4" i="1"/>
  <c r="I31" i="1"/>
  <c r="J31" i="1"/>
  <c r="I32" i="1"/>
  <c r="J32" i="1"/>
  <c r="O3" i="1"/>
  <c r="O13" i="1"/>
  <c r="O14" i="1"/>
  <c r="O6" i="1"/>
  <c r="O11" i="1"/>
  <c r="O5" i="1"/>
  <c r="O17" i="1"/>
  <c r="O16" i="1"/>
  <c r="O15" i="1"/>
  <c r="O8" i="1"/>
  <c r="O7" i="1"/>
  <c r="O9" i="1"/>
  <c r="O12" i="1"/>
  <c r="O10" i="1"/>
  <c r="J17" i="1"/>
  <c r="J18" i="1"/>
  <c r="O18" i="1"/>
  <c r="J19" i="1"/>
  <c r="J20" i="1"/>
  <c r="O20" i="1"/>
  <c r="O19" i="1"/>
  <c r="I21" i="1"/>
  <c r="J21" i="1"/>
  <c r="I28" i="1"/>
  <c r="J28" i="1"/>
  <c r="N25" i="1"/>
  <c r="O25" i="1"/>
  <c r="N29" i="1"/>
  <c r="O29" i="1"/>
  <c r="I26" i="1"/>
  <c r="J26" i="1"/>
  <c r="N30" i="1"/>
  <c r="O30" i="1"/>
  <c r="I27" i="1"/>
  <c r="J27" i="1"/>
  <c r="I29" i="1"/>
  <c r="J29" i="1"/>
  <c r="I30" i="1"/>
  <c r="J30" i="1"/>
  <c r="N27" i="1"/>
  <c r="O27" i="1"/>
  <c r="N24" i="1"/>
  <c r="O24" i="1"/>
  <c r="I25" i="1"/>
  <c r="J25" i="1"/>
  <c r="I22" i="1"/>
  <c r="J22" i="1"/>
  <c r="N22" i="1"/>
  <c r="O22" i="1"/>
  <c r="N23" i="1"/>
  <c r="O23" i="1"/>
  <c r="I23" i="1"/>
  <c r="J23" i="1"/>
  <c r="I24" i="1"/>
  <c r="J24" i="1"/>
  <c r="N28" i="1"/>
  <c r="O28" i="1"/>
  <c r="N26" i="1"/>
  <c r="O26" i="1"/>
  <c r="N21" i="1"/>
  <c r="O21" i="1"/>
  <c r="D45" i="1"/>
</calcChain>
</file>

<file path=xl/sharedStrings.xml><?xml version="1.0" encoding="utf-8"?>
<sst xmlns="http://schemas.openxmlformats.org/spreadsheetml/2006/main" count="37" uniqueCount="33">
  <si>
    <t>Inputs</t>
  </si>
  <si>
    <t>Kappa1</t>
  </si>
  <si>
    <t>Kappa2</t>
  </si>
  <si>
    <t>Theta</t>
  </si>
  <si>
    <t>radians</t>
  </si>
  <si>
    <t>Term 1</t>
  </si>
  <si>
    <t>Term 2</t>
  </si>
  <si>
    <t>Term 3</t>
  </si>
  <si>
    <t>Pda</t>
  </si>
  <si>
    <t>Graph2</t>
  </si>
  <si>
    <t>Meanlon1</t>
  </si>
  <si>
    <t>Meanlon2</t>
  </si>
  <si>
    <t>Meancolat1</t>
  </si>
  <si>
    <t>Meancolat2</t>
  </si>
  <si>
    <t>R1</t>
  </si>
  <si>
    <t>R2</t>
  </si>
  <si>
    <t>Dist1</t>
  </si>
  <si>
    <t>Dist2</t>
  </si>
  <si>
    <t>Adjusted1</t>
  </si>
  <si>
    <t>Adjust2</t>
  </si>
  <si>
    <t>Lon1</t>
  </si>
  <si>
    <t>Lat 2</t>
  </si>
  <si>
    <t>Lon2</t>
  </si>
  <si>
    <t>Colat</t>
  </si>
  <si>
    <t>x1</t>
  </si>
  <si>
    <t>y1</t>
  </si>
  <si>
    <t>z1</t>
  </si>
  <si>
    <t>x2</t>
  </si>
  <si>
    <t>y2</t>
  </si>
  <si>
    <t>z2</t>
  </si>
  <si>
    <t>uTw</t>
  </si>
  <si>
    <t>Angular Dist between poles</t>
  </si>
  <si>
    <t>a95 distanc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</si>
</sst>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1" fontId="0" fillId="0" borderId="0" xfId="0" applyNumberFormat="1"/>
    <xf numFmtId="2" fontId="0" fillId="0" borderId="0" xfId="0" applyNumberForma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C3602-4404-40D6-BFA2-64112D3FC187}">
  <dimension ref="A1:V63"/>
  <sheetViews>
    <sheetView tabSelected="1" workbookViewId="0">
      <selection activeCell="J4" sqref="J4"/>
    </sheetView>
  </sheetViews>
  <sheetFormatPr defaultRowHeight="15" x14ac:dyDescent="0.25"/>
  <cols>
    <col min="4" max="5" width="9.140625" style="2"/>
    <col min="6" max="6" width="12" bestFit="1" customWidth="1"/>
    <col min="8" max="10" width="12" bestFit="1" customWidth="1"/>
    <col min="11" max="11" width="10" bestFit="1" customWidth="1"/>
    <col min="13" max="15" width="12" bestFit="1" customWidth="1"/>
  </cols>
  <sheetData>
    <row r="1" spans="1:22" x14ac:dyDescent="0.25">
      <c r="A1" s="1" t="s">
        <v>0</v>
      </c>
      <c r="C1" t="s">
        <v>4</v>
      </c>
      <c r="D1" s="2" t="s">
        <v>3</v>
      </c>
      <c r="F1" t="s">
        <v>32</v>
      </c>
      <c r="H1" s="1" t="s">
        <v>5</v>
      </c>
      <c r="I1" s="1" t="s">
        <v>6</v>
      </c>
      <c r="J1" s="1" t="s">
        <v>7</v>
      </c>
      <c r="K1" s="1" t="s">
        <v>8</v>
      </c>
      <c r="L1" s="1"/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18</v>
      </c>
      <c r="S1" s="1"/>
      <c r="T1" s="1" t="s">
        <v>19</v>
      </c>
      <c r="U1" s="1" t="s">
        <v>16</v>
      </c>
      <c r="V1" s="1" t="s">
        <v>17</v>
      </c>
    </row>
    <row r="3" spans="1:22" x14ac:dyDescent="0.25">
      <c r="A3" t="s">
        <v>1</v>
      </c>
      <c r="B3">
        <v>55.5</v>
      </c>
      <c r="D3" s="2">
        <v>0</v>
      </c>
      <c r="E3" s="2">
        <f>(D3*3.14159)/180</f>
        <v>0</v>
      </c>
      <c r="F3">
        <v>0</v>
      </c>
      <c r="G3">
        <v>0</v>
      </c>
      <c r="H3">
        <f>((12.6/(4*PI()*SINH(12.6))))</f>
        <v>6.7620784480266567E-6</v>
      </c>
      <c r="I3" s="3">
        <f>EXP(12.6)</f>
        <v>296558.5652982028</v>
      </c>
      <c r="J3" s="4">
        <f>(H3)*I3*19.4</f>
        <v>38.903834289825248</v>
      </c>
      <c r="M3">
        <f>(581/(4*PI()*SINH(581)))</f>
        <v>4.3742366822025209E-251</v>
      </c>
      <c r="N3">
        <f>EXP(581*1)</f>
        <v>2.1139464700806057E+252</v>
      </c>
      <c r="O3">
        <f>(4.3744E-251)*N3*7.99</f>
        <v>738.85507035377611</v>
      </c>
      <c r="Q3" s="2">
        <v>0</v>
      </c>
      <c r="R3">
        <v>199.62813951684043</v>
      </c>
      <c r="S3" s="2"/>
      <c r="T3" s="2">
        <v>0</v>
      </c>
      <c r="U3">
        <v>738.85507035377611</v>
      </c>
    </row>
    <row r="4" spans="1:22" x14ac:dyDescent="0.25">
      <c r="A4" t="s">
        <v>2</v>
      </c>
      <c r="B4">
        <v>581</v>
      </c>
      <c r="D4" s="2">
        <v>71.5</v>
      </c>
      <c r="E4" s="2">
        <f>(D4*PI())/180</f>
        <v>1.2479104151759457</v>
      </c>
      <c r="F4">
        <v>5.6901990111533074E-3</v>
      </c>
      <c r="I4" s="3">
        <v>1.2900000000000001E+252</v>
      </c>
      <c r="J4" s="4">
        <f>(H3)*I4*22.6</f>
        <v>1.9714163507376917E+248</v>
      </c>
      <c r="N4">
        <f>EXP(581*0.998248)</f>
        <v>7.6387170103535146E+251</v>
      </c>
      <c r="O4">
        <f>(4.3744E-251)*N4*7.99*0.9</f>
        <v>240.28585333544018</v>
      </c>
      <c r="Q4" s="2">
        <v>0.1</v>
      </c>
      <c r="R4">
        <v>188.8506202458897</v>
      </c>
      <c r="S4" s="2"/>
      <c r="T4" s="2">
        <v>0.5</v>
      </c>
      <c r="U4">
        <v>413.27027004556106</v>
      </c>
    </row>
    <row r="5" spans="1:22" x14ac:dyDescent="0.25">
      <c r="A5" t="s">
        <v>12</v>
      </c>
      <c r="B5">
        <v>46.5</v>
      </c>
      <c r="C5" s="2">
        <f>(B5*PI())/180</f>
        <v>0.81157810217736315</v>
      </c>
      <c r="D5" s="2">
        <v>2</v>
      </c>
      <c r="E5" s="2">
        <f>(D5*PI())/180</f>
        <v>3.4906585039886591E-2</v>
      </c>
      <c r="F5">
        <v>1.2863223962150006E-2</v>
      </c>
      <c r="I5">
        <f t="shared" ref="I5:I20" si="0">EXP((55.5*1*E5))</f>
        <v>6.9400950453040799</v>
      </c>
      <c r="J5">
        <f t="shared" ref="J5:J16" si="1">(6.96257E-24)*I5*22.6</f>
        <v>1.092052284846572E-21</v>
      </c>
      <c r="N5">
        <f t="shared" ref="N5:N20" si="2">EXP(581*1*E5)</f>
        <v>642402690.10527885</v>
      </c>
      <c r="O5">
        <f t="shared" ref="O5:O31" si="3">(4.3744E-251)*N5*7.99</f>
        <v>2.245290935749629E-241</v>
      </c>
      <c r="Q5" s="2">
        <v>0.2</v>
      </c>
      <c r="R5">
        <v>178.65495743023178</v>
      </c>
      <c r="S5" s="2"/>
      <c r="T5" s="2">
        <v>1</v>
      </c>
      <c r="U5">
        <v>231.15807545551905</v>
      </c>
    </row>
    <row r="6" spans="1:22" x14ac:dyDescent="0.25">
      <c r="A6" t="s">
        <v>13</v>
      </c>
      <c r="B6">
        <v>34</v>
      </c>
      <c r="C6" s="2">
        <f>(B6*PI())/180</f>
        <v>0.59341194567807209</v>
      </c>
      <c r="D6" s="2">
        <v>3</v>
      </c>
      <c r="E6" s="2">
        <f>(D6*PI())/180</f>
        <v>5.2359877559829883E-2</v>
      </c>
      <c r="F6">
        <v>1.8451379292296011E-2</v>
      </c>
      <c r="I6">
        <f t="shared" si="0"/>
        <v>18.28302812337451</v>
      </c>
      <c r="J6">
        <f t="shared" si="1"/>
        <v>2.8769091065337793E-21</v>
      </c>
      <c r="N6">
        <f t="shared" si="2"/>
        <v>16282122818533.447</v>
      </c>
      <c r="O6">
        <f t="shared" si="3"/>
        <v>5.6908389927856776E-237</v>
      </c>
      <c r="Q6" s="2">
        <v>0.3</v>
      </c>
      <c r="R6">
        <v>169.00973781732856</v>
      </c>
      <c r="S6" s="2"/>
      <c r="T6" s="2">
        <v>2</v>
      </c>
      <c r="U6">
        <v>129.29566852802785</v>
      </c>
    </row>
    <row r="7" spans="1:22" x14ac:dyDescent="0.25">
      <c r="A7" t="s">
        <v>10</v>
      </c>
      <c r="B7">
        <v>216.2</v>
      </c>
      <c r="C7" s="2">
        <f>(B7*PI())/180</f>
        <v>3.7734018428117402</v>
      </c>
      <c r="F7">
        <v>2.2936842806143609E-2</v>
      </c>
      <c r="I7">
        <f t="shared" si="0"/>
        <v>1</v>
      </c>
      <c r="J7">
        <f t="shared" si="1"/>
        <v>1.57354082E-22</v>
      </c>
      <c r="N7">
        <f t="shared" si="2"/>
        <v>1</v>
      </c>
      <c r="O7">
        <f t="shared" si="3"/>
        <v>3.4951456E-250</v>
      </c>
      <c r="Q7" s="2">
        <v>0.4</v>
      </c>
      <c r="R7">
        <v>159.88524409258025</v>
      </c>
      <c r="S7" s="2"/>
      <c r="T7" s="2">
        <v>2.5</v>
      </c>
      <c r="U7">
        <v>72.320077363373017</v>
      </c>
    </row>
    <row r="8" spans="1:22" x14ac:dyDescent="0.25">
      <c r="A8" t="s">
        <v>11</v>
      </c>
      <c r="B8">
        <v>229.1</v>
      </c>
      <c r="C8" s="2">
        <f>(B8*PI())/180</f>
        <v>3.9985493163190085</v>
      </c>
      <c r="F8">
        <v>2.6902313193935212E-2</v>
      </c>
      <c r="I8">
        <f t="shared" si="0"/>
        <v>1</v>
      </c>
      <c r="J8">
        <f t="shared" si="1"/>
        <v>1.57354082E-22</v>
      </c>
      <c r="N8">
        <f t="shared" si="2"/>
        <v>1</v>
      </c>
      <c r="O8">
        <f t="shared" si="3"/>
        <v>3.4951456E-250</v>
      </c>
      <c r="Q8" s="2">
        <v>0.5</v>
      </c>
      <c r="R8">
        <v>151.25336331906294</v>
      </c>
      <c r="S8" s="2"/>
      <c r="T8" s="2">
        <v>-4.13</v>
      </c>
      <c r="U8">
        <v>40.451421531649352</v>
      </c>
    </row>
    <row r="9" spans="1:22" x14ac:dyDescent="0.25">
      <c r="F9">
        <v>3.0577134935892092E-2</v>
      </c>
      <c r="I9">
        <f t="shared" si="0"/>
        <v>1</v>
      </c>
      <c r="J9">
        <f t="shared" si="1"/>
        <v>1.57354082E-22</v>
      </c>
      <c r="N9">
        <f t="shared" si="2"/>
        <v>1</v>
      </c>
      <c r="O9">
        <f t="shared" si="3"/>
        <v>3.4951456E-250</v>
      </c>
      <c r="Q9" s="2">
        <v>1</v>
      </c>
      <c r="R9">
        <v>114.60097745087025</v>
      </c>
      <c r="S9" s="2"/>
      <c r="T9" s="2">
        <v>-4.63</v>
      </c>
      <c r="U9">
        <v>2.2146664069686941</v>
      </c>
    </row>
    <row r="10" spans="1:22" x14ac:dyDescent="0.25">
      <c r="B10" t="s">
        <v>14</v>
      </c>
      <c r="C10">
        <v>3.94</v>
      </c>
      <c r="F10">
        <v>3.4083998789299352E-2</v>
      </c>
      <c r="I10">
        <f t="shared" si="0"/>
        <v>1</v>
      </c>
      <c r="J10">
        <f t="shared" si="1"/>
        <v>1.57354082E-22</v>
      </c>
      <c r="N10">
        <f t="shared" si="2"/>
        <v>1</v>
      </c>
      <c r="O10">
        <f t="shared" si="3"/>
        <v>3.4951456E-250</v>
      </c>
      <c r="Q10" s="2">
        <v>1.5</v>
      </c>
      <c r="R10">
        <v>86.830360294140561</v>
      </c>
      <c r="S10" s="2"/>
      <c r="T10" s="2">
        <v>-5.13</v>
      </c>
      <c r="U10">
        <v>0.12125030736728722</v>
      </c>
    </row>
    <row r="11" spans="1:22" x14ac:dyDescent="0.25">
      <c r="B11" t="s">
        <v>15</v>
      </c>
      <c r="C11">
        <v>11.87</v>
      </c>
      <c r="F11">
        <v>3.7501863782601452E-2</v>
      </c>
      <c r="I11">
        <f t="shared" si="0"/>
        <v>1</v>
      </c>
      <c r="J11">
        <f t="shared" si="1"/>
        <v>1.57354082E-22</v>
      </c>
      <c r="N11">
        <f t="shared" si="2"/>
        <v>1</v>
      </c>
      <c r="O11">
        <f t="shared" si="3"/>
        <v>3.4951456E-250</v>
      </c>
      <c r="Q11" s="2">
        <v>2</v>
      </c>
      <c r="R11">
        <v>65.789242260542878</v>
      </c>
      <c r="S11" s="2"/>
      <c r="T11" s="2">
        <v>-5.63</v>
      </c>
      <c r="U11">
        <v>6.6383076884181224E-3</v>
      </c>
    </row>
    <row r="12" spans="1:22" x14ac:dyDescent="0.25">
      <c r="F12">
        <v>4.0889385152205193E-2</v>
      </c>
      <c r="I12">
        <f t="shared" si="0"/>
        <v>1</v>
      </c>
      <c r="J12">
        <f t="shared" si="1"/>
        <v>1.57354082E-22</v>
      </c>
      <c r="N12">
        <f t="shared" si="2"/>
        <v>1</v>
      </c>
      <c r="O12">
        <f t="shared" si="3"/>
        <v>3.4951456E-250</v>
      </c>
      <c r="Q12" s="2">
        <v>2.5</v>
      </c>
      <c r="R12">
        <v>49.846901274558519</v>
      </c>
      <c r="S12" s="2"/>
      <c r="T12" s="2">
        <v>-6.13</v>
      </c>
      <c r="U12">
        <v>3.634393175814767E-4</v>
      </c>
    </row>
    <row r="13" spans="1:22" x14ac:dyDescent="0.25">
      <c r="F13">
        <v>4.4296023963562137E-2</v>
      </c>
      <c r="I13">
        <f t="shared" si="0"/>
        <v>1</v>
      </c>
      <c r="J13">
        <f t="shared" si="1"/>
        <v>1.57354082E-22</v>
      </c>
      <c r="N13">
        <f t="shared" si="2"/>
        <v>1</v>
      </c>
      <c r="O13">
        <f t="shared" si="3"/>
        <v>3.4951456E-250</v>
      </c>
      <c r="Q13" s="2">
        <v>3</v>
      </c>
      <c r="R13">
        <v>37.767779066909988</v>
      </c>
      <c r="S13" s="2"/>
      <c r="T13" s="2">
        <v>-6.63</v>
      </c>
      <c r="U13">
        <v>1.9897863094615075E-5</v>
      </c>
    </row>
    <row r="14" spans="1:22" x14ac:dyDescent="0.25">
      <c r="F14">
        <v>4.7768650855465111E-2</v>
      </c>
      <c r="I14">
        <f t="shared" si="0"/>
        <v>1</v>
      </c>
      <c r="J14">
        <f t="shared" si="1"/>
        <v>1.57354082E-22</v>
      </c>
      <c r="N14">
        <f t="shared" si="2"/>
        <v>1</v>
      </c>
      <c r="O14">
        <f t="shared" si="3"/>
        <v>3.4951456E-250</v>
      </c>
      <c r="Q14" s="2">
        <v>3.5</v>
      </c>
      <c r="R14">
        <v>28.615723328321327</v>
      </c>
      <c r="S14" s="2"/>
      <c r="T14" s="2">
        <v>-7.13</v>
      </c>
      <c r="U14">
        <v>1.0893839399842317E-6</v>
      </c>
    </row>
    <row r="15" spans="1:22" x14ac:dyDescent="0.25">
      <c r="F15">
        <v>5.1356657404225237E-2</v>
      </c>
      <c r="I15">
        <f t="shared" si="0"/>
        <v>1</v>
      </c>
      <c r="J15">
        <f t="shared" si="1"/>
        <v>1.57354082E-22</v>
      </c>
      <c r="N15">
        <f t="shared" si="2"/>
        <v>1</v>
      </c>
      <c r="O15">
        <f t="shared" si="3"/>
        <v>3.4951456E-250</v>
      </c>
      <c r="Q15" s="2">
        <v>4</v>
      </c>
      <c r="R15">
        <v>21.681434329308448</v>
      </c>
      <c r="S15" s="2"/>
      <c r="T15" s="2">
        <v>-7.63</v>
      </c>
      <c r="U15">
        <v>5.9642453214824775E-8</v>
      </c>
    </row>
    <row r="16" spans="1:22" x14ac:dyDescent="0.25">
      <c r="F16">
        <v>5.511724294580489E-2</v>
      </c>
      <c r="I16">
        <f t="shared" si="0"/>
        <v>1</v>
      </c>
      <c r="J16">
        <f t="shared" si="1"/>
        <v>1.57354082E-22</v>
      </c>
      <c r="N16">
        <f t="shared" si="2"/>
        <v>1</v>
      </c>
      <c r="O16">
        <f t="shared" si="3"/>
        <v>3.4951456E-250</v>
      </c>
      <c r="Q16" s="2">
        <v>4.5</v>
      </c>
      <c r="R16">
        <v>16.42749299686103</v>
      </c>
      <c r="S16" s="2"/>
      <c r="T16" s="2">
        <v>-8.1300000000000008</v>
      </c>
      <c r="U16">
        <v>3.2653521820177114E-9</v>
      </c>
    </row>
    <row r="17" spans="1:21" x14ac:dyDescent="0.25">
      <c r="F17">
        <v>5.9122444405844465E-2</v>
      </c>
      <c r="I17">
        <f t="shared" si="0"/>
        <v>1</v>
      </c>
      <c r="J17">
        <f t="shared" ref="J17:J30" si="4">(6.96257E-24)*I17*22.6</f>
        <v>1.57354082E-22</v>
      </c>
      <c r="N17">
        <f t="shared" si="2"/>
        <v>1</v>
      </c>
      <c r="O17">
        <f t="shared" si="3"/>
        <v>3.4951456E-250</v>
      </c>
      <c r="Q17" s="2">
        <v>5</v>
      </c>
      <c r="R17">
        <v>12.446710031408047</v>
      </c>
      <c r="S17" s="2"/>
      <c r="T17" s="2">
        <v>-8.6300000000000008</v>
      </c>
      <c r="U17">
        <v>1.7877408285339162E-10</v>
      </c>
    </row>
    <row r="18" spans="1:21" x14ac:dyDescent="0.25">
      <c r="F18">
        <v>6.3470340337953512E-2</v>
      </c>
      <c r="I18">
        <f t="shared" si="0"/>
        <v>1</v>
      </c>
      <c r="J18">
        <f t="shared" si="4"/>
        <v>1.57354082E-22</v>
      </c>
      <c r="N18">
        <f t="shared" si="2"/>
        <v>1</v>
      </c>
      <c r="O18">
        <f t="shared" si="3"/>
        <v>3.4951456E-250</v>
      </c>
      <c r="Q18" s="2">
        <v>5.5</v>
      </c>
      <c r="R18">
        <v>9.4305680504966336</v>
      </c>
      <c r="S18" s="2"/>
      <c r="T18" s="2">
        <v>-9.1300000000000008</v>
      </c>
      <c r="U18">
        <v>0</v>
      </c>
    </row>
    <row r="19" spans="1:21" x14ac:dyDescent="0.25">
      <c r="F19">
        <v>6.8305495122391369E-2</v>
      </c>
      <c r="I19">
        <f t="shared" si="0"/>
        <v>1</v>
      </c>
      <c r="J19">
        <f t="shared" si="4"/>
        <v>1.57354082E-22</v>
      </c>
      <c r="N19">
        <f t="shared" si="2"/>
        <v>1</v>
      </c>
      <c r="O19">
        <f t="shared" si="3"/>
        <v>3.4951456E-250</v>
      </c>
      <c r="Q19" s="2">
        <v>6</v>
      </c>
      <c r="R19">
        <v>6.5129825675684829</v>
      </c>
      <c r="S19" s="2"/>
      <c r="T19" s="2">
        <v>-9.6300000000000008</v>
      </c>
      <c r="U19">
        <v>0</v>
      </c>
    </row>
    <row r="20" spans="1:21" x14ac:dyDescent="0.25">
      <c r="F20">
        <v>7.386133699852504E-2</v>
      </c>
      <c r="I20">
        <f t="shared" si="0"/>
        <v>1</v>
      </c>
      <c r="J20">
        <f t="shared" si="4"/>
        <v>1.57354082E-22</v>
      </c>
      <c r="N20">
        <f t="shared" si="2"/>
        <v>1</v>
      </c>
      <c r="O20">
        <f t="shared" si="3"/>
        <v>3.4951456E-250</v>
      </c>
      <c r="Q20" s="2">
        <v>0</v>
      </c>
      <c r="R20">
        <v>199.62813951684043</v>
      </c>
      <c r="S20" s="2"/>
      <c r="T20" s="2">
        <v>-3.63</v>
      </c>
      <c r="U20">
        <v>738.85507035377611</v>
      </c>
    </row>
    <row r="21" spans="1:21" x14ac:dyDescent="0.25">
      <c r="F21">
        <v>8.0562696188109184E-2</v>
      </c>
      <c r="I21">
        <f t="shared" ref="I21:I30" si="5">EXP((55.5*F21))</f>
        <v>87.464206267283316</v>
      </c>
      <c r="J21">
        <f t="shared" si="4"/>
        <v>1.3762849885047015E-20</v>
      </c>
      <c r="N21">
        <f t="shared" ref="N21:N31" si="6">EXP(581*1*F21)</f>
        <v>2.1280894926471748E+20</v>
      </c>
      <c r="O21">
        <f t="shared" si="3"/>
        <v>7.4379826266320055E-230</v>
      </c>
      <c r="Q21" s="2">
        <v>-0.1</v>
      </c>
      <c r="R21">
        <v>188.8506202458897</v>
      </c>
      <c r="S21" s="2"/>
      <c r="T21" s="2">
        <v>-3.53</v>
      </c>
      <c r="U21">
        <v>413.27027004556106</v>
      </c>
    </row>
    <row r="22" spans="1:21" x14ac:dyDescent="0.25">
      <c r="F22">
        <v>8.9337338338243866E-2</v>
      </c>
      <c r="I22">
        <f t="shared" si="5"/>
        <v>142.34052892238938</v>
      </c>
      <c r="J22">
        <f t="shared" si="4"/>
        <v>2.2397863259977032E-20</v>
      </c>
      <c r="N22">
        <f t="shared" si="6"/>
        <v>3.4837926024702039E+22</v>
      </c>
      <c r="O22">
        <f t="shared" si="3"/>
        <v>1.2176362385836284E-227</v>
      </c>
      <c r="Q22" s="2">
        <v>-0.2</v>
      </c>
      <c r="R22">
        <v>178.65495743023178</v>
      </c>
      <c r="S22" s="2"/>
      <c r="T22" s="2">
        <v>-3.43</v>
      </c>
      <c r="U22">
        <v>231.15807545551905</v>
      </c>
    </row>
    <row r="23" spans="1:21" x14ac:dyDescent="0.25">
      <c r="F23">
        <v>0.10305231438064633</v>
      </c>
      <c r="I23">
        <f t="shared" si="5"/>
        <v>304.72308559678919</v>
      </c>
      <c r="J23">
        <f t="shared" si="4"/>
        <v>4.7949421398290181E-20</v>
      </c>
      <c r="N23">
        <f t="shared" si="6"/>
        <v>1.0062013867812602E+26</v>
      </c>
      <c r="O23">
        <f t="shared" si="3"/>
        <v>3.5168203497224198E-224</v>
      </c>
      <c r="Q23" s="2">
        <v>-0.3</v>
      </c>
      <c r="R23">
        <v>169.00973781732856</v>
      </c>
      <c r="S23" s="2"/>
      <c r="T23" s="2">
        <v>-3.33</v>
      </c>
      <c r="U23">
        <v>129.29566852802785</v>
      </c>
    </row>
    <row r="24" spans="1:21" x14ac:dyDescent="0.25">
      <c r="F24">
        <v>0.13119030141831978</v>
      </c>
      <c r="I24">
        <f t="shared" si="5"/>
        <v>1452.5293988839801</v>
      </c>
      <c r="J24">
        <f t="shared" si="4"/>
        <v>2.2856143013940056E-19</v>
      </c>
      <c r="N24">
        <f t="shared" si="6"/>
        <v>1.2664998287447576E+33</v>
      </c>
      <c r="O24">
        <f t="shared" si="3"/>
        <v>4.4266013038379927E-217</v>
      </c>
      <c r="Q24" s="2">
        <v>-0.4</v>
      </c>
      <c r="R24">
        <v>159.88524409258025</v>
      </c>
      <c r="S24" s="2"/>
      <c r="T24" s="2">
        <v>-3.23</v>
      </c>
      <c r="U24">
        <v>72.320077363373017</v>
      </c>
    </row>
    <row r="25" spans="1:21" x14ac:dyDescent="0.25">
      <c r="F25">
        <v>0.16699383977039206</v>
      </c>
      <c r="I25">
        <f t="shared" si="5"/>
        <v>10595.218646549494</v>
      </c>
      <c r="J25">
        <f t="shared" si="4"/>
        <v>1.6672009037170782E-18</v>
      </c>
      <c r="N25">
        <f t="shared" si="6"/>
        <v>1.3700496784814311E+42</v>
      </c>
      <c r="O25">
        <f t="shared" si="3"/>
        <v>4.7885231055257888E-208</v>
      </c>
      <c r="Q25" s="2">
        <v>-0.5</v>
      </c>
      <c r="R25">
        <v>151.25336331906294</v>
      </c>
      <c r="S25" s="2"/>
      <c r="T25" s="2">
        <v>-3.13</v>
      </c>
      <c r="U25">
        <v>40.451421531649352</v>
      </c>
    </row>
    <row r="26" spans="1:21" x14ac:dyDescent="0.25">
      <c r="I26">
        <f t="shared" si="5"/>
        <v>1</v>
      </c>
      <c r="J26">
        <f t="shared" si="4"/>
        <v>1.57354082E-22</v>
      </c>
      <c r="N26">
        <f t="shared" si="6"/>
        <v>1</v>
      </c>
      <c r="O26">
        <f t="shared" si="3"/>
        <v>3.4951456E-250</v>
      </c>
      <c r="Q26" s="2">
        <v>-1</v>
      </c>
      <c r="R26">
        <v>114.60097745087025</v>
      </c>
      <c r="S26" s="2"/>
      <c r="T26" s="2">
        <v>-2.63</v>
      </c>
      <c r="U26">
        <v>2.2146664069686941</v>
      </c>
    </row>
    <row r="27" spans="1:21" x14ac:dyDescent="0.25">
      <c r="I27">
        <f t="shared" si="5"/>
        <v>1</v>
      </c>
      <c r="J27">
        <f t="shared" si="4"/>
        <v>1.57354082E-22</v>
      </c>
      <c r="N27">
        <f t="shared" si="6"/>
        <v>1</v>
      </c>
      <c r="O27">
        <f t="shared" si="3"/>
        <v>3.4951456E-250</v>
      </c>
      <c r="Q27" s="2">
        <v>-1.5</v>
      </c>
      <c r="R27">
        <v>86.830360294140561</v>
      </c>
      <c r="S27" s="2"/>
      <c r="T27" s="2">
        <v>-2.13</v>
      </c>
      <c r="U27">
        <v>0.12125030736728722</v>
      </c>
    </row>
    <row r="28" spans="1:21" x14ac:dyDescent="0.25">
      <c r="I28">
        <f t="shared" si="5"/>
        <v>1</v>
      </c>
      <c r="J28">
        <f t="shared" si="4"/>
        <v>1.57354082E-22</v>
      </c>
      <c r="N28">
        <f t="shared" si="6"/>
        <v>1</v>
      </c>
      <c r="O28">
        <f t="shared" si="3"/>
        <v>3.4951456E-250</v>
      </c>
      <c r="Q28" s="2">
        <v>-2</v>
      </c>
      <c r="R28">
        <v>65.789242260542878</v>
      </c>
      <c r="S28" s="2"/>
      <c r="T28" s="2">
        <v>-1.63</v>
      </c>
      <c r="U28">
        <v>6.6383076884181224E-3</v>
      </c>
    </row>
    <row r="29" spans="1:21" x14ac:dyDescent="0.25">
      <c r="F29">
        <f>22.6*0.973</f>
        <v>21.989800000000002</v>
      </c>
      <c r="I29" t="e">
        <f t="shared" si="5"/>
        <v>#NUM!</v>
      </c>
      <c r="J29" t="e">
        <f t="shared" si="4"/>
        <v>#NUM!</v>
      </c>
      <c r="N29" t="e">
        <f t="shared" si="6"/>
        <v>#NUM!</v>
      </c>
      <c r="O29" t="e">
        <f t="shared" si="3"/>
        <v>#NUM!</v>
      </c>
      <c r="Q29" s="2">
        <v>-2.5</v>
      </c>
      <c r="R29">
        <v>49.846901274558519</v>
      </c>
      <c r="S29" s="2"/>
      <c r="T29" s="2">
        <v>-1.1299999999999999</v>
      </c>
      <c r="U29">
        <v>3.634393175814767E-4</v>
      </c>
    </row>
    <row r="30" spans="1:21" x14ac:dyDescent="0.25">
      <c r="A30" t="s">
        <v>23</v>
      </c>
      <c r="B30">
        <v>84.4</v>
      </c>
      <c r="C30">
        <f>B30*PI()/180</f>
        <v>1.4730578886832142</v>
      </c>
      <c r="I30">
        <f t="shared" si="5"/>
        <v>1</v>
      </c>
      <c r="J30">
        <f t="shared" si="4"/>
        <v>1.57354082E-22</v>
      </c>
      <c r="N30">
        <f t="shared" si="6"/>
        <v>1</v>
      </c>
      <c r="O30">
        <f t="shared" si="3"/>
        <v>3.4951456E-250</v>
      </c>
      <c r="Q30" s="2">
        <v>-3</v>
      </c>
      <c r="R30">
        <v>37.767779066909988</v>
      </c>
      <c r="S30" s="2"/>
      <c r="T30" s="2">
        <v>-0.63</v>
      </c>
      <c r="U30">
        <v>1.9897863094615075E-5</v>
      </c>
    </row>
    <row r="31" spans="1:21" x14ac:dyDescent="0.25">
      <c r="A31" t="s">
        <v>20</v>
      </c>
      <c r="B31">
        <v>153.69999999999999</v>
      </c>
      <c r="C31">
        <f>B31*PI()/180</f>
        <v>2.6825710603152846</v>
      </c>
      <c r="I31">
        <f>EXP((49*COS(F31)))</f>
        <v>1.9073465724950998E+21</v>
      </c>
      <c r="J31">
        <f>(4.08871E-21)*I31*3.94</f>
        <v>30.726432797440168</v>
      </c>
      <c r="N31">
        <f t="shared" si="6"/>
        <v>1</v>
      </c>
      <c r="O31">
        <f t="shared" si="3"/>
        <v>3.4951456E-250</v>
      </c>
      <c r="Q31" s="2">
        <v>-3.5</v>
      </c>
      <c r="R31">
        <v>28.615723328321327</v>
      </c>
      <c r="S31" s="2"/>
      <c r="T31" s="2">
        <v>-0.13</v>
      </c>
      <c r="U31">
        <v>1.0893839399842317E-6</v>
      </c>
    </row>
    <row r="32" spans="1:21" x14ac:dyDescent="0.25">
      <c r="I32">
        <f>EXP((49*COS(F32)))</f>
        <v>1.9073465724950998E+21</v>
      </c>
      <c r="J32">
        <f>(4.08871E-21)*I32*3.94</f>
        <v>30.726432797440168</v>
      </c>
      <c r="N32">
        <f>EXP(581*0.988)</f>
        <v>1.982407161611161E+249</v>
      </c>
      <c r="O32">
        <f>(4.3744E-251)*N32*7.99</f>
        <v>0.69288016683137388</v>
      </c>
      <c r="Q32" s="2">
        <v>-4</v>
      </c>
      <c r="R32">
        <v>21.681434329308448</v>
      </c>
      <c r="S32" s="2"/>
      <c r="T32" s="2">
        <v>0.37</v>
      </c>
      <c r="U32">
        <v>5.9642453214824775E-8</v>
      </c>
    </row>
    <row r="33" spans="1:21" x14ac:dyDescent="0.25">
      <c r="A33" t="s">
        <v>21</v>
      </c>
      <c r="B33">
        <v>81.599999999999994</v>
      </c>
      <c r="C33">
        <f>B33*PI()/180</f>
        <v>1.4241886696273727</v>
      </c>
      <c r="I33">
        <f>EXP((49*COS(F33)))</f>
        <v>1.9073465724950998E+21</v>
      </c>
      <c r="J33">
        <f>(4.08871E-21)*I33*3.94</f>
        <v>30.726432797440168</v>
      </c>
      <c r="N33">
        <f>EXP(581*0.988)</f>
        <v>1.982407161611161E+249</v>
      </c>
      <c r="O33">
        <f>(4.3744E-251)*N33*7.99</f>
        <v>0.69288016683137388</v>
      </c>
      <c r="Q33" s="2">
        <v>-4.5</v>
      </c>
      <c r="R33">
        <v>16.42749299686103</v>
      </c>
      <c r="S33" s="2"/>
      <c r="T33" s="2">
        <v>0.87</v>
      </c>
      <c r="U33">
        <v>3.2653521820177114E-9</v>
      </c>
    </row>
    <row r="34" spans="1:21" x14ac:dyDescent="0.25">
      <c r="A34" t="s">
        <v>22</v>
      </c>
      <c r="B34">
        <v>187.9</v>
      </c>
      <c r="C34">
        <f>B34*PI()/180</f>
        <v>3.2794736644973455</v>
      </c>
      <c r="Q34" s="2">
        <v>-5</v>
      </c>
      <c r="R34">
        <v>12.446710031408047</v>
      </c>
      <c r="S34" s="2"/>
      <c r="T34" s="2">
        <v>1.37</v>
      </c>
      <c r="U34">
        <v>1.7877408285339162E-10</v>
      </c>
    </row>
    <row r="35" spans="1:21" x14ac:dyDescent="0.25">
      <c r="Q35" s="2">
        <v>-5.5</v>
      </c>
      <c r="R35">
        <v>9.4305680504966336</v>
      </c>
      <c r="S35" s="2"/>
      <c r="T35" s="2">
        <v>1.87</v>
      </c>
      <c r="U35">
        <v>0</v>
      </c>
    </row>
    <row r="36" spans="1:21" x14ac:dyDescent="0.25">
      <c r="Q36" s="2">
        <v>-6</v>
      </c>
      <c r="R36">
        <v>6.5129825675684829</v>
      </c>
      <c r="S36" s="2"/>
      <c r="T36" s="2">
        <v>2.37</v>
      </c>
      <c r="U36">
        <v>0</v>
      </c>
    </row>
    <row r="37" spans="1:21" x14ac:dyDescent="0.25">
      <c r="A37" t="s">
        <v>24</v>
      </c>
      <c r="B37">
        <f>COS(C30)*COS(C31)</f>
        <v>-8.7481745471544997E-2</v>
      </c>
      <c r="Q37" s="2"/>
      <c r="R37" s="2"/>
      <c r="S37" s="2"/>
    </row>
    <row r="38" spans="1:21" x14ac:dyDescent="0.25">
      <c r="A38" t="s">
        <v>25</v>
      </c>
      <c r="B38">
        <f>COS(C30)*SIN(C31)</f>
        <v>4.3236171600362902E-2</v>
      </c>
      <c r="Q38" s="2"/>
      <c r="R38" s="2"/>
      <c r="S38" s="2"/>
    </row>
    <row r="39" spans="1:21" x14ac:dyDescent="0.25">
      <c r="A39" t="s">
        <v>26</v>
      </c>
      <c r="B39">
        <f>SIN(C30)</f>
        <v>0.99522739998183118</v>
      </c>
      <c r="D39" s="2" t="s">
        <v>30</v>
      </c>
      <c r="Q39" s="2"/>
      <c r="R39" s="2"/>
      <c r="S39" s="2"/>
    </row>
    <row r="40" spans="1:21" x14ac:dyDescent="0.25">
      <c r="D40" s="5">
        <f>(B41*B37+B38*B42+B39*B43)</f>
        <v>0.99634113538711822</v>
      </c>
      <c r="Q40" s="2"/>
      <c r="R40" s="2"/>
      <c r="S40" s="2"/>
    </row>
    <row r="41" spans="1:21" x14ac:dyDescent="0.25">
      <c r="A41" t="s">
        <v>27</v>
      </c>
      <c r="B41">
        <f>COS(C33)*COS(C34)</f>
        <v>-0.14469662220958113</v>
      </c>
      <c r="Q41" s="2"/>
      <c r="R41" s="2"/>
      <c r="S41" s="2"/>
    </row>
    <row r="42" spans="1:21" x14ac:dyDescent="0.25">
      <c r="A42" t="s">
        <v>28</v>
      </c>
      <c r="B42">
        <f>COS(C33)*SIN(C34)</f>
        <v>-2.0078315544492256E-2</v>
      </c>
      <c r="Q42" s="2"/>
      <c r="R42" s="2"/>
      <c r="S42" s="2"/>
    </row>
    <row r="43" spans="1:21" x14ac:dyDescent="0.25">
      <c r="A43" t="s">
        <v>29</v>
      </c>
      <c r="B43">
        <f>SIN(C33)</f>
        <v>0.98927233296298833</v>
      </c>
      <c r="Q43" s="2"/>
      <c r="R43" s="2"/>
      <c r="S43" s="2"/>
    </row>
    <row r="44" spans="1:21" x14ac:dyDescent="0.25">
      <c r="Q44" s="2"/>
      <c r="R44" s="2"/>
      <c r="S44" s="2"/>
    </row>
    <row r="45" spans="1:21" x14ac:dyDescent="0.25">
      <c r="A45" t="s">
        <v>31</v>
      </c>
      <c r="D45" s="5">
        <f>(ACOS(D40))*180/PI()</f>
        <v>4.9027901825317937</v>
      </c>
      <c r="Q45" s="2"/>
      <c r="R45" s="2"/>
      <c r="S45" s="2"/>
    </row>
    <row r="46" spans="1:21" x14ac:dyDescent="0.25">
      <c r="Q46" s="2"/>
      <c r="R46" s="2"/>
      <c r="S46" s="2"/>
    </row>
    <row r="47" spans="1:21" x14ac:dyDescent="0.25">
      <c r="Q47" s="2"/>
      <c r="R47" s="2"/>
      <c r="S47" s="2"/>
    </row>
    <row r="48" spans="1:21" x14ac:dyDescent="0.25">
      <c r="Q48" s="2"/>
      <c r="R48" s="2"/>
      <c r="S48" s="2"/>
    </row>
    <row r="49" spans="17:19" x14ac:dyDescent="0.25">
      <c r="Q49" s="2"/>
      <c r="R49" s="2"/>
      <c r="S49" s="2"/>
    </row>
    <row r="50" spans="17:19" x14ac:dyDescent="0.25">
      <c r="Q50" s="2"/>
      <c r="R50" s="2"/>
      <c r="S50" s="2"/>
    </row>
    <row r="51" spans="17:19" x14ac:dyDescent="0.25">
      <c r="Q51" s="2"/>
      <c r="R51" s="2"/>
      <c r="S51" s="2"/>
    </row>
    <row r="52" spans="17:19" x14ac:dyDescent="0.25">
      <c r="Q52" s="2"/>
      <c r="R52" s="2"/>
      <c r="S52" s="2"/>
    </row>
    <row r="53" spans="17:19" x14ac:dyDescent="0.25">
      <c r="Q53" s="2"/>
      <c r="R53" s="2"/>
      <c r="S53" s="2"/>
    </row>
    <row r="54" spans="17:19" x14ac:dyDescent="0.25">
      <c r="Q54" s="2"/>
      <c r="R54" s="2"/>
      <c r="S54" s="2"/>
    </row>
    <row r="55" spans="17:19" x14ac:dyDescent="0.25">
      <c r="Q55" s="2"/>
      <c r="R55" s="2"/>
      <c r="S55" s="2"/>
    </row>
    <row r="56" spans="17:19" x14ac:dyDescent="0.25">
      <c r="Q56" s="2"/>
      <c r="R56" s="2"/>
      <c r="S56" s="2"/>
    </row>
    <row r="57" spans="17:19" x14ac:dyDescent="0.25">
      <c r="Q57" s="2"/>
      <c r="R57" s="2"/>
      <c r="S57" s="2"/>
    </row>
    <row r="58" spans="17:19" x14ac:dyDescent="0.25">
      <c r="Q58" s="2"/>
      <c r="R58" s="2"/>
      <c r="S58" s="2"/>
    </row>
    <row r="59" spans="17:19" x14ac:dyDescent="0.25">
      <c r="Q59" s="2"/>
      <c r="R59" s="2"/>
      <c r="S59" s="2"/>
    </row>
    <row r="60" spans="17:19" x14ac:dyDescent="0.25">
      <c r="Q60" s="2"/>
      <c r="R60" s="2"/>
      <c r="S60" s="2"/>
    </row>
    <row r="61" spans="17:19" x14ac:dyDescent="0.25">
      <c r="Q61" s="2"/>
      <c r="R61" s="2"/>
      <c r="S61" s="2"/>
    </row>
    <row r="62" spans="17:19" x14ac:dyDescent="0.25">
      <c r="Q62" s="2"/>
      <c r="R62" s="2"/>
      <c r="S62" s="2"/>
    </row>
    <row r="63" spans="17:19" x14ac:dyDescent="0.25">
      <c r="Q63" s="2"/>
      <c r="R63" s="2"/>
      <c r="S6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Meert</dc:creator>
  <cp:lastModifiedBy>Joseph Meert</cp:lastModifiedBy>
  <dcterms:created xsi:type="dcterms:W3CDTF">2022-03-28T17:02:44Z</dcterms:created>
  <dcterms:modified xsi:type="dcterms:W3CDTF">2022-07-04T00:04:29Z</dcterms:modified>
</cp:coreProperties>
</file>