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6F87ADA-97CC-49FB-9CF8-D30FB1F50E4A}" xr6:coauthVersionLast="31" xr6:coauthVersionMax="31" xr10:uidLastSave="{00000000-0000-0000-0000-000000000000}"/>
  <bookViews>
    <workbookView xWindow="0" yWindow="0" windowWidth="21600" windowHeight="9600" xr2:uid="{00000000-000D-0000-FFFF-FFFF00000000}"/>
  </bookViews>
  <sheets>
    <sheet name="Voltampérová charakteristika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F5" i="1"/>
  <c r="H5" i="1" s="1"/>
  <c r="J5" i="1" s="1"/>
  <c r="K5" i="1" s="1"/>
  <c r="F6" i="1"/>
  <c r="F7" i="1"/>
  <c r="H7" i="1" s="1"/>
  <c r="F8" i="1"/>
  <c r="H8" i="1" s="1"/>
  <c r="F9" i="1"/>
  <c r="H9" i="1" s="1"/>
  <c r="J9" i="1" s="1"/>
  <c r="K9" i="1" s="1"/>
  <c r="F10" i="1"/>
  <c r="F11" i="1"/>
  <c r="H11" i="1" s="1"/>
  <c r="F12" i="1"/>
  <c r="H12" i="1" s="1"/>
  <c r="J12" i="1" s="1"/>
  <c r="K12" i="1" s="1"/>
  <c r="F13" i="1"/>
  <c r="H13" i="1" s="1"/>
  <c r="J13" i="1" s="1"/>
  <c r="K13" i="1" s="1"/>
  <c r="F14" i="1"/>
  <c r="F15" i="1"/>
  <c r="H15" i="1" s="1"/>
  <c r="F16" i="1"/>
  <c r="F17" i="1"/>
  <c r="H17" i="1" s="1"/>
  <c r="J17" i="1" s="1"/>
  <c r="K17" i="1" s="1"/>
  <c r="F18" i="1"/>
  <c r="F19" i="1"/>
  <c r="H19" i="1" s="1"/>
  <c r="F20" i="1"/>
  <c r="H20" i="1" s="1"/>
  <c r="H6" i="1"/>
  <c r="J6" i="1" s="1"/>
  <c r="K6" i="1" s="1"/>
  <c r="H10" i="1"/>
  <c r="H14" i="1"/>
  <c r="H16" i="1"/>
  <c r="H18" i="1"/>
  <c r="J18" i="1" s="1"/>
  <c r="K18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J16" i="1" l="1"/>
  <c r="K16" i="1" s="1"/>
  <c r="J20" i="1"/>
  <c r="K20" i="1" s="1"/>
  <c r="J19" i="1"/>
  <c r="K19" i="1" s="1"/>
  <c r="J11" i="1"/>
  <c r="K11" i="1" s="1"/>
  <c r="J15" i="1"/>
  <c r="K15" i="1" s="1"/>
  <c r="J7" i="1"/>
  <c r="K7" i="1" s="1"/>
  <c r="J14" i="1"/>
  <c r="K14" i="1" s="1"/>
  <c r="J10" i="1"/>
  <c r="K10" i="1" s="1"/>
  <c r="J8" i="1"/>
  <c r="K8" i="1" s="1"/>
  <c r="J4" i="1"/>
  <c r="K4" i="1" s="1"/>
  <c r="H33" i="1"/>
  <c r="G37" i="1" s="1"/>
  <c r="G41" i="1" s="1"/>
  <c r="D46" i="1" s="1"/>
  <c r="G33" i="1"/>
  <c r="H37" i="1" s="1"/>
  <c r="H41" i="1" s="1"/>
  <c r="D33" i="1"/>
  <c r="C37" i="1" s="1"/>
  <c r="C41" i="1" s="1"/>
  <c r="C33" i="1"/>
  <c r="D37" i="1" s="1"/>
  <c r="D41" i="1" s="1"/>
  <c r="E45" i="1" s="1"/>
  <c r="D60" i="1" l="1"/>
  <c r="I41" i="1"/>
  <c r="F46" i="1" s="1"/>
  <c r="E46" i="1"/>
  <c r="D48" i="1" s="1"/>
  <c r="E50" i="1"/>
  <c r="D45" i="1"/>
  <c r="D50" i="1" s="1"/>
  <c r="E41" i="1"/>
  <c r="F45" i="1" s="1"/>
  <c r="D57" i="1" l="1"/>
  <c r="F59" i="1" s="1"/>
  <c r="F50" i="1"/>
  <c r="E60" i="1"/>
  <c r="D51" i="1"/>
  <c r="D53" i="1" s="1"/>
  <c r="F54" i="1" s="1"/>
  <c r="F60" i="1"/>
  <c r="D59" i="1" l="1"/>
  <c r="D62" i="1" s="1"/>
  <c r="E59" i="1"/>
  <c r="E62" i="1" s="1"/>
  <c r="F63" i="1" s="1"/>
  <c r="F62" i="1"/>
  <c r="H63" i="1" s="1"/>
  <c r="F51" i="1"/>
  <c r="F53" i="1" s="1"/>
  <c r="H54" i="1" s="1"/>
  <c r="H55" i="1" s="1"/>
  <c r="E51" i="1"/>
  <c r="E53" i="1" s="1"/>
  <c r="H64" i="1" l="1"/>
  <c r="F66" i="1" s="1"/>
</calcChain>
</file>

<file path=xl/sharedStrings.xml><?xml version="1.0" encoding="utf-8"?>
<sst xmlns="http://schemas.openxmlformats.org/spreadsheetml/2006/main" count="64" uniqueCount="37">
  <si>
    <t>f [Hz]</t>
  </si>
  <si>
    <t>Směrový vektor</t>
  </si>
  <si>
    <t>Obecná rovnice</t>
  </si>
  <si>
    <t>Bod A</t>
  </si>
  <si>
    <t>Bod B</t>
  </si>
  <si>
    <t>c</t>
  </si>
  <si>
    <t>XL [Ω]</t>
  </si>
  <si>
    <t>XC  [Ω]</t>
  </si>
  <si>
    <t>I [mA]</t>
  </si>
  <si>
    <t>Zadejte výsledky měření</t>
  </si>
  <si>
    <t>Přímka p</t>
  </si>
  <si>
    <t>Přímka q</t>
  </si>
  <si>
    <t>Osa Y</t>
  </si>
  <si>
    <t>Osa X</t>
  </si>
  <si>
    <t>Normálový vektor</t>
  </si>
  <si>
    <t>a</t>
  </si>
  <si>
    <t>b</t>
  </si>
  <si>
    <t>Počátek</t>
  </si>
  <si>
    <t>Konec</t>
  </si>
  <si>
    <t>Výpočet průsečíku</t>
  </si>
  <si>
    <t>Zadejte body dvou přímek mezi kterými leží průsečík (rezonance)</t>
  </si>
  <si>
    <t>=</t>
  </si>
  <si>
    <t>Činitel druhé rovnice</t>
  </si>
  <si>
    <t>Součet dvou rovnic</t>
  </si>
  <si>
    <t>Úprava druhé rovnice</t>
  </si>
  <si>
    <t>x</t>
  </si>
  <si>
    <t>Činitel první rovnice</t>
  </si>
  <si>
    <t>Úprava první rovnice</t>
  </si>
  <si>
    <t>y</t>
  </si>
  <si>
    <t>U1 [V]</t>
  </si>
  <si>
    <t>U2 [V]</t>
  </si>
  <si>
    <t>X</t>
  </si>
  <si>
    <t>φ [°]</t>
  </si>
  <si>
    <t>R [Ω]</t>
  </si>
  <si>
    <t>ZL [Ω]</t>
  </si>
  <si>
    <t>XL teorie</t>
  </si>
  <si>
    <t>Průsečík (skutečná rezonance obvodu)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</si>
</sst>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5" fillId="2" borderId="1" applyNumberFormat="0" applyAlignment="0" applyProtection="0"/>
    <xf numFmtId="0" fontId="6" fillId="3" borderId="2" applyNumberFormat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 applyAlignment="1"/>
    <xf numFmtId="0" fontId="3" fillId="0" borderId="0" xfId="0" applyFont="1" applyFill="1" applyBorder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/>
    <xf numFmtId="0" fontId="5" fillId="2" borderId="1" xfId="1" applyAlignment="1">
      <alignment horizontal="right"/>
    </xf>
    <xf numFmtId="0" fontId="1" fillId="0" borderId="0" xfId="0" applyFont="1" applyAlignment="1">
      <alignment horizontal="center"/>
    </xf>
    <xf numFmtId="0" fontId="6" fillId="3" borderId="2" xfId="2" applyAlignment="1">
      <alignment horizontal="center"/>
    </xf>
    <xf numFmtId="164" fontId="5" fillId="2" borderId="1" xfId="1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5" fillId="2" borderId="1" xfId="1" applyNumberFormat="1"/>
    <xf numFmtId="0" fontId="1" fillId="0" borderId="0" xfId="0" applyFont="1" applyAlignment="1">
      <alignment horizontal="left"/>
    </xf>
  </cellXfs>
  <cellStyles count="3">
    <cellStyle name="Normální" xfId="0" builtinId="0"/>
    <cellStyle name="Vstup" xfId="1" builtinId="20"/>
    <cellStyle name="Výstup" xfId="2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Voltampérová charakteristika (R-L)-C obvodu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'Voltampérová charakteristika'!$C$3</c:f>
              <c:strCache>
                <c:ptCount val="1"/>
                <c:pt idx="0">
                  <c:v>I [mA]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'Voltampérová charakteristika'!$B$4:$B$20</c:f>
              <c:numCache>
                <c:formatCode>#\ ##0.000</c:formatCode>
                <c:ptCount val="17"/>
                <c:pt idx="0">
                  <c:v>28.6</c:v>
                </c:pt>
                <c:pt idx="1">
                  <c:v>39.119999999999997</c:v>
                </c:pt>
                <c:pt idx="2">
                  <c:v>52.01</c:v>
                </c:pt>
                <c:pt idx="3">
                  <c:v>67.349999999999994</c:v>
                </c:pt>
                <c:pt idx="4">
                  <c:v>99.3</c:v>
                </c:pt>
                <c:pt idx="5">
                  <c:v>104.4</c:v>
                </c:pt>
                <c:pt idx="6">
                  <c:v>170.9</c:v>
                </c:pt>
                <c:pt idx="7">
                  <c:v>283</c:v>
                </c:pt>
                <c:pt idx="8">
                  <c:v>489.9</c:v>
                </c:pt>
                <c:pt idx="9">
                  <c:v>617.6</c:v>
                </c:pt>
                <c:pt idx="10">
                  <c:v>815.3</c:v>
                </c:pt>
                <c:pt idx="11">
                  <c:v>1245</c:v>
                </c:pt>
                <c:pt idx="12">
                  <c:v>1686</c:v>
                </c:pt>
                <c:pt idx="13">
                  <c:v>2126</c:v>
                </c:pt>
                <c:pt idx="14">
                  <c:v>2820</c:v>
                </c:pt>
                <c:pt idx="15">
                  <c:v>4518</c:v>
                </c:pt>
                <c:pt idx="16">
                  <c:v>8250</c:v>
                </c:pt>
              </c:numCache>
            </c:numRef>
          </c:xVal>
          <c:yVal>
            <c:numRef>
              <c:f>'Voltampérová charakteristika'!$C$4:$C$20</c:f>
              <c:numCache>
                <c:formatCode>#\ ##0.000</c:formatCode>
                <c:ptCount val="17"/>
                <c:pt idx="0">
                  <c:v>1</c:v>
                </c:pt>
                <c:pt idx="1">
                  <c:v>1.3129999999999999</c:v>
                </c:pt>
                <c:pt idx="2">
                  <c:v>1.575</c:v>
                </c:pt>
                <c:pt idx="3">
                  <c:v>1.9379999999999999</c:v>
                </c:pt>
                <c:pt idx="4">
                  <c:v>2.532</c:v>
                </c:pt>
                <c:pt idx="5">
                  <c:v>2.8290000000000002</c:v>
                </c:pt>
                <c:pt idx="6">
                  <c:v>2.9769999999999999</c:v>
                </c:pt>
                <c:pt idx="7">
                  <c:v>3.125</c:v>
                </c:pt>
                <c:pt idx="8">
                  <c:v>2.9769999999999999</c:v>
                </c:pt>
                <c:pt idx="9">
                  <c:v>2.8290000000000002</c:v>
                </c:pt>
                <c:pt idx="10">
                  <c:v>2.532</c:v>
                </c:pt>
                <c:pt idx="11">
                  <c:v>1.9379999999999999</c:v>
                </c:pt>
                <c:pt idx="12">
                  <c:v>1.575</c:v>
                </c:pt>
                <c:pt idx="13">
                  <c:v>1.3129999999999999</c:v>
                </c:pt>
                <c:pt idx="14">
                  <c:v>0.92500000000000004</c:v>
                </c:pt>
                <c:pt idx="15">
                  <c:v>0.25</c:v>
                </c:pt>
                <c:pt idx="16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1A-473E-BB89-D17251F1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scatterChart>
        <c:scatterStyle val="lineMarker"/>
        <c:varyColors val="0"/>
        <c:ser>
          <c:idx val="0"/>
          <c:order val="0"/>
          <c:tx>
            <c:strRef>
              <c:f>'Voltampérová charakteristika'!$H$3</c:f>
              <c:strCache>
                <c:ptCount val="1"/>
                <c:pt idx="0">
                  <c:v>XL [Ω]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'Voltampérová charakteristika'!$B$4:$B$20</c:f>
              <c:numCache>
                <c:formatCode>#\ ##0.000</c:formatCode>
                <c:ptCount val="17"/>
                <c:pt idx="0">
                  <c:v>28.6</c:v>
                </c:pt>
                <c:pt idx="1">
                  <c:v>39.119999999999997</c:v>
                </c:pt>
                <c:pt idx="2">
                  <c:v>52.01</c:v>
                </c:pt>
                <c:pt idx="3">
                  <c:v>67.349999999999994</c:v>
                </c:pt>
                <c:pt idx="4">
                  <c:v>99.3</c:v>
                </c:pt>
                <c:pt idx="5">
                  <c:v>104.4</c:v>
                </c:pt>
                <c:pt idx="6">
                  <c:v>170.9</c:v>
                </c:pt>
                <c:pt idx="7">
                  <c:v>283</c:v>
                </c:pt>
                <c:pt idx="8">
                  <c:v>489.9</c:v>
                </c:pt>
                <c:pt idx="9">
                  <c:v>617.6</c:v>
                </c:pt>
                <c:pt idx="10">
                  <c:v>815.3</c:v>
                </c:pt>
                <c:pt idx="11">
                  <c:v>1245</c:v>
                </c:pt>
                <c:pt idx="12">
                  <c:v>1686</c:v>
                </c:pt>
                <c:pt idx="13">
                  <c:v>2126</c:v>
                </c:pt>
                <c:pt idx="14">
                  <c:v>2820</c:v>
                </c:pt>
                <c:pt idx="15">
                  <c:v>4518</c:v>
                </c:pt>
                <c:pt idx="16">
                  <c:v>8250</c:v>
                </c:pt>
              </c:numCache>
            </c:numRef>
          </c:xVal>
          <c:yVal>
            <c:numRef>
              <c:f>'Voltampérová charakteristika'!$H$4:$H$20</c:f>
              <c:numCache>
                <c:formatCode>#\ ##0.000</c:formatCode>
                <c:ptCount val="17"/>
                <c:pt idx="0">
                  <c:v>594.15906961015082</c:v>
                </c:pt>
                <c:pt idx="1">
                  <c:v>602.99793705993352</c:v>
                </c:pt>
                <c:pt idx="2">
                  <c:v>623.95996731867865</c:v>
                </c:pt>
                <c:pt idx="3">
                  <c:v>624.91046538620355</c:v>
                </c:pt>
                <c:pt idx="4">
                  <c:v>607.4282891992849</c:v>
                </c:pt>
                <c:pt idx="5">
                  <c:v>556.8738881298757</c:v>
                </c:pt>
                <c:pt idx="6">
                  <c:v>664.1237366437224</c:v>
                </c:pt>
                <c:pt idx="7">
                  <c:v>757.79849564379572</c:v>
                </c:pt>
                <c:pt idx="8">
                  <c:v>984.6426924268203</c:v>
                </c:pt>
                <c:pt idx="9">
                  <c:v>1142.7565839907772</c:v>
                </c:pt>
                <c:pt idx="10">
                  <c:v>1415.8131509108614</c:v>
                </c:pt>
                <c:pt idx="11">
                  <c:v>2124.5440769007832</c:v>
                </c:pt>
                <c:pt idx="12">
                  <c:v>2767.210514715829</c:v>
                </c:pt>
                <c:pt idx="13">
                  <c:v>3418.8050220055279</c:v>
                </c:pt>
                <c:pt idx="14">
                  <c:v>5004.8283959054625</c:v>
                </c:pt>
                <c:pt idx="15">
                  <c:v>18919.847356678118</c:v>
                </c:pt>
                <c:pt idx="16">
                  <c:v>38319.924634581417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A-473E-BB89-D17251F1CD2B}"/>
            </c:ext>
          </c:extLst>
        </c:ser>
        <c:ser>
          <c:idx val="1"/>
          <c:order val="1"/>
          <c:tx>
            <c:strRef>
              <c:f>'Voltampérová charakteristika'!$I$3</c:f>
              <c:strCache>
                <c:ptCount val="1"/>
                <c:pt idx="0">
                  <c:v>XC  [Ω]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'Voltampérová charakteristika'!$B$4:$B$20</c:f>
              <c:numCache>
                <c:formatCode>#\ ##0.000</c:formatCode>
                <c:ptCount val="17"/>
                <c:pt idx="0">
                  <c:v>28.6</c:v>
                </c:pt>
                <c:pt idx="1">
                  <c:v>39.119999999999997</c:v>
                </c:pt>
                <c:pt idx="2">
                  <c:v>52.01</c:v>
                </c:pt>
                <c:pt idx="3">
                  <c:v>67.349999999999994</c:v>
                </c:pt>
                <c:pt idx="4">
                  <c:v>99.3</c:v>
                </c:pt>
                <c:pt idx="5">
                  <c:v>104.4</c:v>
                </c:pt>
                <c:pt idx="6">
                  <c:v>170.9</c:v>
                </c:pt>
                <c:pt idx="7">
                  <c:v>283</c:v>
                </c:pt>
                <c:pt idx="8">
                  <c:v>489.9</c:v>
                </c:pt>
                <c:pt idx="9">
                  <c:v>617.6</c:v>
                </c:pt>
                <c:pt idx="10">
                  <c:v>815.3</c:v>
                </c:pt>
                <c:pt idx="11">
                  <c:v>1245</c:v>
                </c:pt>
                <c:pt idx="12">
                  <c:v>1686</c:v>
                </c:pt>
                <c:pt idx="13">
                  <c:v>2126</c:v>
                </c:pt>
                <c:pt idx="14">
                  <c:v>2820</c:v>
                </c:pt>
                <c:pt idx="15">
                  <c:v>4518</c:v>
                </c:pt>
                <c:pt idx="16">
                  <c:v>8250</c:v>
                </c:pt>
              </c:numCache>
            </c:numRef>
          </c:xVal>
          <c:yVal>
            <c:numRef>
              <c:f>'Voltampérová charakteristika'!$I$4:$I$20</c:f>
              <c:numCache>
                <c:formatCode>#\ ##0.000</c:formatCode>
                <c:ptCount val="17"/>
                <c:pt idx="0">
                  <c:v>4500</c:v>
                </c:pt>
                <c:pt idx="1">
                  <c:v>3335.8720487433361</c:v>
                </c:pt>
                <c:pt idx="2">
                  <c:v>2653.968253968254</c:v>
                </c:pt>
                <c:pt idx="3">
                  <c:v>1986.5841073271413</c:v>
                </c:pt>
                <c:pt idx="4">
                  <c:v>1291.4691943127962</c:v>
                </c:pt>
                <c:pt idx="5">
                  <c:v>1127.6069282431954</c:v>
                </c:pt>
                <c:pt idx="6">
                  <c:v>762.51259657373191</c:v>
                </c:pt>
                <c:pt idx="7">
                  <c:v>463.99999999999994</c:v>
                </c:pt>
                <c:pt idx="8">
                  <c:v>267.71918038293586</c:v>
                </c:pt>
                <c:pt idx="9">
                  <c:v>209.96818663838809</c:v>
                </c:pt>
                <c:pt idx="10">
                  <c:v>158.76777251184836</c:v>
                </c:pt>
                <c:pt idx="11">
                  <c:v>105.77915376676985</c:v>
                </c:pt>
                <c:pt idx="12">
                  <c:v>77.460317460317455</c:v>
                </c:pt>
                <c:pt idx="13">
                  <c:v>594.05940594059416</c:v>
                </c:pt>
                <c:pt idx="14">
                  <c:v>47.567567567567565</c:v>
                </c:pt>
                <c:pt idx="15">
                  <c:v>64</c:v>
                </c:pt>
                <c:pt idx="1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1A-473E-BB89-D17251F1CD2B}"/>
            </c:ext>
          </c:extLst>
        </c:ser>
        <c:ser>
          <c:idx val="3"/>
          <c:order val="3"/>
          <c:tx>
            <c:strRef>
              <c:f>'Voltampérová charakteristika'!$B$66</c:f>
              <c:strCache>
                <c:ptCount val="1"/>
                <c:pt idx="0">
                  <c:v>Průsečík (skutečná rezonance obvodu)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'Voltampérová charakteristika'!$H$55</c:f>
              <c:numCache>
                <c:formatCode>General</c:formatCode>
                <c:ptCount val="1"/>
                <c:pt idx="0">
                  <c:v>198.08436939808772</c:v>
                </c:pt>
              </c:numCache>
            </c:numRef>
          </c:xVal>
          <c:yVal>
            <c:numRef>
              <c:f>'Voltampérová charakteristika'!$H$64</c:f>
              <c:numCache>
                <c:formatCode>General</c:formatCode>
                <c:ptCount val="1"/>
                <c:pt idx="0">
                  <c:v>690.12297395782969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9-45F4-99B1-A3070667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19432"/>
        <c:axId val="470243784"/>
      </c:scatterChart>
      <c:valAx>
        <c:axId val="556166376"/>
        <c:scaling>
          <c:logBase val="10"/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baseline="0"/>
                  <a:t> [Hz]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[mA]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\ ##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  <c:valAx>
        <c:axId val="470243784"/>
        <c:scaling>
          <c:logBase val="10"/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XL </a:t>
                </a:r>
                <a:r>
                  <a:rPr lang="en-US" sz="1000" b="0" i="0" baseline="0">
                    <a:effectLst/>
                  </a:rPr>
                  <a:t>[</a:t>
                </a:r>
                <a:r>
                  <a:rPr lang="el-GR" sz="1000" b="0" i="0" baseline="0">
                    <a:effectLst/>
                  </a:rPr>
                  <a:t>Ω</a:t>
                </a:r>
                <a:r>
                  <a:rPr lang="en-US" sz="1000" b="0" i="0" baseline="0">
                    <a:effectLst/>
                  </a:rPr>
                  <a:t>], XC [</a:t>
                </a:r>
                <a:r>
                  <a:rPr lang="el-GR" sz="1000" b="0" i="0" baseline="0">
                    <a:effectLst/>
                  </a:rPr>
                  <a:t>Ω</a:t>
                </a:r>
                <a:r>
                  <a:rPr lang="en-US" sz="1000" b="0" i="0" baseline="0">
                    <a:effectLst/>
                  </a:rPr>
                  <a:t>]</a:t>
                </a:r>
                <a:endParaRPr lang="cs-CZ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\ ##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919432"/>
        <c:crosses val="max"/>
        <c:crossBetween val="midCat"/>
      </c:valAx>
      <c:valAx>
        <c:axId val="642919432"/>
        <c:scaling>
          <c:logBase val="10"/>
          <c:orientation val="minMax"/>
        </c:scaling>
        <c:delete val="1"/>
        <c:axPos val="b"/>
        <c:numFmt formatCode="#\ ##0.000" sourceLinked="1"/>
        <c:majorTickMark val="out"/>
        <c:minorTickMark val="none"/>
        <c:tickLblPos val="nextTo"/>
        <c:crossAx val="47024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'Voltampérová charakteristika'!$I$3</c:f>
              <c:strCache>
                <c:ptCount val="1"/>
                <c:pt idx="0">
                  <c:v>XC  [Ω]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'Voltampérová charakteristika'!$G$28:$G$29</c:f>
              <c:numCache>
                <c:formatCode>General</c:formatCode>
                <c:ptCount val="2"/>
                <c:pt idx="0">
                  <c:v>170.9</c:v>
                </c:pt>
                <c:pt idx="1">
                  <c:v>283</c:v>
                </c:pt>
              </c:numCache>
            </c:numRef>
          </c:xVal>
          <c:yVal>
            <c:numRef>
              <c:f>'Voltampérová charakteristika'!$H$28:$H$29</c:f>
              <c:numCache>
                <c:formatCode>#\ ##0.000</c:formatCode>
                <c:ptCount val="2"/>
                <c:pt idx="0" formatCode="General">
                  <c:v>668.45774733607539</c:v>
                </c:pt>
                <c:pt idx="1">
                  <c:v>757.79849564379572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AA5-ABD6-575559EE9E2B}"/>
            </c:ext>
          </c:extLst>
        </c:ser>
        <c:ser>
          <c:idx val="1"/>
          <c:order val="1"/>
          <c:tx>
            <c:strRef>
              <c:f>'Voltampérová charakteristika'!$H$3</c:f>
              <c:strCache>
                <c:ptCount val="1"/>
                <c:pt idx="0">
                  <c:v>XL [Ω]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'Voltampérová charakteristika'!$C$28:$C$29</c:f>
              <c:numCache>
                <c:formatCode>General</c:formatCode>
                <c:ptCount val="2"/>
                <c:pt idx="0">
                  <c:v>170.9</c:v>
                </c:pt>
                <c:pt idx="1">
                  <c:v>283</c:v>
                </c:pt>
              </c:numCache>
            </c:numRef>
          </c:xVal>
          <c:yVal>
            <c:numRef>
              <c:f>'Voltampérová charakteristika'!$D$28:$D$29</c:f>
              <c:numCache>
                <c:formatCode>0.000</c:formatCode>
                <c:ptCount val="2"/>
                <c:pt idx="0">
                  <c:v>762.51259657373191</c:v>
                </c:pt>
                <c:pt idx="1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AA5-ABD6-575559EE9E2B}"/>
            </c:ext>
          </c:extLst>
        </c:ser>
        <c:ser>
          <c:idx val="2"/>
          <c:order val="2"/>
          <c:tx>
            <c:strRef>
              <c:f>'Voltampérová charakteristika'!$B$66</c:f>
              <c:strCache>
                <c:ptCount val="1"/>
                <c:pt idx="0">
                  <c:v>Průsečík (skutečná rezonance obvodu)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'Voltampérová charakteristika'!$H$55</c:f>
              <c:numCache>
                <c:formatCode>General</c:formatCode>
                <c:ptCount val="1"/>
                <c:pt idx="0">
                  <c:v>198.08436939808772</c:v>
                </c:pt>
              </c:numCache>
            </c:numRef>
          </c:xVal>
          <c:yVal>
            <c:numRef>
              <c:f>'Voltampérová charakteristika'!$H$64</c:f>
              <c:numCache>
                <c:formatCode>General</c:formatCode>
                <c:ptCount val="1"/>
                <c:pt idx="0">
                  <c:v>690.12297395782969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C-4AA5-ABD6-575559EE9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260984</xdr:colOff>
      <xdr:row>0</xdr:row>
      <xdr:rowOff>175260</xdr:rowOff>
    </xdr:from>
    <xdr:to>
      <xdr:col>27</xdr:col>
      <xdr:colOff>231284</xdr:colOff>
      <xdr:row>29</xdr:row>
      <xdr:rowOff>50760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A81851F-2227-46C3-B793-E750AB390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38099</xdr:colOff>
      <xdr:row>18</xdr:row>
      <xdr:rowOff>180975</xdr:rowOff>
    </xdr:from>
    <xdr:to>
      <xdr:col>17</xdr:col>
      <xdr:colOff>409574</xdr:colOff>
      <xdr:row>21</xdr:row>
      <xdr:rowOff>95251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Bublinový popisek: zahnutá čára 6">
              <a:extLst>
                <a:ext uri="{FF2B5EF4-FFF2-40B4-BE49-F238E27FC236}">
                  <a16:creationId xmlns:a16="http://schemas.microsoft.com/office/drawing/2014/main" id="{4E9D5EE7-9C8B-4129-8843-73A5856999EE}"/>
                </a:ext>
              </a:extLst>
            </xdr:cNvPr>
            <xdr:cNvSpPr/>
          </xdr:nvSpPr>
          <xdr:spPr>
            <a:xfrm>
              <a:off x="9791699" y="3609975"/>
              <a:ext cx="1666875" cy="485776"/>
            </a:xfrm>
            <a:prstGeom prst="borderCallout2">
              <a:avLst>
                <a:gd name="adj1" fmla="val 50122"/>
                <a:gd name="adj2" fmla="val 100050"/>
                <a:gd name="adj3" fmla="val 52083"/>
                <a:gd name="adj4" fmla="val 115070"/>
                <a:gd name="adj5" fmla="val -243151"/>
                <a:gd name="adj6" fmla="val 129316"/>
              </a:avLst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lang="cs-CZ" sz="1100">
                  <a:solidFill>
                    <a:schemeClr val="bg2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Reálná</a:t>
              </a:r>
              <a:r>
                <a:rPr lang="cs-CZ" sz="1100" baseline="0">
                  <a:solidFill>
                    <a:schemeClr val="bg2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rezonanční frekvence </a:t>
              </a:r>
              <a14:m>
                <m:oMath xmlns:m="http://schemas.openxmlformats.org/officeDocument/2006/math">
                  <m:sSub>
                    <m:sSubPr>
                      <m:ctrlPr>
                        <a:rPr lang="cs-CZ" sz="1100" b="0" i="1" baseline="0">
                          <a:solidFill>
                            <a:schemeClr val="bg2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cs-CZ" sz="1100" b="0" i="1" baseline="0">
                          <a:solidFill>
                            <a:schemeClr val="bg2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cs-CZ" sz="1100" b="0" i="1" baseline="0">
                          <a:solidFill>
                            <a:schemeClr val="bg2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cs-CZ" sz="1100" b="0" i="1" baseline="0">
                      <a:solidFill>
                        <a:schemeClr val="bg2">
                          <a:lumMod val="5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≅197 </m:t>
                  </m:r>
                  <m:r>
                    <a:rPr lang="cs-CZ" sz="1100" b="0" i="1" baseline="0">
                      <a:solidFill>
                        <a:schemeClr val="bg2">
                          <a:lumMod val="5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𝐻𝑧</m:t>
                  </m:r>
                </m:oMath>
              </a14:m>
              <a:endParaRPr lang="cs-CZ">
                <a:solidFill>
                  <a:schemeClr val="bg2">
                    <a:lumMod val="50000"/>
                  </a:schemeClr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7" name="Bublinový popisek: zahnutá čára 6">
              <a:extLst>
                <a:ext uri="{FF2B5EF4-FFF2-40B4-BE49-F238E27FC236}">
                  <a16:creationId xmlns:a16="http://schemas.microsoft.com/office/drawing/2014/main" id="{4E9D5EE7-9C8B-4129-8843-73A5856999EE}"/>
                </a:ext>
              </a:extLst>
            </xdr:cNvPr>
            <xdr:cNvSpPr/>
          </xdr:nvSpPr>
          <xdr:spPr>
            <a:xfrm>
              <a:off x="9791699" y="3609975"/>
              <a:ext cx="1666875" cy="485776"/>
            </a:xfrm>
            <a:prstGeom prst="borderCallout2">
              <a:avLst>
                <a:gd name="adj1" fmla="val 50122"/>
                <a:gd name="adj2" fmla="val 100050"/>
                <a:gd name="adj3" fmla="val 52083"/>
                <a:gd name="adj4" fmla="val 115070"/>
                <a:gd name="adj5" fmla="val -243151"/>
                <a:gd name="adj6" fmla="val 129316"/>
              </a:avLst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lang="cs-CZ" sz="1100">
                  <a:solidFill>
                    <a:schemeClr val="bg2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Reálná</a:t>
              </a:r>
              <a:r>
                <a:rPr lang="cs-CZ" sz="1100" baseline="0">
                  <a:solidFill>
                    <a:schemeClr val="bg2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rezonanční frekvence </a:t>
              </a:r>
              <a:r>
                <a:rPr lang="cs-CZ" sz="1100" b="0" i="0" baseline="0">
                  <a:solidFill>
                    <a:schemeClr val="bg2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𝑓_0≅197 𝐻𝑧</a:t>
              </a:r>
              <a:endParaRPr lang="cs-CZ">
                <a:solidFill>
                  <a:schemeClr val="bg2">
                    <a:lumMod val="50000"/>
                  </a:schemeClr>
                </a:solidFill>
                <a:effectLst/>
              </a:endParaRPr>
            </a:p>
          </xdr:txBody>
        </xdr:sp>
      </mc:Fallback>
    </mc:AlternateContent>
    <xdr:clientData/>
  </xdr:twoCellAnchor>
  <xdr:twoCellAnchor>
    <xdr:from>
      <xdr:col>10</xdr:col>
      <xdr:colOff>114300</xdr:colOff>
      <xdr:row>30</xdr:row>
      <xdr:rowOff>66675</xdr:rowOff>
    </xdr:from>
    <xdr:to>
      <xdr:col>24</xdr:col>
      <xdr:colOff>46500</xdr:colOff>
      <xdr:row>58</xdr:row>
      <xdr:rowOff>132675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0D751D84-96AE-456D-9126-1F545D1B6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190499</xdr:colOff>
      <xdr:row>18</xdr:row>
      <xdr:rowOff>180975</xdr:rowOff>
    </xdr:from>
    <xdr:to>
      <xdr:col>22</xdr:col>
      <xdr:colOff>561974</xdr:colOff>
      <xdr:row>21</xdr:row>
      <xdr:rowOff>95251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Bublinový popisek: zahnutá čára 7">
              <a:extLst>
                <a:ext uri="{FF2B5EF4-FFF2-40B4-BE49-F238E27FC236}">
                  <a16:creationId xmlns:a16="http://schemas.microsoft.com/office/drawing/2014/main" id="{069773DF-4CC0-41F2-A6A7-5E2DDA5EA0F3}"/>
                </a:ext>
              </a:extLst>
            </xdr:cNvPr>
            <xdr:cNvSpPr/>
          </xdr:nvSpPr>
          <xdr:spPr>
            <a:xfrm>
              <a:off x="13182599" y="3609975"/>
              <a:ext cx="1666875" cy="485776"/>
            </a:xfrm>
            <a:prstGeom prst="borderCallout2">
              <a:avLst>
                <a:gd name="adj1" fmla="val 52083"/>
                <a:gd name="adj2" fmla="val -4740"/>
                <a:gd name="adj3" fmla="val 52083"/>
                <a:gd name="adj4" fmla="val -15469"/>
                <a:gd name="adj5" fmla="val -213645"/>
                <a:gd name="adj6" fmla="val -47568"/>
              </a:avLst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lang="cs-CZ" sz="1100">
                  <a:solidFill>
                    <a:schemeClr val="bg2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Vypočtená</a:t>
              </a:r>
              <a:r>
                <a:rPr lang="cs-CZ" sz="1100" baseline="0">
                  <a:solidFill>
                    <a:schemeClr val="bg2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rezonanční frekvence </a:t>
              </a:r>
              <a14:m>
                <m:oMath xmlns:m="http://schemas.openxmlformats.org/officeDocument/2006/math">
                  <m:sSub>
                    <m:sSubPr>
                      <m:ctrlPr>
                        <a:rPr lang="cs-CZ" sz="1100" b="0" i="1" baseline="0">
                          <a:solidFill>
                            <a:schemeClr val="bg2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cs-CZ" sz="1100" b="0" i="1" baseline="0">
                          <a:solidFill>
                            <a:schemeClr val="bg2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cs-CZ" sz="1100" b="0" i="1" baseline="0">
                          <a:solidFill>
                            <a:schemeClr val="bg2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cs-CZ" sz="1100" b="0" i="1" baseline="0">
                      <a:solidFill>
                        <a:schemeClr val="bg2">
                          <a:lumMod val="5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≅283 </m:t>
                  </m:r>
                  <m:r>
                    <a:rPr lang="cs-CZ" sz="1100" b="0" i="1" baseline="0">
                      <a:solidFill>
                        <a:schemeClr val="bg2">
                          <a:lumMod val="5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𝐻𝑧</m:t>
                  </m:r>
                </m:oMath>
              </a14:m>
              <a:endParaRPr lang="cs-CZ">
                <a:solidFill>
                  <a:schemeClr val="bg2">
                    <a:lumMod val="50000"/>
                  </a:schemeClr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8" name="Bublinový popisek: zahnutá čára 7">
              <a:extLst>
                <a:ext uri="{FF2B5EF4-FFF2-40B4-BE49-F238E27FC236}">
                  <a16:creationId xmlns:a16="http://schemas.microsoft.com/office/drawing/2014/main" id="{069773DF-4CC0-41F2-A6A7-5E2DDA5EA0F3}"/>
                </a:ext>
              </a:extLst>
            </xdr:cNvPr>
            <xdr:cNvSpPr/>
          </xdr:nvSpPr>
          <xdr:spPr>
            <a:xfrm>
              <a:off x="13182599" y="3609975"/>
              <a:ext cx="1666875" cy="485776"/>
            </a:xfrm>
            <a:prstGeom prst="borderCallout2">
              <a:avLst>
                <a:gd name="adj1" fmla="val 52083"/>
                <a:gd name="adj2" fmla="val -4740"/>
                <a:gd name="adj3" fmla="val 52083"/>
                <a:gd name="adj4" fmla="val -15469"/>
                <a:gd name="adj5" fmla="val -213645"/>
                <a:gd name="adj6" fmla="val -47568"/>
              </a:avLst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lang="cs-CZ" sz="1100">
                  <a:solidFill>
                    <a:schemeClr val="bg2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Vypočtená</a:t>
              </a:r>
              <a:r>
                <a:rPr lang="cs-CZ" sz="1100" baseline="0">
                  <a:solidFill>
                    <a:schemeClr val="bg2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rezonanční frekvence </a:t>
              </a:r>
              <a:r>
                <a:rPr lang="cs-CZ" sz="1100" b="0" i="0" baseline="0">
                  <a:solidFill>
                    <a:schemeClr val="bg2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𝑓_0≅283 𝐻𝑧</a:t>
              </a:r>
              <a:endParaRPr lang="cs-CZ">
                <a:solidFill>
                  <a:schemeClr val="bg2">
                    <a:lumMod val="50000"/>
                  </a:schemeClr>
                </a:solidFill>
                <a:effectLst/>
              </a:endParaRPr>
            </a:p>
          </xdr:txBody>
        </xdr:sp>
      </mc:Fallback>
    </mc:AlternateContent>
    <xdr:clientData/>
  </xdr:twoCellAnchor>
  <xdr:twoCellAnchor>
    <xdr:from>
      <xdr:col>14</xdr:col>
      <xdr:colOff>428624</xdr:colOff>
      <xdr:row>3</xdr:row>
      <xdr:rowOff>114300</xdr:rowOff>
    </xdr:from>
    <xdr:to>
      <xdr:col>17</xdr:col>
      <xdr:colOff>152399</xdr:colOff>
      <xdr:row>6</xdr:row>
      <xdr:rowOff>28576</xdr:rowOff>
    </xdr:to>
    <xdr:sp macro="" textlink="">
      <xdr:nvSpPr>
        <xdr:cNvPr id="10" name="Bublinový popisek: zahnutá čára 9">
          <a:extLst>
            <a:ext uri="{FF2B5EF4-FFF2-40B4-BE49-F238E27FC236}">
              <a16:creationId xmlns:a16="http://schemas.microsoft.com/office/drawing/2014/main" id="{97F9BC6B-42A8-4488-BDAC-73BBDFA2AFDA}"/>
            </a:ext>
          </a:extLst>
        </xdr:cNvPr>
        <xdr:cNvSpPr/>
      </xdr:nvSpPr>
      <xdr:spPr>
        <a:xfrm>
          <a:off x="9534524" y="685800"/>
          <a:ext cx="1666875" cy="485776"/>
        </a:xfrm>
        <a:prstGeom prst="borderCallout2">
          <a:avLst>
            <a:gd name="adj1" fmla="val 50122"/>
            <a:gd name="adj2" fmla="val 100050"/>
            <a:gd name="adj3" fmla="val 52083"/>
            <a:gd name="adj4" fmla="val 115070"/>
            <a:gd name="adj5" fmla="val 96064"/>
            <a:gd name="adj6" fmla="val 149315"/>
          </a:avLst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cs-CZ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Největší</a:t>
          </a:r>
          <a:r>
            <a:rPr lang="cs-CZ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velikost proudu</a:t>
          </a:r>
        </a:p>
        <a:p>
          <a:r>
            <a:rPr lang="cs-CZ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by se měla nacházet zde</a:t>
          </a:r>
          <a:endParaRPr lang="cs-CZ">
            <a:solidFill>
              <a:schemeClr val="bg2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23</xdr:col>
      <xdr:colOff>457199</xdr:colOff>
      <xdr:row>9</xdr:row>
      <xdr:rowOff>152400</xdr:rowOff>
    </xdr:from>
    <xdr:to>
      <xdr:col>25</xdr:col>
      <xdr:colOff>228600</xdr:colOff>
      <xdr:row>11</xdr:row>
      <xdr:rowOff>47625</xdr:rowOff>
    </xdr:to>
    <xdr:sp macro="" textlink="">
      <xdr:nvSpPr>
        <xdr:cNvPr id="11" name="Bublinový popisek: zahnutá čára 10">
          <a:extLst>
            <a:ext uri="{FF2B5EF4-FFF2-40B4-BE49-F238E27FC236}">
              <a16:creationId xmlns:a16="http://schemas.microsoft.com/office/drawing/2014/main" id="{253F1B45-40C5-4724-B027-1D6A3E7B36FF}"/>
            </a:ext>
          </a:extLst>
        </xdr:cNvPr>
        <xdr:cNvSpPr/>
      </xdr:nvSpPr>
      <xdr:spPr>
        <a:xfrm>
          <a:off x="15392399" y="1866900"/>
          <a:ext cx="1066801" cy="276225"/>
        </a:xfrm>
        <a:prstGeom prst="borderCallout2">
          <a:avLst>
            <a:gd name="adj1" fmla="val 52083"/>
            <a:gd name="adj2" fmla="val -4740"/>
            <a:gd name="adj3" fmla="val 56005"/>
            <a:gd name="adj4" fmla="val -9755"/>
            <a:gd name="adj5" fmla="val 202203"/>
            <a:gd name="adj6" fmla="val -51603"/>
          </a:avLst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cs-CZ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Chyba měření</a:t>
          </a:r>
          <a:endParaRPr lang="cs-CZ">
            <a:solidFill>
              <a:schemeClr val="bg2">
                <a:lumMod val="50000"/>
              </a:schemeClr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66"/>
  <sheetViews>
    <sheetView tabSelected="1" topLeftCell="H1" zoomScaleNormal="100" workbookViewId="0">
      <selection activeCell="AC11" sqref="AC11"/>
    </sheetView>
  </sheetViews>
  <sheetFormatPr defaultRowHeight="15" x14ac:dyDescent="0.25"/>
  <cols>
    <col min="2" max="5" width="9.7109375" customWidth="1"/>
    <col min="6" max="6" width="10.85546875" customWidth="1"/>
    <col min="7" max="26" width="9.7109375" customWidth="1"/>
  </cols>
  <sheetData>
    <row r="2" spans="2:13" x14ac:dyDescent="0.25">
      <c r="B2" s="12" t="s">
        <v>9</v>
      </c>
      <c r="C2" s="12"/>
      <c r="D2" s="12"/>
      <c r="E2" s="12"/>
      <c r="J2" s="18"/>
    </row>
    <row r="3" spans="2:13" x14ac:dyDescent="0.25">
      <c r="B3" s="11" t="s">
        <v>0</v>
      </c>
      <c r="C3" s="11" t="s">
        <v>8</v>
      </c>
      <c r="D3" s="11" t="s">
        <v>29</v>
      </c>
      <c r="E3" s="11" t="s">
        <v>30</v>
      </c>
      <c r="F3" s="11" t="s">
        <v>34</v>
      </c>
      <c r="G3" s="11" t="s">
        <v>33</v>
      </c>
      <c r="H3" s="11" t="s">
        <v>6</v>
      </c>
      <c r="I3" s="11" t="s">
        <v>7</v>
      </c>
      <c r="J3" s="11" t="s">
        <v>31</v>
      </c>
      <c r="K3" s="11" t="s">
        <v>32</v>
      </c>
      <c r="M3" s="11" t="s">
        <v>35</v>
      </c>
    </row>
    <row r="4" spans="2:13" x14ac:dyDescent="0.25">
      <c r="B4" s="18">
        <v>28.6</v>
      </c>
      <c r="C4" s="18">
        <v>1</v>
      </c>
      <c r="D4" s="18">
        <v>0.59899999999999998</v>
      </c>
      <c r="E4" s="18">
        <v>4.5</v>
      </c>
      <c r="F4" s="18">
        <f>D4/(C4/1000)</f>
        <v>599</v>
      </c>
      <c r="G4" s="18">
        <v>76</v>
      </c>
      <c r="H4" s="18">
        <f>SQRT(F4*F4-G4*G4)</f>
        <v>594.15906961015082</v>
      </c>
      <c r="I4" s="18">
        <f>E4/(C4/1000)</f>
        <v>4500</v>
      </c>
      <c r="J4" s="18">
        <f>H4-I4</f>
        <v>-3905.8409303898493</v>
      </c>
      <c r="K4" s="18">
        <f t="shared" ref="K4:K19" si="0">DEGREES(ATAN(J4/G4))</f>
        <v>-88.885277232736385</v>
      </c>
      <c r="M4" s="18">
        <f>2*PI()*B4*0.336</f>
        <v>60.378897527872965</v>
      </c>
    </row>
    <row r="5" spans="2:13" x14ac:dyDescent="0.25">
      <c r="B5" s="18">
        <v>39.119999999999997</v>
      </c>
      <c r="C5" s="18">
        <v>1.3129999999999999</v>
      </c>
      <c r="D5" s="18">
        <v>0.79800000000000004</v>
      </c>
      <c r="E5" s="18">
        <v>4.38</v>
      </c>
      <c r="F5" s="18">
        <f t="shared" ref="F5:F20" si="1">D5/(C5/1000)</f>
        <v>607.76846915460783</v>
      </c>
      <c r="G5" s="18">
        <v>76</v>
      </c>
      <c r="H5" s="18">
        <f>SQRT(F5*F5-G5*G5)</f>
        <v>602.99793705993352</v>
      </c>
      <c r="I5" s="18">
        <f t="shared" ref="I5:I20" si="2">E5/(C5/1000)</f>
        <v>3335.8720487433361</v>
      </c>
      <c r="J5" s="18">
        <f t="shared" ref="J5:J20" si="3">H5-I5</f>
        <v>-2732.8741116834026</v>
      </c>
      <c r="K5" s="18">
        <f t="shared" si="0"/>
        <v>-88.407040704070553</v>
      </c>
      <c r="M5" s="18">
        <f t="shared" ref="M5:M20" si="4">2*PI()*B5*0.336</f>
        <v>82.588198296866778</v>
      </c>
    </row>
    <row r="6" spans="2:13" x14ac:dyDescent="0.25">
      <c r="B6" s="18">
        <v>52.01</v>
      </c>
      <c r="C6" s="18">
        <v>1.575</v>
      </c>
      <c r="D6" s="18">
        <v>0.99</v>
      </c>
      <c r="E6" s="18">
        <v>4.18</v>
      </c>
      <c r="F6" s="18">
        <f t="shared" si="1"/>
        <v>628.57142857142856</v>
      </c>
      <c r="G6" s="18">
        <v>76</v>
      </c>
      <c r="H6" s="18">
        <f t="shared" ref="H6:H20" si="5">SQRT(F6*F6-G6*G6)</f>
        <v>623.95996731867865</v>
      </c>
      <c r="I6" s="18">
        <f t="shared" si="2"/>
        <v>2653.968253968254</v>
      </c>
      <c r="J6" s="18">
        <f t="shared" si="3"/>
        <v>-2030.0082866495754</v>
      </c>
      <c r="K6" s="18">
        <f t="shared" si="0"/>
        <v>-87.855946434745732</v>
      </c>
      <c r="M6" s="18">
        <f t="shared" si="4"/>
        <v>109.80092518967386</v>
      </c>
    </row>
    <row r="7" spans="2:13" x14ac:dyDescent="0.25">
      <c r="B7" s="18">
        <v>67.349999999999994</v>
      </c>
      <c r="C7" s="18">
        <v>1.9379999999999999</v>
      </c>
      <c r="D7" s="18">
        <v>1.22</v>
      </c>
      <c r="E7" s="18">
        <v>3.85</v>
      </c>
      <c r="F7" s="18">
        <f t="shared" si="1"/>
        <v>629.51496388028897</v>
      </c>
      <c r="G7" s="18">
        <v>76</v>
      </c>
      <c r="H7" s="18">
        <f t="shared" si="5"/>
        <v>624.91046538620355</v>
      </c>
      <c r="I7" s="18">
        <f t="shared" si="2"/>
        <v>1986.5841073271413</v>
      </c>
      <c r="J7" s="18">
        <f t="shared" si="3"/>
        <v>-1361.6736419409376</v>
      </c>
      <c r="K7" s="18">
        <f t="shared" si="0"/>
        <v>-86.805426865517092</v>
      </c>
      <c r="M7" s="18">
        <f t="shared" si="4"/>
        <v>142.18597022735116</v>
      </c>
    </row>
    <row r="8" spans="2:13" x14ac:dyDescent="0.25">
      <c r="B8" s="18">
        <v>99.3</v>
      </c>
      <c r="C8" s="18">
        <v>2.532</v>
      </c>
      <c r="D8" s="18">
        <v>1.55</v>
      </c>
      <c r="E8" s="18">
        <v>3.27</v>
      </c>
      <c r="F8" s="18">
        <f t="shared" si="1"/>
        <v>612.16429699842024</v>
      </c>
      <c r="G8" s="18">
        <v>76</v>
      </c>
      <c r="H8" s="18">
        <f t="shared" si="5"/>
        <v>607.4282891992849</v>
      </c>
      <c r="I8" s="18">
        <f t="shared" si="2"/>
        <v>1291.4691943127962</v>
      </c>
      <c r="J8" s="18">
        <f t="shared" si="3"/>
        <v>-684.04090511351126</v>
      </c>
      <c r="K8" s="18">
        <f t="shared" si="0"/>
        <v>-83.660184305425602</v>
      </c>
      <c r="M8" s="18">
        <f t="shared" si="4"/>
        <v>209.63722113698546</v>
      </c>
    </row>
    <row r="9" spans="2:13" x14ac:dyDescent="0.25">
      <c r="B9" s="18">
        <v>104.4</v>
      </c>
      <c r="C9" s="18">
        <v>2.8290000000000002</v>
      </c>
      <c r="D9" s="18">
        <v>1.59</v>
      </c>
      <c r="E9" s="18">
        <v>3.19</v>
      </c>
      <c r="F9" s="18">
        <f t="shared" si="1"/>
        <v>562.03605514316007</v>
      </c>
      <c r="G9" s="18">
        <v>76</v>
      </c>
      <c r="H9" s="18">
        <f t="shared" si="5"/>
        <v>556.8738881298757</v>
      </c>
      <c r="I9" s="18">
        <f t="shared" si="2"/>
        <v>1127.6069282431954</v>
      </c>
      <c r="J9" s="18">
        <f t="shared" si="3"/>
        <v>-570.7330401133197</v>
      </c>
      <c r="K9" s="18">
        <f t="shared" si="0"/>
        <v>-82.414997426889386</v>
      </c>
      <c r="M9" s="18">
        <f t="shared" si="4"/>
        <v>220.40408747936843</v>
      </c>
    </row>
    <row r="10" spans="2:13" x14ac:dyDescent="0.25">
      <c r="B10" s="18">
        <v>170.9</v>
      </c>
      <c r="C10" s="18">
        <v>2.9769999999999999</v>
      </c>
      <c r="D10" s="18">
        <v>1.99</v>
      </c>
      <c r="E10" s="18">
        <v>2.27</v>
      </c>
      <c r="F10" s="18">
        <f t="shared" si="1"/>
        <v>668.45817937520997</v>
      </c>
      <c r="G10" s="18">
        <v>76</v>
      </c>
      <c r="H10" s="18">
        <f t="shared" si="5"/>
        <v>664.1237366437224</v>
      </c>
      <c r="I10" s="18">
        <f t="shared" si="2"/>
        <v>762.51259657373191</v>
      </c>
      <c r="J10" s="18">
        <f t="shared" si="3"/>
        <v>-98.388859930009517</v>
      </c>
      <c r="K10" s="18">
        <f t="shared" si="0"/>
        <v>-52.315881137386263</v>
      </c>
      <c r="M10" s="18">
        <f t="shared" si="4"/>
        <v>360.79557998298912</v>
      </c>
    </row>
    <row r="11" spans="2:13" x14ac:dyDescent="0.25">
      <c r="B11" s="18">
        <v>283</v>
      </c>
      <c r="C11" s="18">
        <v>3.125</v>
      </c>
      <c r="D11" s="18">
        <v>2.38</v>
      </c>
      <c r="E11" s="18">
        <v>1.45</v>
      </c>
      <c r="F11" s="18">
        <f t="shared" si="1"/>
        <v>761.59999999999991</v>
      </c>
      <c r="G11" s="18">
        <v>76</v>
      </c>
      <c r="H11" s="18">
        <f t="shared" si="5"/>
        <v>757.79849564379572</v>
      </c>
      <c r="I11" s="18">
        <f t="shared" si="2"/>
        <v>463.99999999999994</v>
      </c>
      <c r="J11" s="18">
        <f t="shared" si="3"/>
        <v>293.79849564379577</v>
      </c>
      <c r="K11" s="18">
        <f t="shared" si="0"/>
        <v>75.49661058930559</v>
      </c>
      <c r="M11" s="18">
        <f t="shared" si="4"/>
        <v>597.45552448909257</v>
      </c>
    </row>
    <row r="12" spans="2:13" x14ac:dyDescent="0.25">
      <c r="B12" s="18">
        <v>489.9</v>
      </c>
      <c r="C12" s="18">
        <v>2.9769999999999999</v>
      </c>
      <c r="D12" s="18">
        <v>2.94</v>
      </c>
      <c r="E12" s="18">
        <v>0.79700000000000004</v>
      </c>
      <c r="F12" s="18">
        <f t="shared" si="1"/>
        <v>987.57138058448095</v>
      </c>
      <c r="G12" s="18">
        <v>76</v>
      </c>
      <c r="H12" s="18">
        <f t="shared" si="5"/>
        <v>984.6426924268203</v>
      </c>
      <c r="I12" s="18">
        <f t="shared" si="2"/>
        <v>267.71918038293586</v>
      </c>
      <c r="J12" s="18">
        <f t="shared" si="3"/>
        <v>716.92351204388444</v>
      </c>
      <c r="K12" s="18">
        <f t="shared" si="0"/>
        <v>83.948759273541611</v>
      </c>
      <c r="M12" s="18">
        <f t="shared" si="4"/>
        <v>1034.2525139477259</v>
      </c>
    </row>
    <row r="13" spans="2:13" x14ac:dyDescent="0.25">
      <c r="B13" s="18">
        <v>617.6</v>
      </c>
      <c r="C13" s="18">
        <v>2.8290000000000002</v>
      </c>
      <c r="D13" s="18">
        <v>3.24</v>
      </c>
      <c r="E13" s="18">
        <v>0.59399999999999997</v>
      </c>
      <c r="F13" s="18">
        <f t="shared" si="1"/>
        <v>1145.2810180275715</v>
      </c>
      <c r="G13" s="18">
        <v>76</v>
      </c>
      <c r="H13" s="18">
        <f t="shared" si="5"/>
        <v>1142.7565839907772</v>
      </c>
      <c r="I13" s="18">
        <f t="shared" si="2"/>
        <v>209.96818663838809</v>
      </c>
      <c r="J13" s="18">
        <f t="shared" si="3"/>
        <v>932.78839735238921</v>
      </c>
      <c r="K13" s="18">
        <f t="shared" si="0"/>
        <v>85.342049797502341</v>
      </c>
      <c r="M13" s="18">
        <f t="shared" si="4"/>
        <v>1303.8464025599419</v>
      </c>
    </row>
    <row r="14" spans="2:13" x14ac:dyDescent="0.25">
      <c r="B14" s="18">
        <v>815.3</v>
      </c>
      <c r="C14" s="18">
        <v>2.532</v>
      </c>
      <c r="D14" s="18">
        <v>3.59</v>
      </c>
      <c r="E14" s="18">
        <v>0.40200000000000002</v>
      </c>
      <c r="F14" s="18">
        <f t="shared" si="1"/>
        <v>1417.8515007898893</v>
      </c>
      <c r="G14" s="18">
        <v>76</v>
      </c>
      <c r="H14" s="18">
        <f t="shared" si="5"/>
        <v>1415.8131509108614</v>
      </c>
      <c r="I14" s="18">
        <f t="shared" si="2"/>
        <v>158.76777251184836</v>
      </c>
      <c r="J14" s="18">
        <f t="shared" si="3"/>
        <v>1257.0453783990131</v>
      </c>
      <c r="K14" s="18">
        <f t="shared" si="0"/>
        <v>86.540152604132501</v>
      </c>
      <c r="M14" s="18">
        <f t="shared" si="4"/>
        <v>1721.2208095970216</v>
      </c>
    </row>
    <row r="15" spans="2:13" x14ac:dyDescent="0.25">
      <c r="B15" s="18">
        <v>1245</v>
      </c>
      <c r="C15" s="18">
        <v>1.9379999999999999</v>
      </c>
      <c r="D15" s="18">
        <v>4.12</v>
      </c>
      <c r="E15" s="18">
        <v>0.20499999999999999</v>
      </c>
      <c r="F15" s="18">
        <f t="shared" si="1"/>
        <v>2125.902992776058</v>
      </c>
      <c r="G15" s="18">
        <v>76</v>
      </c>
      <c r="H15" s="18">
        <f t="shared" si="5"/>
        <v>2124.5440769007832</v>
      </c>
      <c r="I15" s="18">
        <f t="shared" si="2"/>
        <v>105.77915376676985</v>
      </c>
      <c r="J15" s="18">
        <f t="shared" si="3"/>
        <v>2018.7649231340133</v>
      </c>
      <c r="K15" s="18">
        <f t="shared" si="0"/>
        <v>87.844016522941217</v>
      </c>
      <c r="M15" s="18">
        <f t="shared" si="4"/>
        <v>2628.3820776993643</v>
      </c>
    </row>
    <row r="16" spans="2:13" x14ac:dyDescent="0.25">
      <c r="B16" s="18">
        <v>1686</v>
      </c>
      <c r="C16" s="18">
        <v>1.575</v>
      </c>
      <c r="D16" s="18">
        <v>4.3600000000000003</v>
      </c>
      <c r="E16" s="18">
        <v>0.122</v>
      </c>
      <c r="F16" s="18">
        <f t="shared" si="1"/>
        <v>2768.2539682539687</v>
      </c>
      <c r="G16" s="18">
        <v>76</v>
      </c>
      <c r="H16" s="18">
        <f t="shared" si="5"/>
        <v>2767.210514715829</v>
      </c>
      <c r="I16" s="18">
        <f t="shared" si="2"/>
        <v>77.460317460317455</v>
      </c>
      <c r="J16" s="18">
        <f t="shared" si="3"/>
        <v>2689.7501972555115</v>
      </c>
      <c r="K16" s="18">
        <f t="shared" si="0"/>
        <v>88.381514768119473</v>
      </c>
      <c r="M16" s="18">
        <f t="shared" si="4"/>
        <v>3559.3993437760073</v>
      </c>
    </row>
    <row r="17" spans="2:15" x14ac:dyDescent="0.25">
      <c r="B17" s="18">
        <v>2126</v>
      </c>
      <c r="C17" s="18">
        <v>1.3129999999999999</v>
      </c>
      <c r="D17" s="18">
        <v>4.49</v>
      </c>
      <c r="E17" s="18">
        <v>0.78</v>
      </c>
      <c r="F17" s="18">
        <f t="shared" si="1"/>
        <v>3419.64965727342</v>
      </c>
      <c r="G17" s="18">
        <v>76</v>
      </c>
      <c r="H17" s="18">
        <f t="shared" si="5"/>
        <v>3418.8050220055279</v>
      </c>
      <c r="I17" s="18">
        <f t="shared" si="2"/>
        <v>594.05940594059416</v>
      </c>
      <c r="J17" s="18">
        <f t="shared" si="3"/>
        <v>2824.7456160649335</v>
      </c>
      <c r="K17" s="18">
        <f t="shared" si="0"/>
        <v>88.458824411338938</v>
      </c>
      <c r="M17" s="18">
        <f t="shared" si="4"/>
        <v>4488.3054595894373</v>
      </c>
    </row>
    <row r="18" spans="2:15" x14ac:dyDescent="0.25">
      <c r="B18" s="18">
        <v>2820</v>
      </c>
      <c r="C18" s="18">
        <v>0.92500000000000004</v>
      </c>
      <c r="D18" s="18">
        <v>4.63</v>
      </c>
      <c r="E18" s="18">
        <v>4.3999999999999997E-2</v>
      </c>
      <c r="F18" s="18">
        <f t="shared" si="1"/>
        <v>5005.405405405405</v>
      </c>
      <c r="G18" s="18">
        <v>76</v>
      </c>
      <c r="H18" s="18">
        <f t="shared" si="5"/>
        <v>5004.8283959054625</v>
      </c>
      <c r="I18" s="18">
        <f t="shared" si="2"/>
        <v>47.567567567567565</v>
      </c>
      <c r="J18" s="18">
        <f t="shared" si="3"/>
        <v>4957.260828337895</v>
      </c>
      <c r="K18" s="18">
        <f t="shared" si="0"/>
        <v>89.121664507582807</v>
      </c>
      <c r="M18" s="18">
        <f t="shared" si="4"/>
        <v>5953.4437422588026</v>
      </c>
    </row>
    <row r="19" spans="2:15" x14ac:dyDescent="0.25">
      <c r="B19" s="18">
        <v>4518</v>
      </c>
      <c r="C19" s="18">
        <v>0.25</v>
      </c>
      <c r="D19" s="18">
        <v>4.7300000000000004</v>
      </c>
      <c r="E19" s="18">
        <v>1.6E-2</v>
      </c>
      <c r="F19" s="18">
        <f t="shared" si="1"/>
        <v>18920</v>
      </c>
      <c r="G19" s="18">
        <v>76</v>
      </c>
      <c r="H19" s="18">
        <f t="shared" si="5"/>
        <v>18919.847356678118</v>
      </c>
      <c r="I19" s="18">
        <f t="shared" si="2"/>
        <v>64</v>
      </c>
      <c r="J19" s="18">
        <f t="shared" si="3"/>
        <v>18855.847356678118</v>
      </c>
      <c r="K19" s="18">
        <f t="shared" si="0"/>
        <v>89.769066031320904</v>
      </c>
      <c r="M19" s="18">
        <f t="shared" si="4"/>
        <v>9538.1768891933571</v>
      </c>
    </row>
    <row r="20" spans="2:15" x14ac:dyDescent="0.25">
      <c r="B20" s="18">
        <v>8250</v>
      </c>
      <c r="C20" s="18">
        <v>0.125</v>
      </c>
      <c r="D20" s="18">
        <v>4.79</v>
      </c>
      <c r="E20" s="18">
        <v>3.0000000000000001E-3</v>
      </c>
      <c r="F20" s="18">
        <f t="shared" si="1"/>
        <v>38320</v>
      </c>
      <c r="G20" s="18">
        <v>76</v>
      </c>
      <c r="H20" s="18">
        <f t="shared" si="5"/>
        <v>38319.924634581417</v>
      </c>
      <c r="I20" s="18">
        <f t="shared" si="2"/>
        <v>24</v>
      </c>
      <c r="J20" s="18">
        <f t="shared" si="3"/>
        <v>38295.924634581417</v>
      </c>
      <c r="K20" s="18">
        <f>DEGREES(ATAN(J20/G20))</f>
        <v>89.886294075205967</v>
      </c>
      <c r="M20" s="18">
        <f t="shared" si="4"/>
        <v>17416.989671501815</v>
      </c>
    </row>
    <row r="23" spans="2:15" x14ac:dyDescent="0.25">
      <c r="C23" s="11"/>
    </row>
    <row r="24" spans="2:15" x14ac:dyDescent="0.25">
      <c r="C24" s="11" t="s">
        <v>20</v>
      </c>
    </row>
    <row r="26" spans="2:15" x14ac:dyDescent="0.25">
      <c r="C26" s="11" t="s">
        <v>10</v>
      </c>
      <c r="D26" s="11"/>
      <c r="E26" s="11"/>
      <c r="F26" s="11"/>
      <c r="G26" s="11" t="s">
        <v>11</v>
      </c>
      <c r="H26" s="11"/>
    </row>
    <row r="27" spans="2:15" x14ac:dyDescent="0.25">
      <c r="C27" s="11" t="s">
        <v>13</v>
      </c>
      <c r="D27" s="11" t="s">
        <v>12</v>
      </c>
      <c r="E27" s="11"/>
      <c r="F27" s="11"/>
      <c r="G27" s="11" t="s">
        <v>13</v>
      </c>
      <c r="H27" s="11" t="s">
        <v>12</v>
      </c>
    </row>
    <row r="28" spans="2:15" x14ac:dyDescent="0.25">
      <c r="B28" s="11" t="s">
        <v>3</v>
      </c>
      <c r="C28" s="14">
        <v>170.9</v>
      </c>
      <c r="D28" s="17">
        <v>762.51259657373191</v>
      </c>
      <c r="G28" s="14">
        <v>170.9</v>
      </c>
      <c r="H28" s="14">
        <v>668.45774733607539</v>
      </c>
    </row>
    <row r="29" spans="2:15" x14ac:dyDescent="0.25">
      <c r="B29" s="13" t="s">
        <v>4</v>
      </c>
      <c r="C29" s="14">
        <v>283</v>
      </c>
      <c r="D29" s="17">
        <v>464</v>
      </c>
      <c r="G29" s="14">
        <v>283</v>
      </c>
      <c r="H29" s="20">
        <v>757.79849564379572</v>
      </c>
    </row>
    <row r="30" spans="2:15" x14ac:dyDescent="0.25">
      <c r="B30" s="1"/>
      <c r="I30" s="8"/>
      <c r="J30" s="8"/>
      <c r="K30" s="8"/>
      <c r="L30" s="8"/>
      <c r="M30" s="8"/>
      <c r="N30" s="8"/>
      <c r="O30" s="3"/>
    </row>
    <row r="31" spans="2:15" x14ac:dyDescent="0.25">
      <c r="B31" s="1"/>
      <c r="C31" s="11" t="s">
        <v>1</v>
      </c>
      <c r="D31" s="11"/>
      <c r="E31" s="11"/>
      <c r="F31" s="11"/>
      <c r="G31" s="11" t="s">
        <v>1</v>
      </c>
    </row>
    <row r="32" spans="2:15" x14ac:dyDescent="0.25">
      <c r="B32" s="13" t="s">
        <v>17</v>
      </c>
      <c r="C32">
        <v>0</v>
      </c>
      <c r="D32">
        <v>0</v>
      </c>
      <c r="G32">
        <v>0</v>
      </c>
      <c r="H32">
        <v>0</v>
      </c>
      <c r="I32" s="8"/>
      <c r="J32" s="8"/>
      <c r="K32" s="8"/>
      <c r="M32" s="8"/>
      <c r="N32" s="8"/>
      <c r="O32" s="8"/>
    </row>
    <row r="33" spans="2:15" x14ac:dyDescent="0.25">
      <c r="B33" s="13" t="s">
        <v>18</v>
      </c>
      <c r="C33">
        <f>C29-C28</f>
        <v>112.1</v>
      </c>
      <c r="D33">
        <f>D29-D28</f>
        <v>-298.51259657373191</v>
      </c>
      <c r="G33">
        <f>G29-G28</f>
        <v>112.1</v>
      </c>
      <c r="H33">
        <f>H29-H28</f>
        <v>89.340748307720332</v>
      </c>
      <c r="I33" s="5"/>
      <c r="J33" s="5"/>
      <c r="K33" s="5"/>
      <c r="M33" s="5"/>
      <c r="N33" s="5"/>
      <c r="O33" s="5"/>
    </row>
    <row r="34" spans="2:15" x14ac:dyDescent="0.25">
      <c r="B34" s="1"/>
      <c r="I34" s="5"/>
      <c r="J34" s="6"/>
      <c r="K34" s="6"/>
      <c r="M34" s="5"/>
      <c r="N34" s="6"/>
      <c r="O34" s="6"/>
    </row>
    <row r="35" spans="2:15" x14ac:dyDescent="0.25">
      <c r="B35" s="1"/>
      <c r="C35" s="11" t="s">
        <v>14</v>
      </c>
      <c r="D35" s="11"/>
      <c r="E35" s="11"/>
      <c r="F35" s="11"/>
      <c r="G35" s="11" t="s">
        <v>14</v>
      </c>
      <c r="I35" s="5"/>
      <c r="J35" s="6"/>
      <c r="K35" s="6"/>
      <c r="M35" s="5"/>
      <c r="N35" s="6"/>
      <c r="O35" s="6"/>
    </row>
    <row r="36" spans="2:15" x14ac:dyDescent="0.25">
      <c r="B36" s="13" t="s">
        <v>17</v>
      </c>
      <c r="C36">
        <v>0</v>
      </c>
      <c r="D36">
        <v>0</v>
      </c>
      <c r="G36">
        <v>0</v>
      </c>
      <c r="H36">
        <v>0</v>
      </c>
      <c r="I36" s="5"/>
      <c r="J36" s="7"/>
      <c r="K36" s="7"/>
      <c r="L36" s="5"/>
      <c r="M36" s="7"/>
      <c r="N36" s="7"/>
    </row>
    <row r="37" spans="2:15" x14ac:dyDescent="0.25">
      <c r="B37" s="13" t="s">
        <v>18</v>
      </c>
      <c r="C37">
        <f>D33</f>
        <v>-298.51259657373191</v>
      </c>
      <c r="D37">
        <f>C33*-1</f>
        <v>-112.1</v>
      </c>
      <c r="G37">
        <f>H33</f>
        <v>89.340748307720332</v>
      </c>
      <c r="H37">
        <f>G33*-1</f>
        <v>-112.1</v>
      </c>
      <c r="I37" s="9"/>
      <c r="J37" s="9"/>
      <c r="K37" s="9"/>
      <c r="L37" s="5"/>
      <c r="M37" s="9"/>
      <c r="N37" s="9"/>
      <c r="O37" s="9"/>
    </row>
    <row r="38" spans="2:15" x14ac:dyDescent="0.25">
      <c r="B38" s="1"/>
      <c r="I38" s="4"/>
      <c r="J38" s="4"/>
      <c r="K38" s="4"/>
      <c r="L38" s="5"/>
      <c r="M38" s="4"/>
      <c r="N38" s="4"/>
      <c r="O38" s="4"/>
    </row>
    <row r="39" spans="2:15" x14ac:dyDescent="0.25">
      <c r="B39" s="1"/>
      <c r="C39" s="11" t="s">
        <v>2</v>
      </c>
      <c r="G39" s="11" t="s">
        <v>2</v>
      </c>
      <c r="J39" s="4"/>
      <c r="K39" s="4"/>
      <c r="L39" s="4"/>
      <c r="M39" s="4"/>
      <c r="N39" s="4"/>
      <c r="O39" s="4"/>
    </row>
    <row r="40" spans="2:15" x14ac:dyDescent="0.25">
      <c r="B40" s="1"/>
      <c r="C40" s="11" t="s">
        <v>15</v>
      </c>
      <c r="D40" s="11" t="s">
        <v>16</v>
      </c>
      <c r="E40" s="11" t="s">
        <v>5</v>
      </c>
      <c r="G40" s="11" t="s">
        <v>15</v>
      </c>
      <c r="H40" s="11" t="s">
        <v>16</v>
      </c>
      <c r="I40" s="11" t="s">
        <v>5</v>
      </c>
      <c r="K40" s="4"/>
      <c r="L40" s="5"/>
      <c r="M40" s="5"/>
      <c r="N40" s="5"/>
    </row>
    <row r="41" spans="2:15" x14ac:dyDescent="0.25">
      <c r="B41" s="1"/>
      <c r="C41">
        <f>C37</f>
        <v>-298.51259657373191</v>
      </c>
      <c r="D41">
        <f>D37</f>
        <v>-112.1</v>
      </c>
      <c r="E41">
        <f>-C41*C29-D41*D29</f>
        <v>136493.46483036614</v>
      </c>
      <c r="G41">
        <f>G37</f>
        <v>89.340748307720332</v>
      </c>
      <c r="H41">
        <f>H37</f>
        <v>-112.1</v>
      </c>
      <c r="I41">
        <f>-G41*G29-H41*H29</f>
        <v>59665.779590584643</v>
      </c>
      <c r="J41" s="9"/>
      <c r="K41" s="9"/>
      <c r="L41" s="5"/>
      <c r="M41" s="9"/>
      <c r="N41" s="9"/>
      <c r="O41" s="9"/>
    </row>
    <row r="42" spans="2:15" x14ac:dyDescent="0.25">
      <c r="I42" s="4"/>
      <c r="J42" s="4"/>
      <c r="K42" s="4"/>
      <c r="L42" s="4"/>
      <c r="M42" s="4"/>
      <c r="N42" s="4"/>
      <c r="O42" s="4"/>
    </row>
    <row r="43" spans="2:15" x14ac:dyDescent="0.25">
      <c r="C43" s="11" t="s">
        <v>19</v>
      </c>
      <c r="I43" s="4"/>
      <c r="J43" s="4"/>
      <c r="K43" s="4"/>
      <c r="L43" s="5"/>
      <c r="M43" s="4"/>
      <c r="N43" s="4"/>
      <c r="O43" s="4"/>
    </row>
    <row r="44" spans="2:15" x14ac:dyDescent="0.25">
      <c r="D44" s="15" t="s">
        <v>15</v>
      </c>
      <c r="E44" s="15" t="s">
        <v>16</v>
      </c>
      <c r="F44" s="15" t="s">
        <v>5</v>
      </c>
      <c r="I44" s="4"/>
      <c r="J44" s="4"/>
      <c r="K44" s="4"/>
      <c r="L44" s="5"/>
      <c r="M44" s="5"/>
      <c r="N44" s="5"/>
    </row>
    <row r="45" spans="2:15" x14ac:dyDescent="0.25">
      <c r="B45" s="11" t="s">
        <v>10</v>
      </c>
      <c r="D45" s="10">
        <f>C41</f>
        <v>-298.51259657373191</v>
      </c>
      <c r="E45" s="10">
        <f>D41</f>
        <v>-112.1</v>
      </c>
      <c r="F45" s="10">
        <f>E41</f>
        <v>136493.46483036614</v>
      </c>
      <c r="G45" s="10" t="s">
        <v>21</v>
      </c>
      <c r="H45" s="10">
        <v>0</v>
      </c>
      <c r="I45" s="9"/>
      <c r="J45" s="9"/>
      <c r="K45" s="9"/>
      <c r="L45" s="4"/>
      <c r="M45" s="9"/>
      <c r="N45" s="9"/>
      <c r="O45" s="9"/>
    </row>
    <row r="46" spans="2:15" x14ac:dyDescent="0.25">
      <c r="B46" s="11" t="s">
        <v>11</v>
      </c>
      <c r="D46" s="10">
        <f>G41</f>
        <v>89.340748307720332</v>
      </c>
      <c r="E46" s="10">
        <f>H41</f>
        <v>-112.1</v>
      </c>
      <c r="F46" s="10">
        <f>I41</f>
        <v>59665.779590584643</v>
      </c>
      <c r="G46" s="10" t="s">
        <v>21</v>
      </c>
      <c r="H46" s="10">
        <v>0</v>
      </c>
      <c r="I46" s="4"/>
      <c r="J46" s="4"/>
      <c r="K46" s="4"/>
      <c r="L46" s="5"/>
      <c r="M46" s="4"/>
      <c r="N46" s="4"/>
      <c r="O46" s="4"/>
    </row>
    <row r="47" spans="2:15" x14ac:dyDescent="0.25">
      <c r="I47" s="4"/>
      <c r="J47" s="4"/>
      <c r="K47" s="4"/>
      <c r="L47" s="5"/>
      <c r="M47" s="4"/>
      <c r="N47" s="4"/>
      <c r="O47" s="4"/>
    </row>
    <row r="48" spans="2:15" x14ac:dyDescent="0.25">
      <c r="B48" s="11" t="s">
        <v>22</v>
      </c>
      <c r="D48" s="1">
        <f>E45/E46*-1</f>
        <v>-1</v>
      </c>
      <c r="L48" s="5"/>
    </row>
    <row r="49" spans="2:15" x14ac:dyDescent="0.25">
      <c r="B49" s="11"/>
      <c r="I49" s="7"/>
      <c r="J49" s="7"/>
      <c r="K49" s="7"/>
      <c r="M49" s="4"/>
      <c r="N49" s="4"/>
      <c r="O49" s="4"/>
    </row>
    <row r="50" spans="2:15" x14ac:dyDescent="0.25">
      <c r="B50" s="11"/>
      <c r="D50" s="10">
        <f>D45</f>
        <v>-298.51259657373191</v>
      </c>
      <c r="E50" s="10">
        <f>E45</f>
        <v>-112.1</v>
      </c>
      <c r="F50" s="10">
        <f>F45</f>
        <v>136493.46483036614</v>
      </c>
      <c r="G50" s="10" t="s">
        <v>21</v>
      </c>
      <c r="H50" s="10">
        <v>0</v>
      </c>
      <c r="I50" s="7"/>
      <c r="J50" s="7"/>
      <c r="K50" s="7"/>
      <c r="M50" s="4"/>
      <c r="N50" s="4"/>
      <c r="O50" s="4"/>
    </row>
    <row r="51" spans="2:15" x14ac:dyDescent="0.25">
      <c r="B51" s="11" t="s">
        <v>24</v>
      </c>
      <c r="D51" s="10">
        <f>D46*D48</f>
        <v>-89.340748307720332</v>
      </c>
      <c r="E51" s="10">
        <f>E46*D48</f>
        <v>112.1</v>
      </c>
      <c r="F51" s="10">
        <f>F46*D48</f>
        <v>-59665.779590584643</v>
      </c>
      <c r="G51" s="10" t="s">
        <v>21</v>
      </c>
      <c r="H51" s="10">
        <v>0</v>
      </c>
      <c r="J51" s="7"/>
      <c r="K51" s="7"/>
      <c r="M51" s="5"/>
      <c r="N51" s="5"/>
    </row>
    <row r="52" spans="2:15" x14ac:dyDescent="0.25">
      <c r="B52" s="11"/>
      <c r="I52" s="2"/>
      <c r="J52" s="2"/>
      <c r="K52" s="2"/>
      <c r="M52" s="2"/>
      <c r="N52" s="2"/>
      <c r="O52" s="2"/>
    </row>
    <row r="53" spans="2:15" x14ac:dyDescent="0.25">
      <c r="B53" s="11" t="s">
        <v>23</v>
      </c>
      <c r="D53" s="10">
        <f>SUM(D50:D51)</f>
        <v>-387.85334488145224</v>
      </c>
      <c r="E53" s="10">
        <f>SUM(E50:E51)</f>
        <v>0</v>
      </c>
      <c r="F53" s="10">
        <f>SUM(F50:F51)</f>
        <v>76827.685239781495</v>
      </c>
      <c r="G53" s="10" t="s">
        <v>21</v>
      </c>
      <c r="H53" s="10">
        <v>0</v>
      </c>
    </row>
    <row r="54" spans="2:15" x14ac:dyDescent="0.25">
      <c r="B54" s="11"/>
      <c r="F54" s="10">
        <f>D53</f>
        <v>-387.85334488145224</v>
      </c>
      <c r="G54" s="10" t="s">
        <v>21</v>
      </c>
      <c r="H54" s="10">
        <f>F53*-1</f>
        <v>-76827.685239781495</v>
      </c>
      <c r="I54" s="2"/>
      <c r="J54" s="2"/>
      <c r="K54" s="2"/>
      <c r="M54" s="2"/>
      <c r="N54" s="2"/>
      <c r="O54" s="2"/>
    </row>
    <row r="55" spans="2:15" x14ac:dyDescent="0.25">
      <c r="B55" s="11"/>
      <c r="F55" s="16" t="s">
        <v>25</v>
      </c>
      <c r="G55" s="16" t="s">
        <v>21</v>
      </c>
      <c r="H55" s="16">
        <f>H54/F54</f>
        <v>198.08436939808772</v>
      </c>
    </row>
    <row r="56" spans="2:15" x14ac:dyDescent="0.25">
      <c r="B56" s="11"/>
      <c r="I56" s="2"/>
      <c r="J56" s="2"/>
      <c r="K56" s="2"/>
      <c r="M56" s="2"/>
      <c r="N56" s="2"/>
      <c r="O56" s="2"/>
    </row>
    <row r="57" spans="2:15" x14ac:dyDescent="0.25">
      <c r="B57" s="11" t="s">
        <v>26</v>
      </c>
      <c r="D57">
        <f>D46/D45*-1</f>
        <v>0.29928635954782357</v>
      </c>
    </row>
    <row r="58" spans="2:15" x14ac:dyDescent="0.25">
      <c r="B58" s="11"/>
    </row>
    <row r="59" spans="2:15" x14ac:dyDescent="0.25">
      <c r="B59" s="11" t="s">
        <v>27</v>
      </c>
      <c r="D59" s="19">
        <f>D45*D57</f>
        <v>-89.340748307720332</v>
      </c>
      <c r="E59" s="10">
        <f>E45*D57</f>
        <v>-33.550000905311023</v>
      </c>
      <c r="F59" s="10">
        <f>F45*D57</f>
        <v>40850.632191149169</v>
      </c>
      <c r="G59" s="10" t="s">
        <v>21</v>
      </c>
      <c r="H59" s="10">
        <v>0</v>
      </c>
    </row>
    <row r="60" spans="2:15" x14ac:dyDescent="0.25">
      <c r="B60" s="11"/>
      <c r="D60" s="19">
        <f>D46</f>
        <v>89.340748307720332</v>
      </c>
      <c r="E60" s="10">
        <f>E46</f>
        <v>-112.1</v>
      </c>
      <c r="F60" s="10">
        <f>F46</f>
        <v>59665.779590584643</v>
      </c>
      <c r="G60" s="10" t="s">
        <v>21</v>
      </c>
      <c r="H60" s="10">
        <v>0</v>
      </c>
    </row>
    <row r="61" spans="2:15" x14ac:dyDescent="0.25">
      <c r="B61" s="11"/>
      <c r="I61" s="21"/>
      <c r="J61" s="21"/>
      <c r="K61" s="21"/>
      <c r="L61" s="21"/>
      <c r="M61" s="21"/>
      <c r="N61" s="21"/>
      <c r="O61" s="21"/>
    </row>
    <row r="62" spans="2:15" x14ac:dyDescent="0.25">
      <c r="B62" s="11" t="s">
        <v>23</v>
      </c>
      <c r="D62" s="10">
        <f>SUM(D59:D60)</f>
        <v>0</v>
      </c>
      <c r="E62" s="10">
        <f>SUM(E59:E60)</f>
        <v>-145.650000905311</v>
      </c>
      <c r="F62" s="19">
        <f>SUM(F59:F60)</f>
        <v>100516.41178173381</v>
      </c>
      <c r="G62" s="10" t="s">
        <v>21</v>
      </c>
      <c r="H62" s="10">
        <v>0</v>
      </c>
    </row>
    <row r="63" spans="2:15" x14ac:dyDescent="0.25">
      <c r="B63" s="11"/>
      <c r="F63" s="10">
        <f>E62</f>
        <v>-145.650000905311</v>
      </c>
      <c r="G63" s="10" t="s">
        <v>21</v>
      </c>
      <c r="H63" s="10">
        <f>F62*-1</f>
        <v>-100516.41178173381</v>
      </c>
    </row>
    <row r="64" spans="2:15" x14ac:dyDescent="0.25">
      <c r="B64" s="11"/>
      <c r="F64" s="16" t="s">
        <v>28</v>
      </c>
      <c r="G64" s="16" t="s">
        <v>21</v>
      </c>
      <c r="H64" s="16">
        <f>H63/F63</f>
        <v>690.12297395782969</v>
      </c>
    </row>
    <row r="65" spans="2:6" x14ac:dyDescent="0.25">
      <c r="B65" s="11"/>
    </row>
    <row r="66" spans="2:6" x14ac:dyDescent="0.25">
      <c r="B66" s="11" t="s">
        <v>36</v>
      </c>
      <c r="F66" t="str">
        <f>"["&amp;H55&amp;"; "&amp;H64&amp;"]"</f>
        <v>[198,084369398088; 690,12297395783]</v>
      </c>
    </row>
  </sheetData>
  <mergeCells count="1">
    <mergeCell ref="I61:O6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Voltampérová charakteristika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2018-04-11T14:14:15Z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e84bb21e-9f99-43b1-8cf7-7fa45a10fe6a</vt:lpwstr>
  </property>
</Properties>
</file>