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autoCompressPictures="0" defaultThemeVersion="124226"/>
  <bookViews>
    <workbookView xWindow="195" yWindow="240" windowWidth="15600" windowHeight="11760" tabRatio="814" activeTab="1"/>
  </bookViews>
  <sheets>
    <sheet name="CDS VALUATION (FLAT)" sheetId="16" r:id="rId1"/>
    <sheet name="Sheet1" sheetId="17" r:id="rId2"/>
  </sheets>
  <definedNames>
    <definedName name="RR">#REF!</definedName>
    <definedName name="ST">#REF!</definedName>
    <definedName name="STRIKEVEC">#REF!</definedName>
  </definedNames>
  <calcPr calcId="125725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7"/>
  <c r="I31"/>
  <c r="I32"/>
  <c r="I29"/>
  <c r="G30"/>
  <c r="G31"/>
  <c r="G32"/>
  <c r="G29"/>
  <c r="D30"/>
  <c r="D31"/>
  <c r="D32"/>
  <c r="D29"/>
  <c r="H29"/>
  <c r="F29"/>
  <c r="B29"/>
  <c r="H30"/>
  <c r="F30"/>
  <c r="B30"/>
  <c r="H31"/>
  <c r="F31"/>
  <c r="B31"/>
  <c r="H32"/>
  <c r="F32"/>
  <c r="B32"/>
  <c r="I34"/>
  <c r="B28"/>
  <c r="E17"/>
  <c r="I17"/>
  <c r="E18"/>
  <c r="I18"/>
  <c r="E19"/>
  <c r="I19"/>
  <c r="E20"/>
  <c r="I20"/>
  <c r="I22"/>
  <c r="H18"/>
  <c r="H19"/>
  <c r="H20"/>
  <c r="H17"/>
  <c r="F18"/>
  <c r="F19"/>
  <c r="F20"/>
  <c r="F17"/>
  <c r="B17"/>
  <c r="B18"/>
  <c r="B19"/>
  <c r="B20"/>
  <c r="B16"/>
  <c r="G4" i="16"/>
  <c r="B14"/>
  <c r="C14"/>
  <c r="D14"/>
  <c r="F14"/>
  <c r="G14"/>
  <c r="H14"/>
  <c r="I14"/>
  <c r="B15"/>
  <c r="C15"/>
  <c r="D15"/>
  <c r="F15"/>
  <c r="G15"/>
  <c r="H15"/>
  <c r="I15"/>
  <c r="B16"/>
  <c r="C16"/>
  <c r="D16"/>
  <c r="F16"/>
  <c r="G16"/>
  <c r="H16"/>
  <c r="I16"/>
  <c r="B17"/>
  <c r="C17"/>
  <c r="D17"/>
  <c r="F17"/>
  <c r="G17"/>
  <c r="H17"/>
  <c r="I17"/>
  <c r="B18"/>
  <c r="C18"/>
  <c r="D18"/>
  <c r="F18"/>
  <c r="G18"/>
  <c r="H18"/>
  <c r="I18"/>
  <c r="I19"/>
  <c r="B23"/>
  <c r="C23"/>
  <c r="D23"/>
  <c r="E23"/>
  <c r="F23"/>
  <c r="G23"/>
  <c r="H23"/>
  <c r="I23"/>
  <c r="B24"/>
  <c r="C24"/>
  <c r="D24"/>
  <c r="E24"/>
  <c r="F24"/>
  <c r="H24"/>
  <c r="I24"/>
  <c r="B25"/>
  <c r="C25"/>
  <c r="D25"/>
  <c r="E25"/>
  <c r="F25"/>
  <c r="H25"/>
  <c r="I25"/>
  <c r="B26"/>
  <c r="C26"/>
  <c r="D26"/>
  <c r="E26"/>
  <c r="F26"/>
  <c r="H26"/>
  <c r="I26"/>
  <c r="B27"/>
  <c r="C27"/>
  <c r="D27"/>
  <c r="E27"/>
  <c r="F27"/>
  <c r="H27"/>
  <c r="I27"/>
  <c r="I28"/>
</calcChain>
</file>

<file path=xl/comments1.xml><?xml version="1.0" encoding="utf-8"?>
<comments xmlns="http://schemas.openxmlformats.org/spreadsheetml/2006/main">
  <authors>
    <author>7city</author>
  </authors>
  <commentList>
    <comment ref="B16" authorId="0">
      <text>
        <r>
          <rPr>
            <b/>
            <sz val="18"/>
            <color indexed="81"/>
            <rFont val="Tahoma"/>
            <family val="2"/>
          </rPr>
          <t>=EXP(-$B$6*A16)</t>
        </r>
      </text>
    </comment>
    <comment ref="F17" authorId="0">
      <text>
        <r>
          <rPr>
            <b/>
            <sz val="18"/>
            <color indexed="81"/>
            <rFont val="Tahoma"/>
            <family val="2"/>
          </rPr>
          <t>=EXP(-$B$5*A17)</t>
        </r>
      </text>
    </comment>
    <comment ref="I17" authorId="0">
      <text>
        <r>
          <rPr>
            <b/>
            <sz val="18"/>
            <color indexed="81"/>
            <rFont val="Tahoma"/>
            <family val="2"/>
          </rPr>
          <t>=H17*G17*F17*E17/10000*B17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9" authorId="0">
      <text>
        <r>
          <rPr>
            <b/>
            <sz val="18"/>
            <color indexed="81"/>
            <rFont val="Tahoma"/>
            <family val="2"/>
          </rPr>
          <t>=EXP(-$B$5*A17)</t>
        </r>
      </text>
    </comment>
    <comment ref="I29" authorId="0">
      <text>
        <r>
          <rPr>
            <b/>
            <sz val="18"/>
            <color indexed="81"/>
            <rFont val="Tahoma"/>
            <family val="2"/>
          </rPr>
          <t>=H17*G17*F17*E17/10000*B17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<sst xmlns="http://schemas.openxmlformats.org/spreadsheetml/2006/main" count="82" uniqueCount="36">
  <si>
    <t>SURV PROB</t>
  </si>
  <si>
    <t>DEF PROB</t>
  </si>
  <si>
    <t>PAYMENT</t>
  </si>
  <si>
    <t>NOT</t>
  </si>
  <si>
    <t>Notional ( N )</t>
  </si>
  <si>
    <t xml:space="preserve">SUM = </t>
  </si>
  <si>
    <t>YEAR</t>
  </si>
  <si>
    <t>FRACTION</t>
  </si>
  <si>
    <t xml:space="preserve">equal to </t>
  </si>
  <si>
    <t>bps</t>
  </si>
  <si>
    <t>Parameters</t>
  </si>
  <si>
    <t>TIME</t>
  </si>
  <si>
    <t>Credit Default Swap (CDS) pricing</t>
  </si>
  <si>
    <t>Interest Rate</t>
  </si>
  <si>
    <t>PREMIUM LEG</t>
  </si>
  <si>
    <t>DEFAULT LEG</t>
  </si>
  <si>
    <t>Payments per Year</t>
  </si>
  <si>
    <t>DF</t>
  </si>
  <si>
    <t>Hazard Rate</t>
  </si>
  <si>
    <t xml:space="preserve">Recovery Rate ( R ) </t>
  </si>
  <si>
    <t xml:space="preserve">Maturity ( T ) </t>
  </si>
  <si>
    <t>(1-R)</t>
  </si>
  <si>
    <t>CUMULATIVE</t>
  </si>
  <si>
    <t>PERIOD</t>
  </si>
  <si>
    <t>SPREAD (bps)</t>
  </si>
  <si>
    <t>Known Spread</t>
  </si>
  <si>
    <t xml:space="preserve"> SPREAD ( S ) = </t>
  </si>
  <si>
    <t>dt</t>
  </si>
  <si>
    <t xml:space="preserve">Credit Default Swap (CDS) </t>
  </si>
  <si>
    <t>P(Ti)</t>
  </si>
  <si>
    <t>SPREAD (BPS)</t>
  </si>
  <si>
    <t>PV</t>
  </si>
  <si>
    <t>PREM PAYMTS</t>
  </si>
  <si>
    <t>PV(PL)=</t>
  </si>
  <si>
    <t>DEF PAYMTS</t>
  </si>
  <si>
    <t>PV(DL)=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</si>
</sst>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164" formatCode="0.0000"/>
    <numFmt numFmtId="165" formatCode="0.0%"/>
    <numFmt numFmtId="166" formatCode="[$$-409]#,##0.00;[Red][$$-409]#,##0.00"/>
    <numFmt numFmtId="167" formatCode="[$$-409]#,##0;[Red][$$-409]#,##0"/>
    <numFmt numFmtId="168" formatCode="0.0000%"/>
  </numFmts>
  <fonts count="18">
    <font>
      <sz val="10"/>
      <name val="Arial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indexed="10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16"/>
      <color indexed="53"/>
      <name val="Arial"/>
      <family val="2"/>
    </font>
    <font>
      <sz val="8"/>
      <name val="Verdana"/>
      <family val="2"/>
    </font>
    <font>
      <b/>
      <sz val="18"/>
      <color indexed="8"/>
      <name val="Arial"/>
      <family val="2"/>
    </font>
    <font>
      <b/>
      <sz val="20"/>
      <color indexed="9"/>
      <name val="Arial"/>
      <family val="2"/>
    </font>
    <font>
      <b/>
      <sz val="16"/>
      <color indexed="48"/>
      <name val="Arial"/>
      <family val="2"/>
    </font>
    <font>
      <b/>
      <sz val="18"/>
      <color indexed="48"/>
      <name val="Arial"/>
      <family val="2"/>
    </font>
    <font>
      <sz val="10"/>
      <name val="Arial"/>
      <family val="2"/>
    </font>
    <font>
      <b/>
      <sz val="20"/>
      <color rgb="FF0070C0"/>
      <name val="Arial"/>
      <family val="2"/>
    </font>
    <font>
      <b/>
      <sz val="16"/>
      <color rgb="FFFF0000"/>
      <name val="Arial"/>
      <family val="2"/>
    </font>
    <font>
      <sz val="9"/>
      <color indexed="81"/>
      <name val="Tahoma"/>
      <family val="2"/>
    </font>
    <font>
      <b/>
      <sz val="1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NumberFormat="1" applyFont="1" applyBorder="1"/>
    <xf numFmtId="9" fontId="9" fillId="0" borderId="5" xfId="0" applyNumberFormat="1" applyFont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66" fontId="9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5" fillId="0" borderId="5" xfId="0" applyNumberFormat="1" applyFont="1" applyBorder="1"/>
    <xf numFmtId="0" fontId="9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68" fontId="4" fillId="0" borderId="5" xfId="0" applyNumberFormat="1" applyFont="1" applyBorder="1" applyAlignment="1">
      <alignment horizontal="center" vertical="top"/>
    </xf>
    <xf numFmtId="164" fontId="12" fillId="0" borderId="5" xfId="0" applyNumberFormat="1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44" fontId="6" fillId="0" borderId="4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GB"/>
  <c:chart>
    <c:plotArea>
      <c:layout/>
      <c:barChart>
        <c:barDir val="col"/>
        <c:grouping val="clustered"/>
        <c:ser>
          <c:idx val="0"/>
          <c:order val="0"/>
          <c:tx>
            <c:v>DEFAULT LEG</c:v>
          </c:tx>
          <c:val>
            <c:numRef>
              <c:f>'CDS VALUATION (FLAT)'!$I$14:$I$18</c:f>
              <c:numCache>
                <c:formatCode>[$$-409]#,##0.00;[Red][$$-409]#,##0.00</c:formatCode>
                <c:ptCount val="5"/>
                <c:pt idx="0">
                  <c:v>47324.454582326245</c:v>
                </c:pt>
                <c:pt idx="1">
                  <c:v>44568.492896854135</c:v>
                </c:pt>
                <c:pt idx="2">
                  <c:v>41973.025925558184</c:v>
                </c:pt>
                <c:pt idx="3">
                  <c:v>39528.70718390304</c:v>
                </c:pt>
                <c:pt idx="4">
                  <c:v>37226.734484236593</c:v>
                </c:pt>
              </c:numCache>
            </c:numRef>
          </c:val>
        </c:ser>
        <c:ser>
          <c:idx val="1"/>
          <c:order val="1"/>
          <c:tx>
            <c:v>PREMIUM  LEG</c:v>
          </c:tx>
          <c:val>
            <c:numRef>
              <c:f>'CDS VALUATION (FLAT)'!$I$23:$I$27</c:f>
              <c:numCache>
                <c:formatCode>[$$-409]#,##0.00;[Red][$$-409]#,##0.00</c:formatCode>
                <c:ptCount val="5"/>
                <c:pt idx="0">
                  <c:v>47324.84895212407</c:v>
                </c:pt>
                <c:pt idx="1">
                  <c:v>44568.864300342138</c:v>
                </c:pt>
                <c:pt idx="2">
                  <c:v>41973.375700191391</c:v>
                </c:pt>
                <c:pt idx="3">
                  <c:v>39529.036589247182</c:v>
                </c:pt>
                <c:pt idx="4">
                  <c:v>37227.044706507077</c:v>
                </c:pt>
              </c:numCache>
            </c:numRef>
          </c:val>
        </c:ser>
        <c:dLbls/>
        <c:axId val="115510656"/>
        <c:axId val="115696768"/>
      </c:barChart>
      <c:catAx>
        <c:axId val="1155106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96768"/>
        <c:crosses val="autoZero"/>
        <c:auto val="1"/>
        <c:lblAlgn val="ctr"/>
        <c:lblOffset val="100"/>
      </c:catAx>
      <c:valAx>
        <c:axId val="115696768"/>
        <c:scaling>
          <c:orientation val="minMax"/>
        </c:scaling>
        <c:axPos val="l"/>
        <c:majorGridlines/>
        <c:numFmt formatCode="[$$-409]#,##0.00;[Red][$$-409]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510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28</xdr:row>
      <xdr:rowOff>38100</xdr:rowOff>
    </xdr:from>
    <xdr:to>
      <xdr:col>6</xdr:col>
      <xdr:colOff>1009650</xdr:colOff>
      <xdr:row>52</xdr:row>
      <xdr:rowOff>104775</xdr:rowOff>
    </xdr:to>
    <xdr:graphicFrame macro="">
      <xdr:nvGraphicFramePr>
        <xdr:cNvPr id="11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200025</xdr:colOff>
      <xdr:row>28</xdr:row>
      <xdr:rowOff>66675</xdr:rowOff>
    </xdr:from>
    <xdr:to>
      <xdr:col>10</xdr:col>
      <xdr:colOff>390525</xdr:colOff>
      <xdr:row>32</xdr:row>
      <xdr:rowOff>28575</xdr:rowOff>
    </xdr:to>
    <xdr:pic>
      <xdr:nvPicPr>
        <xdr:cNvPr id="1130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344275" y="7800975"/>
          <a:ext cx="4962525" cy="6096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600075</xdr:colOff>
      <xdr:row>7</xdr:row>
      <xdr:rowOff>180975</xdr:rowOff>
    </xdr:from>
    <xdr:to>
      <xdr:col>10</xdr:col>
      <xdr:colOff>333375</xdr:colOff>
      <xdr:row>10</xdr:row>
      <xdr:rowOff>9525</xdr:rowOff>
    </xdr:to>
    <xdr:pic>
      <xdr:nvPicPr>
        <xdr:cNvPr id="1130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192125" y="2324100"/>
          <a:ext cx="3057525" cy="600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opLeftCell="B10" zoomScale="68" zoomScaleNormal="68" zoomScalePageLayoutView="68" workbookViewId="0">
      <selection activeCell="A21" sqref="A21:I28"/>
    </sheetView>
  </sheetViews>
  <sheetFormatPr defaultColWidth="11.42578125" defaultRowHeight="12.75"/>
  <cols>
    <col min="1" max="1" width="36.7109375" customWidth="1"/>
    <col min="2" max="2" width="29.7109375" customWidth="1"/>
    <col min="3" max="3" width="20.140625" customWidth="1"/>
    <col min="4" max="4" width="23.42578125" customWidth="1"/>
    <col min="5" max="5" width="21.140625" customWidth="1"/>
    <col min="6" max="6" width="15.28515625" bestFit="1" customWidth="1"/>
    <col min="7" max="7" width="20.42578125" customWidth="1"/>
    <col min="8" max="8" width="21.7109375" customWidth="1"/>
    <col min="9" max="9" width="26.28515625" customWidth="1"/>
    <col min="10" max="10" width="23.42578125" customWidth="1"/>
    <col min="11" max="11" width="18" customWidth="1"/>
  </cols>
  <sheetData>
    <row r="1" spans="1:9" ht="26.25">
      <c r="A1" s="22" t="s">
        <v>12</v>
      </c>
      <c r="B1" s="1"/>
    </row>
    <row r="2" spans="1:9" ht="20.25">
      <c r="A2" s="2"/>
    </row>
    <row r="3" spans="1:9" ht="26.25">
      <c r="A3" s="22" t="s">
        <v>10</v>
      </c>
      <c r="B3" s="1"/>
      <c r="D3" s="22" t="s">
        <v>25</v>
      </c>
      <c r="E3" s="22"/>
      <c r="F3" s="22"/>
      <c r="G3" s="22"/>
      <c r="H3" s="22"/>
    </row>
    <row r="4" spans="1:9" ht="24" thickBot="1">
      <c r="A4" s="7" t="s">
        <v>4</v>
      </c>
      <c r="B4" s="9">
        <v>10000000</v>
      </c>
      <c r="D4" s="21" t="s">
        <v>26</v>
      </c>
      <c r="E4" s="26">
        <v>5.0000000000000001E-3</v>
      </c>
      <c r="F4" s="11" t="s">
        <v>8</v>
      </c>
      <c r="G4" s="25">
        <f>E4*10000</f>
        <v>50</v>
      </c>
      <c r="H4" s="11" t="s">
        <v>9</v>
      </c>
    </row>
    <row r="5" spans="1:9" ht="24" thickBot="1">
      <c r="A5" s="7" t="s">
        <v>13</v>
      </c>
      <c r="B5" s="6">
        <v>0.05</v>
      </c>
    </row>
    <row r="6" spans="1:9" ht="24" thickBot="1">
      <c r="A6" s="7" t="s">
        <v>18</v>
      </c>
      <c r="B6" s="6">
        <v>0.01</v>
      </c>
    </row>
    <row r="7" spans="1:9" ht="24" thickBot="1">
      <c r="A7" s="7" t="s">
        <v>16</v>
      </c>
      <c r="B7" s="5">
        <v>1</v>
      </c>
    </row>
    <row r="8" spans="1:9" ht="24" thickBot="1">
      <c r="A8" s="7" t="s">
        <v>19</v>
      </c>
      <c r="B8" s="6">
        <v>0.5</v>
      </c>
    </row>
    <row r="9" spans="1:9" ht="24" thickBot="1">
      <c r="A9" s="7" t="s">
        <v>20</v>
      </c>
      <c r="B9" s="5">
        <v>5</v>
      </c>
    </row>
    <row r="12" spans="1:9" ht="20.25">
      <c r="A12" s="8" t="s">
        <v>15</v>
      </c>
      <c r="B12" s="3" t="s">
        <v>22</v>
      </c>
      <c r="C12" s="3" t="s">
        <v>22</v>
      </c>
      <c r="D12" s="3" t="s">
        <v>23</v>
      </c>
      <c r="E12" s="3"/>
      <c r="F12" s="3"/>
      <c r="G12" s="3"/>
      <c r="H12" s="3"/>
      <c r="I12" s="3"/>
    </row>
    <row r="13" spans="1:9" ht="20.25">
      <c r="A13" s="10" t="s">
        <v>11</v>
      </c>
      <c r="B13" s="10" t="s">
        <v>0</v>
      </c>
      <c r="C13" s="10" t="s">
        <v>1</v>
      </c>
      <c r="D13" s="10" t="s">
        <v>1</v>
      </c>
      <c r="E13" s="23"/>
      <c r="F13" s="4" t="s">
        <v>17</v>
      </c>
      <c r="G13" s="4" t="s">
        <v>21</v>
      </c>
      <c r="H13" s="4" t="s">
        <v>3</v>
      </c>
      <c r="I13" s="4" t="s">
        <v>2</v>
      </c>
    </row>
    <row r="14" spans="1:9" ht="23.25">
      <c r="A14" s="11">
        <v>1</v>
      </c>
      <c r="B14" s="12">
        <f>EXP(-$B$6*A14)</f>
        <v>0.99004983374916811</v>
      </c>
      <c r="C14" s="12">
        <f>1-B14</f>
        <v>9.9501662508318933E-3</v>
      </c>
      <c r="D14" s="24">
        <f>C14-0</f>
        <v>9.9501662508318933E-3</v>
      </c>
      <c r="E14" s="27"/>
      <c r="F14" s="13">
        <f>EXP(-$B$5*A14)</f>
        <v>0.95122942450071402</v>
      </c>
      <c r="G14" s="14">
        <f>1-$B$8</f>
        <v>0.5</v>
      </c>
      <c r="H14" s="15">
        <f>B4</f>
        <v>10000000</v>
      </c>
      <c r="I14" s="16">
        <f>D14*F14*G14*H14</f>
        <v>47324.454582326245</v>
      </c>
    </row>
    <row r="15" spans="1:9" ht="23.25">
      <c r="A15" s="11">
        <v>2</v>
      </c>
      <c r="B15" s="12">
        <f>EXP(-$B$6*A15)</f>
        <v>0.98019867330675525</v>
      </c>
      <c r="C15" s="12">
        <f>1-B15</f>
        <v>1.9801326693244747E-2</v>
      </c>
      <c r="D15" s="24">
        <f>C15-C14</f>
        <v>9.851160442412854E-3</v>
      </c>
      <c r="E15" s="27"/>
      <c r="F15" s="13">
        <f>EXP(-$B$5*A15)</f>
        <v>0.90483741803595952</v>
      </c>
      <c r="G15" s="14">
        <f>1-$B$8</f>
        <v>0.5</v>
      </c>
      <c r="H15" s="15">
        <f>$B$4</f>
        <v>10000000</v>
      </c>
      <c r="I15" s="16">
        <f>D15*F15*G15*H15</f>
        <v>44568.492896854135</v>
      </c>
    </row>
    <row r="16" spans="1:9" ht="23.25">
      <c r="A16" s="11">
        <v>3</v>
      </c>
      <c r="B16" s="12">
        <f>EXP(-$B$6*A16)</f>
        <v>0.97044553354850815</v>
      </c>
      <c r="C16" s="12">
        <f>1-B16</f>
        <v>2.9554466451491845E-2</v>
      </c>
      <c r="D16" s="24">
        <f>C16-C15</f>
        <v>9.753139758247098E-3</v>
      </c>
      <c r="E16" s="27"/>
      <c r="F16" s="13">
        <f>EXP(-$B$5*A16)</f>
        <v>0.86070797642505781</v>
      </c>
      <c r="G16" s="14">
        <f>1-$B$8</f>
        <v>0.5</v>
      </c>
      <c r="H16" s="15">
        <f>$B$4</f>
        <v>10000000</v>
      </c>
      <c r="I16" s="16">
        <f>D16*F16*G16*H16</f>
        <v>41973.025925558184</v>
      </c>
    </row>
    <row r="17" spans="1:9" ht="23.25">
      <c r="A17" s="11">
        <v>4</v>
      </c>
      <c r="B17" s="12">
        <f>EXP(-$B$6*A17)</f>
        <v>0.96078943915232318</v>
      </c>
      <c r="C17" s="12">
        <f>1-B17</f>
        <v>3.9210560847676823E-2</v>
      </c>
      <c r="D17" s="24">
        <f>C17-C16</f>
        <v>9.6560943961849777E-3</v>
      </c>
      <c r="E17" s="27"/>
      <c r="F17" s="13">
        <f>EXP(-$B$5*A17)</f>
        <v>0.81873075307798182</v>
      </c>
      <c r="G17" s="14">
        <f>1-$B$8</f>
        <v>0.5</v>
      </c>
      <c r="H17" s="15">
        <f>$B$4</f>
        <v>10000000</v>
      </c>
      <c r="I17" s="16">
        <f>D17*F17*G17*H17</f>
        <v>39528.70718390304</v>
      </c>
    </row>
    <row r="18" spans="1:9" ht="23.25">
      <c r="A18" s="11">
        <v>5</v>
      </c>
      <c r="B18" s="12">
        <f>EXP(-$B$6*A18)</f>
        <v>0.95122942450071402</v>
      </c>
      <c r="C18" s="12">
        <f>1-B18</f>
        <v>4.8770575499285984E-2</v>
      </c>
      <c r="D18" s="24">
        <f>C18-C17</f>
        <v>9.5600146516091611E-3</v>
      </c>
      <c r="E18" s="27"/>
      <c r="F18" s="13">
        <f>EXP(-$B$5*A18)</f>
        <v>0.77880078307140488</v>
      </c>
      <c r="G18" s="14">
        <f>1-$B$8</f>
        <v>0.5</v>
      </c>
      <c r="H18" s="15">
        <f>$B$4</f>
        <v>10000000</v>
      </c>
      <c r="I18" s="16">
        <f>D18*F18*G18*H18</f>
        <v>37226.734484236593</v>
      </c>
    </row>
    <row r="19" spans="1:9" ht="20.25">
      <c r="H19" s="17" t="s">
        <v>5</v>
      </c>
      <c r="I19" s="18">
        <f>SUM(I14:I17)</f>
        <v>173394.68058864161</v>
      </c>
    </row>
    <row r="21" spans="1:9" ht="20.25">
      <c r="A21" s="8" t="s">
        <v>14</v>
      </c>
      <c r="B21" s="3" t="s">
        <v>22</v>
      </c>
      <c r="C21" s="3" t="s">
        <v>22</v>
      </c>
      <c r="D21" s="3" t="s">
        <v>23</v>
      </c>
      <c r="E21" s="3"/>
      <c r="F21" s="3"/>
      <c r="G21" s="3" t="s">
        <v>6</v>
      </c>
      <c r="H21" s="3"/>
      <c r="I21" s="3"/>
    </row>
    <row r="22" spans="1:9" ht="20.25">
      <c r="A22" s="10" t="s">
        <v>11</v>
      </c>
      <c r="B22" s="10" t="s">
        <v>0</v>
      </c>
      <c r="C22" s="10" t="s">
        <v>1</v>
      </c>
      <c r="D22" s="10" t="s">
        <v>1</v>
      </c>
      <c r="E22" s="23" t="s">
        <v>24</v>
      </c>
      <c r="F22" s="4" t="s">
        <v>17</v>
      </c>
      <c r="G22" s="4" t="s">
        <v>7</v>
      </c>
      <c r="H22" s="4" t="s">
        <v>3</v>
      </c>
      <c r="I22" s="4" t="s">
        <v>2</v>
      </c>
    </row>
    <row r="23" spans="1:9" ht="23.25">
      <c r="A23" s="11">
        <v>1</v>
      </c>
      <c r="B23" s="12">
        <f>EXP(-$B$6*A23)</f>
        <v>0.99004983374916811</v>
      </c>
      <c r="C23" s="12">
        <f>1-B23</f>
        <v>9.9501662508318933E-3</v>
      </c>
      <c r="D23" s="24">
        <f>C23-0</f>
        <v>9.9501662508318933E-3</v>
      </c>
      <c r="E23" s="27">
        <f>+$G$4</f>
        <v>50</v>
      </c>
      <c r="F23" s="19">
        <f>EXP(-$B$5*A23)</f>
        <v>0.95122942450071402</v>
      </c>
      <c r="G23" s="20">
        <f>A23</f>
        <v>1</v>
      </c>
      <c r="H23" s="15">
        <f>$B$4</f>
        <v>10000000</v>
      </c>
      <c r="I23" s="16">
        <f>B23*F23*G23*H23*E23/10000+E23*F23*D23*G23/2*H23/10000</f>
        <v>47324.84895212407</v>
      </c>
    </row>
    <row r="24" spans="1:9" ht="23.25">
      <c r="A24" s="11">
        <v>2</v>
      </c>
      <c r="B24" s="12">
        <f>EXP(-$B$6*A24)</f>
        <v>0.98019867330675525</v>
      </c>
      <c r="C24" s="12">
        <f>1-B24</f>
        <v>1.9801326693244747E-2</v>
      </c>
      <c r="D24" s="24">
        <f>C24-C23</f>
        <v>9.851160442412854E-3</v>
      </c>
      <c r="E24" s="27">
        <f>+$G$4</f>
        <v>50</v>
      </c>
      <c r="F24" s="19">
        <f>EXP(-$B$5*A24)</f>
        <v>0.90483741803595952</v>
      </c>
      <c r="G24" s="20">
        <v>1</v>
      </c>
      <c r="H24" s="15">
        <f>$B$4</f>
        <v>10000000</v>
      </c>
      <c r="I24" s="16">
        <f>B24*F24*G24*H24*E24/10000+E24*F24*D24*G24/2*H24/10000</f>
        <v>44568.864300342138</v>
      </c>
    </row>
    <row r="25" spans="1:9" ht="23.25">
      <c r="A25" s="11">
        <v>3</v>
      </c>
      <c r="B25" s="12">
        <f>EXP(-$B$6*A25)</f>
        <v>0.97044553354850815</v>
      </c>
      <c r="C25" s="12">
        <f>1-B25</f>
        <v>2.9554466451491845E-2</v>
      </c>
      <c r="D25" s="24">
        <f>C25-C24</f>
        <v>9.753139758247098E-3</v>
      </c>
      <c r="E25" s="27">
        <f>+$G$4</f>
        <v>50</v>
      </c>
      <c r="F25" s="19">
        <f>EXP(-$B$5*A25)</f>
        <v>0.86070797642505781</v>
      </c>
      <c r="G25" s="20">
        <v>1</v>
      </c>
      <c r="H25" s="15">
        <f>$B$4</f>
        <v>10000000</v>
      </c>
      <c r="I25" s="16">
        <f>B25*F25*G25*H25*E25/10000+E25*F25*D25*G25/2*H25/10000</f>
        <v>41973.375700191391</v>
      </c>
    </row>
    <row r="26" spans="1:9" ht="23.25">
      <c r="A26" s="11">
        <v>4</v>
      </c>
      <c r="B26" s="12">
        <f>EXP(-$B$6*A26)</f>
        <v>0.96078943915232318</v>
      </c>
      <c r="C26" s="12">
        <f>1-B26</f>
        <v>3.9210560847676823E-2</v>
      </c>
      <c r="D26" s="24">
        <f>C26-C25</f>
        <v>9.6560943961849777E-3</v>
      </c>
      <c r="E26" s="27">
        <f>+$G$4</f>
        <v>50</v>
      </c>
      <c r="F26" s="19">
        <f>EXP(-$B$5*A26)</f>
        <v>0.81873075307798182</v>
      </c>
      <c r="G26" s="20">
        <v>1</v>
      </c>
      <c r="H26" s="15">
        <f>$B$4</f>
        <v>10000000</v>
      </c>
      <c r="I26" s="16">
        <f>B26*F26*G26*H26*E26/10000+E26*F26*D26*G26/2*H26/10000</f>
        <v>39529.036589247182</v>
      </c>
    </row>
    <row r="27" spans="1:9" ht="23.25">
      <c r="A27" s="11">
        <v>5</v>
      </c>
      <c r="B27" s="12">
        <f>EXP(-$B$6*A27)</f>
        <v>0.95122942450071402</v>
      </c>
      <c r="C27" s="12">
        <f>1-B27</f>
        <v>4.8770575499285984E-2</v>
      </c>
      <c r="D27" s="24">
        <f>C27-C26</f>
        <v>9.5600146516091611E-3</v>
      </c>
      <c r="E27" s="27">
        <f>+$G$4</f>
        <v>50</v>
      </c>
      <c r="F27" s="19">
        <f>EXP(-$B$5*A27)</f>
        <v>0.77880078307140488</v>
      </c>
      <c r="G27" s="20">
        <v>1</v>
      </c>
      <c r="H27" s="15">
        <f>$B$4</f>
        <v>10000000</v>
      </c>
      <c r="I27" s="16">
        <f>B27*F27*G27*H27*E27/10000+E27*F27*D27*G27/2*H27/10000</f>
        <v>37227.044706507077</v>
      </c>
    </row>
    <row r="28" spans="1:9" ht="20.25">
      <c r="H28" s="17" t="s">
        <v>5</v>
      </c>
      <c r="I28" s="18">
        <f>SUM(I23:I26)</f>
        <v>173396.12554190477</v>
      </c>
    </row>
  </sheetData>
  <phoneticPr fontId="8"/>
  <pageMargins left="0.75" right="0.75" top="1" bottom="1" header="0.5" footer="0.5"/>
  <pageSetup paperSize="0" orientation="landscape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tabSelected="1" zoomScale="50" zoomScaleNormal="50" workbookViewId="0">
      <selection activeCell="L12" sqref="L12"/>
    </sheetView>
  </sheetViews>
  <sheetFormatPr defaultRowHeight="12.75"/>
  <cols>
    <col min="1" max="1" width="31.85546875" customWidth="1"/>
    <col min="2" max="2" width="25.42578125" customWidth="1"/>
    <col min="3" max="3" width="20.7109375" customWidth="1"/>
    <col min="4" max="4" width="19.5703125" customWidth="1"/>
    <col min="5" max="5" width="20.85546875" customWidth="1"/>
    <col min="6" max="6" width="19.28515625" customWidth="1"/>
    <col min="7" max="7" width="16.28515625" customWidth="1"/>
    <col min="8" max="8" width="20.5703125" customWidth="1"/>
    <col min="9" max="9" width="23" customWidth="1"/>
  </cols>
  <sheetData>
    <row r="1" spans="1:9" ht="26.25">
      <c r="A1" s="22" t="s">
        <v>28</v>
      </c>
      <c r="B1" s="1"/>
    </row>
    <row r="2" spans="1:9" ht="20.25">
      <c r="A2" s="2"/>
    </row>
    <row r="3" spans="1:9" ht="27" thickBot="1">
      <c r="A3" s="22" t="s">
        <v>10</v>
      </c>
      <c r="B3" s="1"/>
      <c r="D3" s="29" t="s">
        <v>30</v>
      </c>
      <c r="E3" s="5">
        <v>70</v>
      </c>
    </row>
    <row r="4" spans="1:9" ht="24" thickBot="1">
      <c r="A4" s="7" t="s">
        <v>4</v>
      </c>
      <c r="B4" s="9">
        <v>1000000</v>
      </c>
    </row>
    <row r="5" spans="1:9" ht="24" thickBot="1">
      <c r="A5" s="7" t="s">
        <v>13</v>
      </c>
      <c r="B5" s="6">
        <v>0.05</v>
      </c>
    </row>
    <row r="6" spans="1:9" ht="24" thickBot="1">
      <c r="A6" s="7" t="s">
        <v>18</v>
      </c>
      <c r="B6" s="6">
        <v>0.01</v>
      </c>
    </row>
    <row r="7" spans="1:9" ht="24" thickBot="1">
      <c r="A7" s="7" t="s">
        <v>16</v>
      </c>
      <c r="B7" s="5">
        <v>4</v>
      </c>
    </row>
    <row r="8" spans="1:9" ht="24" thickBot="1">
      <c r="A8" s="7" t="s">
        <v>27</v>
      </c>
      <c r="B8" s="5">
        <v>0.25</v>
      </c>
    </row>
    <row r="9" spans="1:9" ht="24" thickBot="1">
      <c r="A9" s="7" t="s">
        <v>19</v>
      </c>
      <c r="B9" s="6">
        <v>0.3</v>
      </c>
    </row>
    <row r="10" spans="1:9" ht="24" thickBot="1">
      <c r="A10" s="7" t="s">
        <v>20</v>
      </c>
      <c r="B10" s="5">
        <v>1</v>
      </c>
    </row>
    <row r="13" spans="1:9" ht="24.75" customHeight="1">
      <c r="B13" s="28" t="s">
        <v>29</v>
      </c>
    </row>
    <row r="14" spans="1:9" ht="20.25">
      <c r="A14" s="8" t="s">
        <v>14</v>
      </c>
      <c r="B14" s="3" t="s">
        <v>22</v>
      </c>
      <c r="C14" s="3" t="s">
        <v>22</v>
      </c>
      <c r="D14" s="3" t="s">
        <v>23</v>
      </c>
      <c r="E14" s="3"/>
      <c r="F14" s="3"/>
      <c r="G14" s="3" t="s">
        <v>6</v>
      </c>
      <c r="H14" s="3"/>
      <c r="I14" s="3" t="s">
        <v>31</v>
      </c>
    </row>
    <row r="15" spans="1:9" ht="20.25">
      <c r="A15" s="10" t="s">
        <v>11</v>
      </c>
      <c r="B15" s="10" t="s">
        <v>0</v>
      </c>
      <c r="C15" s="10" t="s">
        <v>1</v>
      </c>
      <c r="D15" s="10" t="s">
        <v>1</v>
      </c>
      <c r="E15" s="23" t="s">
        <v>24</v>
      </c>
      <c r="F15" s="4" t="s">
        <v>17</v>
      </c>
      <c r="G15" s="4" t="s">
        <v>7</v>
      </c>
      <c r="H15" s="4" t="s">
        <v>3</v>
      </c>
      <c r="I15" s="4" t="s">
        <v>32</v>
      </c>
    </row>
    <row r="16" spans="1:9" ht="23.25">
      <c r="A16" s="11">
        <v>0</v>
      </c>
      <c r="B16" s="12">
        <f>EXP(-$B$6*A16)</f>
        <v>1</v>
      </c>
      <c r="C16" s="12"/>
      <c r="D16" s="24"/>
      <c r="E16" s="27"/>
      <c r="F16" s="19"/>
      <c r="G16" s="20"/>
      <c r="H16" s="15"/>
      <c r="I16" s="16"/>
    </row>
    <row r="17" spans="1:9" ht="24" thickBot="1">
      <c r="A17" s="11">
        <v>0.25</v>
      </c>
      <c r="B17" s="12">
        <f t="shared" ref="B17:B20" si="0">EXP(-$B$6*A17)</f>
        <v>0.99750312239746008</v>
      </c>
      <c r="C17" s="12"/>
      <c r="D17" s="24"/>
      <c r="E17" s="5">
        <f>$E$3</f>
        <v>70</v>
      </c>
      <c r="F17" s="19">
        <f>EXP(-$B$5*A17)</f>
        <v>0.98757780049388144</v>
      </c>
      <c r="G17" s="20">
        <v>0.25</v>
      </c>
      <c r="H17" s="15">
        <f>$B$4</f>
        <v>1000000</v>
      </c>
      <c r="I17" s="16">
        <f>H17*G17*F17*E17/10000*B17</f>
        <v>1723.9458943053596</v>
      </c>
    </row>
    <row r="18" spans="1:9" ht="24" thickBot="1">
      <c r="A18" s="11">
        <v>0.5</v>
      </c>
      <c r="B18" s="12">
        <f t="shared" si="0"/>
        <v>0.99501247919268232</v>
      </c>
      <c r="C18" s="12"/>
      <c r="D18" s="24"/>
      <c r="E18" s="5">
        <f t="shared" ref="E18:E20" si="1">$E$3</f>
        <v>70</v>
      </c>
      <c r="F18" s="19">
        <f t="shared" ref="F18:F20" si="2">EXP(-$B$5*A18)</f>
        <v>0.97530991202833262</v>
      </c>
      <c r="G18" s="20">
        <v>0.25</v>
      </c>
      <c r="H18" s="15">
        <f t="shared" ref="H18:H20" si="3">$B$4</f>
        <v>1000000</v>
      </c>
      <c r="I18" s="16">
        <f t="shared" ref="I18:I20" si="4">H18*G18*F18*E18/10000*B18</f>
        <v>1698.2796837098892</v>
      </c>
    </row>
    <row r="19" spans="1:9" ht="24" thickBot="1">
      <c r="A19" s="11">
        <v>0.75</v>
      </c>
      <c r="B19" s="12">
        <f t="shared" si="0"/>
        <v>0.99252805481913842</v>
      </c>
      <c r="C19" s="12"/>
      <c r="D19" s="24"/>
      <c r="E19" s="5">
        <f t="shared" si="1"/>
        <v>70</v>
      </c>
      <c r="F19" s="19">
        <f t="shared" si="2"/>
        <v>0.96319441772082182</v>
      </c>
      <c r="G19" s="20">
        <v>0.25</v>
      </c>
      <c r="H19" s="15">
        <f t="shared" si="3"/>
        <v>1000000</v>
      </c>
      <c r="I19" s="16">
        <f t="shared" si="4"/>
        <v>1672.9955932079247</v>
      </c>
    </row>
    <row r="20" spans="1:9" ht="24" thickBot="1">
      <c r="A20" s="11">
        <v>1</v>
      </c>
      <c r="B20" s="12">
        <f t="shared" si="0"/>
        <v>0.99004983374916811</v>
      </c>
      <c r="C20" s="12"/>
      <c r="D20" s="24"/>
      <c r="E20" s="5">
        <f t="shared" si="1"/>
        <v>70</v>
      </c>
      <c r="F20" s="19">
        <f t="shared" si="2"/>
        <v>0.95122942450071402</v>
      </c>
      <c r="G20" s="20">
        <v>0.25</v>
      </c>
      <c r="H20" s="15">
        <f t="shared" si="3"/>
        <v>1000000</v>
      </c>
      <c r="I20" s="16">
        <f t="shared" si="4"/>
        <v>1648.0879337724352</v>
      </c>
    </row>
    <row r="21" spans="1:9" ht="20.25">
      <c r="H21" s="17"/>
      <c r="I21" s="18"/>
    </row>
    <row r="22" spans="1:9" ht="24" thickBot="1">
      <c r="H22" s="29" t="s">
        <v>33</v>
      </c>
      <c r="I22" s="30">
        <f>SUM(I17:I20)</f>
        <v>6743.3091049956092</v>
      </c>
    </row>
    <row r="26" spans="1:9" ht="20.25">
      <c r="A26" s="8" t="s">
        <v>15</v>
      </c>
      <c r="B26" s="3" t="s">
        <v>22</v>
      </c>
      <c r="C26" s="3" t="s">
        <v>22</v>
      </c>
      <c r="D26" s="3" t="s">
        <v>23</v>
      </c>
      <c r="E26" s="3"/>
      <c r="F26" s="3"/>
      <c r="G26" s="3"/>
      <c r="H26" s="3"/>
      <c r="I26" s="3" t="s">
        <v>31</v>
      </c>
    </row>
    <row r="27" spans="1:9" ht="20.25">
      <c r="A27" s="10" t="s">
        <v>11</v>
      </c>
      <c r="B27" s="10" t="s">
        <v>0</v>
      </c>
      <c r="C27" s="10" t="s">
        <v>1</v>
      </c>
      <c r="D27" s="10" t="s">
        <v>1</v>
      </c>
      <c r="E27" s="23" t="s">
        <v>24</v>
      </c>
      <c r="F27" s="4" t="s">
        <v>17</v>
      </c>
      <c r="G27" s="4" t="s">
        <v>21</v>
      </c>
      <c r="H27" s="4" t="s">
        <v>3</v>
      </c>
      <c r="I27" s="4" t="s">
        <v>34</v>
      </c>
    </row>
    <row r="28" spans="1:9" ht="23.25">
      <c r="A28" s="11">
        <v>0</v>
      </c>
      <c r="B28" s="24">
        <f>EXP(-$B$6*A28)</f>
        <v>1</v>
      </c>
      <c r="C28" s="12"/>
      <c r="D28" s="24"/>
      <c r="E28" s="27"/>
      <c r="F28" s="19"/>
      <c r="G28" s="20"/>
      <c r="H28" s="15"/>
      <c r="I28" s="16"/>
    </row>
    <row r="29" spans="1:9" ht="24" thickBot="1">
      <c r="A29" s="11">
        <v>0.25</v>
      </c>
      <c r="B29" s="24">
        <f t="shared" ref="B29:B32" si="5">EXP(-$B$6*A29)</f>
        <v>0.99750312239746008</v>
      </c>
      <c r="D29" s="24">
        <f>+B28-B29</f>
        <v>2.4968776025399153E-3</v>
      </c>
      <c r="E29" s="5"/>
      <c r="F29" s="19">
        <f>EXP(-$B$5*A29)</f>
        <v>0.98757780049388144</v>
      </c>
      <c r="G29" s="14">
        <f>1-$B$9</f>
        <v>0.7</v>
      </c>
      <c r="H29" s="15">
        <f>$B$4</f>
        <v>1000000</v>
      </c>
      <c r="I29" s="16">
        <f>D29*F29*G29*H29</f>
        <v>1726.1026235731636</v>
      </c>
    </row>
    <row r="30" spans="1:9" ht="24" thickBot="1">
      <c r="A30" s="11">
        <v>0.5</v>
      </c>
      <c r="B30" s="24">
        <f t="shared" si="5"/>
        <v>0.99501247919268232</v>
      </c>
      <c r="C30" s="12"/>
      <c r="D30" s="24">
        <f t="shared" ref="D30:D32" si="6">+B29-B30</f>
        <v>2.4906432047777649E-3</v>
      </c>
      <c r="E30" s="5"/>
      <c r="F30" s="19">
        <f t="shared" ref="F30:F32" si="7">EXP(-$B$5*A30)</f>
        <v>0.97530991202833262</v>
      </c>
      <c r="G30" s="14">
        <f t="shared" ref="G30:G32" si="8">1-$B$9</f>
        <v>0.7</v>
      </c>
      <c r="H30" s="15">
        <f t="shared" ref="H30:H32" si="9">$B$4</f>
        <v>1000000</v>
      </c>
      <c r="I30" s="16">
        <f t="shared" ref="I30:I32" si="10">D30*F30*G30*H30</f>
        <v>1700.4043034620363</v>
      </c>
    </row>
    <row r="31" spans="1:9" ht="24" thickBot="1">
      <c r="A31" s="11">
        <v>0.75</v>
      </c>
      <c r="B31" s="24">
        <f t="shared" si="5"/>
        <v>0.99252805481913842</v>
      </c>
      <c r="C31" s="12"/>
      <c r="D31" s="24">
        <f t="shared" si="6"/>
        <v>2.4844243735439031E-3</v>
      </c>
      <c r="E31" s="5"/>
      <c r="F31" s="19">
        <f t="shared" si="7"/>
        <v>0.96319441772082182</v>
      </c>
      <c r="G31" s="14">
        <f t="shared" si="8"/>
        <v>0.7</v>
      </c>
      <c r="H31" s="15">
        <f t="shared" si="9"/>
        <v>1000000</v>
      </c>
      <c r="I31" s="16">
        <f t="shared" si="10"/>
        <v>1675.0885814929261</v>
      </c>
    </row>
    <row r="32" spans="1:9" ht="24" thickBot="1">
      <c r="A32" s="11">
        <v>1</v>
      </c>
      <c r="B32" s="24">
        <f t="shared" si="5"/>
        <v>0.99004983374916811</v>
      </c>
      <c r="C32" s="12"/>
      <c r="D32" s="24">
        <f t="shared" si="6"/>
        <v>2.47822106997031E-3</v>
      </c>
      <c r="E32" s="5"/>
      <c r="F32" s="19">
        <f t="shared" si="7"/>
        <v>0.95122942450071402</v>
      </c>
      <c r="G32" s="14">
        <f t="shared" si="8"/>
        <v>0.7</v>
      </c>
      <c r="H32" s="15">
        <f t="shared" si="9"/>
        <v>1000000</v>
      </c>
      <c r="I32" s="16">
        <f t="shared" si="10"/>
        <v>1650.1497615213809</v>
      </c>
    </row>
    <row r="33" spans="8:9" ht="20.25">
      <c r="H33" s="17"/>
      <c r="I33" s="18"/>
    </row>
    <row r="34" spans="8:9" ht="24" thickBot="1">
      <c r="H34" s="29" t="s">
        <v>35</v>
      </c>
      <c r="I34" s="30">
        <f>SUM(I29:I32)</f>
        <v>6751.7452700495069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CDS VALUATION (FLAT)</vt:lpstr>
      <vt:lpstr>Sheet1</vt:lpstr>
    </vt:vector>
  </TitlesOfParts>
  <Company>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alonso.pena</dc:creator>
  <cp:lastModifiedBy>7city</cp:lastModifiedBy>
  <cp:lastPrinted>2008-11-05T23:48:52Z</cp:lastPrinted>
  <dcterms:created xsi:type="dcterms:W3CDTF">2008-10-19T13:24:22Z</dcterms:created>
  <dcterms:modified xsi:type="dcterms:W3CDTF">2014-05-14T19:41:33Z</dcterms:modified>
</cp:coreProperties>
</file>