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206"/>
  <workbookPr date1904="1" autoCompressPictures="0"/>
  <bookViews>
    <workbookView xWindow="0" yWindow="0" windowWidth="25600" windowHeight="14220" tabRatio="814"/>
  </bookViews>
  <sheets>
    <sheet name="CDS VALUATION (FLAT)" sheetId="16" r:id="rId1"/>
  </sheets>
  <definedNames>
    <definedName name="RR">#REF!</definedName>
    <definedName name="ST">#REF!</definedName>
    <definedName name="STRIKEVEC">#REF!</definedName>
  </definedNames>
  <calcPr calcId="140001" calcMode="manual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6" l="1"/>
  <c r="M4" i="16"/>
  <c r="N4" i="16"/>
  <c r="L4" i="16"/>
  <c r="K4" i="16"/>
  <c r="G4" i="16"/>
  <c r="B14" i="16"/>
  <c r="C14" i="16"/>
  <c r="D14" i="16"/>
  <c r="F14" i="16"/>
  <c r="G14" i="16"/>
  <c r="H14" i="16"/>
  <c r="I14" i="16"/>
  <c r="B15" i="16"/>
  <c r="C15" i="16"/>
  <c r="D15" i="16"/>
  <c r="F15" i="16"/>
  <c r="G15" i="16"/>
  <c r="H15" i="16"/>
  <c r="I15" i="16"/>
  <c r="B16" i="16"/>
  <c r="C16" i="16"/>
  <c r="D16" i="16"/>
  <c r="F16" i="16"/>
  <c r="G16" i="16"/>
  <c r="H16" i="16"/>
  <c r="I16" i="16"/>
  <c r="B17" i="16"/>
  <c r="C17" i="16"/>
  <c r="D17" i="16"/>
  <c r="F17" i="16"/>
  <c r="G17" i="16"/>
  <c r="H17" i="16"/>
  <c r="I17" i="16"/>
  <c r="C18" i="16"/>
  <c r="D18" i="16"/>
  <c r="F18" i="16"/>
  <c r="G18" i="16"/>
  <c r="H18" i="16"/>
  <c r="I18" i="16"/>
  <c r="I19" i="16"/>
  <c r="B23" i="16"/>
  <c r="C23" i="16"/>
  <c r="D23" i="16"/>
  <c r="E23" i="16"/>
  <c r="F23" i="16"/>
  <c r="G23" i="16"/>
  <c r="H23" i="16"/>
  <c r="I23" i="16"/>
  <c r="B24" i="16"/>
  <c r="C24" i="16"/>
  <c r="D24" i="16"/>
  <c r="E24" i="16"/>
  <c r="F24" i="16"/>
  <c r="H24" i="16"/>
  <c r="I24" i="16"/>
  <c r="B25" i="16"/>
  <c r="C25" i="16"/>
  <c r="D25" i="16"/>
  <c r="E25" i="16"/>
  <c r="F25" i="16"/>
  <c r="H25" i="16"/>
  <c r="I25" i="16"/>
  <c r="B26" i="16"/>
  <c r="C26" i="16"/>
  <c r="D26" i="16"/>
  <c r="E26" i="16"/>
  <c r="F26" i="16"/>
  <c r="H26" i="16"/>
  <c r="I26" i="16"/>
  <c r="B27" i="16"/>
  <c r="C27" i="16"/>
  <c r="D27" i="16"/>
  <c r="E27" i="16"/>
  <c r="F27" i="16"/>
  <c r="H27" i="16"/>
  <c r="I27" i="16"/>
  <c r="I28" i="16"/>
</calcChain>
</file>

<file path=xl/sharedStrings.xml><?xml version="1.0" encoding="utf-8"?>
<sst xmlns="http://schemas.openxmlformats.org/spreadsheetml/2006/main" count="43" uniqueCount="29">
  <si>
    <t>SURV PROB</t>
  </si>
  <si>
    <t>DEF PROB</t>
  </si>
  <si>
    <t>PAYMENT</t>
  </si>
  <si>
    <t>NOT</t>
  </si>
  <si>
    <t>Notional ( N )</t>
  </si>
  <si>
    <t xml:space="preserve">SUM = </t>
  </si>
  <si>
    <t>YEAR</t>
  </si>
  <si>
    <t>FRACTION</t>
  </si>
  <si>
    <t xml:space="preserve">equal to </t>
  </si>
  <si>
    <t>bps</t>
  </si>
  <si>
    <t>Parameters</t>
  </si>
  <si>
    <t>TIME</t>
  </si>
  <si>
    <t>Credit Default Swap (CDS) pricing</t>
  </si>
  <si>
    <t>Interest Rate</t>
  </si>
  <si>
    <t>PREMIUM LEG</t>
  </si>
  <si>
    <t>DEFAULT LEG</t>
  </si>
  <si>
    <t>Payments per Year</t>
  </si>
  <si>
    <t>DF</t>
  </si>
  <si>
    <t>Hazard Rate</t>
  </si>
  <si>
    <t xml:space="preserve">Recovery Rate ( R ) </t>
  </si>
  <si>
    <t xml:space="preserve">Maturity ( T ) </t>
  </si>
  <si>
    <t>(1-R)</t>
  </si>
  <si>
    <t>CUMULATIVE</t>
  </si>
  <si>
    <t>PERIOD</t>
  </si>
  <si>
    <t>SPREAD (bps)</t>
  </si>
  <si>
    <t>Known Spread</t>
  </si>
  <si>
    <t xml:space="preserve"> SPREAD ( S ) = </t>
  </si>
  <si>
    <t>spread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</si>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</sst>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"/>
    <numFmt numFmtId="165" formatCode="0.0%"/>
    <numFmt numFmtId="166" formatCode="[$$-409]#,##0.00;[Red][$$-409]#,##0.00"/>
    <numFmt numFmtId="167" formatCode="[$$-409]#,##0;[Red][$$-409]#,##0"/>
    <numFmt numFmtId="168" formatCode="0.0000%"/>
    <numFmt numFmtId="169" formatCode="0.000%"/>
  </numFmts>
  <fonts count="15" x14ac:knownFonts="1">
    <font>
      <sz val="10"/>
      <name val="Arial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6"/>
      <color indexed="10"/>
      <name val="Arial"/>
      <family val="2"/>
    </font>
    <font>
      <b/>
      <sz val="18"/>
      <name val="Arial"/>
      <family val="2"/>
    </font>
    <font>
      <b/>
      <sz val="18"/>
      <color indexed="10"/>
      <name val="Arial"/>
      <family val="2"/>
    </font>
    <font>
      <b/>
      <sz val="16"/>
      <color indexed="53"/>
      <name val="Arial"/>
      <family val="2"/>
    </font>
    <font>
      <sz val="8"/>
      <name val="Verdana"/>
      <family val="2"/>
    </font>
    <font>
      <b/>
      <sz val="18"/>
      <color indexed="8"/>
      <name val="Arial"/>
      <family val="2"/>
    </font>
    <font>
      <b/>
      <sz val="20"/>
      <color indexed="9"/>
      <name val="Arial"/>
      <family val="2"/>
    </font>
    <font>
      <b/>
      <sz val="16"/>
      <color indexed="48"/>
      <name val="Arial"/>
      <family val="2"/>
    </font>
    <font>
      <b/>
      <sz val="18"/>
      <color indexed="48"/>
      <name val="Arial"/>
      <family val="2"/>
    </font>
    <font>
      <sz val="10"/>
      <name val="Arial"/>
    </font>
    <font>
      <b/>
      <sz val="12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6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9" fontId="6" fillId="0" borderId="4" xfId="0" applyNumberFormat="1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7" fontId="6" fillId="0" borderId="4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165" fontId="5" fillId="0" borderId="5" xfId="0" applyNumberFormat="1" applyFont="1" applyBorder="1" applyAlignment="1">
      <alignment horizontal="center"/>
    </xf>
    <xf numFmtId="0" fontId="5" fillId="0" borderId="5" xfId="0" applyNumberFormat="1" applyFont="1" applyBorder="1"/>
    <xf numFmtId="9" fontId="9" fillId="0" borderId="5" xfId="0" applyNumberFormat="1" applyFont="1" applyBorder="1" applyAlignment="1">
      <alignment horizontal="center"/>
    </xf>
    <xf numFmtId="167" fontId="9" fillId="0" borderId="5" xfId="0" applyNumberFormat="1" applyFont="1" applyBorder="1" applyAlignment="1">
      <alignment horizontal="center"/>
    </xf>
    <xf numFmtId="166" fontId="9" fillId="0" borderId="5" xfId="0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4" fontId="5" fillId="0" borderId="5" xfId="0" applyNumberFormat="1" applyFont="1" applyBorder="1"/>
    <xf numFmtId="0" fontId="9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center"/>
    </xf>
    <xf numFmtId="10" fontId="5" fillId="0" borderId="5" xfId="0" applyNumberFormat="1" applyFont="1" applyBorder="1" applyAlignment="1">
      <alignment horizontal="center"/>
    </xf>
    <xf numFmtId="1" fontId="5" fillId="0" borderId="5" xfId="0" applyNumberFormat="1" applyFont="1" applyBorder="1" applyAlignment="1">
      <alignment horizontal="center"/>
    </xf>
    <xf numFmtId="168" fontId="4" fillId="0" borderId="5" xfId="0" applyNumberFormat="1" applyFont="1" applyBorder="1" applyAlignment="1">
      <alignment horizontal="center" vertical="top"/>
    </xf>
    <xf numFmtId="164" fontId="12" fillId="0" borderId="5" xfId="0" applyNumberFormat="1" applyFont="1" applyBorder="1" applyAlignment="1">
      <alignment horizontal="center"/>
    </xf>
    <xf numFmtId="0" fontId="14" fillId="0" borderId="0" xfId="0" applyFont="1"/>
    <xf numFmtId="168" fontId="14" fillId="0" borderId="0" xfId="0" applyNumberFormat="1" applyFont="1"/>
    <xf numFmtId="169" fontId="14" fillId="0" borderId="0" xfId="1" applyNumberFormat="1" applyFont="1"/>
    <xf numFmtId="9" fontId="14" fillId="0" borderId="0" xfId="0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DEFAULT LEG</c:v>
          </c:tx>
          <c:invertIfNegative val="0"/>
          <c:val>
            <c:numRef>
              <c:f>'CDS VALUATION (FLAT)'!$I$14:$I$18</c:f>
              <c:numCache>
                <c:formatCode>General</c:formatCode>
                <c:ptCount val="5"/>
                <c:pt idx="0">
                  <c:v>47324.45458232624</c:v>
                </c:pt>
                <c:pt idx="1">
                  <c:v>44568.49289685413</c:v>
                </c:pt>
                <c:pt idx="2">
                  <c:v>41973.02592555818</c:v>
                </c:pt>
                <c:pt idx="3">
                  <c:v>39528.70718390304</c:v>
                </c:pt>
                <c:pt idx="4">
                  <c:v>37226.73448423659</c:v>
                </c:pt>
              </c:numCache>
            </c:numRef>
          </c:val>
        </c:ser>
        <c:ser>
          <c:idx val="1"/>
          <c:order val="1"/>
          <c:tx>
            <c:v>PREMIUM  LEG</c:v>
          </c:tx>
          <c:invertIfNegative val="0"/>
          <c:val>
            <c:numRef>
              <c:f>'CDS VALUATION (FLAT)'!$I$23:$I$27</c:f>
              <c:numCache>
                <c:formatCode>General</c:formatCode>
                <c:ptCount val="5"/>
                <c:pt idx="0">
                  <c:v>47324.84895212406</c:v>
                </c:pt>
                <c:pt idx="1">
                  <c:v>44568.86430034213</c:v>
                </c:pt>
                <c:pt idx="2">
                  <c:v>41973.37570019139</c:v>
                </c:pt>
                <c:pt idx="3">
                  <c:v>39529.03658924718</c:v>
                </c:pt>
                <c:pt idx="4">
                  <c:v>37227.04470650708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441640"/>
        <c:axId val="2094444104"/>
      </c:barChart>
      <c:catAx>
        <c:axId val="2094441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2094444104"/>
        <c:crosses val="autoZero"/>
        <c:auto val="1"/>
        <c:lblAlgn val="ctr"/>
        <c:lblOffset val="100"/>
        <c:noMultiLvlLbl val="0"/>
      </c:catAx>
      <c:valAx>
        <c:axId val="2094444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20944416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28</xdr:row>
      <xdr:rowOff>38100</xdr:rowOff>
    </xdr:from>
    <xdr:to>
      <xdr:col>6</xdr:col>
      <xdr:colOff>1009650</xdr:colOff>
      <xdr:row>52</xdr:row>
      <xdr:rowOff>104775</xdr:rowOff>
    </xdr:to>
    <xdr:graphicFrame macro="">
      <xdr:nvGraphicFramePr>
        <xdr:cNvPr id="1130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200025</xdr:colOff>
      <xdr:row>28</xdr:row>
      <xdr:rowOff>66675</xdr:rowOff>
    </xdr:from>
    <xdr:to>
      <xdr:col>10</xdr:col>
      <xdr:colOff>390525</xdr:colOff>
      <xdr:row>32</xdr:row>
      <xdr:rowOff>28575</xdr:rowOff>
    </xdr:to>
    <xdr:pic>
      <xdr:nvPicPr>
        <xdr:cNvPr id="1130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344275" y="7800975"/>
          <a:ext cx="4962525" cy="6096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600075</xdr:colOff>
      <xdr:row>7</xdr:row>
      <xdr:rowOff>180975</xdr:rowOff>
    </xdr:from>
    <xdr:to>
      <xdr:col>10</xdr:col>
      <xdr:colOff>333375</xdr:colOff>
      <xdr:row>10</xdr:row>
      <xdr:rowOff>9525</xdr:rowOff>
    </xdr:to>
    <xdr:pic>
      <xdr:nvPicPr>
        <xdr:cNvPr id="1130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3192125" y="2324100"/>
          <a:ext cx="3057525" cy="6000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topLeftCell="A3" zoomScale="68" zoomScaleNormal="68" zoomScalePageLayoutView="68" workbookViewId="0">
      <selection activeCell="M15" sqref="M15"/>
    </sheetView>
  </sheetViews>
  <sheetFormatPr baseColWidth="10" defaultColWidth="11.5" defaultRowHeight="12" x14ac:dyDescent="0"/>
  <cols>
    <col min="1" max="1" width="36.6640625" customWidth="1"/>
    <col min="2" max="2" width="29.6640625" customWidth="1"/>
    <col min="3" max="3" width="20.1640625" customWidth="1"/>
    <col min="4" max="4" width="23.5" customWidth="1"/>
    <col min="5" max="5" width="21.1640625" customWidth="1"/>
    <col min="6" max="6" width="15.33203125" bestFit="1" customWidth="1"/>
    <col min="7" max="7" width="20.5" customWidth="1"/>
    <col min="8" max="8" width="21.6640625" customWidth="1"/>
    <col min="9" max="9" width="26.33203125" customWidth="1"/>
    <col min="10" max="10" width="23.5" customWidth="1"/>
    <col min="11" max="11" width="18" customWidth="1"/>
  </cols>
  <sheetData>
    <row r="1" spans="1:14" ht="23">
      <c r="A1" s="22" t="s">
        <v>12</v>
      </c>
      <c r="B1" s="1"/>
    </row>
    <row r="2" spans="1:14" ht="18">
      <c r="A2" s="2"/>
    </row>
    <row r="3" spans="1:14" ht="23">
      <c r="A3" s="22" t="s">
        <v>10</v>
      </c>
      <c r="B3" s="1"/>
      <c r="D3" s="22" t="s">
        <v>25</v>
      </c>
      <c r="E3" s="22"/>
      <c r="F3" s="22"/>
      <c r="G3" s="22"/>
      <c r="H3" s="22"/>
      <c r="K3" s="28" t="s">
        <v>27</v>
      </c>
      <c r="L3" s="28"/>
      <c r="M3" s="28" t="s">
        <v>28</v>
      </c>
      <c r="N3" s="28" t="s">
        <v>21</v>
      </c>
    </row>
    <row r="4" spans="1:14" ht="22" thickBot="1">
      <c r="A4" s="7" t="s">
        <v>4</v>
      </c>
      <c r="B4" s="9">
        <v>10000000</v>
      </c>
      <c r="D4" s="21" t="s">
        <v>26</v>
      </c>
      <c r="E4" s="26">
        <v>5.0000000000000001E-3</v>
      </c>
      <c r="F4" s="11" t="s">
        <v>8</v>
      </c>
      <c r="G4" s="25">
        <f>E4*10000</f>
        <v>50</v>
      </c>
      <c r="H4" s="11" t="s">
        <v>9</v>
      </c>
      <c r="K4" s="29">
        <f>E4</f>
        <v>5.0000000000000001E-3</v>
      </c>
      <c r="L4" s="30">
        <f>M4*N4</f>
        <v>5.0000000000000001E-3</v>
      </c>
      <c r="M4" s="28">
        <f>-1/A18*LN(B18)</f>
        <v>0.01</v>
      </c>
      <c r="N4" s="31">
        <f>(1-B8)</f>
        <v>0.5</v>
      </c>
    </row>
    <row r="5" spans="1:14" ht="22" thickBot="1">
      <c r="A5" s="7" t="s">
        <v>13</v>
      </c>
      <c r="B5" s="6">
        <v>0.05</v>
      </c>
    </row>
    <row r="6" spans="1:14" ht="22" thickBot="1">
      <c r="A6" s="7" t="s">
        <v>18</v>
      </c>
      <c r="B6" s="6">
        <v>0.01</v>
      </c>
    </row>
    <row r="7" spans="1:14" ht="22" thickBot="1">
      <c r="A7" s="7" t="s">
        <v>16</v>
      </c>
      <c r="B7" s="5">
        <v>1</v>
      </c>
    </row>
    <row r="8" spans="1:14" ht="22" thickBot="1">
      <c r="A8" s="7" t="s">
        <v>19</v>
      </c>
      <c r="B8" s="6">
        <v>0.5</v>
      </c>
    </row>
    <row r="9" spans="1:14" ht="22" thickBot="1">
      <c r="A9" s="7" t="s">
        <v>20</v>
      </c>
      <c r="B9" s="5">
        <v>5</v>
      </c>
    </row>
    <row r="12" spans="1:14" ht="18">
      <c r="A12" s="8" t="s">
        <v>15</v>
      </c>
      <c r="B12" s="3" t="s">
        <v>22</v>
      </c>
      <c r="C12" s="3" t="s">
        <v>22</v>
      </c>
      <c r="D12" s="3" t="s">
        <v>23</v>
      </c>
      <c r="E12" s="3"/>
      <c r="F12" s="3"/>
      <c r="G12" s="3"/>
      <c r="H12" s="3"/>
      <c r="I12" s="3"/>
    </row>
    <row r="13" spans="1:14" ht="18">
      <c r="A13" s="10" t="s">
        <v>11</v>
      </c>
      <c r="B13" s="10" t="s">
        <v>0</v>
      </c>
      <c r="C13" s="10" t="s">
        <v>1</v>
      </c>
      <c r="D13" s="10" t="s">
        <v>1</v>
      </c>
      <c r="E13" s="23"/>
      <c r="F13" s="4" t="s">
        <v>17</v>
      </c>
      <c r="G13" s="4" t="s">
        <v>21</v>
      </c>
      <c r="H13" s="4" t="s">
        <v>3</v>
      </c>
      <c r="I13" s="4" t="s">
        <v>2</v>
      </c>
    </row>
    <row r="14" spans="1:14" ht="21">
      <c r="A14" s="11">
        <v>1</v>
      </c>
      <c r="B14" s="12">
        <f>EXP(-$B$6*A14)</f>
        <v>0.99004983374916811</v>
      </c>
      <c r="C14" s="12">
        <f>1-B14</f>
        <v>9.9501662508318933E-3</v>
      </c>
      <c r="D14" s="24">
        <f>C14-0</f>
        <v>9.9501662508318933E-3</v>
      </c>
      <c r="E14" s="27"/>
      <c r="F14" s="13">
        <f>EXP(-$B$5*A14)</f>
        <v>0.95122942450071402</v>
      </c>
      <c r="G14" s="14">
        <f>1-$B$8</f>
        <v>0.5</v>
      </c>
      <c r="H14" s="15">
        <f>B4</f>
        <v>10000000</v>
      </c>
      <c r="I14" s="16">
        <f>D14*F14*G14*H14</f>
        <v>47324.454582326245</v>
      </c>
    </row>
    <row r="15" spans="1:14" ht="21">
      <c r="A15" s="11">
        <v>2</v>
      </c>
      <c r="B15" s="12">
        <f>EXP(-$B$6*A15)</f>
        <v>0.98019867330675525</v>
      </c>
      <c r="C15" s="12">
        <f>1-B15</f>
        <v>1.9801326693244747E-2</v>
      </c>
      <c r="D15" s="24">
        <f>C15-C14</f>
        <v>9.851160442412854E-3</v>
      </c>
      <c r="E15" s="27"/>
      <c r="F15" s="13">
        <f>EXP(-$B$5*A15)</f>
        <v>0.90483741803595952</v>
      </c>
      <c r="G15" s="14">
        <f>1-$B$8</f>
        <v>0.5</v>
      </c>
      <c r="H15" s="15">
        <f>$B$4</f>
        <v>10000000</v>
      </c>
      <c r="I15" s="16">
        <f>D15*F15*G15*H15</f>
        <v>44568.492896854135</v>
      </c>
    </row>
    <row r="16" spans="1:14" ht="21">
      <c r="A16" s="11">
        <v>3</v>
      </c>
      <c r="B16" s="12">
        <f>EXP(-$B$6*A16)</f>
        <v>0.97044553354850815</v>
      </c>
      <c r="C16" s="12">
        <f>1-B16</f>
        <v>2.9554466451491845E-2</v>
      </c>
      <c r="D16" s="24">
        <f>C16-C15</f>
        <v>9.753139758247098E-3</v>
      </c>
      <c r="E16" s="27"/>
      <c r="F16" s="13">
        <f>EXP(-$B$5*A16)</f>
        <v>0.86070797642505781</v>
      </c>
      <c r="G16" s="14">
        <f>1-$B$8</f>
        <v>0.5</v>
      </c>
      <c r="H16" s="15">
        <f>$B$4</f>
        <v>10000000</v>
      </c>
      <c r="I16" s="16">
        <f>D16*F16*G16*H16</f>
        <v>41973.025925558184</v>
      </c>
    </row>
    <row r="17" spans="1:9" ht="21">
      <c r="A17" s="11">
        <v>4</v>
      </c>
      <c r="B17" s="12">
        <f>EXP(-$B$6*A17)</f>
        <v>0.96078943915232318</v>
      </c>
      <c r="C17" s="12">
        <f>1-B17</f>
        <v>3.9210560847676823E-2</v>
      </c>
      <c r="D17" s="24">
        <f>C17-C16</f>
        <v>9.6560943961849777E-3</v>
      </c>
      <c r="E17" s="27"/>
      <c r="F17" s="13">
        <f>EXP(-$B$5*A17)</f>
        <v>0.81873075307798182</v>
      </c>
      <c r="G17" s="14">
        <f>1-$B$8</f>
        <v>0.5</v>
      </c>
      <c r="H17" s="15">
        <f>$B$4</f>
        <v>10000000</v>
      </c>
      <c r="I17" s="16">
        <f>D17*F17*G17*H17</f>
        <v>39528.70718390304</v>
      </c>
    </row>
    <row r="18" spans="1:9" ht="21">
      <c r="A18" s="11">
        <v>5</v>
      </c>
      <c r="B18" s="12">
        <f>EXP(-$B$6*A18)</f>
        <v>0.95122942450071402</v>
      </c>
      <c r="C18" s="12">
        <f>1-B18</f>
        <v>4.8770575499285984E-2</v>
      </c>
      <c r="D18" s="24">
        <f>C18-C17</f>
        <v>9.5600146516091611E-3</v>
      </c>
      <c r="E18" s="27"/>
      <c r="F18" s="13">
        <f>EXP(-$B$5*A18)</f>
        <v>0.77880078307140488</v>
      </c>
      <c r="G18" s="14">
        <f>1-$B$8</f>
        <v>0.5</v>
      </c>
      <c r="H18" s="15">
        <f>$B$4</f>
        <v>10000000</v>
      </c>
      <c r="I18" s="16">
        <f>D18*F18*G18*H18</f>
        <v>37226.734484236593</v>
      </c>
    </row>
    <row r="19" spans="1:9" ht="18">
      <c r="H19" s="17" t="s">
        <v>5</v>
      </c>
      <c r="I19" s="18">
        <f>SUM(I14:I17)</f>
        <v>173394.68058864161</v>
      </c>
    </row>
    <row r="21" spans="1:9" ht="18">
      <c r="A21" s="8" t="s">
        <v>14</v>
      </c>
      <c r="B21" s="3" t="s">
        <v>22</v>
      </c>
      <c r="C21" s="3" t="s">
        <v>22</v>
      </c>
      <c r="D21" s="3" t="s">
        <v>23</v>
      </c>
      <c r="E21" s="3"/>
      <c r="F21" s="3"/>
      <c r="G21" s="3" t="s">
        <v>6</v>
      </c>
      <c r="H21" s="3"/>
      <c r="I21" s="3"/>
    </row>
    <row r="22" spans="1:9" ht="18">
      <c r="A22" s="10" t="s">
        <v>11</v>
      </c>
      <c r="B22" s="10" t="s">
        <v>0</v>
      </c>
      <c r="C22" s="10" t="s">
        <v>1</v>
      </c>
      <c r="D22" s="10" t="s">
        <v>1</v>
      </c>
      <c r="E22" s="23" t="s">
        <v>24</v>
      </c>
      <c r="F22" s="4" t="s">
        <v>17</v>
      </c>
      <c r="G22" s="4" t="s">
        <v>7</v>
      </c>
      <c r="H22" s="4" t="s">
        <v>3</v>
      </c>
      <c r="I22" s="4" t="s">
        <v>2</v>
      </c>
    </row>
    <row r="23" spans="1:9" ht="21">
      <c r="A23" s="11">
        <v>1</v>
      </c>
      <c r="B23" s="12">
        <f>EXP(-$B$6*A23)</f>
        <v>0.99004983374916811</v>
      </c>
      <c r="C23" s="12">
        <f>1-B23</f>
        <v>9.9501662508318933E-3</v>
      </c>
      <c r="D23" s="24">
        <f>C23-0</f>
        <v>9.9501662508318933E-3</v>
      </c>
      <c r="E23" s="27">
        <f>+$G$4</f>
        <v>50</v>
      </c>
      <c r="F23" s="19">
        <f>EXP(-$B$5*A23)</f>
        <v>0.95122942450071402</v>
      </c>
      <c r="G23" s="20">
        <f>A23</f>
        <v>1</v>
      </c>
      <c r="H23" s="15">
        <f>$B$4</f>
        <v>10000000</v>
      </c>
      <c r="I23" s="16">
        <f>B23*F23*G23*H23*E23/10000+E23*F23*D23*G23/2*H23/10000</f>
        <v>47324.84895212407</v>
      </c>
    </row>
    <row r="24" spans="1:9" ht="21">
      <c r="A24" s="11">
        <v>2</v>
      </c>
      <c r="B24" s="12">
        <f>EXP(-$B$6*A24)</f>
        <v>0.98019867330675525</v>
      </c>
      <c r="C24" s="12">
        <f>1-B24</f>
        <v>1.9801326693244747E-2</v>
      </c>
      <c r="D24" s="24">
        <f>C24-C23</f>
        <v>9.851160442412854E-3</v>
      </c>
      <c r="E24" s="27">
        <f>+$G$4</f>
        <v>50</v>
      </c>
      <c r="F24" s="19">
        <f>EXP(-$B$5*A24)</f>
        <v>0.90483741803595952</v>
      </c>
      <c r="G24" s="20">
        <v>1</v>
      </c>
      <c r="H24" s="15">
        <f>$B$4</f>
        <v>10000000</v>
      </c>
      <c r="I24" s="16">
        <f>B24*F24*G24*H24*E24/10000+E24*F24*D24*G24/2*H24/10000</f>
        <v>44568.864300342138</v>
      </c>
    </row>
    <row r="25" spans="1:9" ht="21">
      <c r="A25" s="11">
        <v>3</v>
      </c>
      <c r="B25" s="12">
        <f>EXP(-$B$6*A25)</f>
        <v>0.97044553354850815</v>
      </c>
      <c r="C25" s="12">
        <f>1-B25</f>
        <v>2.9554466451491845E-2</v>
      </c>
      <c r="D25" s="24">
        <f>C25-C24</f>
        <v>9.753139758247098E-3</v>
      </c>
      <c r="E25" s="27">
        <f>+$G$4</f>
        <v>50</v>
      </c>
      <c r="F25" s="19">
        <f>EXP(-$B$5*A25)</f>
        <v>0.86070797642505781</v>
      </c>
      <c r="G25" s="20">
        <v>1</v>
      </c>
      <c r="H25" s="15">
        <f>$B$4</f>
        <v>10000000</v>
      </c>
      <c r="I25" s="16">
        <f>B25*F25*G25*H25*E25/10000+E25*F25*D25*G25/2*H25/10000</f>
        <v>41973.375700191391</v>
      </c>
    </row>
    <row r="26" spans="1:9" ht="21">
      <c r="A26" s="11">
        <v>4</v>
      </c>
      <c r="B26" s="12">
        <f>EXP(-$B$6*A26)</f>
        <v>0.96078943915232318</v>
      </c>
      <c r="C26" s="12">
        <f>1-B26</f>
        <v>3.9210560847676823E-2</v>
      </c>
      <c r="D26" s="24">
        <f>C26-C25</f>
        <v>9.6560943961849777E-3</v>
      </c>
      <c r="E26" s="27">
        <f>+$G$4</f>
        <v>50</v>
      </c>
      <c r="F26" s="19">
        <f>EXP(-$B$5*A26)</f>
        <v>0.81873075307798182</v>
      </c>
      <c r="G26" s="20">
        <v>1</v>
      </c>
      <c r="H26" s="15">
        <f>$B$4</f>
        <v>10000000</v>
      </c>
      <c r="I26" s="16">
        <f>B26*F26*G26*H26*E26/10000+E26*F26*D26*G26/2*H26/10000</f>
        <v>39529.036589247182</v>
      </c>
    </row>
    <row r="27" spans="1:9" ht="21">
      <c r="A27" s="11">
        <v>5</v>
      </c>
      <c r="B27" s="12">
        <f>EXP(-$B$6*A27)</f>
        <v>0.95122942450071402</v>
      </c>
      <c r="C27" s="12">
        <f>1-B27</f>
        <v>4.8770575499285984E-2</v>
      </c>
      <c r="D27" s="24">
        <f>C27-C26</f>
        <v>9.5600146516091611E-3</v>
      </c>
      <c r="E27" s="27">
        <f>+$G$4</f>
        <v>50</v>
      </c>
      <c r="F27" s="19">
        <f>EXP(-$B$5*A27)</f>
        <v>0.77880078307140488</v>
      </c>
      <c r="G27" s="20">
        <v>1</v>
      </c>
      <c r="H27" s="15">
        <f>$B$4</f>
        <v>10000000</v>
      </c>
      <c r="I27" s="16">
        <f>B27*F27*G27*H27*E27/10000+E27*F27*D27*G27/2*H27/10000</f>
        <v>37227.044706507077</v>
      </c>
    </row>
    <row r="28" spans="1:9" ht="18">
      <c r="H28" s="17" t="s">
        <v>5</v>
      </c>
      <c r="I28" s="18">
        <f>SUM(I23:I26)</f>
        <v>173396.12554190477</v>
      </c>
    </row>
  </sheetData>
  <phoneticPr fontId="8"/>
  <pageMargins left="0.75" right="0.75" top="1" bottom="1" header="0.5" footer="0.5"/>
  <pageSetup paperSize="0" orientation="landscape" horizontalDpi="4294967292" verticalDpi="4294967292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CDS VALUATION (FLAT)</vt:lpstr>
    </vt:vector>
  </TitlesOfParts>
  <Company>Reuters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alonso.pena</dc:creator>
  <cp:lastModifiedBy>Alonso Pena</cp:lastModifiedBy>
  <cp:lastPrinted>2008-11-05T23:48:52Z</cp:lastPrinted>
  <dcterms:created xsi:type="dcterms:W3CDTF">2008-10-19T13:24:22Z</dcterms:created>
  <dcterms:modified xsi:type="dcterms:W3CDTF">2013-10-15T16:39:29Z</dcterms:modified>
</cp:coreProperties>
</file>