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thesis\master\registration-params\process-results\results\"/>
    </mc:Choice>
  </mc:AlternateContent>
  <xr:revisionPtr revIDLastSave="0" documentId="13_ncr:1_{A4793398-B512-44E6-A07B-DC83B420EDE8}" xr6:coauthVersionLast="44" xr6:coauthVersionMax="44" xr10:uidLastSave="{00000000-0000-0000-0000-000000000000}"/>
  <bookViews>
    <workbookView xWindow="-120" yWindow="-120" windowWidth="29040" windowHeight="15840" activeTab="1" xr2:uid="{04B43123-9A0F-42C4-83EF-9ABEAD4EC2A2}"/>
  </bookViews>
  <sheets>
    <sheet name="normal-linear-reg" sheetId="1" r:id="rId1"/>
    <sheet name="sirt-linear-reg" sheetId="2" r:id="rId2"/>
    <sheet name="sirt-deformable-reg" sheetId="8" r:id="rId3"/>
    <sheet name="analysis-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8" l="1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9" i="8"/>
  <c r="K10" i="8"/>
  <c r="K11" i="8"/>
  <c r="K12" i="8"/>
  <c r="K13" i="8"/>
  <c r="K14" i="8"/>
  <c r="K15" i="8"/>
  <c r="K16" i="8"/>
  <c r="K17" i="8"/>
  <c r="K18" i="8"/>
  <c r="K19" i="8"/>
  <c r="K20" i="8"/>
  <c r="K21" i="8"/>
  <c r="K22" i="8"/>
  <c r="K23" i="8"/>
  <c r="K24" i="8"/>
  <c r="K25" i="8"/>
  <c r="K26" i="8"/>
  <c r="K27" i="8"/>
  <c r="K28" i="8"/>
  <c r="K29" i="8"/>
  <c r="K30" i="8"/>
  <c r="K31" i="8"/>
  <c r="K32" i="8"/>
  <c r="K33" i="8"/>
  <c r="K34" i="8"/>
  <c r="K35" i="8"/>
  <c r="K36" i="8"/>
  <c r="K37" i="8"/>
  <c r="K38" i="8"/>
  <c r="K39" i="8"/>
  <c r="K40" i="8"/>
  <c r="K41" i="8"/>
  <c r="K42" i="8"/>
  <c r="K43" i="8"/>
  <c r="K44" i="8"/>
  <c r="K45" i="8"/>
  <c r="K46" i="8"/>
  <c r="K47" i="8"/>
  <c r="K48" i="8"/>
  <c r="K49" i="8"/>
  <c r="K50" i="8"/>
  <c r="K51" i="8"/>
  <c r="K52" i="8"/>
  <c r="K53" i="8"/>
  <c r="K54" i="8"/>
  <c r="K55" i="8"/>
  <c r="K56" i="8"/>
  <c r="K57" i="8"/>
  <c r="K58" i="8"/>
  <c r="K59" i="8"/>
  <c r="K9" i="8"/>
  <c r="L64" i="8"/>
  <c r="P64" i="2"/>
  <c r="P63" i="2"/>
  <c r="P62" i="2"/>
  <c r="O64" i="2"/>
  <c r="O63" i="2"/>
  <c r="O62" i="2"/>
  <c r="N10" i="2"/>
  <c r="N11" i="2"/>
  <c r="N12" i="2"/>
  <c r="N13" i="2"/>
  <c r="N14" i="2"/>
  <c r="N1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9" i="2"/>
  <c r="O10" i="2"/>
  <c r="P10" i="2"/>
  <c r="O11" i="2"/>
  <c r="P11" i="2"/>
  <c r="O12" i="2"/>
  <c r="P12" i="2"/>
  <c r="O13" i="2"/>
  <c r="P13" i="2"/>
  <c r="O14" i="2"/>
  <c r="P14" i="2"/>
  <c r="O15" i="2"/>
  <c r="P15" i="2"/>
  <c r="O16" i="2"/>
  <c r="P16" i="2"/>
  <c r="O17" i="2"/>
  <c r="P17" i="2"/>
  <c r="O18" i="2"/>
  <c r="P18" i="2"/>
  <c r="O19" i="2"/>
  <c r="P19" i="2"/>
  <c r="O20" i="2"/>
  <c r="P20" i="2"/>
  <c r="O21" i="2"/>
  <c r="P21" i="2"/>
  <c r="O22" i="2"/>
  <c r="P22" i="2"/>
  <c r="O23" i="2"/>
  <c r="P23" i="2"/>
  <c r="O24" i="2"/>
  <c r="P24" i="2"/>
  <c r="O25" i="2"/>
  <c r="P25" i="2"/>
  <c r="O26" i="2"/>
  <c r="P26" i="2"/>
  <c r="O27" i="2"/>
  <c r="P27" i="2"/>
  <c r="O28" i="2"/>
  <c r="P28" i="2"/>
  <c r="O29" i="2"/>
  <c r="P29" i="2"/>
  <c r="O30" i="2"/>
  <c r="P30" i="2"/>
  <c r="O31" i="2"/>
  <c r="P31" i="2"/>
  <c r="O32" i="2"/>
  <c r="P32" i="2"/>
  <c r="O33" i="2"/>
  <c r="P33" i="2"/>
  <c r="O34" i="2"/>
  <c r="P34" i="2"/>
  <c r="O35" i="2"/>
  <c r="P35" i="2"/>
  <c r="O36" i="2"/>
  <c r="P36" i="2"/>
  <c r="O37" i="2"/>
  <c r="P37" i="2"/>
  <c r="O38" i="2"/>
  <c r="P38" i="2"/>
  <c r="O39" i="2"/>
  <c r="P39" i="2"/>
  <c r="O40" i="2"/>
  <c r="P40" i="2"/>
  <c r="O41" i="2"/>
  <c r="P41" i="2"/>
  <c r="O42" i="2"/>
  <c r="P42" i="2"/>
  <c r="O43" i="2"/>
  <c r="P43" i="2"/>
  <c r="O44" i="2"/>
  <c r="P44" i="2"/>
  <c r="O45" i="2"/>
  <c r="P45" i="2"/>
  <c r="O46" i="2"/>
  <c r="P46" i="2"/>
  <c r="O47" i="2"/>
  <c r="P47" i="2"/>
  <c r="O48" i="2"/>
  <c r="P48" i="2"/>
  <c r="O49" i="2"/>
  <c r="P49" i="2"/>
  <c r="O50" i="2"/>
  <c r="P50" i="2"/>
  <c r="O51" i="2"/>
  <c r="P51" i="2"/>
  <c r="O52" i="2"/>
  <c r="P52" i="2"/>
  <c r="O53" i="2"/>
  <c r="P53" i="2"/>
  <c r="O54" i="2"/>
  <c r="P54" i="2"/>
  <c r="O55" i="2"/>
  <c r="P55" i="2"/>
  <c r="O56" i="2"/>
  <c r="P56" i="2"/>
  <c r="O57" i="2"/>
  <c r="P57" i="2"/>
  <c r="O58" i="2"/>
  <c r="P58" i="2"/>
  <c r="O59" i="2"/>
  <c r="P59" i="2"/>
  <c r="O9" i="2"/>
  <c r="P9" i="2"/>
  <c r="F59" i="8"/>
  <c r="E59" i="8"/>
  <c r="D59" i="8"/>
  <c r="F58" i="8" a="1"/>
  <c r="F58" i="8" s="1"/>
  <c r="E58" i="8" a="1"/>
  <c r="E58" i="8" s="1"/>
  <c r="D58" i="8" a="1"/>
  <c r="D58" i="8" s="1"/>
  <c r="F57" i="8"/>
  <c r="E57" i="8"/>
  <c r="D57" i="8"/>
  <c r="I55" i="8"/>
  <c r="H55" i="8"/>
  <c r="I54" i="8"/>
  <c r="H54" i="8"/>
  <c r="I53" i="8"/>
  <c r="H53" i="8"/>
  <c r="I52" i="8"/>
  <c r="H52" i="8"/>
  <c r="I51" i="8"/>
  <c r="H51" i="8"/>
  <c r="I50" i="8"/>
  <c r="H50" i="8"/>
  <c r="I49" i="8"/>
  <c r="H49" i="8"/>
  <c r="I48" i="8"/>
  <c r="H48" i="8"/>
  <c r="I47" i="8"/>
  <c r="H47" i="8"/>
  <c r="I46" i="8"/>
  <c r="H46" i="8"/>
  <c r="I45" i="8"/>
  <c r="H45" i="8"/>
  <c r="I44" i="8"/>
  <c r="H44" i="8"/>
  <c r="I43" i="8"/>
  <c r="H43" i="8"/>
  <c r="I42" i="8"/>
  <c r="H42" i="8"/>
  <c r="I41" i="8"/>
  <c r="H41" i="8"/>
  <c r="I40" i="8"/>
  <c r="H40" i="8"/>
  <c r="I39" i="8"/>
  <c r="H39" i="8"/>
  <c r="I38" i="8"/>
  <c r="H38" i="8"/>
  <c r="I37" i="8"/>
  <c r="H37" i="8"/>
  <c r="I36" i="8"/>
  <c r="H36" i="8"/>
  <c r="I35" i="8"/>
  <c r="H35" i="8"/>
  <c r="I34" i="8"/>
  <c r="H34" i="8"/>
  <c r="I33" i="8"/>
  <c r="H33" i="8"/>
  <c r="I32" i="8"/>
  <c r="H32" i="8"/>
  <c r="I31" i="8"/>
  <c r="H31" i="8"/>
  <c r="I30" i="8"/>
  <c r="H30" i="8"/>
  <c r="I29" i="8"/>
  <c r="H29" i="8"/>
  <c r="I28" i="8"/>
  <c r="H28" i="8"/>
  <c r="I27" i="8"/>
  <c r="H27" i="8"/>
  <c r="I26" i="8"/>
  <c r="H26" i="8"/>
  <c r="I25" i="8"/>
  <c r="H25" i="8"/>
  <c r="I24" i="8"/>
  <c r="H24" i="8"/>
  <c r="I23" i="8"/>
  <c r="H23" i="8"/>
  <c r="I22" i="8"/>
  <c r="H22" i="8"/>
  <c r="I21" i="8"/>
  <c r="H21" i="8"/>
  <c r="I20" i="8"/>
  <c r="H20" i="8"/>
  <c r="I19" i="8"/>
  <c r="H19" i="8"/>
  <c r="I18" i="8"/>
  <c r="H18" i="8"/>
  <c r="I17" i="8"/>
  <c r="H17" i="8"/>
  <c r="I16" i="8"/>
  <c r="H16" i="8"/>
  <c r="H59" i="8" s="1"/>
  <c r="I15" i="8"/>
  <c r="H15" i="8"/>
  <c r="I14" i="8"/>
  <c r="H14" i="8"/>
  <c r="I13" i="8"/>
  <c r="H13" i="8"/>
  <c r="I12" i="8"/>
  <c r="H12" i="8"/>
  <c r="I11" i="8"/>
  <c r="H11" i="8"/>
  <c r="I10" i="8"/>
  <c r="H10" i="8"/>
  <c r="I9" i="8"/>
  <c r="H9" i="8"/>
  <c r="I8" i="8"/>
  <c r="H8" i="8"/>
  <c r="I7" i="8"/>
  <c r="H7" i="8"/>
  <c r="I6" i="8"/>
  <c r="H6" i="8"/>
  <c r="I5" i="8"/>
  <c r="H5" i="8"/>
  <c r="D57" i="2"/>
  <c r="E57" i="2"/>
  <c r="F57" i="2"/>
  <c r="G57" i="2"/>
  <c r="H57" i="2"/>
  <c r="I57" i="2"/>
  <c r="I56" i="1"/>
  <c r="E57" i="1" a="1"/>
  <c r="E57" i="1" s="1"/>
  <c r="F57" i="1" a="1"/>
  <c r="F57" i="1" s="1"/>
  <c r="G57" i="1" a="1"/>
  <c r="G57" i="1" s="1"/>
  <c r="H57" i="1" a="1"/>
  <c r="H57" i="1" s="1"/>
  <c r="I57" i="1" a="1"/>
  <c r="I57" i="1" s="1"/>
  <c r="D57" i="1" a="1"/>
  <c r="D57" i="1" s="1"/>
  <c r="E58" i="1"/>
  <c r="F58" i="1"/>
  <c r="G58" i="1"/>
  <c r="H58" i="1"/>
  <c r="I58" i="1"/>
  <c r="D58" i="1"/>
  <c r="E56" i="1"/>
  <c r="F56" i="1"/>
  <c r="G56" i="1"/>
  <c r="H56" i="1"/>
  <c r="D5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6" i="1"/>
  <c r="K5" i="1"/>
  <c r="D58" i="2" a="1"/>
  <c r="D58" i="2" s="1"/>
  <c r="E58" i="2" a="1"/>
  <c r="E58" i="2" s="1"/>
  <c r="F58" i="2" a="1"/>
  <c r="F58" i="2" s="1"/>
  <c r="G58" i="2" a="1"/>
  <c r="G58" i="2" s="1"/>
  <c r="H58" i="2" a="1"/>
  <c r="H58" i="2" s="1"/>
  <c r="I58" i="2" a="1"/>
  <c r="I58" i="2" s="1"/>
  <c r="L63" i="8" l="1"/>
  <c r="L62" i="8"/>
  <c r="K58" i="1"/>
  <c r="D59" i="2"/>
  <c r="L55" i="1" l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59" i="2" s="1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" i="2"/>
  <c r="K55" i="2"/>
  <c r="K54" i="2"/>
  <c r="K53" i="2"/>
  <c r="K52" i="2"/>
  <c r="K51" i="2"/>
  <c r="K50" i="2"/>
  <c r="K49" i="2"/>
  <c r="K48" i="2"/>
  <c r="K47" i="2"/>
  <c r="K46" i="2"/>
  <c r="K45" i="2"/>
  <c r="K44" i="2"/>
  <c r="K43" i="2"/>
  <c r="K42" i="2"/>
  <c r="K41" i="2"/>
  <c r="K40" i="2"/>
  <c r="K39" i="2"/>
  <c r="K38" i="2"/>
  <c r="K37" i="2"/>
  <c r="K36" i="2"/>
  <c r="K35" i="2"/>
  <c r="K34" i="2"/>
  <c r="K33" i="2"/>
  <c r="K32" i="2"/>
  <c r="K31" i="2"/>
  <c r="K30" i="2"/>
  <c r="K29" i="2"/>
  <c r="K28" i="2"/>
  <c r="K27" i="2"/>
  <c r="K26" i="2"/>
  <c r="K25" i="2"/>
  <c r="K24" i="2"/>
  <c r="K23" i="2"/>
  <c r="K22" i="2"/>
  <c r="K21" i="2"/>
  <c r="K20" i="2"/>
  <c r="K19" i="2"/>
  <c r="K18" i="2"/>
  <c r="K17" i="2"/>
  <c r="K16" i="2"/>
  <c r="K15" i="2"/>
  <c r="K14" i="2"/>
  <c r="K13" i="2"/>
  <c r="K12" i="2"/>
  <c r="K11" i="2"/>
  <c r="K10" i="2"/>
  <c r="K9" i="2"/>
  <c r="K8" i="2"/>
  <c r="K7" i="2"/>
  <c r="K6" i="2"/>
  <c r="K5" i="2"/>
  <c r="K59" i="2" l="1"/>
  <c r="E59" i="2"/>
  <c r="F59" i="2"/>
  <c r="G59" i="2"/>
  <c r="H59" i="2"/>
  <c r="I59" i="2"/>
</calcChain>
</file>

<file path=xl/sharedStrings.xml><?xml version="1.0" encoding="utf-8"?>
<sst xmlns="http://schemas.openxmlformats.org/spreadsheetml/2006/main" count="65" uniqueCount="21">
  <si>
    <t>Rigid</t>
  </si>
  <si>
    <t>Using image data</t>
  </si>
  <si>
    <t>MI</t>
  </si>
  <si>
    <t>NCC</t>
  </si>
  <si>
    <t>SSD</t>
  </si>
  <si>
    <t>Affine</t>
  </si>
  <si>
    <t>PATIENT</t>
  </si>
  <si>
    <t>PATIENT (Only with MR)</t>
  </si>
  <si>
    <t>Using proposed SIRT registration method</t>
  </si>
  <si>
    <t>Mean</t>
  </si>
  <si>
    <t>Std. Dev</t>
  </si>
  <si>
    <t>% Outliers</t>
  </si>
  <si>
    <t>NaN</t>
  </si>
  <si>
    <t>FFD</t>
  </si>
  <si>
    <t>Outlier Condition</t>
  </si>
  <si>
    <t>Good Landmark Criterial</t>
  </si>
  <si>
    <t>Free Form Deformation</t>
  </si>
  <si>
    <t>Winners</t>
  </si>
  <si>
    <t>Patient</t>
  </si>
  <si>
    <t>Good Landmarks</t>
  </si>
  <si>
    <t>SIRT 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</si>
</sst>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2" borderId="11" applyNumberFormat="0" applyAlignment="0" applyProtection="0"/>
  </cellStyleXfs>
  <cellXfs count="53">
    <xf numFmtId="0" fontId="0" fillId="0" borderId="0" xfId="0"/>
    <xf numFmtId="49" fontId="0" fillId="0" borderId="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2" fontId="0" fillId="0" borderId="0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/>
    <xf numFmtId="164" fontId="0" fillId="0" borderId="0" xfId="0" applyNumberFormat="1" applyBorder="1" applyAlignment="1">
      <alignment horizontal="center"/>
    </xf>
    <xf numFmtId="0" fontId="0" fillId="0" borderId="1" xfId="0" applyBorder="1" applyAlignment="1"/>
    <xf numFmtId="0" fontId="0" fillId="0" borderId="4" xfId="0" applyBorder="1" applyAlignment="1"/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 textRotation="90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3" xfId="0" applyBorder="1" applyAlignment="1">
      <alignment horizontal="center" vertical="center" textRotation="90"/>
    </xf>
    <xf numFmtId="49" fontId="0" fillId="0" borderId="14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 textRotation="90"/>
    </xf>
    <xf numFmtId="0" fontId="1" fillId="2" borderId="11" xfId="1" applyAlignment="1">
      <alignment horizontal="center"/>
    </xf>
    <xf numFmtId="0" fontId="1" fillId="2" borderId="11" xfId="1" applyAlignment="1">
      <alignment horizontal="center" vertical="center"/>
    </xf>
    <xf numFmtId="0" fontId="1" fillId="2" borderId="11" xfId="1" applyAlignment="1">
      <alignment horizontal="center"/>
    </xf>
    <xf numFmtId="164" fontId="1" fillId="2" borderId="11" xfId="1" applyNumberForma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0" xfId="0" applyNumberFormat="1" applyBorder="1" applyAlignment="1">
      <alignment horizontal="center"/>
    </xf>
    <xf numFmtId="0" fontId="2" fillId="0" borderId="0" xfId="0" applyFont="1" applyBorder="1" applyAlignment="1">
      <alignment vertical="center"/>
    </xf>
  </cellXfs>
  <cellStyles count="2">
    <cellStyle name="Normal" xfId="0" builtinId="0"/>
    <cellStyle name="Output" xfId="1" builtinId="21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819BB-9216-4464-AEBA-067CE33D4444}">
  <dimension ref="B1:Q58"/>
  <sheetViews>
    <sheetView topLeftCell="A11" workbookViewId="0">
      <selection activeCell="I4" sqref="I4"/>
    </sheetView>
  </sheetViews>
  <sheetFormatPr defaultRowHeight="15" x14ac:dyDescent="0.25"/>
  <cols>
    <col min="1" max="1" width="9.42578125" style="20" customWidth="1"/>
    <col min="2" max="2" width="6.140625" style="20" customWidth="1"/>
    <col min="3" max="3" width="6.85546875" style="1" customWidth="1"/>
    <col min="4" max="4" width="9.140625" style="10" customWidth="1"/>
    <col min="5" max="8" width="9.28515625" style="20" bestFit="1" customWidth="1"/>
    <col min="9" max="9" width="9.5703125" style="20" bestFit="1" customWidth="1"/>
    <col min="10" max="16384" width="9.140625" style="20"/>
  </cols>
  <sheetData>
    <row r="1" spans="2:17" ht="15.75" thickBot="1" x14ac:dyDescent="0.3">
      <c r="D1" s="20"/>
    </row>
    <row r="2" spans="2:17" x14ac:dyDescent="0.25">
      <c r="B2" s="21"/>
      <c r="C2" s="13"/>
      <c r="D2" s="28" t="s">
        <v>1</v>
      </c>
      <c r="E2" s="25"/>
      <c r="F2" s="25"/>
      <c r="G2" s="25"/>
      <c r="H2" s="25"/>
      <c r="I2" s="29"/>
    </row>
    <row r="3" spans="2:17" x14ac:dyDescent="0.25">
      <c r="B3" s="22"/>
      <c r="C3" s="14"/>
      <c r="D3" s="30" t="s">
        <v>0</v>
      </c>
      <c r="E3" s="26"/>
      <c r="F3" s="26"/>
      <c r="G3" s="31" t="s">
        <v>5</v>
      </c>
      <c r="H3" s="26"/>
      <c r="I3" s="32"/>
    </row>
    <row r="4" spans="2:17" ht="15.75" thickBot="1" x14ac:dyDescent="0.3">
      <c r="B4" s="2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34" t="s">
        <v>9</v>
      </c>
      <c r="L4" s="34" t="s">
        <v>10</v>
      </c>
      <c r="N4" s="37" t="s">
        <v>14</v>
      </c>
      <c r="O4" s="37"/>
      <c r="P4" s="37"/>
      <c r="Q4" s="20">
        <v>30</v>
      </c>
    </row>
    <row r="5" spans="2:17" x14ac:dyDescent="0.25">
      <c r="B5" s="35" t="s">
        <v>7</v>
      </c>
      <c r="C5" s="36">
        <v>6</v>
      </c>
      <c r="D5" s="3">
        <v>77.9011</v>
      </c>
      <c r="E5" s="3">
        <v>17.567</v>
      </c>
      <c r="F5" s="3">
        <v>581.80700000000002</v>
      </c>
      <c r="G5" s="18">
        <v>79.341700000000003</v>
      </c>
      <c r="H5" s="3">
        <v>16.149799999999999</v>
      </c>
      <c r="I5" s="4">
        <v>1564.41</v>
      </c>
      <c r="K5" s="3">
        <f>+AVERAGEIF(D5:I5, "&lt;"&amp;$Q$4)</f>
        <v>16.8584</v>
      </c>
      <c r="L5" s="20">
        <f>+STDEV(D5:I5)</f>
        <v>614.55871306494612</v>
      </c>
      <c r="N5" s="37" t="s">
        <v>15</v>
      </c>
      <c r="O5" s="37"/>
      <c r="P5" s="37"/>
      <c r="Q5" s="20">
        <v>12.5</v>
      </c>
    </row>
    <row r="6" spans="2:17" x14ac:dyDescent="0.25">
      <c r="B6" s="23"/>
      <c r="C6" s="14">
        <v>8</v>
      </c>
      <c r="D6" s="3">
        <v>114.623</v>
      </c>
      <c r="E6" s="3">
        <v>16.061599999999999</v>
      </c>
      <c r="F6" s="3">
        <v>370.34300000000002</v>
      </c>
      <c r="G6" s="18">
        <v>139.053</v>
      </c>
      <c r="H6" s="3">
        <v>30.093299999999999</v>
      </c>
      <c r="I6" s="4">
        <v>585.44600000000003</v>
      </c>
      <c r="K6" s="3">
        <f>+AVERAGEIF(D6:I6, "&lt;"&amp;$Q$4)</f>
        <v>16.061599999999999</v>
      </c>
      <c r="L6" s="20">
        <f t="shared" ref="L6:L55" si="0">+STDEV(D6:I6)</f>
        <v>223.95318781229631</v>
      </c>
    </row>
    <row r="7" spans="2:17" x14ac:dyDescent="0.25">
      <c r="B7" s="23"/>
      <c r="C7" s="14">
        <v>10</v>
      </c>
      <c r="D7" s="3">
        <v>22.603999999999999</v>
      </c>
      <c r="E7" s="3">
        <v>19.208400000000001</v>
      </c>
      <c r="F7" s="3">
        <v>373.09100000000001</v>
      </c>
      <c r="G7" s="18">
        <v>21.691099999999999</v>
      </c>
      <c r="H7" s="3">
        <v>18.6753</v>
      </c>
      <c r="I7" s="4">
        <v>36.158499999999997</v>
      </c>
      <c r="K7" s="3">
        <f t="shared" ref="K7:K55" si="1">+AVERAGEIF(D7:I7, "&lt;"&amp;$Q$4)</f>
        <v>20.544699999999999</v>
      </c>
      <c r="L7" s="20">
        <f t="shared" si="0"/>
        <v>142.79580513840617</v>
      </c>
    </row>
    <row r="8" spans="2:17" x14ac:dyDescent="0.25">
      <c r="B8" s="23"/>
      <c r="C8" s="14">
        <v>11</v>
      </c>
      <c r="D8" s="3">
        <v>82.154700000000005</v>
      </c>
      <c r="E8" s="3">
        <v>22.4115</v>
      </c>
      <c r="F8" s="3">
        <v>449.07</v>
      </c>
      <c r="G8" s="18">
        <v>74.7149</v>
      </c>
      <c r="H8" s="3">
        <v>21.02</v>
      </c>
      <c r="I8" s="4">
        <v>676.42</v>
      </c>
      <c r="K8" s="3">
        <f t="shared" si="1"/>
        <v>21.71575</v>
      </c>
      <c r="L8" s="20">
        <f t="shared" si="0"/>
        <v>275.51044792281408</v>
      </c>
    </row>
    <row r="9" spans="2:17" x14ac:dyDescent="0.25">
      <c r="B9" s="23"/>
      <c r="C9" s="14">
        <v>13</v>
      </c>
      <c r="D9" s="3">
        <v>97.382599999999996</v>
      </c>
      <c r="E9" s="3">
        <v>16.665299999999998</v>
      </c>
      <c r="F9" s="3">
        <v>82.487899999999996</v>
      </c>
      <c r="G9" s="18">
        <v>91.517399999999995</v>
      </c>
      <c r="H9" s="3">
        <v>30.160399999999999</v>
      </c>
      <c r="I9" s="4">
        <v>506.80099999999999</v>
      </c>
      <c r="K9" s="3">
        <f t="shared" si="1"/>
        <v>16.665299999999998</v>
      </c>
      <c r="L9" s="20">
        <f t="shared" si="0"/>
        <v>183.98705359326416</v>
      </c>
    </row>
    <row r="10" spans="2:17" x14ac:dyDescent="0.25">
      <c r="B10" s="23"/>
      <c r="C10" s="14">
        <v>20</v>
      </c>
      <c r="D10" s="3">
        <v>22.750399999999999</v>
      </c>
      <c r="E10" s="3">
        <v>21.028700000000001</v>
      </c>
      <c r="F10" s="3">
        <v>143.4</v>
      </c>
      <c r="G10" s="18">
        <v>25.2988</v>
      </c>
      <c r="H10" s="3">
        <v>22.488299999999999</v>
      </c>
      <c r="I10" s="4">
        <v>934.19500000000005</v>
      </c>
      <c r="K10" s="3">
        <f t="shared" si="1"/>
        <v>22.891549999999999</v>
      </c>
      <c r="L10" s="20">
        <f t="shared" si="0"/>
        <v>365.39469416042164</v>
      </c>
    </row>
    <row r="11" spans="2:17" x14ac:dyDescent="0.25">
      <c r="B11" s="23"/>
      <c r="C11" s="14">
        <v>21</v>
      </c>
      <c r="D11" s="3">
        <v>28.865300000000001</v>
      </c>
      <c r="E11" s="3">
        <v>24.629899999999999</v>
      </c>
      <c r="F11" s="3">
        <v>24.5867</v>
      </c>
      <c r="G11" s="18">
        <v>26.841799999999999</v>
      </c>
      <c r="H11" s="3">
        <v>27.508299999999998</v>
      </c>
      <c r="I11" s="4">
        <v>32.123899999999999</v>
      </c>
      <c r="K11" s="3">
        <f t="shared" si="1"/>
        <v>26.486399999999996</v>
      </c>
      <c r="L11" s="20">
        <f t="shared" si="0"/>
        <v>2.8414683362069453</v>
      </c>
    </row>
    <row r="12" spans="2:17" x14ac:dyDescent="0.25">
      <c r="B12" s="23"/>
      <c r="C12" s="14">
        <v>22</v>
      </c>
      <c r="D12" s="3">
        <v>14.6</v>
      </c>
      <c r="E12" s="3">
        <v>11.908099999999999</v>
      </c>
      <c r="F12" s="3">
        <v>32.290599999999998</v>
      </c>
      <c r="G12" s="18">
        <v>13.839</v>
      </c>
      <c r="H12" s="3">
        <v>17.704499999999999</v>
      </c>
      <c r="I12" s="4">
        <v>64.199700000000007</v>
      </c>
      <c r="K12" s="3">
        <f t="shared" si="1"/>
        <v>14.512899999999998</v>
      </c>
      <c r="L12" s="20">
        <f t="shared" si="0"/>
        <v>20.217226677802937</v>
      </c>
    </row>
    <row r="13" spans="2:17" x14ac:dyDescent="0.25">
      <c r="B13" s="23"/>
      <c r="C13" s="14">
        <v>23</v>
      </c>
      <c r="D13" s="3">
        <v>79.72</v>
      </c>
      <c r="E13" s="3">
        <v>24.683199999999999</v>
      </c>
      <c r="F13" s="3">
        <v>151.63399999999999</v>
      </c>
      <c r="G13" s="18">
        <v>76.847300000000004</v>
      </c>
      <c r="H13" s="3">
        <v>24.916699999999999</v>
      </c>
      <c r="I13" s="4">
        <v>77.379900000000006</v>
      </c>
      <c r="K13" s="3">
        <f t="shared" si="1"/>
        <v>24.799949999999999</v>
      </c>
      <c r="L13" s="20">
        <f t="shared" si="0"/>
        <v>46.706834900747303</v>
      </c>
    </row>
    <row r="14" spans="2:17" x14ac:dyDescent="0.25">
      <c r="B14" s="23"/>
      <c r="C14" s="14">
        <v>25</v>
      </c>
      <c r="D14" s="3">
        <v>51.808500000000002</v>
      </c>
      <c r="E14" s="3">
        <v>11.6073</v>
      </c>
      <c r="F14" s="3">
        <v>141.99299999999999</v>
      </c>
      <c r="G14" s="18">
        <v>49.445</v>
      </c>
      <c r="H14" s="3">
        <v>12.3809</v>
      </c>
      <c r="I14" s="4">
        <v>1860.38</v>
      </c>
      <c r="K14" s="3">
        <f t="shared" si="1"/>
        <v>11.9941</v>
      </c>
      <c r="L14" s="20">
        <f t="shared" si="0"/>
        <v>739.2070502867698</v>
      </c>
    </row>
    <row r="15" spans="2:17" x14ac:dyDescent="0.25">
      <c r="B15" s="23"/>
      <c r="C15" s="14">
        <v>26</v>
      </c>
      <c r="D15" s="3">
        <v>91.070300000000003</v>
      </c>
      <c r="E15" s="3">
        <v>24.648800000000001</v>
      </c>
      <c r="F15" s="3">
        <v>379.55700000000002</v>
      </c>
      <c r="G15" s="18">
        <v>96.597499999999997</v>
      </c>
      <c r="H15" s="3">
        <v>29.444299999999998</v>
      </c>
      <c r="I15" s="4">
        <v>1249.1600000000001</v>
      </c>
      <c r="K15" s="3">
        <f t="shared" si="1"/>
        <v>27.04655</v>
      </c>
      <c r="L15" s="20">
        <f t="shared" si="0"/>
        <v>477.5874857677635</v>
      </c>
    </row>
    <row r="16" spans="2:17" x14ac:dyDescent="0.25">
      <c r="B16" s="23"/>
      <c r="C16" s="14">
        <v>28</v>
      </c>
      <c r="D16" s="3">
        <v>116.06100000000001</v>
      </c>
      <c r="E16" s="3">
        <v>23.408200000000001</v>
      </c>
      <c r="F16" s="3">
        <v>224.55</v>
      </c>
      <c r="G16" s="18">
        <v>76.2804</v>
      </c>
      <c r="H16" s="3">
        <v>46.139000000000003</v>
      </c>
      <c r="I16" s="4">
        <v>969.44600000000003</v>
      </c>
      <c r="K16" s="3">
        <f t="shared" si="1"/>
        <v>23.408200000000001</v>
      </c>
      <c r="L16" s="20">
        <f t="shared" si="0"/>
        <v>363.02815160531924</v>
      </c>
    </row>
    <row r="17" spans="2:12" x14ac:dyDescent="0.25">
      <c r="B17" s="23"/>
      <c r="C17" s="14">
        <v>30</v>
      </c>
      <c r="D17" s="3">
        <v>21.447800000000001</v>
      </c>
      <c r="E17" s="3">
        <v>28.400200000000002</v>
      </c>
      <c r="F17" s="3">
        <v>271.69400000000002</v>
      </c>
      <c r="G17" s="18">
        <v>31.1112</v>
      </c>
      <c r="H17" s="3">
        <v>71.438599999999994</v>
      </c>
      <c r="I17" s="4">
        <v>73.963800000000006</v>
      </c>
      <c r="K17" s="3">
        <f t="shared" si="1"/>
        <v>24.923999999999999</v>
      </c>
      <c r="L17" s="20">
        <f t="shared" si="0"/>
        <v>95.166173666375116</v>
      </c>
    </row>
    <row r="18" spans="2:12" x14ac:dyDescent="0.25">
      <c r="B18" s="23"/>
      <c r="C18" s="14">
        <v>34</v>
      </c>
      <c r="D18" s="3">
        <v>161.06700000000001</v>
      </c>
      <c r="E18" s="3">
        <v>238.07599999999999</v>
      </c>
      <c r="F18" s="3">
        <v>93.982399999999998</v>
      </c>
      <c r="G18" s="18">
        <v>155.97499999999999</v>
      </c>
      <c r="H18" s="3">
        <v>239.76400000000001</v>
      </c>
      <c r="I18" s="4">
        <v>263.33999999999997</v>
      </c>
      <c r="K18" s="3" t="e">
        <f t="shared" si="1"/>
        <v>#DIV/0!</v>
      </c>
      <c r="L18" s="20">
        <f t="shared" si="0"/>
        <v>65.35424566550104</v>
      </c>
    </row>
    <row r="19" spans="2:12" x14ac:dyDescent="0.25">
      <c r="B19" s="23"/>
      <c r="C19" s="14">
        <v>36</v>
      </c>
      <c r="D19" s="3">
        <v>83.788799999999995</v>
      </c>
      <c r="E19" s="3">
        <v>17.0778</v>
      </c>
      <c r="F19" s="3">
        <v>484.048</v>
      </c>
      <c r="G19" s="18">
        <v>73.922899999999998</v>
      </c>
      <c r="H19" s="3">
        <v>21.514500000000002</v>
      </c>
      <c r="I19" s="4">
        <v>1157.32</v>
      </c>
      <c r="K19" s="3">
        <f t="shared" si="1"/>
        <v>19.296150000000001</v>
      </c>
      <c r="L19" s="20">
        <f t="shared" si="0"/>
        <v>452.56866923954721</v>
      </c>
    </row>
    <row r="20" spans="2:12" x14ac:dyDescent="0.25">
      <c r="B20" s="23"/>
      <c r="C20" s="14">
        <v>37</v>
      </c>
      <c r="D20" s="3">
        <v>100.742</v>
      </c>
      <c r="E20" s="3">
        <v>9.8961699999999997</v>
      </c>
      <c r="F20" s="3">
        <v>99.2851</v>
      </c>
      <c r="G20" s="18">
        <v>108.224</v>
      </c>
      <c r="H20" s="3">
        <v>11.6228</v>
      </c>
      <c r="I20" s="4">
        <v>637.71699999999998</v>
      </c>
      <c r="K20" s="3">
        <f t="shared" si="1"/>
        <v>10.759485</v>
      </c>
      <c r="L20" s="20">
        <f t="shared" si="0"/>
        <v>237.75184813946444</v>
      </c>
    </row>
    <row r="21" spans="2:12" x14ac:dyDescent="0.25">
      <c r="B21" s="23"/>
      <c r="C21" s="14">
        <v>40</v>
      </c>
      <c r="D21" s="3">
        <v>66.402100000000004</v>
      </c>
      <c r="E21" s="3">
        <v>17.352900000000002</v>
      </c>
      <c r="F21" s="3">
        <v>23.966999999999999</v>
      </c>
      <c r="G21" s="18">
        <v>71.289599999999993</v>
      </c>
      <c r="H21" s="3">
        <v>17.180700000000002</v>
      </c>
      <c r="I21" s="4">
        <v>2509.1799999999998</v>
      </c>
      <c r="K21" s="3">
        <f t="shared" si="1"/>
        <v>19.500200000000003</v>
      </c>
      <c r="L21" s="20">
        <f t="shared" si="0"/>
        <v>1008.6433021405127</v>
      </c>
    </row>
    <row r="22" spans="2:12" x14ac:dyDescent="0.25">
      <c r="B22" s="23"/>
      <c r="C22" s="14">
        <v>41</v>
      </c>
      <c r="D22" s="3">
        <v>47.904299999999999</v>
      </c>
      <c r="E22" s="3">
        <v>9.6873000000000005</v>
      </c>
      <c r="F22" s="3">
        <v>260.87299999999999</v>
      </c>
      <c r="G22" s="18">
        <v>49.783999999999999</v>
      </c>
      <c r="H22" s="3">
        <v>9.76295</v>
      </c>
      <c r="I22" s="4">
        <v>50.674300000000002</v>
      </c>
      <c r="K22" s="3">
        <f t="shared" si="1"/>
        <v>9.7251250000000002</v>
      </c>
      <c r="L22" s="20">
        <f t="shared" si="0"/>
        <v>94.822403892331366</v>
      </c>
    </row>
    <row r="23" spans="2:12" x14ac:dyDescent="0.25">
      <c r="B23" s="23"/>
      <c r="C23" s="14">
        <v>46</v>
      </c>
      <c r="D23" s="3">
        <v>14.540699999999999</v>
      </c>
      <c r="E23" s="3">
        <v>13.3415</v>
      </c>
      <c r="F23" s="3">
        <v>159.94</v>
      </c>
      <c r="G23" s="18">
        <v>18.379300000000001</v>
      </c>
      <c r="H23" s="3">
        <v>9.8036300000000001</v>
      </c>
      <c r="I23" s="4">
        <v>347.93900000000002</v>
      </c>
      <c r="K23" s="3">
        <f t="shared" si="1"/>
        <v>14.016282499999999</v>
      </c>
      <c r="L23" s="20">
        <f t="shared" si="0"/>
        <v>137.44831157141516</v>
      </c>
    </row>
    <row r="24" spans="2:12" x14ac:dyDescent="0.25">
      <c r="B24" s="23"/>
      <c r="C24" s="14">
        <v>49</v>
      </c>
      <c r="D24" s="3">
        <v>54.970100000000002</v>
      </c>
      <c r="E24" s="3">
        <v>13.9407</v>
      </c>
      <c r="F24" s="3">
        <v>54.306100000000001</v>
      </c>
      <c r="G24" s="18">
        <v>54.545400000000001</v>
      </c>
      <c r="H24" s="3">
        <v>14.694100000000001</v>
      </c>
      <c r="I24" s="4">
        <v>562.84900000000005</v>
      </c>
      <c r="K24" s="3">
        <f t="shared" si="1"/>
        <v>14.317399999999999</v>
      </c>
      <c r="L24" s="20">
        <f t="shared" si="0"/>
        <v>214.97640816292068</v>
      </c>
    </row>
    <row r="25" spans="2:12" x14ac:dyDescent="0.25">
      <c r="B25" s="23"/>
      <c r="C25" s="14">
        <v>50</v>
      </c>
      <c r="D25" s="3">
        <v>81.176500000000004</v>
      </c>
      <c r="E25" s="3">
        <v>46.030900000000003</v>
      </c>
      <c r="F25" s="3">
        <v>79.285399999999996</v>
      </c>
      <c r="G25" s="18">
        <v>52.828699999999998</v>
      </c>
      <c r="H25" s="3">
        <v>46.019300000000001</v>
      </c>
      <c r="I25" s="4">
        <v>79.376099999999994</v>
      </c>
      <c r="K25" s="3" t="e">
        <f t="shared" si="1"/>
        <v>#DIV/0!</v>
      </c>
      <c r="L25" s="20">
        <f t="shared" si="0"/>
        <v>17.527158754392154</v>
      </c>
    </row>
    <row r="26" spans="2:12" x14ac:dyDescent="0.25">
      <c r="B26" s="23"/>
      <c r="C26" s="14">
        <v>55</v>
      </c>
      <c r="D26" s="3">
        <v>117.566</v>
      </c>
      <c r="E26" s="3">
        <v>44.512999999999998</v>
      </c>
      <c r="F26" s="3">
        <v>470.755</v>
      </c>
      <c r="G26" s="18">
        <v>86.060500000000005</v>
      </c>
      <c r="H26" s="3">
        <v>38.000100000000003</v>
      </c>
      <c r="I26" s="4">
        <v>897.06200000000001</v>
      </c>
      <c r="K26" s="3" t="e">
        <f t="shared" si="1"/>
        <v>#DIV/0!</v>
      </c>
      <c r="L26" s="20">
        <f t="shared" si="0"/>
        <v>344.97981144998425</v>
      </c>
    </row>
    <row r="27" spans="2:12" x14ac:dyDescent="0.25">
      <c r="B27" s="23"/>
      <c r="C27" s="14">
        <v>56</v>
      </c>
      <c r="D27" s="3">
        <v>93.249099999999999</v>
      </c>
      <c r="E27" s="3">
        <v>22.905100000000001</v>
      </c>
      <c r="F27" s="3">
        <v>219.17699999999999</v>
      </c>
      <c r="G27" s="18">
        <v>85.362399999999994</v>
      </c>
      <c r="H27" s="3">
        <v>48.730400000000003</v>
      </c>
      <c r="I27" s="4">
        <v>543.28899999999999</v>
      </c>
      <c r="K27" s="3">
        <f t="shared" si="1"/>
        <v>22.905100000000001</v>
      </c>
      <c r="L27" s="20">
        <f t="shared" si="0"/>
        <v>195.52578053200043</v>
      </c>
    </row>
    <row r="28" spans="2:12" x14ac:dyDescent="0.25">
      <c r="B28" s="23"/>
      <c r="C28" s="14">
        <v>62</v>
      </c>
      <c r="D28" s="3">
        <v>11.622299999999999</v>
      </c>
      <c r="E28" s="3">
        <v>12.760899999999999</v>
      </c>
      <c r="F28" s="3">
        <v>143.59100000000001</v>
      </c>
      <c r="G28" s="18">
        <v>36.997799999999998</v>
      </c>
      <c r="H28" s="3">
        <v>13.5045</v>
      </c>
      <c r="I28" s="4">
        <v>902.67200000000003</v>
      </c>
      <c r="K28" s="3">
        <f t="shared" si="1"/>
        <v>12.629233333333332</v>
      </c>
      <c r="L28" s="20">
        <f t="shared" si="0"/>
        <v>354.34124292104309</v>
      </c>
    </row>
    <row r="29" spans="2:12" x14ac:dyDescent="0.25">
      <c r="B29" s="23"/>
      <c r="C29" s="14">
        <v>66</v>
      </c>
      <c r="D29" s="3">
        <v>104.58799999999999</v>
      </c>
      <c r="E29" s="3">
        <v>28.680499999999999</v>
      </c>
      <c r="F29" s="3">
        <v>516.30899999999997</v>
      </c>
      <c r="G29" s="18">
        <v>81.181700000000006</v>
      </c>
      <c r="H29" s="3">
        <v>30.257899999999999</v>
      </c>
      <c r="I29" s="4">
        <v>400.66500000000002</v>
      </c>
      <c r="K29" s="3">
        <f t="shared" si="1"/>
        <v>28.680499999999999</v>
      </c>
      <c r="L29" s="20">
        <f t="shared" si="0"/>
        <v>210.45527088393308</v>
      </c>
    </row>
    <row r="30" spans="2:12" x14ac:dyDescent="0.25">
      <c r="B30" s="23"/>
      <c r="C30" s="14">
        <v>67</v>
      </c>
      <c r="D30" s="3">
        <v>103.541</v>
      </c>
      <c r="E30" s="3">
        <v>23.2547</v>
      </c>
      <c r="F30" s="3">
        <v>91.354600000000005</v>
      </c>
      <c r="G30" s="18">
        <v>101.759</v>
      </c>
      <c r="H30" s="3">
        <v>27.981999999999999</v>
      </c>
      <c r="I30" s="4">
        <v>90.650400000000005</v>
      </c>
      <c r="K30" s="3">
        <f t="shared" si="1"/>
        <v>25.61835</v>
      </c>
      <c r="L30" s="20">
        <f t="shared" si="0"/>
        <v>37.173719246070419</v>
      </c>
    </row>
    <row r="31" spans="2:12" x14ac:dyDescent="0.25">
      <c r="B31" s="23"/>
      <c r="C31" s="14">
        <v>69</v>
      </c>
      <c r="D31" s="3">
        <v>78.749700000000004</v>
      </c>
      <c r="E31" s="3">
        <v>24.7225</v>
      </c>
      <c r="F31" s="3">
        <v>471.40199999999999</v>
      </c>
      <c r="G31" s="18">
        <v>81.035399999999996</v>
      </c>
      <c r="H31" s="3">
        <v>35.349899999999998</v>
      </c>
      <c r="I31" s="4">
        <v>731.05799999999999</v>
      </c>
      <c r="K31" s="3">
        <f t="shared" si="1"/>
        <v>24.7225</v>
      </c>
      <c r="L31" s="20">
        <f t="shared" si="0"/>
        <v>294.6625873457532</v>
      </c>
    </row>
    <row r="32" spans="2:12" x14ac:dyDescent="0.25">
      <c r="B32" s="23"/>
      <c r="C32" s="14">
        <v>70</v>
      </c>
      <c r="D32" s="3">
        <v>98.141300000000001</v>
      </c>
      <c r="E32" s="3">
        <v>12.9137</v>
      </c>
      <c r="F32" s="3">
        <v>410.065</v>
      </c>
      <c r="G32" s="18">
        <v>41.518500000000003</v>
      </c>
      <c r="H32" s="3">
        <v>21.531700000000001</v>
      </c>
      <c r="I32" s="4">
        <v>1040.6300000000001</v>
      </c>
      <c r="K32" s="3">
        <f t="shared" si="1"/>
        <v>17.2227</v>
      </c>
      <c r="L32" s="20">
        <f t="shared" si="0"/>
        <v>405.72257298935523</v>
      </c>
    </row>
    <row r="33" spans="2:12" x14ac:dyDescent="0.25">
      <c r="B33" s="23"/>
      <c r="C33" s="14">
        <v>71</v>
      </c>
      <c r="D33" s="3">
        <v>18.9024</v>
      </c>
      <c r="E33" s="3">
        <v>18.839300000000001</v>
      </c>
      <c r="F33" s="3">
        <v>478.83499999999998</v>
      </c>
      <c r="G33" s="18">
        <v>16.167300000000001</v>
      </c>
      <c r="H33" s="3">
        <v>16.800599999999999</v>
      </c>
      <c r="I33" s="4">
        <v>36.427799999999998</v>
      </c>
      <c r="K33" s="3">
        <f t="shared" si="1"/>
        <v>17.677400000000002</v>
      </c>
      <c r="L33" s="20">
        <f t="shared" si="0"/>
        <v>186.88955452037084</v>
      </c>
    </row>
    <row r="34" spans="2:12" x14ac:dyDescent="0.25">
      <c r="B34" s="23"/>
      <c r="C34" s="14">
        <v>74</v>
      </c>
      <c r="D34" s="3">
        <v>14.1327</v>
      </c>
      <c r="E34" s="3">
        <v>49.828899999999997</v>
      </c>
      <c r="F34" s="3">
        <v>70.606399999999994</v>
      </c>
      <c r="G34" s="18">
        <v>20.2529</v>
      </c>
      <c r="H34" s="3">
        <v>14.327999999999999</v>
      </c>
      <c r="I34" s="4">
        <v>311.74900000000002</v>
      </c>
      <c r="K34" s="3">
        <f t="shared" si="1"/>
        <v>16.237866666666665</v>
      </c>
      <c r="L34" s="20">
        <f t="shared" si="0"/>
        <v>115.69531397436546</v>
      </c>
    </row>
    <row r="35" spans="2:12" x14ac:dyDescent="0.25">
      <c r="B35" s="23"/>
      <c r="C35" s="14">
        <v>75</v>
      </c>
      <c r="D35" s="3">
        <v>50.756500000000003</v>
      </c>
      <c r="E35" s="3">
        <v>7.3703000000000003</v>
      </c>
      <c r="F35" s="3">
        <v>452.971</v>
      </c>
      <c r="G35" s="18">
        <v>47.299199999999999</v>
      </c>
      <c r="H35" s="3">
        <v>16.325099999999999</v>
      </c>
      <c r="I35" s="4">
        <v>475.93700000000001</v>
      </c>
      <c r="K35" s="3">
        <f t="shared" si="1"/>
        <v>11.8477</v>
      </c>
      <c r="L35" s="20">
        <f t="shared" si="0"/>
        <v>224.87875143412504</v>
      </c>
    </row>
    <row r="36" spans="2:12" x14ac:dyDescent="0.25">
      <c r="B36" s="23"/>
      <c r="C36" s="14">
        <v>78</v>
      </c>
      <c r="D36" s="3">
        <v>63.056399999999996</v>
      </c>
      <c r="E36" s="3">
        <v>13.792999999999999</v>
      </c>
      <c r="F36" s="3">
        <v>467.43400000000003</v>
      </c>
      <c r="G36" s="18">
        <v>55.381300000000003</v>
      </c>
      <c r="H36" s="3">
        <v>14.536300000000001</v>
      </c>
      <c r="I36" s="4">
        <v>279.041</v>
      </c>
      <c r="K36" s="3">
        <f t="shared" si="1"/>
        <v>14.16465</v>
      </c>
      <c r="L36" s="20">
        <f t="shared" si="0"/>
        <v>184.83666363233965</v>
      </c>
    </row>
    <row r="37" spans="2:12" x14ac:dyDescent="0.25">
      <c r="B37" s="23"/>
      <c r="C37" s="14">
        <v>79</v>
      </c>
      <c r="D37" s="3">
        <v>97.466899999999995</v>
      </c>
      <c r="E37" s="3">
        <v>15.5924</v>
      </c>
      <c r="F37" s="3">
        <v>457.02600000000001</v>
      </c>
      <c r="G37" s="18">
        <v>101.438</v>
      </c>
      <c r="H37" s="3">
        <v>30.976600000000001</v>
      </c>
      <c r="I37" s="4">
        <v>2136.59</v>
      </c>
      <c r="K37" s="3">
        <f t="shared" si="1"/>
        <v>15.5924</v>
      </c>
      <c r="L37" s="20">
        <f t="shared" si="0"/>
        <v>830.84011536764342</v>
      </c>
    </row>
    <row r="38" spans="2:12" x14ac:dyDescent="0.25">
      <c r="B38" s="23"/>
      <c r="C38" s="14">
        <v>80</v>
      </c>
      <c r="D38" s="3">
        <v>69.495000000000005</v>
      </c>
      <c r="E38" s="3">
        <v>12.223000000000001</v>
      </c>
      <c r="F38" s="3">
        <v>436.35899999999998</v>
      </c>
      <c r="G38" s="18">
        <v>73.372600000000006</v>
      </c>
      <c r="H38" s="3">
        <v>13.423299999999999</v>
      </c>
      <c r="I38" s="4">
        <v>671.46600000000001</v>
      </c>
      <c r="K38" s="3">
        <f t="shared" si="1"/>
        <v>12.82315</v>
      </c>
      <c r="L38" s="20">
        <f t="shared" si="0"/>
        <v>275.79398649322104</v>
      </c>
    </row>
    <row r="39" spans="2:12" x14ac:dyDescent="0.25">
      <c r="B39" s="23"/>
      <c r="C39" s="14">
        <v>81</v>
      </c>
      <c r="D39" s="3">
        <v>67.447000000000003</v>
      </c>
      <c r="E39" s="3">
        <v>26.5624</v>
      </c>
      <c r="F39" s="3">
        <v>142.72399999999999</v>
      </c>
      <c r="G39" s="18">
        <v>74.364699999999999</v>
      </c>
      <c r="H39" s="3">
        <v>31.456600000000002</v>
      </c>
      <c r="I39" s="4">
        <v>879.91</v>
      </c>
      <c r="K39" s="3">
        <f t="shared" si="1"/>
        <v>26.5624</v>
      </c>
      <c r="L39" s="20">
        <f t="shared" si="0"/>
        <v>333.86106182384555</v>
      </c>
    </row>
    <row r="40" spans="2:12" x14ac:dyDescent="0.25">
      <c r="B40" s="23"/>
      <c r="C40" s="14">
        <v>82</v>
      </c>
      <c r="D40" s="3">
        <v>33.858199999999997</v>
      </c>
      <c r="E40" s="3">
        <v>20.081299999999999</v>
      </c>
      <c r="F40" s="3">
        <v>315.74200000000002</v>
      </c>
      <c r="G40" s="18">
        <v>25.512</v>
      </c>
      <c r="H40" s="3">
        <v>19.3917</v>
      </c>
      <c r="I40" s="4">
        <v>905.51400000000001</v>
      </c>
      <c r="K40" s="3">
        <f t="shared" si="1"/>
        <v>21.661666666666665</v>
      </c>
      <c r="L40" s="20">
        <f t="shared" si="0"/>
        <v>355.46631390603341</v>
      </c>
    </row>
    <row r="41" spans="2:12" x14ac:dyDescent="0.25">
      <c r="B41" s="23"/>
      <c r="C41" s="14">
        <v>83</v>
      </c>
      <c r="D41" s="3">
        <v>19.211400000000001</v>
      </c>
      <c r="E41" s="3">
        <v>17.482500000000002</v>
      </c>
      <c r="F41" s="3">
        <v>456.99799999999999</v>
      </c>
      <c r="G41" s="18">
        <v>24.909199999999998</v>
      </c>
      <c r="H41" s="3">
        <v>23.9145</v>
      </c>
      <c r="I41" s="4">
        <v>139.767</v>
      </c>
      <c r="K41" s="3">
        <f t="shared" si="1"/>
        <v>21.3794</v>
      </c>
      <c r="L41" s="20">
        <f t="shared" si="0"/>
        <v>174.7364582260802</v>
      </c>
    </row>
    <row r="42" spans="2:12" x14ac:dyDescent="0.25">
      <c r="B42" s="23"/>
      <c r="C42" s="14">
        <v>86</v>
      </c>
      <c r="D42" s="3">
        <v>70.788300000000007</v>
      </c>
      <c r="E42" s="3">
        <v>17.657800000000002</v>
      </c>
      <c r="F42" s="3">
        <v>544.16700000000003</v>
      </c>
      <c r="G42" s="18">
        <v>73.430400000000006</v>
      </c>
      <c r="H42" s="3">
        <v>27.154499999999999</v>
      </c>
      <c r="I42" s="4">
        <v>570.49599999999998</v>
      </c>
      <c r="K42" s="3">
        <f t="shared" si="1"/>
        <v>22.40615</v>
      </c>
      <c r="L42" s="20">
        <f t="shared" si="0"/>
        <v>264.48663764525929</v>
      </c>
    </row>
    <row r="43" spans="2:12" x14ac:dyDescent="0.25">
      <c r="B43" s="23"/>
      <c r="C43" s="14">
        <v>88</v>
      </c>
      <c r="D43" s="3">
        <v>86.340900000000005</v>
      </c>
      <c r="E43" s="3">
        <v>21.2456</v>
      </c>
      <c r="F43" s="3">
        <v>450.661</v>
      </c>
      <c r="G43" s="18">
        <v>50.049199999999999</v>
      </c>
      <c r="H43" s="3">
        <v>41.521700000000003</v>
      </c>
      <c r="I43" s="4">
        <v>450.34</v>
      </c>
      <c r="K43" s="3">
        <f t="shared" si="1"/>
        <v>21.2456</v>
      </c>
      <c r="L43" s="20">
        <f t="shared" si="0"/>
        <v>207.99605871086754</v>
      </c>
    </row>
    <row r="44" spans="2:12" x14ac:dyDescent="0.25">
      <c r="B44" s="23"/>
      <c r="C44" s="14">
        <v>90</v>
      </c>
      <c r="D44" s="3">
        <v>27.244700000000002</v>
      </c>
      <c r="E44" s="3">
        <v>20.99</v>
      </c>
      <c r="F44" s="3">
        <v>505.43</v>
      </c>
      <c r="G44" s="18">
        <v>23.154</v>
      </c>
      <c r="H44" s="3">
        <v>20.563700000000001</v>
      </c>
      <c r="I44" s="4">
        <v>976.16099999999994</v>
      </c>
      <c r="K44" s="3">
        <f t="shared" si="1"/>
        <v>22.988099999999999</v>
      </c>
      <c r="L44" s="20">
        <f t="shared" si="0"/>
        <v>399.45424555482026</v>
      </c>
    </row>
    <row r="45" spans="2:12" x14ac:dyDescent="0.25">
      <c r="B45" s="23"/>
      <c r="C45" s="14">
        <v>91</v>
      </c>
      <c r="D45" s="3">
        <v>103.48399999999999</v>
      </c>
      <c r="E45" s="3">
        <v>104.45699999999999</v>
      </c>
      <c r="F45" s="3">
        <v>103.88800000000001</v>
      </c>
      <c r="G45" s="18">
        <v>102.11499999999999</v>
      </c>
      <c r="H45" s="3">
        <v>35.7224</v>
      </c>
      <c r="I45" s="4">
        <v>1252.6199999999999</v>
      </c>
      <c r="K45" s="3" t="e">
        <f t="shared" si="1"/>
        <v>#DIV/0!</v>
      </c>
      <c r="L45" s="20">
        <f t="shared" si="0"/>
        <v>475.43878313229766</v>
      </c>
    </row>
    <row r="46" spans="2:12" x14ac:dyDescent="0.25">
      <c r="B46" s="23"/>
      <c r="C46" s="14">
        <v>92</v>
      </c>
      <c r="D46" s="3">
        <v>16.601900000000001</v>
      </c>
      <c r="E46" s="3">
        <v>15.191599999999999</v>
      </c>
      <c r="F46" s="3">
        <v>373.83600000000001</v>
      </c>
      <c r="G46" s="18">
        <v>17.293399999999998</v>
      </c>
      <c r="H46" s="3">
        <v>14.853300000000001</v>
      </c>
      <c r="I46" s="4">
        <v>55.376899999999999</v>
      </c>
      <c r="K46" s="3">
        <f t="shared" si="1"/>
        <v>15.985050000000001</v>
      </c>
      <c r="L46" s="20">
        <f t="shared" si="0"/>
        <v>143.74471534051492</v>
      </c>
    </row>
    <row r="47" spans="2:12" x14ac:dyDescent="0.25">
      <c r="B47" s="23"/>
      <c r="C47" s="14">
        <v>93</v>
      </c>
      <c r="D47" s="3">
        <v>9.6092499999999994</v>
      </c>
      <c r="E47" s="3">
        <v>9.29697</v>
      </c>
      <c r="F47" s="3">
        <v>111.94199999999999</v>
      </c>
      <c r="G47" s="18">
        <v>11.0724</v>
      </c>
      <c r="H47" s="3">
        <v>10.0618</v>
      </c>
      <c r="I47" s="4">
        <v>47.541800000000002</v>
      </c>
      <c r="K47" s="3">
        <f t="shared" si="1"/>
        <v>10.010104999999999</v>
      </c>
      <c r="L47" s="20">
        <f t="shared" si="0"/>
        <v>41.373560594213636</v>
      </c>
    </row>
    <row r="48" spans="2:12" x14ac:dyDescent="0.25">
      <c r="B48" s="23"/>
      <c r="C48" s="14">
        <v>94</v>
      </c>
      <c r="D48" s="3">
        <v>38.001300000000001</v>
      </c>
      <c r="E48" s="3">
        <v>10.742699999999999</v>
      </c>
      <c r="F48" s="3">
        <v>132.755</v>
      </c>
      <c r="G48" s="18">
        <v>32.886699999999998</v>
      </c>
      <c r="H48" s="3">
        <v>28.929400000000001</v>
      </c>
      <c r="I48" s="4">
        <v>596.39099999999996</v>
      </c>
      <c r="K48" s="3">
        <f t="shared" si="1"/>
        <v>19.83605</v>
      </c>
      <c r="L48" s="20">
        <f t="shared" si="0"/>
        <v>227.71312748106041</v>
      </c>
    </row>
    <row r="49" spans="2:12" x14ac:dyDescent="0.25">
      <c r="B49" s="23"/>
      <c r="C49" s="14">
        <v>95</v>
      </c>
      <c r="D49" s="3">
        <v>60.393000000000001</v>
      </c>
      <c r="E49" s="3">
        <v>12.9727</v>
      </c>
      <c r="F49" s="3">
        <v>370.30399999999997</v>
      </c>
      <c r="G49" s="18">
        <v>35.408200000000001</v>
      </c>
      <c r="H49" s="3">
        <v>18.520399999999999</v>
      </c>
      <c r="I49" s="4">
        <v>55.634399999999999</v>
      </c>
      <c r="K49" s="3">
        <f t="shared" si="1"/>
        <v>15.746549999999999</v>
      </c>
      <c r="L49" s="20">
        <f t="shared" si="0"/>
        <v>137.56563528645881</v>
      </c>
    </row>
    <row r="50" spans="2:12" x14ac:dyDescent="0.25">
      <c r="B50" s="23"/>
      <c r="C50" s="14">
        <v>96</v>
      </c>
      <c r="D50" s="3">
        <v>10.8642</v>
      </c>
      <c r="E50" s="3">
        <v>9.4855300000000007</v>
      </c>
      <c r="F50" s="3">
        <v>13.824400000000001</v>
      </c>
      <c r="G50" s="18">
        <v>10.0936</v>
      </c>
      <c r="H50" s="3">
        <v>8.4895300000000002</v>
      </c>
      <c r="I50" s="4">
        <v>33.420900000000003</v>
      </c>
      <c r="K50" s="3">
        <f t="shared" si="1"/>
        <v>10.551452000000001</v>
      </c>
      <c r="L50" s="20">
        <f t="shared" si="0"/>
        <v>9.5105245239948033</v>
      </c>
    </row>
    <row r="51" spans="2:12" x14ac:dyDescent="0.25">
      <c r="B51" s="23"/>
      <c r="C51" s="14">
        <v>97</v>
      </c>
      <c r="D51" s="3">
        <v>82.948999999999998</v>
      </c>
      <c r="E51" s="3">
        <v>15.0252</v>
      </c>
      <c r="F51" s="3">
        <v>83.950999999999993</v>
      </c>
      <c r="G51" s="18">
        <v>83.373900000000006</v>
      </c>
      <c r="H51" s="3">
        <v>36.828299999999999</v>
      </c>
      <c r="I51" s="4">
        <v>3334.4</v>
      </c>
      <c r="K51" s="3">
        <f t="shared" si="1"/>
        <v>15.0252</v>
      </c>
      <c r="L51" s="20">
        <f t="shared" si="0"/>
        <v>1336.9090993302934</v>
      </c>
    </row>
    <row r="52" spans="2:12" x14ac:dyDescent="0.25">
      <c r="B52" s="23"/>
      <c r="C52" s="14">
        <v>98</v>
      </c>
      <c r="D52" s="3">
        <v>102.08</v>
      </c>
      <c r="E52" s="3">
        <v>12.073</v>
      </c>
      <c r="F52" s="3">
        <v>369.904</v>
      </c>
      <c r="G52" s="18">
        <v>85.678899999999999</v>
      </c>
      <c r="H52" s="3">
        <v>18.325199999999999</v>
      </c>
      <c r="I52" s="4">
        <v>819.35599999999999</v>
      </c>
      <c r="K52" s="3">
        <f t="shared" si="1"/>
        <v>15.1991</v>
      </c>
      <c r="L52" s="20">
        <f t="shared" si="0"/>
        <v>315.04883610191234</v>
      </c>
    </row>
    <row r="53" spans="2:12" x14ac:dyDescent="0.25">
      <c r="B53" s="23"/>
      <c r="C53" s="14">
        <v>99</v>
      </c>
      <c r="D53" s="3">
        <v>14.547700000000001</v>
      </c>
      <c r="E53" s="3">
        <v>14.4396</v>
      </c>
      <c r="F53" s="3">
        <v>444.58199999999999</v>
      </c>
      <c r="G53" s="18">
        <v>18.319800000000001</v>
      </c>
      <c r="H53" s="3">
        <v>13.670400000000001</v>
      </c>
      <c r="I53" s="4">
        <v>1664.23</v>
      </c>
      <c r="K53" s="3">
        <f t="shared" si="1"/>
        <v>15.244375000000002</v>
      </c>
      <c r="L53" s="20">
        <f t="shared" si="0"/>
        <v>660.84686089450531</v>
      </c>
    </row>
    <row r="54" spans="2:12" x14ac:dyDescent="0.25">
      <c r="B54" s="23"/>
      <c r="C54" s="14">
        <v>100</v>
      </c>
      <c r="D54" s="3">
        <v>12.3642</v>
      </c>
      <c r="E54" s="3">
        <v>12.1351</v>
      </c>
      <c r="F54" s="3">
        <v>452.85899999999998</v>
      </c>
      <c r="G54" s="18">
        <v>10.6266</v>
      </c>
      <c r="H54" s="3">
        <v>11.918900000000001</v>
      </c>
      <c r="I54" s="4">
        <v>694.625</v>
      </c>
      <c r="K54" s="3">
        <f t="shared" si="1"/>
        <v>11.761200000000001</v>
      </c>
      <c r="L54" s="20">
        <f t="shared" si="0"/>
        <v>300.10790539388103</v>
      </c>
    </row>
    <row r="55" spans="2:12" ht="15.75" thickBot="1" x14ac:dyDescent="0.3">
      <c r="B55" s="24"/>
      <c r="C55" s="15">
        <v>103</v>
      </c>
      <c r="D55" s="5">
        <v>151.30699999999999</v>
      </c>
      <c r="E55" s="5">
        <v>22.7896</v>
      </c>
      <c r="F55" s="5">
        <v>74.522599999999997</v>
      </c>
      <c r="G55" s="19">
        <v>57.218800000000002</v>
      </c>
      <c r="H55" s="5">
        <v>686.995</v>
      </c>
      <c r="I55" s="6">
        <v>907.4</v>
      </c>
      <c r="K55" s="3">
        <f t="shared" si="1"/>
        <v>22.7896</v>
      </c>
      <c r="L55" s="20">
        <f t="shared" si="0"/>
        <v>380.9890892781209</v>
      </c>
    </row>
    <row r="56" spans="2:12" x14ac:dyDescent="0.25">
      <c r="B56" s="25" t="s">
        <v>9</v>
      </c>
      <c r="C56" s="25"/>
      <c r="D56" s="10">
        <f>+AVERAGEIF(D5:D55, "&lt;"&amp;$Q$4)</f>
        <v>17.494309375</v>
      </c>
      <c r="E56" s="10">
        <f t="shared" ref="E56:I56" si="2">+AVERAGEIF(E5:E55, "&lt;"&amp;$Q$4)</f>
        <v>17.277208043478261</v>
      </c>
      <c r="F56" s="10">
        <f t="shared" si="2"/>
        <v>20.7927</v>
      </c>
      <c r="G56" s="33">
        <f t="shared" si="2"/>
        <v>18.896746666666665</v>
      </c>
      <c r="H56" s="38">
        <f t="shared" si="2"/>
        <v>17.974045999999994</v>
      </c>
      <c r="I56" s="38" t="e">
        <f>+AVERAGEIF(I5:I55, "&lt;"&amp;$Q$4)</f>
        <v>#DIV/0!</v>
      </c>
    </row>
    <row r="57" spans="2:12" x14ac:dyDescent="0.25">
      <c r="B57" s="26" t="s">
        <v>10</v>
      </c>
      <c r="C57" s="26"/>
      <c r="D57" s="10">
        <f t="array" ref="D57">_xlfn.STDEV.P(IF(D5:D55&lt;50,D5:D55))</f>
        <v>9.9427579475592918</v>
      </c>
      <c r="E57" s="10">
        <f t="array" ref="E57">_xlfn.STDEV.P(IF(E5:E55&lt;50,E5:E55))</f>
        <v>8.9017309630767603</v>
      </c>
      <c r="F57" s="10">
        <f t="array" ref="F57">_xlfn.STDEV.P(IF(F5:F55&lt;50,F5:F55))</f>
        <v>6.5608516918060973</v>
      </c>
      <c r="G57" s="10">
        <f t="array" ref="G57">_xlfn.STDEV.P(IF(G5:G55&lt;50,G5:G55))</f>
        <v>11.979202593491639</v>
      </c>
      <c r="H57" s="10">
        <f t="array" ref="H57">_xlfn.STDEV.P(IF(H5:H55&lt;50,H5:H55))</f>
        <v>10.364749974734401</v>
      </c>
      <c r="I57" s="10">
        <f t="array" ref="I57">_xlfn.STDEV.P(IF(I5:I55&lt;50,I5:I55))</f>
        <v>5.4527209990609693</v>
      </c>
    </row>
    <row r="58" spans="2:12" x14ac:dyDescent="0.25">
      <c r="B58" s="27" t="s">
        <v>11</v>
      </c>
      <c r="C58" s="27"/>
      <c r="D58" s="10" t="str">
        <f>+_xlfn.CONCAT(COUNTIF(D5:D55, "&gt;"&amp;$Q$4), "/", COUNT(D5:D55))</f>
        <v>35/51</v>
      </c>
      <c r="E58" s="10" t="str">
        <f t="shared" ref="E58:K58" si="3">+_xlfn.CONCAT(COUNTIF(E5:E55, "&gt;"&amp;$Q$4), "/", COUNT(E5:E55))</f>
        <v>5/51</v>
      </c>
      <c r="F58" s="10" t="str">
        <f t="shared" si="3"/>
        <v>48/51</v>
      </c>
      <c r="G58" s="10" t="str">
        <f t="shared" si="3"/>
        <v>36/51</v>
      </c>
      <c r="H58" s="10" t="str">
        <f t="shared" si="3"/>
        <v>16/51</v>
      </c>
      <c r="I58" s="10" t="str">
        <f t="shared" si="3"/>
        <v>51/51</v>
      </c>
      <c r="J58" s="10"/>
      <c r="K58" s="10" t="str">
        <f>+_xlfn.CONCAT(COUNTIF(K5:K55, "&lt;"&amp;$Q$5), "/", COUNT(K5:K55))</f>
        <v>7/47</v>
      </c>
    </row>
  </sheetData>
  <mergeCells count="9">
    <mergeCell ref="N4:P4"/>
    <mergeCell ref="N5:P5"/>
    <mergeCell ref="B5:B55"/>
    <mergeCell ref="B56:C56"/>
    <mergeCell ref="B57:C57"/>
    <mergeCell ref="B58:C58"/>
    <mergeCell ref="D2:I2"/>
    <mergeCell ref="D3:F3"/>
    <mergeCell ref="G3:I3"/>
  </mergeCells>
  <conditionalFormatting sqref="K5:K55">
    <cfRule type="cellIs" dxfId="15" priority="1" operator="lessThan">
      <formula>$Q$5</formula>
    </cfRule>
    <cfRule type="cellIs" dxfId="14" priority="4" operator="greaterThan">
      <formula>30</formula>
    </cfRule>
  </conditionalFormatting>
  <conditionalFormatting sqref="L5:L55">
    <cfRule type="cellIs" dxfId="13" priority="3" operator="greaterThan">
      <formula>5</formula>
    </cfRule>
  </conditionalFormatting>
  <conditionalFormatting sqref="D5:I55">
    <cfRule type="cellIs" dxfId="12" priority="2" operator="greaterThan">
      <formula>$Q$4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9F12-62F0-45B6-A857-447593DB2FC2}">
  <dimension ref="B1:T64"/>
  <sheetViews>
    <sheetView tabSelected="1" topLeftCell="A41" zoomScale="160" zoomScaleNormal="160" workbookViewId="0">
      <selection activeCell="F23" sqref="F23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8" width="9.28515625" style="2" bestFit="1" customWidth="1"/>
    <col min="9" max="9" width="9.5703125" style="2" customWidth="1"/>
    <col min="10" max="10" width="9.140625" style="9"/>
    <col min="11" max="12" width="9.140625" style="2"/>
    <col min="13" max="13" width="9.140625" style="9"/>
    <col min="14" max="15" width="9.140625" style="20"/>
    <col min="16" max="18" width="9.140625" style="9"/>
    <col min="19" max="19" width="11" style="40" customWidth="1"/>
    <col min="20" max="20" width="10.5703125" style="40" customWidth="1"/>
    <col min="21" max="16384" width="9.140625" style="9"/>
  </cols>
  <sheetData>
    <row r="1" spans="2:17" ht="15.75" thickBot="1" x14ac:dyDescent="0.3">
      <c r="D1" s="2"/>
    </row>
    <row r="2" spans="2:17" x14ac:dyDescent="0.25">
      <c r="B2" s="11"/>
      <c r="C2" s="13"/>
      <c r="D2" s="28" t="s">
        <v>8</v>
      </c>
      <c r="E2" s="25"/>
      <c r="F2" s="25"/>
      <c r="G2" s="25"/>
      <c r="H2" s="25"/>
      <c r="I2" s="29"/>
    </row>
    <row r="3" spans="2:17" x14ac:dyDescent="0.25">
      <c r="B3" s="12"/>
      <c r="C3" s="14"/>
      <c r="D3" s="30" t="s">
        <v>0</v>
      </c>
      <c r="E3" s="26"/>
      <c r="F3" s="26"/>
      <c r="G3" s="31" t="s">
        <v>5</v>
      </c>
      <c r="H3" s="26"/>
      <c r="I3" s="32"/>
    </row>
    <row r="4" spans="2:17" ht="15.75" thickBot="1" x14ac:dyDescent="0.3">
      <c r="B4" s="12"/>
      <c r="C4" s="14"/>
      <c r="D4" s="16" t="s">
        <v>2</v>
      </c>
      <c r="E4" s="7" t="s">
        <v>3</v>
      </c>
      <c r="F4" s="7" t="s">
        <v>4</v>
      </c>
      <c r="G4" s="17" t="s">
        <v>2</v>
      </c>
      <c r="H4" s="7" t="s">
        <v>3</v>
      </c>
      <c r="I4" s="8" t="s">
        <v>4</v>
      </c>
      <c r="K4" s="34" t="s">
        <v>9</v>
      </c>
      <c r="L4" s="34" t="s">
        <v>10</v>
      </c>
      <c r="N4" s="37" t="s">
        <v>14</v>
      </c>
      <c r="O4" s="37"/>
      <c r="P4" s="37"/>
      <c r="Q4" s="20">
        <v>20</v>
      </c>
    </row>
    <row r="5" spans="2:17" x14ac:dyDescent="0.25">
      <c r="B5" s="23" t="s">
        <v>6</v>
      </c>
      <c r="C5" s="14">
        <v>6</v>
      </c>
      <c r="D5" s="3">
        <v>17.729700000000001</v>
      </c>
      <c r="E5" s="3">
        <v>16.263100000000001</v>
      </c>
      <c r="F5" s="3">
        <v>16.027999999999999</v>
      </c>
      <c r="G5" s="18">
        <v>15.677899999999999</v>
      </c>
      <c r="H5" s="3">
        <v>15.660399999999999</v>
      </c>
      <c r="I5" s="4">
        <v>15.172700000000001</v>
      </c>
      <c r="K5" s="3">
        <f>+AVERAGE(D5:I5)</f>
        <v>16.088633333333334</v>
      </c>
      <c r="L5" s="2">
        <f>+STDEV(D5:I5)</f>
        <v>0.88523831292294819</v>
      </c>
      <c r="N5" s="37" t="s">
        <v>15</v>
      </c>
      <c r="O5" s="37"/>
      <c r="P5" s="37"/>
      <c r="Q5" s="20">
        <v>12.5</v>
      </c>
    </row>
    <row r="6" spans="2:17" x14ac:dyDescent="0.25">
      <c r="B6" s="23"/>
      <c r="C6" s="14">
        <v>8</v>
      </c>
      <c r="D6" s="3">
        <v>14.8537</v>
      </c>
      <c r="E6" s="3">
        <v>20.264099999999999</v>
      </c>
      <c r="F6" s="3">
        <v>20.712199999999999</v>
      </c>
      <c r="G6" s="18">
        <v>16.977699999999999</v>
      </c>
      <c r="H6" s="3">
        <v>17.6265</v>
      </c>
      <c r="I6" s="4">
        <v>17.699000000000002</v>
      </c>
      <c r="K6" s="3">
        <f>+AVERAGE(D6:I6)</f>
        <v>18.022200000000002</v>
      </c>
      <c r="L6" s="2">
        <f>+STDEV(D6:I6)</f>
        <v>2.1750229810280071</v>
      </c>
    </row>
    <row r="7" spans="2:17" x14ac:dyDescent="0.25">
      <c r="B7" s="23"/>
      <c r="C7" s="14">
        <v>10</v>
      </c>
      <c r="D7" s="3">
        <v>23.234400000000001</v>
      </c>
      <c r="E7" s="3">
        <v>17.665199999999999</v>
      </c>
      <c r="F7" s="3">
        <v>17.598500000000001</v>
      </c>
      <c r="G7" s="18">
        <v>22.092099999999999</v>
      </c>
      <c r="H7" s="3">
        <v>17.767700000000001</v>
      </c>
      <c r="I7" s="4">
        <v>17.619399999999999</v>
      </c>
      <c r="K7" s="3">
        <f>+AVERAGE(D7:I7)</f>
        <v>19.329550000000001</v>
      </c>
      <c r="L7" s="2">
        <f>+STDEV(D7:I7)</f>
        <v>2.6080689981286844</v>
      </c>
      <c r="N7" s="41" t="s">
        <v>17</v>
      </c>
      <c r="O7" s="41"/>
      <c r="P7" s="41"/>
    </row>
    <row r="8" spans="2:17" x14ac:dyDescent="0.25">
      <c r="B8" s="23"/>
      <c r="C8" s="14">
        <v>11</v>
      </c>
      <c r="D8" s="3">
        <v>15.7646</v>
      </c>
      <c r="E8" s="3">
        <v>15.8583</v>
      </c>
      <c r="F8" s="3">
        <v>15.571400000000001</v>
      </c>
      <c r="G8" s="18">
        <v>13.2951</v>
      </c>
      <c r="H8" s="3">
        <v>13.603400000000001</v>
      </c>
      <c r="I8" s="4">
        <v>13.518000000000001</v>
      </c>
      <c r="K8" s="3">
        <f>+AVERAGE(D8:I8)</f>
        <v>14.601799999999999</v>
      </c>
      <c r="L8" s="2">
        <f>+STDEV(D8:I8)</f>
        <v>1.2449827420490613</v>
      </c>
      <c r="N8" s="39" t="s">
        <v>18</v>
      </c>
      <c r="O8" s="42" t="s">
        <v>0</v>
      </c>
      <c r="P8" s="42" t="s">
        <v>5</v>
      </c>
    </row>
    <row r="9" spans="2:17" x14ac:dyDescent="0.25">
      <c r="B9" s="23"/>
      <c r="C9" s="14">
        <v>13</v>
      </c>
      <c r="D9" s="3">
        <v>19.118300000000001</v>
      </c>
      <c r="E9" s="3">
        <v>18.569299999999998</v>
      </c>
      <c r="F9" s="3">
        <v>18.482900000000001</v>
      </c>
      <c r="G9" s="18">
        <v>19.0885</v>
      </c>
      <c r="H9" s="3">
        <v>18.2774</v>
      </c>
      <c r="I9" s="4">
        <v>18.0913</v>
      </c>
      <c r="K9" s="3">
        <f>+AVERAGE(D9:I9)</f>
        <v>18.604616666666669</v>
      </c>
      <c r="L9" s="2">
        <f>+STDEV(D9:I9)</f>
        <v>0.42062824639658569</v>
      </c>
      <c r="N9" s="1">
        <f>C5</f>
        <v>6</v>
      </c>
      <c r="O9" s="20" t="str">
        <f>INDEX($D$4:$F$4, MATCH(MIN(D5:F5), D5:F5, 0))</f>
        <v>SSD</v>
      </c>
      <c r="P9" s="20" t="str">
        <f>INDEX($G$4:$I$4, MATCH(MIN(G5:I5), G5:I5, 0))</f>
        <v>SSD</v>
      </c>
    </row>
    <row r="10" spans="2:17" x14ac:dyDescent="0.25">
      <c r="B10" s="23"/>
      <c r="C10" s="14">
        <v>20</v>
      </c>
      <c r="D10" s="3">
        <v>18.538599999999999</v>
      </c>
      <c r="E10" s="3">
        <v>18.665500000000002</v>
      </c>
      <c r="F10" s="3">
        <v>18.7241</v>
      </c>
      <c r="G10" s="18">
        <v>21.346</v>
      </c>
      <c r="H10" s="3">
        <v>19.656700000000001</v>
      </c>
      <c r="I10" s="4">
        <v>18.9072</v>
      </c>
      <c r="K10" s="3">
        <f>+AVERAGE(D10:I10)</f>
        <v>19.306349999999998</v>
      </c>
      <c r="L10" s="2">
        <f>+STDEV(D10:I10)</f>
        <v>1.075302916856455</v>
      </c>
      <c r="N10" s="1">
        <f t="shared" ref="N10:N59" si="0">C6</f>
        <v>8</v>
      </c>
      <c r="O10" s="20" t="str">
        <f>INDEX($D$4:$F$4, MATCH(MIN(D6:F6), D6:F6, 0))</f>
        <v>MI</v>
      </c>
      <c r="P10" s="20" t="str">
        <f>INDEX($G$4:$I$4, MATCH(MIN(G6:I6), G6:I6, 0))</f>
        <v>MI</v>
      </c>
    </row>
    <row r="11" spans="2:17" x14ac:dyDescent="0.25">
      <c r="B11" s="23"/>
      <c r="C11" s="14">
        <v>21</v>
      </c>
      <c r="D11" s="3">
        <v>25.622399999999999</v>
      </c>
      <c r="E11" s="3">
        <v>21.970600000000001</v>
      </c>
      <c r="F11" s="3">
        <v>21.3995</v>
      </c>
      <c r="G11" s="18">
        <v>25.683399999999999</v>
      </c>
      <c r="H11" s="3">
        <v>21.974799999999998</v>
      </c>
      <c r="I11" s="4">
        <v>17.635400000000001</v>
      </c>
      <c r="K11" s="3">
        <f>+AVERAGE(D11:I11)</f>
        <v>22.381016666666667</v>
      </c>
      <c r="L11" s="2">
        <f>+STDEV(D11:I11)</f>
        <v>3.0076571589306096</v>
      </c>
      <c r="N11" s="1">
        <f t="shared" si="0"/>
        <v>10</v>
      </c>
      <c r="O11" s="20" t="str">
        <f>INDEX($D$4:$F$4, MATCH(MIN(D7:F7), D7:F7, 0))</f>
        <v>SSD</v>
      </c>
      <c r="P11" s="20" t="str">
        <f>INDEX($G$4:$I$4, MATCH(MIN(G7:I7), G7:I7, 0))</f>
        <v>SSD</v>
      </c>
    </row>
    <row r="12" spans="2:17" x14ac:dyDescent="0.25">
      <c r="B12" s="23"/>
      <c r="C12" s="14">
        <v>22</v>
      </c>
      <c r="D12" s="3">
        <v>13.178800000000001</v>
      </c>
      <c r="E12" s="3">
        <v>12.373100000000001</v>
      </c>
      <c r="F12" s="3">
        <v>13.6213</v>
      </c>
      <c r="G12" s="18">
        <v>16.4099</v>
      </c>
      <c r="H12" s="3">
        <v>19.3186</v>
      </c>
      <c r="I12" s="4">
        <v>17.8338</v>
      </c>
      <c r="K12" s="3">
        <f>+AVERAGE(D12:I12)</f>
        <v>15.455916666666667</v>
      </c>
      <c r="L12" s="2">
        <f>+STDEV(D12:I12)</f>
        <v>2.8121014600591181</v>
      </c>
      <c r="N12" s="1">
        <f t="shared" si="0"/>
        <v>11</v>
      </c>
      <c r="O12" s="20" t="str">
        <f>INDEX($D$4:$F$4, MATCH(MIN(D8:F8), D8:F8, 0))</f>
        <v>SSD</v>
      </c>
      <c r="P12" s="20" t="str">
        <f>INDEX($G$4:$I$4, MATCH(MIN(G8:I8), G8:I8, 0))</f>
        <v>MI</v>
      </c>
    </row>
    <row r="13" spans="2:17" x14ac:dyDescent="0.25">
      <c r="B13" s="23"/>
      <c r="C13" s="14">
        <v>23</v>
      </c>
      <c r="D13" s="3">
        <v>28.1311</v>
      </c>
      <c r="E13" s="3">
        <v>31.0136</v>
      </c>
      <c r="F13" s="3">
        <v>30.218599999999999</v>
      </c>
      <c r="G13" s="18">
        <v>30.286100000000001</v>
      </c>
      <c r="H13" s="3">
        <v>34.788200000000003</v>
      </c>
      <c r="I13" s="4">
        <v>34.462800000000001</v>
      </c>
      <c r="K13" s="3">
        <f>+AVERAGE(D13:I13)</f>
        <v>31.4834</v>
      </c>
      <c r="L13" s="2">
        <f>+STDEV(D13:I13)</f>
        <v>2.6187936558652356</v>
      </c>
      <c r="N13" s="1">
        <f t="shared" si="0"/>
        <v>13</v>
      </c>
      <c r="O13" s="20" t="str">
        <f>INDEX($D$4:$F$4, MATCH(MIN(D9:F9), D9:F9, 0))</f>
        <v>SSD</v>
      </c>
      <c r="P13" s="20" t="str">
        <f>INDEX($G$4:$I$4, MATCH(MIN(G9:I9), G9:I9, 0))</f>
        <v>SSD</v>
      </c>
    </row>
    <row r="14" spans="2:17" x14ac:dyDescent="0.25">
      <c r="B14" s="23"/>
      <c r="C14" s="14">
        <v>25</v>
      </c>
      <c r="D14" s="3">
        <v>13.5183</v>
      </c>
      <c r="E14" s="3">
        <v>12.683299999999999</v>
      </c>
      <c r="F14" s="3">
        <v>12.4506</v>
      </c>
      <c r="G14" s="18">
        <v>13.7997</v>
      </c>
      <c r="H14" s="3">
        <v>12.253399999999999</v>
      </c>
      <c r="I14" s="4">
        <v>12.407</v>
      </c>
      <c r="K14" s="3">
        <f>+AVERAGE(D14:I14)</f>
        <v>12.852049999999998</v>
      </c>
      <c r="L14" s="2">
        <f>+STDEV(D14:I14)</f>
        <v>0.64622280600424509</v>
      </c>
      <c r="N14" s="1">
        <f t="shared" si="0"/>
        <v>20</v>
      </c>
      <c r="O14" s="20" t="str">
        <f>INDEX($D$4:$F$4, MATCH(MIN(D10:F10), D10:F10, 0))</f>
        <v>MI</v>
      </c>
      <c r="P14" s="20" t="str">
        <f>INDEX($G$4:$I$4, MATCH(MIN(G10:I10), G10:I10, 0))</f>
        <v>SSD</v>
      </c>
    </row>
    <row r="15" spans="2:17" x14ac:dyDescent="0.25">
      <c r="B15" s="23"/>
      <c r="C15" s="14">
        <v>26</v>
      </c>
      <c r="D15" s="3">
        <v>23.628699999999998</v>
      </c>
      <c r="E15" s="3">
        <v>21.4176</v>
      </c>
      <c r="F15" s="3">
        <v>20.8904</v>
      </c>
      <c r="G15" s="18">
        <v>22.708100000000002</v>
      </c>
      <c r="H15" s="3">
        <v>22.309899999999999</v>
      </c>
      <c r="I15" s="4">
        <v>21.997800000000002</v>
      </c>
      <c r="K15" s="3">
        <f>+AVERAGE(D15:I15)</f>
        <v>22.158750000000001</v>
      </c>
      <c r="L15" s="2">
        <f>+STDEV(D15:I15)</f>
        <v>0.96636480637490074</v>
      </c>
      <c r="N15" s="1">
        <f t="shared" si="0"/>
        <v>21</v>
      </c>
      <c r="O15" s="20" t="str">
        <f>INDEX($D$4:$F$4, MATCH(MIN(D11:F11), D11:F11, 0))</f>
        <v>SSD</v>
      </c>
      <c r="P15" s="20" t="str">
        <f>INDEX($G$4:$I$4, MATCH(MIN(G11:I11), G11:I11, 0))</f>
        <v>SSD</v>
      </c>
    </row>
    <row r="16" spans="2:17" x14ac:dyDescent="0.25">
      <c r="B16" s="23"/>
      <c r="C16" s="14">
        <v>28</v>
      </c>
      <c r="D16" s="3">
        <v>21.8461</v>
      </c>
      <c r="E16" s="3">
        <v>21.179099999999998</v>
      </c>
      <c r="F16" s="3">
        <v>20.8706</v>
      </c>
      <c r="G16" s="18">
        <v>19.301400000000001</v>
      </c>
      <c r="H16" s="3">
        <v>18.8079</v>
      </c>
      <c r="I16" s="4">
        <v>18.355799999999999</v>
      </c>
      <c r="K16" s="3">
        <f>+AVERAGE(D16:I16)</f>
        <v>20.06015</v>
      </c>
      <c r="L16" s="2">
        <f>+STDEV(D16:I16)</f>
        <v>1.4245796752024789</v>
      </c>
      <c r="N16" s="1">
        <f t="shared" si="0"/>
        <v>22</v>
      </c>
      <c r="O16" s="20" t="str">
        <f>INDEX($D$4:$F$4, MATCH(MIN(D12:F12), D12:F12, 0))</f>
        <v>NCC</v>
      </c>
      <c r="P16" s="20" t="str">
        <f>INDEX($G$4:$I$4, MATCH(MIN(G12:I12), G12:I12, 0))</f>
        <v>MI</v>
      </c>
    </row>
    <row r="17" spans="2:16" x14ac:dyDescent="0.25">
      <c r="B17" s="23"/>
      <c r="C17" s="14">
        <v>30</v>
      </c>
      <c r="D17" s="3">
        <v>14.053100000000001</v>
      </c>
      <c r="E17" s="3">
        <v>18.0169</v>
      </c>
      <c r="F17" s="3">
        <v>17.7562</v>
      </c>
      <c r="G17" s="18">
        <v>14.0501</v>
      </c>
      <c r="H17" s="3">
        <v>12.357699999999999</v>
      </c>
      <c r="I17" s="4">
        <v>12.556699999999999</v>
      </c>
      <c r="K17" s="3">
        <f>+AVERAGE(D17:I17)</f>
        <v>14.798449999999997</v>
      </c>
      <c r="L17" s="2">
        <f>+STDEV(D17:I17)</f>
        <v>2.498198688455354</v>
      </c>
      <c r="N17" s="1">
        <f t="shared" si="0"/>
        <v>23</v>
      </c>
      <c r="O17" s="20" t="str">
        <f>INDEX($D$4:$F$4, MATCH(MIN(D13:F13), D13:F13, 0))</f>
        <v>MI</v>
      </c>
      <c r="P17" s="20" t="str">
        <f>INDEX($G$4:$I$4, MATCH(MIN(G13:I13), G13:I13, 0))</f>
        <v>MI</v>
      </c>
    </row>
    <row r="18" spans="2:16" x14ac:dyDescent="0.25">
      <c r="B18" s="23"/>
      <c r="C18" s="14">
        <v>34</v>
      </c>
      <c r="D18" s="3">
        <v>234.62299999999999</v>
      </c>
      <c r="E18" s="3">
        <v>234.625</v>
      </c>
      <c r="F18" s="3">
        <v>234.072</v>
      </c>
      <c r="G18" s="18">
        <v>252.88900000000001</v>
      </c>
      <c r="H18" s="3">
        <v>257.13400000000001</v>
      </c>
      <c r="I18" s="4">
        <v>257.25400000000002</v>
      </c>
      <c r="K18" s="3">
        <f>+AVERAGE(D18:I18)</f>
        <v>245.09949999999995</v>
      </c>
      <c r="L18" s="2">
        <f>+STDEV(D18:I18)</f>
        <v>11.784017392213922</v>
      </c>
      <c r="N18" s="1">
        <f t="shared" si="0"/>
        <v>25</v>
      </c>
      <c r="O18" s="20" t="str">
        <f>INDEX($D$4:$F$4, MATCH(MIN(D14:F14), D14:F14, 0))</f>
        <v>SSD</v>
      </c>
      <c r="P18" s="20" t="str">
        <f>INDEX($G$4:$I$4, MATCH(MIN(G14:I14), G14:I14, 0))</f>
        <v>NCC</v>
      </c>
    </row>
    <row r="19" spans="2:16" x14ac:dyDescent="0.25">
      <c r="B19" s="23"/>
      <c r="C19" s="14">
        <v>36</v>
      </c>
      <c r="D19" s="3">
        <v>16.943100000000001</v>
      </c>
      <c r="E19" s="3">
        <v>14.462999999999999</v>
      </c>
      <c r="F19" s="3">
        <v>14.153499999999999</v>
      </c>
      <c r="G19" s="18">
        <v>14.205500000000001</v>
      </c>
      <c r="H19" s="3">
        <v>13.010400000000001</v>
      </c>
      <c r="I19" s="4">
        <v>12.2364</v>
      </c>
      <c r="K19" s="3">
        <f>+AVERAGE(D19:I19)</f>
        <v>14.168650000000001</v>
      </c>
      <c r="L19" s="2">
        <f>+STDEV(D19:I19)</f>
        <v>1.6038039340891868</v>
      </c>
      <c r="N19" s="1">
        <f t="shared" si="0"/>
        <v>26</v>
      </c>
      <c r="O19" s="20" t="str">
        <f>INDEX($D$4:$F$4, MATCH(MIN(D15:F15), D15:F15, 0))</f>
        <v>SSD</v>
      </c>
      <c r="P19" s="20" t="str">
        <f>INDEX($G$4:$I$4, MATCH(MIN(G15:I15), G15:I15, 0))</f>
        <v>SSD</v>
      </c>
    </row>
    <row r="20" spans="2:16" x14ac:dyDescent="0.25">
      <c r="B20" s="23"/>
      <c r="C20" s="14">
        <v>37</v>
      </c>
      <c r="D20" s="3">
        <v>12.9411</v>
      </c>
      <c r="E20" s="3">
        <v>14.0169</v>
      </c>
      <c r="F20" s="3">
        <v>14.1837</v>
      </c>
      <c r="G20" s="18">
        <v>11.993499999999999</v>
      </c>
      <c r="H20" s="3">
        <v>11.6092</v>
      </c>
      <c r="I20" s="4">
        <v>11.977399999999999</v>
      </c>
      <c r="K20" s="3">
        <f>+AVERAGE(D20:I20)</f>
        <v>12.786966666666666</v>
      </c>
      <c r="L20" s="2">
        <f>+STDEV(D20:I20)</f>
        <v>1.1099080100020304</v>
      </c>
      <c r="N20" s="1">
        <f t="shared" si="0"/>
        <v>28</v>
      </c>
      <c r="O20" s="20" t="str">
        <f>INDEX($D$4:$F$4, MATCH(MIN(D16:F16), D16:F16, 0))</f>
        <v>SSD</v>
      </c>
      <c r="P20" s="20" t="str">
        <f>INDEX($G$4:$I$4, MATCH(MIN(G16:I16), G16:I16, 0))</f>
        <v>SSD</v>
      </c>
    </row>
    <row r="21" spans="2:16" x14ac:dyDescent="0.25">
      <c r="B21" s="23"/>
      <c r="C21" s="14">
        <v>40</v>
      </c>
      <c r="D21" s="3">
        <v>15.324999999999999</v>
      </c>
      <c r="E21" s="3">
        <v>16.209499999999998</v>
      </c>
      <c r="F21" s="3">
        <v>16.784400000000002</v>
      </c>
      <c r="G21" s="18">
        <v>16.7896</v>
      </c>
      <c r="H21" s="3">
        <v>18.002400000000002</v>
      </c>
      <c r="I21" s="4">
        <v>16.4434</v>
      </c>
      <c r="K21" s="3">
        <f>+AVERAGE(D21:I21)</f>
        <v>16.592383333333331</v>
      </c>
      <c r="L21" s="2">
        <f>+STDEV(D21:I21)</f>
        <v>0.8762383246963511</v>
      </c>
      <c r="N21" s="1">
        <f t="shared" si="0"/>
        <v>30</v>
      </c>
      <c r="O21" s="20" t="str">
        <f>INDEX($D$4:$F$4, MATCH(MIN(D17:F17), D17:F17, 0))</f>
        <v>MI</v>
      </c>
      <c r="P21" s="20" t="str">
        <f>INDEX($G$4:$I$4, MATCH(MIN(G17:I17), G17:I17, 0))</f>
        <v>NCC</v>
      </c>
    </row>
    <row r="22" spans="2:16" x14ac:dyDescent="0.25">
      <c r="B22" s="23"/>
      <c r="C22" s="14">
        <v>41</v>
      </c>
      <c r="D22" s="3">
        <v>7.8811799999999996</v>
      </c>
      <c r="E22" s="3">
        <v>8.1849600000000002</v>
      </c>
      <c r="F22" s="3">
        <v>7.6597299999999997</v>
      </c>
      <c r="G22" s="18">
        <v>9.2513000000000005</v>
      </c>
      <c r="H22" s="3">
        <v>9.2564899999999994</v>
      </c>
      <c r="I22" s="4">
        <v>8.1933299999999996</v>
      </c>
      <c r="K22" s="3">
        <f>+AVERAGE(D22:I22)</f>
        <v>8.4044983333333345</v>
      </c>
      <c r="L22" s="2">
        <f>+STDEV(D22:I22)</f>
        <v>0.68764728689689958</v>
      </c>
      <c r="N22" s="1">
        <f t="shared" si="0"/>
        <v>34</v>
      </c>
      <c r="O22" s="20" t="str">
        <f>INDEX($D$4:$F$4, MATCH(MIN(D18:F18), D18:F18, 0))</f>
        <v>SSD</v>
      </c>
      <c r="P22" s="20" t="str">
        <f>INDEX($G$4:$I$4, MATCH(MIN(G18:I18), G18:I18, 0))</f>
        <v>MI</v>
      </c>
    </row>
    <row r="23" spans="2:16" x14ac:dyDescent="0.25">
      <c r="B23" s="23"/>
      <c r="C23" s="14">
        <v>46</v>
      </c>
      <c r="D23" s="3">
        <v>12.9245</v>
      </c>
      <c r="E23" s="3">
        <v>11.5252</v>
      </c>
      <c r="F23" s="3">
        <v>11.423400000000001</v>
      </c>
      <c r="G23" s="18">
        <v>11.190300000000001</v>
      </c>
      <c r="H23" s="3">
        <v>10.522500000000001</v>
      </c>
      <c r="I23" s="4">
        <v>10.835599999999999</v>
      </c>
      <c r="K23" s="3">
        <f>+AVERAGE(D23:I23)</f>
        <v>11.403583333333335</v>
      </c>
      <c r="L23" s="2">
        <f>+STDEV(D23:I23)</f>
        <v>0.83339948504103745</v>
      </c>
      <c r="N23" s="1">
        <f t="shared" si="0"/>
        <v>36</v>
      </c>
      <c r="O23" s="20" t="str">
        <f>INDEX($D$4:$F$4, MATCH(MIN(D19:F19), D19:F19, 0))</f>
        <v>SSD</v>
      </c>
      <c r="P23" s="20" t="str">
        <f>INDEX($G$4:$I$4, MATCH(MIN(G19:I19), G19:I19, 0))</f>
        <v>SSD</v>
      </c>
    </row>
    <row r="24" spans="2:16" x14ac:dyDescent="0.25">
      <c r="B24" s="23"/>
      <c r="C24" s="14">
        <v>49</v>
      </c>
      <c r="D24" s="3">
        <v>16.903400000000001</v>
      </c>
      <c r="E24" s="3">
        <v>14.323700000000001</v>
      </c>
      <c r="F24" s="3">
        <v>14.514200000000001</v>
      </c>
      <c r="G24" s="18">
        <v>14.4259</v>
      </c>
      <c r="H24" s="3">
        <v>12.684100000000001</v>
      </c>
      <c r="I24" s="4">
        <v>13.506</v>
      </c>
      <c r="K24" s="3">
        <f>+AVERAGE(D24:I24)</f>
        <v>14.392883333333335</v>
      </c>
      <c r="L24" s="2">
        <f>+STDEV(D24:I24)</f>
        <v>1.4163185113761196</v>
      </c>
      <c r="N24" s="1">
        <f t="shared" si="0"/>
        <v>37</v>
      </c>
      <c r="O24" s="20" t="str">
        <f>INDEX($D$4:$F$4, MATCH(MIN(D20:F20), D20:F20, 0))</f>
        <v>MI</v>
      </c>
      <c r="P24" s="20" t="str">
        <f>INDEX($G$4:$I$4, MATCH(MIN(G20:I20), G20:I20, 0))</f>
        <v>NCC</v>
      </c>
    </row>
    <row r="25" spans="2:16" x14ac:dyDescent="0.25">
      <c r="B25" s="23"/>
      <c r="C25" s="14">
        <v>50</v>
      </c>
      <c r="D25" s="3">
        <v>44.595999999999997</v>
      </c>
      <c r="E25" s="3">
        <v>47.232700000000001</v>
      </c>
      <c r="F25" s="3">
        <v>47.009900000000002</v>
      </c>
      <c r="G25" s="18">
        <v>49.766300000000001</v>
      </c>
      <c r="H25" s="3">
        <v>49.279200000000003</v>
      </c>
      <c r="I25" s="4">
        <v>49.241399999999999</v>
      </c>
      <c r="K25" s="3">
        <f>+AVERAGE(D25:I25)</f>
        <v>47.85425</v>
      </c>
      <c r="L25" s="2">
        <f>+STDEV(D25:I25)</f>
        <v>1.966013591763802</v>
      </c>
      <c r="N25" s="1">
        <f t="shared" si="0"/>
        <v>40</v>
      </c>
      <c r="O25" s="20" t="str">
        <f>INDEX($D$4:$F$4, MATCH(MIN(D21:F21), D21:F21, 0))</f>
        <v>MI</v>
      </c>
      <c r="P25" s="20" t="str">
        <f>INDEX($G$4:$I$4, MATCH(MIN(G21:I21), G21:I21, 0))</f>
        <v>SSD</v>
      </c>
    </row>
    <row r="26" spans="2:16" x14ac:dyDescent="0.25">
      <c r="B26" s="23"/>
      <c r="C26" s="14">
        <v>55</v>
      </c>
      <c r="D26" s="3">
        <v>13.278600000000001</v>
      </c>
      <c r="E26" s="3">
        <v>12.896000000000001</v>
      </c>
      <c r="F26" s="3">
        <v>12.786300000000001</v>
      </c>
      <c r="G26" s="18">
        <v>12.538500000000001</v>
      </c>
      <c r="H26" s="3">
        <v>10.5951</v>
      </c>
      <c r="I26" s="4">
        <v>10.559900000000001</v>
      </c>
      <c r="K26" s="3">
        <f>+AVERAGE(D26:I26)</f>
        <v>12.109066666666669</v>
      </c>
      <c r="L26" s="2">
        <f>+STDEV(D26:I26)</f>
        <v>1.2101357521644698</v>
      </c>
      <c r="N26" s="1">
        <f t="shared" si="0"/>
        <v>41</v>
      </c>
      <c r="O26" s="20" t="str">
        <f>INDEX($D$4:$F$4, MATCH(MIN(D22:F22), D22:F22, 0))</f>
        <v>SSD</v>
      </c>
      <c r="P26" s="20" t="str">
        <f>INDEX($G$4:$I$4, MATCH(MIN(G22:I22), G22:I22, 0))</f>
        <v>SSD</v>
      </c>
    </row>
    <row r="27" spans="2:16" x14ac:dyDescent="0.25">
      <c r="B27" s="23"/>
      <c r="C27" s="14">
        <v>56</v>
      </c>
      <c r="D27" s="3">
        <v>18.6432</v>
      </c>
      <c r="E27" s="3">
        <v>20.278700000000001</v>
      </c>
      <c r="F27" s="3">
        <v>20.202200000000001</v>
      </c>
      <c r="G27" s="18">
        <v>23.296700000000001</v>
      </c>
      <c r="H27" s="3">
        <v>22.3386</v>
      </c>
      <c r="I27" s="4">
        <v>21.567299999999999</v>
      </c>
      <c r="K27" s="3">
        <f>+AVERAGE(D27:I27)</f>
        <v>21.054449999999999</v>
      </c>
      <c r="L27" s="2">
        <f>+STDEV(D27:I27)</f>
        <v>1.6782125071039125</v>
      </c>
      <c r="N27" s="1">
        <f t="shared" si="0"/>
        <v>46</v>
      </c>
      <c r="O27" s="20" t="str">
        <f>INDEX($D$4:$F$4, MATCH(MIN(D23:F23), D23:F23, 0))</f>
        <v>SSD</v>
      </c>
      <c r="P27" s="20" t="str">
        <f>INDEX($G$4:$I$4, MATCH(MIN(G23:I23), G23:I23, 0))</f>
        <v>NCC</v>
      </c>
    </row>
    <row r="28" spans="2:16" x14ac:dyDescent="0.25">
      <c r="B28" s="23"/>
      <c r="C28" s="14">
        <v>62</v>
      </c>
      <c r="D28" s="3">
        <v>11.351699999999999</v>
      </c>
      <c r="E28" s="3">
        <v>11.431800000000001</v>
      </c>
      <c r="F28" s="3">
        <v>11.494199999999999</v>
      </c>
      <c r="G28" s="18">
        <v>13.8466</v>
      </c>
      <c r="H28" s="3">
        <v>11.5648</v>
      </c>
      <c r="I28" s="4">
        <v>11.245200000000001</v>
      </c>
      <c r="K28" s="3">
        <f>+AVERAGE(D28:I28)</f>
        <v>11.822383333333333</v>
      </c>
      <c r="L28" s="2">
        <f>+STDEV(D28:I28)</f>
        <v>0.99787226921418504</v>
      </c>
      <c r="N28" s="1">
        <f t="shared" si="0"/>
        <v>49</v>
      </c>
      <c r="O28" s="20" t="str">
        <f>INDEX($D$4:$F$4, MATCH(MIN(D24:F24), D24:F24, 0))</f>
        <v>NCC</v>
      </c>
      <c r="P28" s="20" t="str">
        <f>INDEX($G$4:$I$4, MATCH(MIN(G24:I24), G24:I24, 0))</f>
        <v>NCC</v>
      </c>
    </row>
    <row r="29" spans="2:16" x14ac:dyDescent="0.25">
      <c r="B29" s="23"/>
      <c r="C29" s="14">
        <v>66</v>
      </c>
      <c r="D29" s="3">
        <v>25.953499999999998</v>
      </c>
      <c r="E29" s="3">
        <v>25.297599999999999</v>
      </c>
      <c r="F29" s="3">
        <v>25.046600000000002</v>
      </c>
      <c r="G29" s="18">
        <v>27.879899999999999</v>
      </c>
      <c r="H29" s="3">
        <v>25.111599999999999</v>
      </c>
      <c r="I29" s="4">
        <v>24.601199999999999</v>
      </c>
      <c r="K29" s="3">
        <f>+AVERAGE(D29:I29)</f>
        <v>25.648399999999999</v>
      </c>
      <c r="L29" s="2">
        <f>+STDEV(D29:I29)</f>
        <v>1.1783619325147938</v>
      </c>
      <c r="N29" s="1">
        <f t="shared" si="0"/>
        <v>50</v>
      </c>
      <c r="O29" s="20" t="str">
        <f>INDEX($D$4:$F$4, MATCH(MIN(D25:F25), D25:F25, 0))</f>
        <v>MI</v>
      </c>
      <c r="P29" s="20" t="str">
        <f>INDEX($G$4:$I$4, MATCH(MIN(G25:I25), G25:I25, 0))</f>
        <v>SSD</v>
      </c>
    </row>
    <row r="30" spans="2:16" x14ac:dyDescent="0.25">
      <c r="B30" s="23"/>
      <c r="C30" s="14">
        <v>67</v>
      </c>
      <c r="D30" s="3">
        <v>22.8794</v>
      </c>
      <c r="E30" s="3">
        <v>19.320799999999998</v>
      </c>
      <c r="F30" s="3">
        <v>17.878799999999998</v>
      </c>
      <c r="G30" s="18">
        <v>19.154599999999999</v>
      </c>
      <c r="H30" s="3">
        <v>19.301400000000001</v>
      </c>
      <c r="I30" s="4">
        <v>17.738299999999999</v>
      </c>
      <c r="K30" s="3">
        <f>+AVERAGE(D30:I30)</f>
        <v>19.378883333333331</v>
      </c>
      <c r="L30" s="2">
        <f>+STDEV(D30:I30)</f>
        <v>1.8576900154941538</v>
      </c>
      <c r="N30" s="1">
        <f t="shared" si="0"/>
        <v>55</v>
      </c>
      <c r="O30" s="20" t="str">
        <f>INDEX($D$4:$F$4, MATCH(MIN(D26:F26), D26:F26, 0))</f>
        <v>SSD</v>
      </c>
      <c r="P30" s="20" t="str">
        <f>INDEX($G$4:$I$4, MATCH(MIN(G26:I26), G26:I26, 0))</f>
        <v>SSD</v>
      </c>
    </row>
    <row r="31" spans="2:16" x14ac:dyDescent="0.25">
      <c r="B31" s="23"/>
      <c r="C31" s="14">
        <v>69</v>
      </c>
      <c r="D31" s="3">
        <v>22.3322</v>
      </c>
      <c r="E31" s="3">
        <v>21.1691</v>
      </c>
      <c r="F31" s="3">
        <v>21.000299999999999</v>
      </c>
      <c r="G31" s="18">
        <v>22.477399999999999</v>
      </c>
      <c r="H31" s="3">
        <v>22.061299999999999</v>
      </c>
      <c r="I31" s="4">
        <v>22.323399999999999</v>
      </c>
      <c r="K31" s="3">
        <f>+AVERAGE(D31:I31)</f>
        <v>21.89395</v>
      </c>
      <c r="L31" s="2">
        <f>+STDEV(D31:I31)</f>
        <v>0.64326170957084017</v>
      </c>
      <c r="N31" s="1">
        <f t="shared" si="0"/>
        <v>56</v>
      </c>
      <c r="O31" s="20" t="str">
        <f>INDEX($D$4:$F$4, MATCH(MIN(D27:F27), D27:F27, 0))</f>
        <v>MI</v>
      </c>
      <c r="P31" s="20" t="str">
        <f>INDEX($G$4:$I$4, MATCH(MIN(G27:I27), G27:I27, 0))</f>
        <v>SSD</v>
      </c>
    </row>
    <row r="32" spans="2:16" x14ac:dyDescent="0.25">
      <c r="B32" s="23"/>
      <c r="C32" s="14">
        <v>70</v>
      </c>
      <c r="D32" s="3">
        <v>8.3242899999999995</v>
      </c>
      <c r="E32" s="3">
        <v>9.5477799999999995</v>
      </c>
      <c r="F32" s="3">
        <v>9.5497099999999993</v>
      </c>
      <c r="G32" s="18">
        <v>8.3659300000000005</v>
      </c>
      <c r="H32" s="3">
        <v>8.2919</v>
      </c>
      <c r="I32" s="4">
        <v>8.25427</v>
      </c>
      <c r="K32" s="3">
        <f>+AVERAGE(D32:I32)</f>
        <v>8.7223133333333323</v>
      </c>
      <c r="L32" s="2">
        <f>+STDEV(D32:I32)</f>
        <v>0.64120703603958229</v>
      </c>
      <c r="N32" s="1">
        <f t="shared" si="0"/>
        <v>62</v>
      </c>
      <c r="O32" s="20" t="str">
        <f>INDEX($D$4:$F$4, MATCH(MIN(D28:F28), D28:F28, 0))</f>
        <v>MI</v>
      </c>
      <c r="P32" s="20" t="str">
        <f>INDEX($G$4:$I$4, MATCH(MIN(G28:I28), G28:I28, 0))</f>
        <v>SSD</v>
      </c>
    </row>
    <row r="33" spans="2:16" x14ac:dyDescent="0.25">
      <c r="B33" s="23"/>
      <c r="C33" s="14">
        <v>71</v>
      </c>
      <c r="D33" s="3">
        <v>18.625800000000002</v>
      </c>
      <c r="E33" s="3">
        <v>16.4819</v>
      </c>
      <c r="F33" s="3">
        <v>16.4818</v>
      </c>
      <c r="G33" s="18">
        <v>18.996200000000002</v>
      </c>
      <c r="H33" s="3">
        <v>15.7392</v>
      </c>
      <c r="I33" s="4">
        <v>15.6591</v>
      </c>
      <c r="K33" s="3">
        <f>+AVERAGE(D33:I33)</f>
        <v>16.997333333333334</v>
      </c>
      <c r="L33" s="2">
        <f>+STDEV(D33:I33)</f>
        <v>1.4527619015746072</v>
      </c>
      <c r="N33" s="1">
        <f t="shared" si="0"/>
        <v>66</v>
      </c>
      <c r="O33" s="20" t="str">
        <f>INDEX($D$4:$F$4, MATCH(MIN(D29:F29), D29:F29, 0))</f>
        <v>SSD</v>
      </c>
      <c r="P33" s="20" t="str">
        <f>INDEX($G$4:$I$4, MATCH(MIN(G29:I29), G29:I29, 0))</f>
        <v>SSD</v>
      </c>
    </row>
    <row r="34" spans="2:16" x14ac:dyDescent="0.25">
      <c r="B34" s="23"/>
      <c r="C34" s="14">
        <v>74</v>
      </c>
      <c r="D34" s="3">
        <v>16.552</v>
      </c>
      <c r="E34" s="3">
        <v>17.310199999999998</v>
      </c>
      <c r="F34" s="3">
        <v>16.808800000000002</v>
      </c>
      <c r="G34" s="18">
        <v>18.977499999999999</v>
      </c>
      <c r="H34" s="3">
        <v>19.9529</v>
      </c>
      <c r="I34" s="4">
        <v>20.679600000000001</v>
      </c>
      <c r="K34" s="3">
        <f>+AVERAGE(D34:I34)</f>
        <v>18.380166666666668</v>
      </c>
      <c r="L34" s="2">
        <f>+STDEV(D34:I34)</f>
        <v>1.7363125371506902</v>
      </c>
      <c r="N34" s="1">
        <f t="shared" si="0"/>
        <v>67</v>
      </c>
      <c r="O34" s="20" t="str">
        <f>INDEX($D$4:$F$4, MATCH(MIN(D30:F30), D30:F30, 0))</f>
        <v>SSD</v>
      </c>
      <c r="P34" s="20" t="str">
        <f>INDEX($G$4:$I$4, MATCH(MIN(G30:I30), G30:I30, 0))</f>
        <v>SSD</v>
      </c>
    </row>
    <row r="35" spans="2:16" x14ac:dyDescent="0.25">
      <c r="B35" s="23"/>
      <c r="C35" s="14">
        <v>75</v>
      </c>
      <c r="D35" s="3">
        <v>7.6796699999999998</v>
      </c>
      <c r="E35" s="3">
        <v>8.1519100000000009</v>
      </c>
      <c r="F35" s="3">
        <v>8.1496700000000004</v>
      </c>
      <c r="G35" s="18">
        <v>7.62744</v>
      </c>
      <c r="H35" s="3">
        <v>7.4685800000000002</v>
      </c>
      <c r="I35" s="4">
        <v>7.51424</v>
      </c>
      <c r="K35" s="3">
        <f>+AVERAGE(D35:I35)</f>
        <v>7.7652516666666678</v>
      </c>
      <c r="L35" s="2">
        <f>+STDEV(D35:I35)</f>
        <v>0.30809717086767746</v>
      </c>
      <c r="N35" s="1">
        <f t="shared" si="0"/>
        <v>69</v>
      </c>
      <c r="O35" s="20" t="str">
        <f>INDEX($D$4:$F$4, MATCH(MIN(D31:F31), D31:F31, 0))</f>
        <v>SSD</v>
      </c>
      <c r="P35" s="20" t="str">
        <f>INDEX($G$4:$I$4, MATCH(MIN(G31:I31), G31:I31, 0))</f>
        <v>NCC</v>
      </c>
    </row>
    <row r="36" spans="2:16" x14ac:dyDescent="0.25">
      <c r="B36" s="23"/>
      <c r="C36" s="14">
        <v>78</v>
      </c>
      <c r="D36" s="3">
        <v>13.7493</v>
      </c>
      <c r="E36" s="3">
        <v>14.4262</v>
      </c>
      <c r="F36" s="3">
        <v>13.859500000000001</v>
      </c>
      <c r="G36" s="18">
        <v>15.152699999999999</v>
      </c>
      <c r="H36" s="3">
        <v>13.31</v>
      </c>
      <c r="I36" s="4">
        <v>12.720700000000001</v>
      </c>
      <c r="K36" s="3">
        <f>+AVERAGE(D36:I36)</f>
        <v>13.869733333333334</v>
      </c>
      <c r="L36" s="2">
        <f>+STDEV(D36:I36)</f>
        <v>0.84898133469862913</v>
      </c>
      <c r="N36" s="1">
        <f t="shared" si="0"/>
        <v>70</v>
      </c>
      <c r="O36" s="20" t="str">
        <f>INDEX($D$4:$F$4, MATCH(MIN(D32:F32), D32:F32, 0))</f>
        <v>MI</v>
      </c>
      <c r="P36" s="20" t="str">
        <f>INDEX($G$4:$I$4, MATCH(MIN(G32:I32), G32:I32, 0))</f>
        <v>SSD</v>
      </c>
    </row>
    <row r="37" spans="2:16" x14ac:dyDescent="0.25">
      <c r="B37" s="23"/>
      <c r="C37" s="14">
        <v>79</v>
      </c>
      <c r="D37" s="3">
        <v>15.029500000000001</v>
      </c>
      <c r="E37" s="3">
        <v>14.7888</v>
      </c>
      <c r="F37" s="3">
        <v>14.7081</v>
      </c>
      <c r="G37" s="18">
        <v>16.002199999999998</v>
      </c>
      <c r="H37" s="3">
        <v>14.9152</v>
      </c>
      <c r="I37" s="4">
        <v>14.8916</v>
      </c>
      <c r="K37" s="3">
        <f>+AVERAGE(D37:I37)</f>
        <v>15.055899999999999</v>
      </c>
      <c r="L37" s="2">
        <f>+STDEV(D37:I37)</f>
        <v>0.47650369988070324</v>
      </c>
      <c r="N37" s="1">
        <f t="shared" si="0"/>
        <v>71</v>
      </c>
      <c r="O37" s="20" t="str">
        <f>INDEX($D$4:$F$4, MATCH(MIN(D33:F33), D33:F33, 0))</f>
        <v>SSD</v>
      </c>
      <c r="P37" s="20" t="str">
        <f>INDEX($G$4:$I$4, MATCH(MIN(G33:I33), G33:I33, 0))</f>
        <v>SSD</v>
      </c>
    </row>
    <row r="38" spans="2:16" x14ac:dyDescent="0.25">
      <c r="B38" s="23"/>
      <c r="C38" s="14">
        <v>80</v>
      </c>
      <c r="D38" s="3">
        <v>9.4063099999999995</v>
      </c>
      <c r="E38" s="3">
        <v>11.6465</v>
      </c>
      <c r="F38" s="3">
        <v>10.954499999999999</v>
      </c>
      <c r="G38" s="18">
        <v>9.4576100000000007</v>
      </c>
      <c r="H38" s="3">
        <v>10.548299999999999</v>
      </c>
      <c r="I38" s="4">
        <v>11.009399999999999</v>
      </c>
      <c r="K38" s="3">
        <f>+AVERAGE(D38:I38)</f>
        <v>10.503770000000001</v>
      </c>
      <c r="L38" s="2">
        <f>+STDEV(D38:I38)</f>
        <v>0.90172093252846219</v>
      </c>
      <c r="N38" s="1">
        <f t="shared" si="0"/>
        <v>74</v>
      </c>
      <c r="O38" s="20" t="str">
        <f>INDEX($D$4:$F$4, MATCH(MIN(D34:F34), D34:F34, 0))</f>
        <v>MI</v>
      </c>
      <c r="P38" s="20" t="str">
        <f>INDEX($G$4:$I$4, MATCH(MIN(G34:I34), G34:I34, 0))</f>
        <v>MI</v>
      </c>
    </row>
    <row r="39" spans="2:16" x14ac:dyDescent="0.25">
      <c r="B39" s="23"/>
      <c r="C39" s="14">
        <v>81</v>
      </c>
      <c r="D39" s="3">
        <v>22.5563</v>
      </c>
      <c r="E39" s="3">
        <v>22.558499999999999</v>
      </c>
      <c r="F39" s="3">
        <v>22.212599999999998</v>
      </c>
      <c r="G39" s="18">
        <v>23.839600000000001</v>
      </c>
      <c r="H39" s="3">
        <v>22.971699999999998</v>
      </c>
      <c r="I39" s="4">
        <v>21.852699999999999</v>
      </c>
      <c r="K39" s="3">
        <f>+AVERAGE(D39:I39)</f>
        <v>22.665233333333333</v>
      </c>
      <c r="L39" s="2">
        <f>+STDEV(D39:I39)</f>
        <v>0.68722699500723017</v>
      </c>
      <c r="N39" s="1">
        <f t="shared" si="0"/>
        <v>75</v>
      </c>
      <c r="O39" s="20" t="str">
        <f>INDEX($D$4:$F$4, MATCH(MIN(D35:F35), D35:F35, 0))</f>
        <v>MI</v>
      </c>
      <c r="P39" s="20" t="str">
        <f>INDEX($G$4:$I$4, MATCH(MIN(G35:I35), G35:I35, 0))</f>
        <v>NCC</v>
      </c>
    </row>
    <row r="40" spans="2:16" x14ac:dyDescent="0.25">
      <c r="B40" s="23"/>
      <c r="C40" s="14">
        <v>82</v>
      </c>
      <c r="D40" s="3">
        <v>24.9405</v>
      </c>
      <c r="E40" s="3">
        <v>24.505199999999999</v>
      </c>
      <c r="F40" s="3">
        <v>24.477</v>
      </c>
      <c r="G40" s="18">
        <v>22.010999999999999</v>
      </c>
      <c r="H40" s="3">
        <v>22.3826</v>
      </c>
      <c r="I40" s="4">
        <v>22.406600000000001</v>
      </c>
      <c r="K40" s="3">
        <f>+AVERAGE(D40:I40)</f>
        <v>23.453816666666668</v>
      </c>
      <c r="L40" s="2">
        <f>+STDEV(D40:I40)</f>
        <v>1.3182128969429281</v>
      </c>
      <c r="N40" s="1">
        <f t="shared" si="0"/>
        <v>78</v>
      </c>
      <c r="O40" s="20" t="str">
        <f>INDEX($D$4:$F$4, MATCH(MIN(D36:F36), D36:F36, 0))</f>
        <v>MI</v>
      </c>
      <c r="P40" s="20" t="str">
        <f>INDEX($G$4:$I$4, MATCH(MIN(G36:I36), G36:I36, 0))</f>
        <v>SSD</v>
      </c>
    </row>
    <row r="41" spans="2:16" x14ac:dyDescent="0.25">
      <c r="B41" s="23"/>
      <c r="C41" s="14">
        <v>83</v>
      </c>
      <c r="D41" s="3">
        <v>21.616</v>
      </c>
      <c r="E41" s="3">
        <v>18.9177</v>
      </c>
      <c r="F41" s="3">
        <v>17.5108</v>
      </c>
      <c r="G41" s="18">
        <v>19.147500000000001</v>
      </c>
      <c r="H41" s="3">
        <v>15.645300000000001</v>
      </c>
      <c r="I41" s="4">
        <v>15.608000000000001</v>
      </c>
      <c r="K41" s="3">
        <f>+AVERAGE(D41:I41)</f>
        <v>18.074216666666668</v>
      </c>
      <c r="L41" s="2">
        <f>+STDEV(D41:I41)</f>
        <v>2.3111438548187664</v>
      </c>
      <c r="N41" s="1">
        <f t="shared" si="0"/>
        <v>79</v>
      </c>
      <c r="O41" s="20" t="str">
        <f>INDEX($D$4:$F$4, MATCH(MIN(D37:F37), D37:F37, 0))</f>
        <v>SSD</v>
      </c>
      <c r="P41" s="20" t="str">
        <f>INDEX($G$4:$I$4, MATCH(MIN(G37:I37), G37:I37, 0))</f>
        <v>SSD</v>
      </c>
    </row>
    <row r="42" spans="2:16" x14ac:dyDescent="0.25">
      <c r="B42" s="23"/>
      <c r="C42" s="14">
        <v>86</v>
      </c>
      <c r="D42" s="3">
        <v>13.873200000000001</v>
      </c>
      <c r="E42" s="3">
        <v>14.304399999999999</v>
      </c>
      <c r="F42" s="3">
        <v>14.4114</v>
      </c>
      <c r="G42" s="18">
        <v>16.254000000000001</v>
      </c>
      <c r="H42" s="3">
        <v>16.5487</v>
      </c>
      <c r="I42" s="4">
        <v>15.9857</v>
      </c>
      <c r="K42" s="3">
        <f>+AVERAGE(D42:I42)</f>
        <v>15.229566666666665</v>
      </c>
      <c r="L42" s="2">
        <f>+STDEV(D42:I42)</f>
        <v>1.1598598719960385</v>
      </c>
      <c r="N42" s="1">
        <f t="shared" si="0"/>
        <v>80</v>
      </c>
      <c r="O42" s="20" t="str">
        <f>INDEX($D$4:$F$4, MATCH(MIN(D38:F38), D38:F38, 0))</f>
        <v>MI</v>
      </c>
      <c r="P42" s="20" t="str">
        <f>INDEX($G$4:$I$4, MATCH(MIN(G38:I38), G38:I38, 0))</f>
        <v>MI</v>
      </c>
    </row>
    <row r="43" spans="2:16" x14ac:dyDescent="0.25">
      <c r="B43" s="23"/>
      <c r="C43" s="14">
        <v>88</v>
      </c>
      <c r="D43" s="3">
        <v>27.840299999999999</v>
      </c>
      <c r="E43" s="3">
        <v>26.332899999999999</v>
      </c>
      <c r="F43" s="3">
        <v>26.157599999999999</v>
      </c>
      <c r="G43" s="18">
        <v>30.349299999999999</v>
      </c>
      <c r="H43" s="3">
        <v>26.7818</v>
      </c>
      <c r="I43" s="4">
        <v>26.829000000000001</v>
      </c>
      <c r="K43" s="3">
        <f>+AVERAGE(D43:I43)</f>
        <v>27.381816666666666</v>
      </c>
      <c r="L43" s="2">
        <f>+STDEV(D43:I43)</f>
        <v>1.5672091875900509</v>
      </c>
      <c r="N43" s="1">
        <f t="shared" si="0"/>
        <v>81</v>
      </c>
      <c r="O43" s="20" t="str">
        <f>INDEX($D$4:$F$4, MATCH(MIN(D39:F39), D39:F39, 0))</f>
        <v>SSD</v>
      </c>
      <c r="P43" s="20" t="str">
        <f>INDEX($G$4:$I$4, MATCH(MIN(G39:I39), G39:I39, 0))</f>
        <v>SSD</v>
      </c>
    </row>
    <row r="44" spans="2:16" x14ac:dyDescent="0.25">
      <c r="B44" s="23"/>
      <c r="C44" s="14">
        <v>90</v>
      </c>
      <c r="D44" s="3">
        <v>20.127099999999999</v>
      </c>
      <c r="E44" s="3">
        <v>19.890599999999999</v>
      </c>
      <c r="F44" s="3">
        <v>19.8523</v>
      </c>
      <c r="G44" s="18">
        <v>23.491299999999999</v>
      </c>
      <c r="H44" s="3">
        <v>21.883099999999999</v>
      </c>
      <c r="I44" s="4">
        <v>21.823599999999999</v>
      </c>
      <c r="K44" s="3">
        <f>+AVERAGE(D44:I44)</f>
        <v>21.178000000000001</v>
      </c>
      <c r="L44" s="2">
        <f>+STDEV(D44:I44)</f>
        <v>1.4686451116590418</v>
      </c>
      <c r="N44" s="1">
        <f t="shared" si="0"/>
        <v>82</v>
      </c>
      <c r="O44" s="20" t="str">
        <f>INDEX($D$4:$F$4, MATCH(MIN(D40:F40), D40:F40, 0))</f>
        <v>SSD</v>
      </c>
      <c r="P44" s="20" t="str">
        <f>INDEX($G$4:$I$4, MATCH(MIN(G40:I40), G40:I40, 0))</f>
        <v>MI</v>
      </c>
    </row>
    <row r="45" spans="2:16" x14ac:dyDescent="0.25">
      <c r="B45" s="23"/>
      <c r="C45" s="14">
        <v>91</v>
      </c>
      <c r="D45" s="3">
        <v>14.707800000000001</v>
      </c>
      <c r="E45" s="3">
        <v>11.8619</v>
      </c>
      <c r="F45" s="3">
        <v>12.3386</v>
      </c>
      <c r="G45" s="18">
        <v>14.9557</v>
      </c>
      <c r="H45" s="3">
        <v>12.9518</v>
      </c>
      <c r="I45" s="4">
        <v>12.9648</v>
      </c>
      <c r="K45" s="3">
        <f>+AVERAGE(D45:I45)</f>
        <v>13.296766666666665</v>
      </c>
      <c r="L45" s="2">
        <f>+STDEV(D45:I45)</f>
        <v>1.2608889287588605</v>
      </c>
      <c r="N45" s="1">
        <f t="shared" si="0"/>
        <v>83</v>
      </c>
      <c r="O45" s="20" t="str">
        <f>INDEX($D$4:$F$4, MATCH(MIN(D41:F41), D41:F41, 0))</f>
        <v>SSD</v>
      </c>
      <c r="P45" s="20" t="str">
        <f>INDEX($G$4:$I$4, MATCH(MIN(G41:I41), G41:I41, 0))</f>
        <v>SSD</v>
      </c>
    </row>
    <row r="46" spans="2:16" x14ac:dyDescent="0.25">
      <c r="B46" s="23"/>
      <c r="C46" s="14">
        <v>92</v>
      </c>
      <c r="D46" s="3">
        <v>13.4702</v>
      </c>
      <c r="E46" s="3">
        <v>11.013500000000001</v>
      </c>
      <c r="F46" s="3">
        <v>10.8346</v>
      </c>
      <c r="G46" s="18">
        <v>13.903600000000001</v>
      </c>
      <c r="H46" s="3">
        <v>12.1599</v>
      </c>
      <c r="I46" s="4">
        <v>12.2507</v>
      </c>
      <c r="K46" s="3">
        <f>+AVERAGE(D46:I46)</f>
        <v>12.272083333333335</v>
      </c>
      <c r="L46" s="2">
        <f>+STDEV(D46:I46)</f>
        <v>1.24585415425188</v>
      </c>
      <c r="N46" s="1">
        <f t="shared" si="0"/>
        <v>86</v>
      </c>
      <c r="O46" s="20" t="str">
        <f>INDEX($D$4:$F$4, MATCH(MIN(D42:F42), D42:F42, 0))</f>
        <v>MI</v>
      </c>
      <c r="P46" s="20" t="str">
        <f>INDEX($G$4:$I$4, MATCH(MIN(G42:I42), G42:I42, 0))</f>
        <v>SSD</v>
      </c>
    </row>
    <row r="47" spans="2:16" x14ac:dyDescent="0.25">
      <c r="B47" s="23"/>
      <c r="C47" s="14">
        <v>93</v>
      </c>
      <c r="D47" s="3">
        <v>11.214700000000001</v>
      </c>
      <c r="E47" s="3">
        <v>12.376300000000001</v>
      </c>
      <c r="F47" s="3">
        <v>12.4633</v>
      </c>
      <c r="G47" s="18">
        <v>11.1031</v>
      </c>
      <c r="H47" s="3">
        <v>11.5616</v>
      </c>
      <c r="I47" s="4">
        <v>11.9742</v>
      </c>
      <c r="K47" s="3">
        <f>+AVERAGE(D47:I47)</f>
        <v>11.782199999999998</v>
      </c>
      <c r="L47" s="2">
        <f>+STDEV(D47:I47)</f>
        <v>0.58062267265410861</v>
      </c>
      <c r="N47" s="1">
        <f t="shared" si="0"/>
        <v>88</v>
      </c>
      <c r="O47" s="20" t="str">
        <f>INDEX($D$4:$F$4, MATCH(MIN(D43:F43), D43:F43, 0))</f>
        <v>SSD</v>
      </c>
      <c r="P47" s="20" t="str">
        <f>INDEX($G$4:$I$4, MATCH(MIN(G43:I43), G43:I43, 0))</f>
        <v>NCC</v>
      </c>
    </row>
    <row r="48" spans="2:16" x14ac:dyDescent="0.25">
      <c r="B48" s="23"/>
      <c r="C48" s="14">
        <v>94</v>
      </c>
      <c r="D48" s="3">
        <v>5.7444199999999999</v>
      </c>
      <c r="E48" s="3">
        <v>8.9733199999999993</v>
      </c>
      <c r="F48" s="3">
        <v>9.6718899999999994</v>
      </c>
      <c r="G48" s="18">
        <v>6.3424699999999996</v>
      </c>
      <c r="H48" s="3">
        <v>11.0741</v>
      </c>
      <c r="I48" s="4">
        <v>11.267899999999999</v>
      </c>
      <c r="K48" s="3">
        <f>+AVERAGE(D48:I48)</f>
        <v>8.8456833333333318</v>
      </c>
      <c r="L48" s="2">
        <f>+STDEV(D48:I48)</f>
        <v>2.3416145818700991</v>
      </c>
      <c r="N48" s="1">
        <f t="shared" si="0"/>
        <v>90</v>
      </c>
      <c r="O48" s="20" t="str">
        <f>INDEX($D$4:$F$4, MATCH(MIN(D44:F44), D44:F44, 0))</f>
        <v>SSD</v>
      </c>
      <c r="P48" s="20" t="str">
        <f>INDEX($G$4:$I$4, MATCH(MIN(G44:I44), G44:I44, 0))</f>
        <v>SSD</v>
      </c>
    </row>
    <row r="49" spans="2:19" x14ac:dyDescent="0.25">
      <c r="B49" s="23"/>
      <c r="C49" s="14">
        <v>95</v>
      </c>
      <c r="D49" s="3">
        <v>13.2562</v>
      </c>
      <c r="E49" s="3">
        <v>13.1592</v>
      </c>
      <c r="F49" s="3">
        <v>13.153600000000001</v>
      </c>
      <c r="G49" s="18">
        <v>11.6724</v>
      </c>
      <c r="H49" s="3">
        <v>11.642300000000001</v>
      </c>
      <c r="I49" s="4">
        <v>11.8774</v>
      </c>
      <c r="K49" s="3">
        <f>+AVERAGE(D49:I49)</f>
        <v>12.460183333333333</v>
      </c>
      <c r="L49" s="2">
        <f>+STDEV(D49:I49)</f>
        <v>0.80402309025715601</v>
      </c>
      <c r="N49" s="1">
        <f t="shared" si="0"/>
        <v>91</v>
      </c>
      <c r="O49" s="20" t="str">
        <f>INDEX($D$4:$F$4, MATCH(MIN(D45:F45), D45:F45, 0))</f>
        <v>NCC</v>
      </c>
      <c r="P49" s="20" t="str">
        <f>INDEX($G$4:$I$4, MATCH(MIN(G45:I45), G45:I45, 0))</f>
        <v>NCC</v>
      </c>
    </row>
    <row r="50" spans="2:19" x14ac:dyDescent="0.25">
      <c r="B50" s="23"/>
      <c r="C50" s="14">
        <v>96</v>
      </c>
      <c r="D50" s="3">
        <v>6.0965199999999999</v>
      </c>
      <c r="E50" s="3">
        <v>6.2736900000000002</v>
      </c>
      <c r="F50" s="3">
        <v>6.0403799999999999</v>
      </c>
      <c r="G50" s="18">
        <v>11.7005</v>
      </c>
      <c r="H50" s="3">
        <v>24.392900000000001</v>
      </c>
      <c r="I50" s="4">
        <v>15.4328</v>
      </c>
      <c r="K50" s="3">
        <f>+AVERAGE(D50:I50)</f>
        <v>11.656131666666667</v>
      </c>
      <c r="L50" s="2">
        <f>+STDEV(D50:I50)</f>
        <v>7.3199328792944991</v>
      </c>
      <c r="N50" s="1">
        <f t="shared" si="0"/>
        <v>92</v>
      </c>
      <c r="O50" s="20" t="str">
        <f>INDEX($D$4:$F$4, MATCH(MIN(D46:F46), D46:F46, 0))</f>
        <v>SSD</v>
      </c>
      <c r="P50" s="20" t="str">
        <f>INDEX($G$4:$I$4, MATCH(MIN(G46:I46), G46:I46, 0))</f>
        <v>NCC</v>
      </c>
    </row>
    <row r="51" spans="2:19" x14ac:dyDescent="0.25">
      <c r="B51" s="23"/>
      <c r="C51" s="14">
        <v>97</v>
      </c>
      <c r="D51" s="3">
        <v>15.195600000000001</v>
      </c>
      <c r="E51" s="3">
        <v>15.384399999999999</v>
      </c>
      <c r="F51" s="3">
        <v>15.735799999999999</v>
      </c>
      <c r="G51" s="18">
        <v>16.331900000000001</v>
      </c>
      <c r="H51" s="3">
        <v>14.6212</v>
      </c>
      <c r="I51" s="4">
        <v>13.897399999999999</v>
      </c>
      <c r="K51" s="3">
        <f>+AVERAGE(D51:I51)</f>
        <v>15.194383333333334</v>
      </c>
      <c r="L51" s="2">
        <f>+STDEV(D51:I51)</f>
        <v>0.85251262610395828</v>
      </c>
      <c r="N51" s="1">
        <f t="shared" si="0"/>
        <v>93</v>
      </c>
      <c r="O51" s="20" t="str">
        <f>INDEX($D$4:$F$4, MATCH(MIN(D47:F47), D47:F47, 0))</f>
        <v>MI</v>
      </c>
      <c r="P51" s="20" t="str">
        <f>INDEX($G$4:$I$4, MATCH(MIN(G47:I47), G47:I47, 0))</f>
        <v>MI</v>
      </c>
    </row>
    <row r="52" spans="2:19" x14ac:dyDescent="0.25">
      <c r="B52" s="23"/>
      <c r="C52" s="14">
        <v>98</v>
      </c>
      <c r="D52" s="3">
        <v>10.4785</v>
      </c>
      <c r="E52" s="3">
        <v>9.3552400000000002</v>
      </c>
      <c r="F52" s="3">
        <v>9.2110099999999999</v>
      </c>
      <c r="G52" s="18">
        <v>8.0861300000000007</v>
      </c>
      <c r="H52" s="3">
        <v>11.5402</v>
      </c>
      <c r="I52" s="4">
        <v>12.715</v>
      </c>
      <c r="K52" s="3">
        <f>+AVERAGE(D52:I52)</f>
        <v>10.231013333333335</v>
      </c>
      <c r="L52" s="2">
        <f>+STDEV(D52:I52)</f>
        <v>1.6943033602949134</v>
      </c>
      <c r="N52" s="1">
        <f t="shared" si="0"/>
        <v>94</v>
      </c>
      <c r="O52" s="20" t="str">
        <f>INDEX($D$4:$F$4, MATCH(MIN(D48:F48), D48:F48, 0))</f>
        <v>MI</v>
      </c>
      <c r="P52" s="20" t="str">
        <f>INDEX($G$4:$I$4, MATCH(MIN(G48:I48), G48:I48, 0))</f>
        <v>MI</v>
      </c>
    </row>
    <row r="53" spans="2:19" x14ac:dyDescent="0.25">
      <c r="B53" s="23"/>
      <c r="C53" s="14">
        <v>99</v>
      </c>
      <c r="D53" s="3">
        <v>11.8194</v>
      </c>
      <c r="E53" s="3">
        <v>12.0893</v>
      </c>
      <c r="F53" s="3">
        <v>12.0497</v>
      </c>
      <c r="G53" s="18">
        <v>13.6318</v>
      </c>
      <c r="H53" s="3">
        <v>11.689500000000001</v>
      </c>
      <c r="I53" s="4">
        <v>11.077199999999999</v>
      </c>
      <c r="K53" s="3">
        <f>+AVERAGE(D53:I53)</f>
        <v>12.059483333333333</v>
      </c>
      <c r="L53" s="2">
        <f>+STDEV(D53:I53)</f>
        <v>0.85235821909961473</v>
      </c>
      <c r="N53" s="1">
        <f t="shared" si="0"/>
        <v>95</v>
      </c>
      <c r="O53" s="20" t="str">
        <f>INDEX($D$4:$F$4, MATCH(MIN(D49:F49), D49:F49, 0))</f>
        <v>SSD</v>
      </c>
      <c r="P53" s="20" t="str">
        <f>INDEX($G$4:$I$4, MATCH(MIN(G49:I49), G49:I49, 0))</f>
        <v>NCC</v>
      </c>
    </row>
    <row r="54" spans="2:19" x14ac:dyDescent="0.25">
      <c r="B54" s="23"/>
      <c r="C54" s="14">
        <v>100</v>
      </c>
      <c r="D54" s="3">
        <v>10.8714</v>
      </c>
      <c r="E54" s="3">
        <v>13.5748</v>
      </c>
      <c r="F54" s="3">
        <v>13.158099999999999</v>
      </c>
      <c r="G54" s="18">
        <v>13.422499999999999</v>
      </c>
      <c r="H54" s="3">
        <v>14.639099999999999</v>
      </c>
      <c r="I54" s="4">
        <v>14.318099999999999</v>
      </c>
      <c r="K54" s="3">
        <f>+AVERAGE(D54:I54)</f>
        <v>13.330666666666666</v>
      </c>
      <c r="L54" s="2">
        <f>+STDEV(D54:I54)</f>
        <v>1.3291221624315299</v>
      </c>
      <c r="N54" s="1">
        <f t="shared" si="0"/>
        <v>96</v>
      </c>
      <c r="O54" s="20" t="str">
        <f>INDEX($D$4:$F$4, MATCH(MIN(D50:F50), D50:F50, 0))</f>
        <v>SSD</v>
      </c>
      <c r="P54" s="20" t="str">
        <f>INDEX($G$4:$I$4, MATCH(MIN(G50:I50), G50:I50, 0))</f>
        <v>MI</v>
      </c>
    </row>
    <row r="55" spans="2:19" ht="15.75" thickBot="1" x14ac:dyDescent="0.3">
      <c r="B55" s="24"/>
      <c r="C55" s="15">
        <v>103</v>
      </c>
      <c r="D55" s="5">
        <v>17.657399999999999</v>
      </c>
      <c r="E55" s="5">
        <v>16.4605</v>
      </c>
      <c r="F55" s="5">
        <v>13.3032</v>
      </c>
      <c r="G55" s="19">
        <v>16.708600000000001</v>
      </c>
      <c r="H55" s="5">
        <v>12.539400000000001</v>
      </c>
      <c r="I55" s="6">
        <v>12.356199999999999</v>
      </c>
      <c r="K55" s="3">
        <f>+AVERAGE(D55:I55)</f>
        <v>14.83755</v>
      </c>
      <c r="L55" s="2">
        <f>+STDEV(D55:I55)</f>
        <v>2.3613203931275395</v>
      </c>
      <c r="N55" s="1">
        <f t="shared" si="0"/>
        <v>97</v>
      </c>
      <c r="O55" s="20" t="str">
        <f>INDEX($D$4:$F$4, MATCH(MIN(D51:F51), D51:F51, 0))</f>
        <v>MI</v>
      </c>
      <c r="P55" s="20" t="str">
        <f>INDEX($G$4:$I$4, MATCH(MIN(G51:I51), G51:I51, 0))</f>
        <v>SSD</v>
      </c>
      <c r="S55" s="9"/>
    </row>
    <row r="56" spans="2:19" x14ac:dyDescent="0.25">
      <c r="B56" s="43"/>
      <c r="D56" s="3"/>
      <c r="E56" s="3"/>
      <c r="F56" s="3"/>
      <c r="G56" s="3"/>
      <c r="H56" s="3"/>
      <c r="I56" s="3"/>
      <c r="K56" s="20"/>
      <c r="L56" s="20"/>
      <c r="N56" s="1">
        <f t="shared" si="0"/>
        <v>98</v>
      </c>
      <c r="O56" s="20" t="str">
        <f>INDEX($D$4:$F$4, MATCH(MIN(D52:F52), D52:F52, 0))</f>
        <v>SSD</v>
      </c>
      <c r="P56" s="20" t="str">
        <f>INDEX($G$4:$I$4, MATCH(MIN(G52:I52), G52:I52, 0))</f>
        <v>MI</v>
      </c>
      <c r="S56" s="9"/>
    </row>
    <row r="57" spans="2:19" x14ac:dyDescent="0.25">
      <c r="B57" s="26" t="s">
        <v>9</v>
      </c>
      <c r="C57" s="26"/>
      <c r="D57" s="10">
        <f>+AVERAGEIF(D5:D55, "&lt;"&amp;$Q$4)</f>
        <v>13.519419166666665</v>
      </c>
      <c r="E57" s="10">
        <f>+AVERAGEIF(E5:E55, "&lt;"&amp;$Q$4)</f>
        <v>13.906702631578947</v>
      </c>
      <c r="F57" s="10">
        <f>+AVERAGEIF(F5:F55, "&lt;"&amp;$Q$4)</f>
        <v>13.719947105263159</v>
      </c>
      <c r="G57" s="10">
        <f>+AVERAGEIF(G5:G55, "&lt;"&amp;$Q$4)</f>
        <v>14.049618378378378</v>
      </c>
      <c r="H57" s="10">
        <f>+AVERAGEIF(H5:H55, "&lt;"&amp;$Q$4)</f>
        <v>13.913559736842107</v>
      </c>
      <c r="I57" s="10">
        <f>+AVERAGEIF(I5:I55, "&lt;"&amp;$Q$4)</f>
        <v>13.700167692307691</v>
      </c>
      <c r="K57" s="20"/>
      <c r="L57" s="20"/>
      <c r="N57" s="1">
        <f t="shared" si="0"/>
        <v>99</v>
      </c>
      <c r="O57" s="20" t="str">
        <f>INDEX($D$4:$F$4, MATCH(MIN(D53:F53), D53:F53, 0))</f>
        <v>MI</v>
      </c>
      <c r="P57" s="20" t="str">
        <f>INDEX($G$4:$I$4, MATCH(MIN(G53:I53), G53:I53, 0))</f>
        <v>SSD</v>
      </c>
      <c r="S57" s="9"/>
    </row>
    <row r="58" spans="2:19" x14ac:dyDescent="0.25">
      <c r="B58" s="26" t="s">
        <v>10</v>
      </c>
      <c r="C58" s="26"/>
      <c r="D58" s="10">
        <f t="array" ref="D58">_xlfn.STDEV.P(IF(D5:D55 &lt;30, D5:D55))</f>
        <v>5.6226015662019622</v>
      </c>
      <c r="E58" s="10">
        <f t="array" ref="E58">_xlfn.STDEV.P(IF(E5:E55 &lt;30, E5:E55))</f>
        <v>4.7068708362910954</v>
      </c>
      <c r="F58" s="10">
        <f t="array" ref="F58">_xlfn.STDEV.P(IF(F5:F55 &lt;30, F5:F55))</f>
        <v>4.6319674102265607</v>
      </c>
      <c r="G58" s="10">
        <f t="array" ref="G58">_xlfn.STDEV.P(IF(G5:G55 &lt;30, G5:G55))</f>
        <v>5.0207080566237003</v>
      </c>
      <c r="H58" s="10">
        <f t="array" ref="H58">_xlfn.STDEV.P(IF(H5:H55 &lt;30, H5:H55))</f>
        <v>4.8467444987395494</v>
      </c>
      <c r="I58" s="10">
        <f t="array" ref="I58">_xlfn.STDEV.P(IF(I5:I55 &lt;30, I5:I55))</f>
        <v>4.4629997383532842</v>
      </c>
      <c r="K58" s="46" t="s">
        <v>19</v>
      </c>
      <c r="L58" s="46"/>
      <c r="N58" s="1">
        <f t="shared" si="0"/>
        <v>100</v>
      </c>
      <c r="O58" s="20" t="str">
        <f>INDEX($D$4:$F$4, MATCH(MIN(D54:F54), D54:F54, 0))</f>
        <v>MI</v>
      </c>
      <c r="P58" s="20" t="str">
        <f>INDEX($G$4:$I$4, MATCH(MIN(G54:I54), G54:I54, 0))</f>
        <v>MI</v>
      </c>
      <c r="S58" s="9"/>
    </row>
    <row r="59" spans="2:19" x14ac:dyDescent="0.25">
      <c r="B59" s="27" t="s">
        <v>11</v>
      </c>
      <c r="C59" s="27"/>
      <c r="D59" s="10" t="str">
        <f>+_xlfn.CONCAT(COUNTIF(D5:D55, "&gt;30"), "/", COUNT(D5:D55))</f>
        <v>2/51</v>
      </c>
      <c r="E59" s="10" t="str">
        <f t="shared" ref="E59:H59" si="1">+_xlfn.CONCAT(COUNTIF(E5:E55, "&gt;30"), "/", COUNT(E5:E55))</f>
        <v>3/51</v>
      </c>
      <c r="F59" s="10" t="str">
        <f t="shared" si="1"/>
        <v>3/51</v>
      </c>
      <c r="G59" s="10" t="str">
        <f t="shared" si="1"/>
        <v>4/51</v>
      </c>
      <c r="H59" s="10" t="str">
        <f t="shared" si="1"/>
        <v>3/51</v>
      </c>
      <c r="I59" s="10" t="str">
        <f>+_xlfn.CONCAT(COUNTIF(I5:I55, "&gt;30"), "/", COUNT(I5:I55))</f>
        <v>3/51</v>
      </c>
      <c r="J59" s="10"/>
      <c r="K59" s="47" t="str">
        <f>+_xlfn.CONCAT(COUNTIF(K5:K55, "&lt;12.5"), "/", COUNT(K5:K55))</f>
        <v>14/51</v>
      </c>
      <c r="L59" s="47" t="str">
        <f>+_xlfn.CONCAT(COUNTIF(L5:L55, "&lt;1"), "/", COUNT(L5:L55))</f>
        <v>19/51</v>
      </c>
      <c r="N59" s="1">
        <f t="shared" si="0"/>
        <v>103</v>
      </c>
      <c r="O59" s="20" t="str">
        <f>INDEX($D$4:$F$4, MATCH(MIN(D55:F55), D55:F55, 0))</f>
        <v>SSD</v>
      </c>
      <c r="P59" s="20" t="str">
        <f>INDEX($G$4:$I$4, MATCH(MIN(G55:I55), G55:I55, 0))</f>
        <v>SSD</v>
      </c>
      <c r="S59" s="9"/>
    </row>
    <row r="60" spans="2:19" x14ac:dyDescent="0.25">
      <c r="B60" s="26"/>
      <c r="C60" s="26"/>
      <c r="E60" s="10"/>
      <c r="F60" s="10"/>
      <c r="G60" s="10"/>
      <c r="H60" s="10"/>
      <c r="I60" s="10"/>
      <c r="K60" s="20"/>
      <c r="L60" s="20"/>
    </row>
    <row r="61" spans="2:19" x14ac:dyDescent="0.25">
      <c r="E61" s="20"/>
      <c r="F61" s="20"/>
      <c r="G61" s="20"/>
      <c r="H61" s="20"/>
      <c r="I61" s="20"/>
      <c r="K61" s="20"/>
      <c r="L61" s="20"/>
      <c r="N61" s="9"/>
      <c r="O61" s="45" t="s">
        <v>0</v>
      </c>
      <c r="P61" s="45" t="s">
        <v>5</v>
      </c>
    </row>
    <row r="62" spans="2:19" x14ac:dyDescent="0.25">
      <c r="N62" s="44" t="s">
        <v>2</v>
      </c>
      <c r="O62" s="45">
        <f>COUNTIF(O9:O59, "=MI")</f>
        <v>20</v>
      </c>
      <c r="P62" s="45">
        <f>COUNTIF(P9:P59, "=MI")</f>
        <v>13</v>
      </c>
    </row>
    <row r="63" spans="2:19" x14ac:dyDescent="0.25">
      <c r="N63" s="44" t="s">
        <v>3</v>
      </c>
      <c r="O63" s="45">
        <f>COUNTIF(O9:O59, "=NCC")</f>
        <v>3</v>
      </c>
      <c r="P63" s="45">
        <f>COUNTIF(P9:P59, "=NCC")</f>
        <v>11</v>
      </c>
    </row>
    <row r="64" spans="2:19" x14ac:dyDescent="0.25">
      <c r="N64" s="44" t="s">
        <v>4</v>
      </c>
      <c r="O64" s="45">
        <f>COUNTIF(O9:O59, "=SSD")</f>
        <v>28</v>
      </c>
      <c r="P64" s="45">
        <f>COUNTIF(P9:P59, "=SSD")</f>
        <v>27</v>
      </c>
    </row>
  </sheetData>
  <mergeCells count="12">
    <mergeCell ref="K58:L58"/>
    <mergeCell ref="N5:P5"/>
    <mergeCell ref="N4:P4"/>
    <mergeCell ref="B60:C60"/>
    <mergeCell ref="N7:P7"/>
    <mergeCell ref="B59:C59"/>
    <mergeCell ref="D2:I2"/>
    <mergeCell ref="D3:F3"/>
    <mergeCell ref="G3:I3"/>
    <mergeCell ref="B5:B55"/>
    <mergeCell ref="B57:C57"/>
    <mergeCell ref="B58:C58"/>
  </mergeCells>
  <conditionalFormatting sqref="D5:I56">
    <cfRule type="cellIs" dxfId="11" priority="6" operator="greaterThan">
      <formula>30</formula>
    </cfRule>
  </conditionalFormatting>
  <conditionalFormatting sqref="K5:K55">
    <cfRule type="cellIs" dxfId="10" priority="1" operator="lessThan">
      <formula>$Q$5</formula>
    </cfRule>
    <cfRule type="cellIs" dxfId="9" priority="2" operator="lessThan">
      <formula>10</formula>
    </cfRule>
    <cfRule type="cellIs" dxfId="8" priority="5" operator="greaterThan">
      <formula>30</formula>
    </cfRule>
  </conditionalFormatting>
  <conditionalFormatting sqref="L5:L55">
    <cfRule type="cellIs" dxfId="7" priority="3" operator="lessThan">
      <formula>1</formula>
    </cfRule>
    <cfRule type="cellIs" dxfId="6" priority="4" operator="greaterThan">
      <formula>3</formula>
    </cfRule>
  </conditionalFormatting>
  <pageMargins left="0.7" right="0.7" top="0.75" bottom="0.75" header="0.3" footer="0.3"/>
  <pageSetup orientation="portrait" r:id="rId1"/>
  <ignoredErrors>
    <ignoredError sqref="K5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2672-3FFA-4573-AD49-CC6DB9123722}">
  <dimension ref="B1:N68"/>
  <sheetViews>
    <sheetView topLeftCell="A42" zoomScale="160" zoomScaleNormal="160" workbookViewId="0">
      <selection activeCell="K66" sqref="K66"/>
    </sheetView>
  </sheetViews>
  <sheetFormatPr defaultRowHeight="15" x14ac:dyDescent="0.25"/>
  <cols>
    <col min="1" max="1" width="5.7109375" style="9" customWidth="1"/>
    <col min="2" max="2" width="6.140625" style="9" customWidth="1"/>
    <col min="3" max="3" width="6.85546875" style="1" customWidth="1"/>
    <col min="4" max="4" width="9.140625" style="10" customWidth="1"/>
    <col min="5" max="6" width="9.28515625" style="20" customWidth="1"/>
    <col min="7" max="7" width="9.140625" style="9"/>
    <col min="8" max="9" width="9.140625" style="20"/>
    <col min="10" max="16384" width="9.140625" style="9"/>
  </cols>
  <sheetData>
    <row r="1" spans="2:14" ht="15.75" thickBot="1" x14ac:dyDescent="0.3">
      <c r="D1" s="20"/>
    </row>
    <row r="2" spans="2:14" x14ac:dyDescent="0.25">
      <c r="B2" s="11"/>
      <c r="C2" s="13"/>
      <c r="D2" s="48" t="s">
        <v>20</v>
      </c>
      <c r="E2" s="49"/>
      <c r="F2" s="50"/>
    </row>
    <row r="3" spans="2:14" x14ac:dyDescent="0.25">
      <c r="B3" s="12"/>
      <c r="C3" s="14"/>
      <c r="D3" s="30" t="s">
        <v>16</v>
      </c>
      <c r="E3" s="26"/>
      <c r="F3" s="32"/>
    </row>
    <row r="4" spans="2:14" ht="15.75" thickBot="1" x14ac:dyDescent="0.3">
      <c r="B4" s="12"/>
      <c r="C4" s="14"/>
      <c r="D4" s="16" t="s">
        <v>2</v>
      </c>
      <c r="E4" s="7" t="s">
        <v>3</v>
      </c>
      <c r="F4" s="8" t="s">
        <v>4</v>
      </c>
      <c r="H4" s="34" t="s">
        <v>9</v>
      </c>
      <c r="I4" s="34" t="s">
        <v>10</v>
      </c>
      <c r="K4" s="37" t="s">
        <v>14</v>
      </c>
      <c r="L4" s="37"/>
      <c r="M4" s="37"/>
      <c r="N4" s="20">
        <v>20</v>
      </c>
    </row>
    <row r="5" spans="2:14" x14ac:dyDescent="0.25">
      <c r="B5" s="23" t="s">
        <v>6</v>
      </c>
      <c r="C5" s="14">
        <v>6</v>
      </c>
      <c r="D5" s="3">
        <v>17.7822</v>
      </c>
      <c r="E5" s="3">
        <v>14.317</v>
      </c>
      <c r="F5" s="4">
        <v>17.843499999999999</v>
      </c>
      <c r="H5" s="3">
        <f>+AVERAGE(D5:F5)</f>
        <v>16.647566666666666</v>
      </c>
      <c r="I5" s="20">
        <f>+STDEV(D5:F5)</f>
        <v>2.0185626478594445</v>
      </c>
      <c r="K5" s="37" t="s">
        <v>15</v>
      </c>
      <c r="L5" s="37"/>
      <c r="M5" s="37"/>
      <c r="N5" s="20">
        <v>12.5</v>
      </c>
    </row>
    <row r="6" spans="2:14" x14ac:dyDescent="0.25">
      <c r="B6" s="23"/>
      <c r="C6" s="14">
        <v>8</v>
      </c>
      <c r="D6" s="3">
        <v>14.4034</v>
      </c>
      <c r="E6" s="3">
        <v>15.355600000000001</v>
      </c>
      <c r="F6" s="4">
        <v>14.3492</v>
      </c>
      <c r="H6" s="3">
        <f>+AVERAGE(D6:F6)</f>
        <v>14.702733333333333</v>
      </c>
      <c r="I6" s="20">
        <f>+STDEV(D6:F6)</f>
        <v>0.5660482076054425</v>
      </c>
    </row>
    <row r="7" spans="2:14" x14ac:dyDescent="0.25">
      <c r="B7" s="23"/>
      <c r="C7" s="14">
        <v>10</v>
      </c>
      <c r="D7" s="3">
        <v>23.032900000000001</v>
      </c>
      <c r="E7" s="3">
        <v>16.115300000000001</v>
      </c>
      <c r="F7" s="4">
        <v>23.225100000000001</v>
      </c>
      <c r="H7" s="3">
        <f>+AVERAGE(D7:F7)</f>
        <v>20.7911</v>
      </c>
      <c r="I7" s="20">
        <f>+STDEV(D7:F7)</f>
        <v>4.0505017516352231</v>
      </c>
      <c r="K7" s="41" t="s">
        <v>17</v>
      </c>
      <c r="L7" s="41"/>
      <c r="M7" s="52"/>
    </row>
    <row r="8" spans="2:14" x14ac:dyDescent="0.25">
      <c r="B8" s="23"/>
      <c r="C8" s="14">
        <v>11</v>
      </c>
      <c r="D8" s="3">
        <v>17.276599999999998</v>
      </c>
      <c r="E8" s="3">
        <v>14.9489</v>
      </c>
      <c r="F8" s="4">
        <v>17.276599999999998</v>
      </c>
      <c r="H8" s="3">
        <f>+AVERAGE(D8:F8)</f>
        <v>16.500699999999998</v>
      </c>
      <c r="I8" s="20">
        <f>+STDEV(D8:F8)</f>
        <v>1.3438982215926909</v>
      </c>
      <c r="K8" s="39" t="s">
        <v>18</v>
      </c>
      <c r="L8" s="42" t="s">
        <v>0</v>
      </c>
      <c r="M8" s="42"/>
    </row>
    <row r="9" spans="2:14" x14ac:dyDescent="0.25">
      <c r="B9" s="23"/>
      <c r="C9" s="14">
        <v>13</v>
      </c>
      <c r="D9" s="3">
        <v>17.7712</v>
      </c>
      <c r="E9" s="3">
        <v>16.8489</v>
      </c>
      <c r="F9" s="4">
        <v>17.945799999999998</v>
      </c>
      <c r="H9" s="3">
        <f>+AVERAGE(D9:F9)</f>
        <v>17.521966666666668</v>
      </c>
      <c r="I9" s="20">
        <f>+STDEV(D9:F9)</f>
        <v>0.58939404758898983</v>
      </c>
      <c r="K9" s="51">
        <f>C5</f>
        <v>6</v>
      </c>
      <c r="L9" s="20" t="str">
        <f>INDEX($D$4:$F$4, MATCH(MIN(D5:F5), D5:F5, 0))</f>
        <v>NCC</v>
      </c>
      <c r="M9" s="20"/>
    </row>
    <row r="10" spans="2:14" x14ac:dyDescent="0.25">
      <c r="B10" s="23"/>
      <c r="C10" s="14">
        <v>20</v>
      </c>
      <c r="D10" s="3">
        <v>19.158300000000001</v>
      </c>
      <c r="E10" s="3">
        <v>16.6313</v>
      </c>
      <c r="F10" s="4">
        <v>19.260999999999999</v>
      </c>
      <c r="H10" s="3">
        <f>+AVERAGE(D10:F10)</f>
        <v>18.350200000000001</v>
      </c>
      <c r="I10" s="20">
        <f>+STDEV(D10:F10)</f>
        <v>1.4894964686094427</v>
      </c>
      <c r="K10" s="51">
        <f t="shared" ref="K10:K59" si="0">C6</f>
        <v>8</v>
      </c>
      <c r="L10" s="20" t="str">
        <f t="shared" ref="L10:L59" si="1">INDEX($D$4:$F$4, MATCH(MIN(D6:F6), D6:F6, 0))</f>
        <v>SSD</v>
      </c>
      <c r="M10" s="20"/>
    </row>
    <row r="11" spans="2:14" x14ac:dyDescent="0.25">
      <c r="B11" s="23"/>
      <c r="C11" s="14">
        <v>21</v>
      </c>
      <c r="D11" s="3">
        <v>19.665299999999998</v>
      </c>
      <c r="E11" s="3">
        <v>15.1555</v>
      </c>
      <c r="F11" s="4">
        <v>19.705500000000001</v>
      </c>
      <c r="H11" s="3">
        <f>+AVERAGE(D11:F11)</f>
        <v>18.175433333333334</v>
      </c>
      <c r="I11" s="20">
        <f>+STDEV(D11:F11)</f>
        <v>2.6154162218150674</v>
      </c>
      <c r="K11" s="51">
        <f t="shared" si="0"/>
        <v>10</v>
      </c>
      <c r="L11" s="20" t="str">
        <f t="shared" si="1"/>
        <v>NCC</v>
      </c>
      <c r="M11" s="20"/>
    </row>
    <row r="12" spans="2:14" x14ac:dyDescent="0.25">
      <c r="B12" s="23"/>
      <c r="C12" s="14">
        <v>22</v>
      </c>
      <c r="D12" s="3">
        <v>17.2925</v>
      </c>
      <c r="E12" s="3">
        <v>14.946099999999999</v>
      </c>
      <c r="F12" s="4">
        <v>17.634799999999998</v>
      </c>
      <c r="H12" s="3">
        <f>+AVERAGE(D12:F12)</f>
        <v>16.624466666666667</v>
      </c>
      <c r="I12" s="20">
        <f>+STDEV(D12:F12)</f>
        <v>1.4635499046268743</v>
      </c>
      <c r="K12" s="51">
        <f t="shared" si="0"/>
        <v>11</v>
      </c>
      <c r="L12" s="20" t="str">
        <f t="shared" si="1"/>
        <v>NCC</v>
      </c>
      <c r="M12" s="20"/>
    </row>
    <row r="13" spans="2:14" x14ac:dyDescent="0.25">
      <c r="B13" s="23"/>
      <c r="C13" s="14">
        <v>23</v>
      </c>
      <c r="D13" s="3">
        <v>29.674299999999999</v>
      </c>
      <c r="E13" s="3">
        <v>28.6356</v>
      </c>
      <c r="F13" s="4">
        <v>29.674299999999999</v>
      </c>
      <c r="H13" s="3">
        <f>+AVERAGE(D13:F13)</f>
        <v>29.328066666666668</v>
      </c>
      <c r="I13" s="20">
        <f>+STDEV(D13:F13)</f>
        <v>0.59969372460726345</v>
      </c>
      <c r="K13" s="51">
        <f t="shared" si="0"/>
        <v>13</v>
      </c>
      <c r="L13" s="20" t="str">
        <f t="shared" si="1"/>
        <v>NCC</v>
      </c>
      <c r="M13" s="20"/>
    </row>
    <row r="14" spans="2:14" x14ac:dyDescent="0.25">
      <c r="B14" s="23"/>
      <c r="C14" s="14">
        <v>25</v>
      </c>
      <c r="D14" s="3">
        <v>11.574299999999999</v>
      </c>
      <c r="E14" s="3">
        <v>11.12</v>
      </c>
      <c r="F14" s="4">
        <v>11.6281</v>
      </c>
      <c r="H14" s="3">
        <f>+AVERAGE(D14:F14)</f>
        <v>11.440800000000001</v>
      </c>
      <c r="I14" s="20">
        <f>+STDEV(D14:F14)</f>
        <v>0.27912020707931579</v>
      </c>
      <c r="K14" s="51">
        <f t="shared" si="0"/>
        <v>20</v>
      </c>
      <c r="L14" s="20" t="str">
        <f t="shared" si="1"/>
        <v>NCC</v>
      </c>
      <c r="M14" s="20"/>
    </row>
    <row r="15" spans="2:14" x14ac:dyDescent="0.25">
      <c r="B15" s="23"/>
      <c r="C15" s="14">
        <v>26</v>
      </c>
      <c r="D15" s="3">
        <v>20.909099999999999</v>
      </c>
      <c r="E15" s="3">
        <v>18.245000000000001</v>
      </c>
      <c r="F15" s="4">
        <v>21.088999999999999</v>
      </c>
      <c r="H15" s="3">
        <f>+AVERAGE(D15:F15)</f>
        <v>20.081033333333334</v>
      </c>
      <c r="I15" s="20">
        <f>+STDEV(D15:F15)</f>
        <v>1.5925937345516994</v>
      </c>
      <c r="K15" s="51">
        <f t="shared" si="0"/>
        <v>21</v>
      </c>
      <c r="L15" s="20" t="str">
        <f t="shared" si="1"/>
        <v>NCC</v>
      </c>
      <c r="M15" s="20"/>
    </row>
    <row r="16" spans="2:14" x14ac:dyDescent="0.25">
      <c r="B16" s="23"/>
      <c r="C16" s="14">
        <v>28</v>
      </c>
      <c r="D16" s="3">
        <v>22.5199</v>
      </c>
      <c r="E16" s="3">
        <v>16.16</v>
      </c>
      <c r="F16" s="4">
        <v>22.8367</v>
      </c>
      <c r="H16" s="3">
        <f>+AVERAGE(D16:F16)</f>
        <v>20.505533333333336</v>
      </c>
      <c r="I16" s="20">
        <f>+STDEV(D16:F16)</f>
        <v>3.7666743319980833</v>
      </c>
      <c r="K16" s="51">
        <f t="shared" si="0"/>
        <v>22</v>
      </c>
      <c r="L16" s="20" t="str">
        <f t="shared" si="1"/>
        <v>NCC</v>
      </c>
      <c r="M16" s="20"/>
    </row>
    <row r="17" spans="2:13" x14ac:dyDescent="0.25">
      <c r="B17" s="23"/>
      <c r="C17" s="14">
        <v>30</v>
      </c>
      <c r="D17" s="3">
        <v>13.712</v>
      </c>
      <c r="E17" s="3">
        <v>11.9519</v>
      </c>
      <c r="F17" s="4">
        <v>13.855</v>
      </c>
      <c r="H17" s="3">
        <f>+AVERAGE(D17:F17)</f>
        <v>13.172966666666667</v>
      </c>
      <c r="I17" s="20">
        <f>+STDEV(D17:F17)</f>
        <v>1.0598891938940285</v>
      </c>
      <c r="K17" s="51">
        <f t="shared" si="0"/>
        <v>23</v>
      </c>
      <c r="L17" s="20" t="str">
        <f t="shared" si="1"/>
        <v>NCC</v>
      </c>
      <c r="M17" s="20"/>
    </row>
    <row r="18" spans="2:13" x14ac:dyDescent="0.25">
      <c r="B18" s="23"/>
      <c r="C18" s="14">
        <v>34</v>
      </c>
      <c r="D18" s="3">
        <v>228.06100000000001</v>
      </c>
      <c r="E18" s="3">
        <v>229.91200000000001</v>
      </c>
      <c r="F18" s="4">
        <v>228.02799999999999</v>
      </c>
      <c r="H18" s="3">
        <f>+AVERAGE(D18:F18)</f>
        <v>228.667</v>
      </c>
      <c r="I18" s="20">
        <f>+STDEV(D18:F18)</f>
        <v>1.0783278722169842</v>
      </c>
      <c r="K18" s="51">
        <f t="shared" si="0"/>
        <v>25</v>
      </c>
      <c r="L18" s="20" t="str">
        <f t="shared" si="1"/>
        <v>NCC</v>
      </c>
      <c r="M18" s="20"/>
    </row>
    <row r="19" spans="2:13" x14ac:dyDescent="0.25">
      <c r="B19" s="23"/>
      <c r="C19" s="14">
        <v>36</v>
      </c>
      <c r="D19" s="3">
        <v>12.3957</v>
      </c>
      <c r="E19" s="3">
        <v>11.116199999999999</v>
      </c>
      <c r="F19" s="4">
        <v>12.421799999999999</v>
      </c>
      <c r="H19" s="3">
        <f>+AVERAGE(D19:F19)</f>
        <v>11.977899999999998</v>
      </c>
      <c r="I19" s="20">
        <f>+STDEV(D19:F19)</f>
        <v>0.74636818662105386</v>
      </c>
      <c r="K19" s="51">
        <f t="shared" si="0"/>
        <v>26</v>
      </c>
      <c r="L19" s="20" t="str">
        <f t="shared" si="1"/>
        <v>NCC</v>
      </c>
      <c r="M19" s="20"/>
    </row>
    <row r="20" spans="2:13" x14ac:dyDescent="0.25">
      <c r="B20" s="23"/>
      <c r="C20" s="14">
        <v>37</v>
      </c>
      <c r="D20" s="3">
        <v>9.9443000000000001</v>
      </c>
      <c r="E20" s="3">
        <v>8.6941000000000006</v>
      </c>
      <c r="F20" s="4">
        <v>10.8355</v>
      </c>
      <c r="H20" s="3">
        <f>+AVERAGE(D20:F20)</f>
        <v>9.8246333333333329</v>
      </c>
      <c r="I20" s="20">
        <f>+STDEV(D20:F20)</f>
        <v>1.0757037572367834</v>
      </c>
      <c r="K20" s="51">
        <f t="shared" si="0"/>
        <v>28</v>
      </c>
      <c r="L20" s="20" t="str">
        <f t="shared" si="1"/>
        <v>NCC</v>
      </c>
      <c r="M20" s="20"/>
    </row>
    <row r="21" spans="2:13" x14ac:dyDescent="0.25">
      <c r="B21" s="23"/>
      <c r="C21" s="14">
        <v>40</v>
      </c>
      <c r="D21" s="3">
        <v>15.8934</v>
      </c>
      <c r="E21" s="3">
        <v>16.3948</v>
      </c>
      <c r="F21" s="4">
        <v>15.784700000000001</v>
      </c>
      <c r="H21" s="3">
        <f>+AVERAGE(D21:F21)</f>
        <v>16.0243</v>
      </c>
      <c r="I21" s="20">
        <f>+STDEV(D21:F21)</f>
        <v>0.32543295776549713</v>
      </c>
      <c r="K21" s="51">
        <f t="shared" si="0"/>
        <v>30</v>
      </c>
      <c r="L21" s="20" t="str">
        <f t="shared" si="1"/>
        <v>NCC</v>
      </c>
      <c r="M21" s="20"/>
    </row>
    <row r="22" spans="2:13" x14ac:dyDescent="0.25">
      <c r="B22" s="23"/>
      <c r="C22" s="14">
        <v>41</v>
      </c>
      <c r="D22" s="3">
        <v>10.76</v>
      </c>
      <c r="E22" s="3">
        <v>9.1877200000000006</v>
      </c>
      <c r="F22" s="4">
        <v>11.128</v>
      </c>
      <c r="H22" s="3">
        <f>+AVERAGE(D22:F22)</f>
        <v>10.358573333333334</v>
      </c>
      <c r="I22" s="20">
        <f>+STDEV(D22:F22)</f>
        <v>1.030547983421118</v>
      </c>
      <c r="K22" s="51">
        <f t="shared" si="0"/>
        <v>34</v>
      </c>
      <c r="L22" s="20" t="str">
        <f t="shared" si="1"/>
        <v>SSD</v>
      </c>
      <c r="M22" s="20"/>
    </row>
    <row r="23" spans="2:13" x14ac:dyDescent="0.25">
      <c r="B23" s="23"/>
      <c r="C23" s="14">
        <v>46</v>
      </c>
      <c r="D23" s="3">
        <v>12.185700000000001</v>
      </c>
      <c r="E23" s="3">
        <v>9.7514699999999994</v>
      </c>
      <c r="F23" s="4">
        <v>12.2338</v>
      </c>
      <c r="H23" s="3">
        <f>+AVERAGE(D23:F23)</f>
        <v>11.390323333333335</v>
      </c>
      <c r="I23" s="20">
        <f>+STDEV(D23:F23)</f>
        <v>1.419492370051106</v>
      </c>
      <c r="K23" s="51">
        <f t="shared" si="0"/>
        <v>36</v>
      </c>
      <c r="L23" s="20" t="str">
        <f t="shared" si="1"/>
        <v>NCC</v>
      </c>
      <c r="M23" s="20"/>
    </row>
    <row r="24" spans="2:13" x14ac:dyDescent="0.25">
      <c r="B24" s="23"/>
      <c r="C24" s="14">
        <v>49</v>
      </c>
      <c r="D24" s="3">
        <v>14.949400000000001</v>
      </c>
      <c r="E24" s="3">
        <v>14.5603</v>
      </c>
      <c r="F24" s="4">
        <v>17.1312</v>
      </c>
      <c r="H24" s="3">
        <f>+AVERAGE(D24:F24)</f>
        <v>15.546966666666668</v>
      </c>
      <c r="I24" s="20">
        <f>+STDEV(D24:F24)</f>
        <v>1.3857114213765191</v>
      </c>
      <c r="K24" s="51">
        <f t="shared" si="0"/>
        <v>37</v>
      </c>
      <c r="L24" s="20" t="str">
        <f t="shared" si="1"/>
        <v>NCC</v>
      </c>
      <c r="M24" s="20"/>
    </row>
    <row r="25" spans="2:13" x14ac:dyDescent="0.25">
      <c r="B25" s="23"/>
      <c r="C25" s="14">
        <v>50</v>
      </c>
      <c r="D25" s="3">
        <v>44.935899999999997</v>
      </c>
      <c r="E25" s="3">
        <v>45.878300000000003</v>
      </c>
      <c r="F25" s="4">
        <v>44.859699999999997</v>
      </c>
      <c r="H25" s="3">
        <f>+AVERAGE(D25:F25)</f>
        <v>45.224633333333337</v>
      </c>
      <c r="I25" s="20">
        <f>+STDEV(D25:F25)</f>
        <v>0.56737262300302926</v>
      </c>
      <c r="K25" s="51">
        <f t="shared" si="0"/>
        <v>40</v>
      </c>
      <c r="L25" s="20" t="str">
        <f t="shared" si="1"/>
        <v>SSD</v>
      </c>
      <c r="M25" s="20"/>
    </row>
    <row r="26" spans="2:13" x14ac:dyDescent="0.25">
      <c r="B26" s="23"/>
      <c r="C26" s="14">
        <v>55</v>
      </c>
      <c r="D26" s="3">
        <v>13.833399999999999</v>
      </c>
      <c r="E26" s="3">
        <v>10.3111</v>
      </c>
      <c r="F26" s="4">
        <v>13.981999999999999</v>
      </c>
      <c r="H26" s="3">
        <f>+AVERAGE(D26:F26)</f>
        <v>12.708833333333333</v>
      </c>
      <c r="I26" s="20">
        <f>+STDEV(D26:F26)</f>
        <v>2.07782683189272</v>
      </c>
      <c r="K26" s="51">
        <f t="shared" si="0"/>
        <v>41</v>
      </c>
      <c r="L26" s="20" t="str">
        <f t="shared" si="1"/>
        <v>NCC</v>
      </c>
      <c r="M26" s="20"/>
    </row>
    <row r="27" spans="2:13" x14ac:dyDescent="0.25">
      <c r="B27" s="23"/>
      <c r="C27" s="14">
        <v>56</v>
      </c>
      <c r="D27" s="3">
        <v>21.4678</v>
      </c>
      <c r="E27" s="3">
        <v>18.6081</v>
      </c>
      <c r="F27" s="4">
        <v>21.642299999999999</v>
      </c>
      <c r="H27" s="3">
        <f>+AVERAGE(D27:F27)</f>
        <v>20.572733333333336</v>
      </c>
      <c r="I27" s="20">
        <f>+STDEV(D27:F27)</f>
        <v>1.7036580241742565</v>
      </c>
      <c r="K27" s="51">
        <f t="shared" si="0"/>
        <v>46</v>
      </c>
      <c r="L27" s="20" t="str">
        <f t="shared" si="1"/>
        <v>NCC</v>
      </c>
      <c r="M27" s="20"/>
    </row>
    <row r="28" spans="2:13" x14ac:dyDescent="0.25">
      <c r="B28" s="23"/>
      <c r="C28" s="14">
        <v>62</v>
      </c>
      <c r="D28" s="3">
        <v>11.418900000000001</v>
      </c>
      <c r="E28" s="3">
        <v>9.39574</v>
      </c>
      <c r="F28" s="4">
        <v>11.8285</v>
      </c>
      <c r="H28" s="3">
        <f>+AVERAGE(D28:F28)</f>
        <v>10.881046666666668</v>
      </c>
      <c r="I28" s="20">
        <f>+STDEV(D28:F28)</f>
        <v>1.3025148600048038</v>
      </c>
      <c r="K28" s="51">
        <f t="shared" si="0"/>
        <v>49</v>
      </c>
      <c r="L28" s="20" t="str">
        <f t="shared" si="1"/>
        <v>NCC</v>
      </c>
      <c r="M28" s="20"/>
    </row>
    <row r="29" spans="2:13" x14ac:dyDescent="0.25">
      <c r="B29" s="23"/>
      <c r="C29" s="14">
        <v>66</v>
      </c>
      <c r="D29" s="3">
        <v>27.258299999999998</v>
      </c>
      <c r="E29" s="3">
        <v>23.064399999999999</v>
      </c>
      <c r="F29" s="4">
        <v>27.307700000000001</v>
      </c>
      <c r="H29" s="3">
        <f>+AVERAGE(D29:F29)</f>
        <v>25.876799999999999</v>
      </c>
      <c r="I29" s="20">
        <f>+STDEV(D29:F29)</f>
        <v>2.4357350861700873</v>
      </c>
      <c r="K29" s="51">
        <f t="shared" si="0"/>
        <v>50</v>
      </c>
      <c r="L29" s="20" t="str">
        <f t="shared" si="1"/>
        <v>SSD</v>
      </c>
      <c r="M29" s="20"/>
    </row>
    <row r="30" spans="2:13" x14ac:dyDescent="0.25">
      <c r="B30" s="23"/>
      <c r="C30" s="14">
        <v>67</v>
      </c>
      <c r="D30" s="3">
        <v>18.0319</v>
      </c>
      <c r="E30" s="3">
        <v>15.991199999999999</v>
      </c>
      <c r="F30" s="4">
        <v>18.1419</v>
      </c>
      <c r="H30" s="3">
        <f>+AVERAGE(D30:F30)</f>
        <v>17.388333333333332</v>
      </c>
      <c r="I30" s="20">
        <f>+STDEV(D30:F30)</f>
        <v>1.2112023626683257</v>
      </c>
      <c r="K30" s="51">
        <f t="shared" si="0"/>
        <v>55</v>
      </c>
      <c r="L30" s="20" t="str">
        <f t="shared" si="1"/>
        <v>NCC</v>
      </c>
      <c r="M30" s="20"/>
    </row>
    <row r="31" spans="2:13" x14ac:dyDescent="0.25">
      <c r="B31" s="23"/>
      <c r="C31" s="14">
        <v>69</v>
      </c>
      <c r="D31" s="3">
        <v>23.338100000000001</v>
      </c>
      <c r="E31" s="3">
        <v>21.774799999999999</v>
      </c>
      <c r="F31" s="4">
        <v>23.683299999999999</v>
      </c>
      <c r="H31" s="3">
        <f>+AVERAGE(D31:F31)</f>
        <v>22.932066666666667</v>
      </c>
      <c r="I31" s="20">
        <f>+STDEV(D31:F31)</f>
        <v>1.0169760878866987</v>
      </c>
      <c r="K31" s="51">
        <f t="shared" si="0"/>
        <v>56</v>
      </c>
      <c r="L31" s="20" t="str">
        <f t="shared" si="1"/>
        <v>NCC</v>
      </c>
      <c r="M31" s="20"/>
    </row>
    <row r="32" spans="2:13" x14ac:dyDescent="0.25">
      <c r="B32" s="23"/>
      <c r="C32" s="14">
        <v>70</v>
      </c>
      <c r="D32" s="3">
        <v>8.3788</v>
      </c>
      <c r="E32" s="3">
        <v>8.2635299999999994</v>
      </c>
      <c r="F32" s="4">
        <v>8.3791399999999996</v>
      </c>
      <c r="H32" s="3">
        <f>+AVERAGE(D32:F32)</f>
        <v>8.3404900000000008</v>
      </c>
      <c r="I32" s="20">
        <f>+STDEV(D32:F32)</f>
        <v>6.6649531881327065E-2</v>
      </c>
      <c r="K32" s="51">
        <f t="shared" si="0"/>
        <v>62</v>
      </c>
      <c r="L32" s="20" t="str">
        <f t="shared" si="1"/>
        <v>NCC</v>
      </c>
      <c r="M32" s="20"/>
    </row>
    <row r="33" spans="2:13" x14ac:dyDescent="0.25">
      <c r="B33" s="23"/>
      <c r="C33" s="14">
        <v>71</v>
      </c>
      <c r="D33" s="3">
        <v>19.189900000000002</v>
      </c>
      <c r="E33" s="3">
        <v>18.4969</v>
      </c>
      <c r="F33" s="4">
        <v>19.6996</v>
      </c>
      <c r="H33" s="3">
        <f>+AVERAGE(D33:F33)</f>
        <v>19.128800000000002</v>
      </c>
      <c r="I33" s="20">
        <f>+STDEV(D33:F33)</f>
        <v>0.60367352931862117</v>
      </c>
      <c r="K33" s="51">
        <f t="shared" si="0"/>
        <v>66</v>
      </c>
      <c r="L33" s="20" t="str">
        <f t="shared" si="1"/>
        <v>NCC</v>
      </c>
      <c r="M33" s="20"/>
    </row>
    <row r="34" spans="2:13" x14ac:dyDescent="0.25">
      <c r="B34" s="23"/>
      <c r="C34" s="14">
        <v>74</v>
      </c>
      <c r="D34" s="3">
        <v>20.621099999999998</v>
      </c>
      <c r="E34" s="3">
        <v>17.104099999999999</v>
      </c>
      <c r="F34" s="4">
        <v>20.7317</v>
      </c>
      <c r="H34" s="3">
        <f>+AVERAGE(D34:F34)</f>
        <v>19.485633333333336</v>
      </c>
      <c r="I34" s="20">
        <f>+STDEV(D34:F34)</f>
        <v>2.0632095999518163</v>
      </c>
      <c r="K34" s="51">
        <f t="shared" si="0"/>
        <v>67</v>
      </c>
      <c r="L34" s="20" t="str">
        <f t="shared" si="1"/>
        <v>NCC</v>
      </c>
      <c r="M34" s="20"/>
    </row>
    <row r="35" spans="2:13" x14ac:dyDescent="0.25">
      <c r="B35" s="23"/>
      <c r="C35" s="14">
        <v>75</v>
      </c>
      <c r="D35" s="3">
        <v>7.7389400000000004</v>
      </c>
      <c r="E35" s="3">
        <v>6.3888400000000001</v>
      </c>
      <c r="F35" s="4">
        <v>8.3963400000000004</v>
      </c>
      <c r="H35" s="3">
        <f>+AVERAGE(D35:F35)</f>
        <v>7.5080400000000012</v>
      </c>
      <c r="I35" s="20">
        <f>+STDEV(D35:F35)</f>
        <v>1.0234745575733566</v>
      </c>
      <c r="K35" s="51">
        <f t="shared" si="0"/>
        <v>69</v>
      </c>
      <c r="L35" s="20" t="str">
        <f t="shared" si="1"/>
        <v>NCC</v>
      </c>
      <c r="M35" s="20"/>
    </row>
    <row r="36" spans="2:13" x14ac:dyDescent="0.25">
      <c r="B36" s="23"/>
      <c r="C36" s="14">
        <v>78</v>
      </c>
      <c r="D36" s="3">
        <v>15.1098</v>
      </c>
      <c r="E36" s="3">
        <v>13.615399999999999</v>
      </c>
      <c r="F36" s="4">
        <v>15.474600000000001</v>
      </c>
      <c r="H36" s="3">
        <f>+AVERAGE(D36:F36)</f>
        <v>14.733266666666667</v>
      </c>
      <c r="I36" s="20">
        <f>+STDEV(D36:F36)</f>
        <v>0.98513408901191446</v>
      </c>
      <c r="K36" s="51">
        <f t="shared" si="0"/>
        <v>70</v>
      </c>
      <c r="L36" s="20" t="str">
        <f t="shared" si="1"/>
        <v>NCC</v>
      </c>
      <c r="M36" s="20"/>
    </row>
    <row r="37" spans="2:13" x14ac:dyDescent="0.25">
      <c r="B37" s="23"/>
      <c r="C37" s="14">
        <v>79</v>
      </c>
      <c r="D37" s="3">
        <v>16.3123</v>
      </c>
      <c r="E37" s="3">
        <v>15.07</v>
      </c>
      <c r="F37" s="4">
        <v>16.616499999999998</v>
      </c>
      <c r="H37" s="3">
        <f>+AVERAGE(D37:F37)</f>
        <v>15.999600000000001</v>
      </c>
      <c r="I37" s="20">
        <f>+STDEV(D37:F37)</f>
        <v>0.81929941413380669</v>
      </c>
      <c r="K37" s="51">
        <f t="shared" si="0"/>
        <v>71</v>
      </c>
      <c r="L37" s="20" t="str">
        <f t="shared" si="1"/>
        <v>NCC</v>
      </c>
      <c r="M37" s="20"/>
    </row>
    <row r="38" spans="2:13" x14ac:dyDescent="0.25">
      <c r="B38" s="23"/>
      <c r="C38" s="14">
        <v>80</v>
      </c>
      <c r="D38" s="3">
        <v>9.7797400000000003</v>
      </c>
      <c r="E38" s="3">
        <v>8.5310000000000006</v>
      </c>
      <c r="F38" s="4">
        <v>9.8713800000000003</v>
      </c>
      <c r="H38" s="3">
        <f>+AVERAGE(D38:F38)</f>
        <v>9.3940400000000022</v>
      </c>
      <c r="I38" s="20">
        <f>+STDEV(D38:F38)</f>
        <v>0.74881773723650524</v>
      </c>
      <c r="K38" s="51">
        <f t="shared" si="0"/>
        <v>74</v>
      </c>
      <c r="L38" s="20" t="str">
        <f t="shared" si="1"/>
        <v>NCC</v>
      </c>
      <c r="M38" s="20"/>
    </row>
    <row r="39" spans="2:13" x14ac:dyDescent="0.25">
      <c r="B39" s="23"/>
      <c r="C39" s="14">
        <v>81</v>
      </c>
      <c r="D39" s="3">
        <v>22.706199999999999</v>
      </c>
      <c r="E39" s="3">
        <v>22.801100000000002</v>
      </c>
      <c r="F39" s="4">
        <v>22.639199999999999</v>
      </c>
      <c r="H39" s="3">
        <f>+AVERAGE(D39:F39)</f>
        <v>22.715500000000002</v>
      </c>
      <c r="I39" s="20">
        <f>+STDEV(D39:F39)</f>
        <v>8.1349677319582772E-2</v>
      </c>
      <c r="K39" s="51">
        <f t="shared" si="0"/>
        <v>75</v>
      </c>
      <c r="L39" s="20" t="str">
        <f t="shared" si="1"/>
        <v>NCC</v>
      </c>
      <c r="M39" s="20"/>
    </row>
    <row r="40" spans="2:13" x14ac:dyDescent="0.25">
      <c r="B40" s="23"/>
      <c r="C40" s="14">
        <v>82</v>
      </c>
      <c r="D40" s="3">
        <v>21.927399999999999</v>
      </c>
      <c r="E40" s="3">
        <v>21.8644</v>
      </c>
      <c r="F40" s="4">
        <v>22.0184</v>
      </c>
      <c r="H40" s="3">
        <f>+AVERAGE(D40:F40)</f>
        <v>21.936733333333333</v>
      </c>
      <c r="I40" s="20">
        <f>+STDEV(D40:F40)</f>
        <v>7.7423080107506301E-2</v>
      </c>
      <c r="K40" s="51">
        <f t="shared" si="0"/>
        <v>78</v>
      </c>
      <c r="L40" s="20" t="str">
        <f t="shared" si="1"/>
        <v>NCC</v>
      </c>
      <c r="M40" s="20"/>
    </row>
    <row r="41" spans="2:13" x14ac:dyDescent="0.25">
      <c r="B41" s="23"/>
      <c r="C41" s="14">
        <v>83</v>
      </c>
      <c r="D41" s="3">
        <v>12.6928</v>
      </c>
      <c r="E41" s="3">
        <v>11.968400000000001</v>
      </c>
      <c r="F41" s="4">
        <v>12.4818</v>
      </c>
      <c r="H41" s="3">
        <f>+AVERAGE(D41:F41)</f>
        <v>12.381</v>
      </c>
      <c r="I41" s="20">
        <f>+STDEV(D41:F41)</f>
        <v>0.37257122808934084</v>
      </c>
      <c r="K41" s="51">
        <f t="shared" si="0"/>
        <v>79</v>
      </c>
      <c r="L41" s="20" t="str">
        <f t="shared" si="1"/>
        <v>NCC</v>
      </c>
      <c r="M41" s="20"/>
    </row>
    <row r="42" spans="2:13" x14ac:dyDescent="0.25">
      <c r="B42" s="23"/>
      <c r="C42" s="14">
        <v>86</v>
      </c>
      <c r="D42" s="3">
        <v>12.2491</v>
      </c>
      <c r="E42" s="3">
        <v>10.656599999999999</v>
      </c>
      <c r="F42" s="4">
        <v>12.3841</v>
      </c>
      <c r="H42" s="3">
        <f>+AVERAGE(D42:F42)</f>
        <v>11.763266666666667</v>
      </c>
      <c r="I42" s="20">
        <f>+STDEV(D42:F42)</f>
        <v>0.96077551141426087</v>
      </c>
      <c r="K42" s="51">
        <f t="shared" si="0"/>
        <v>80</v>
      </c>
      <c r="L42" s="20" t="str">
        <f t="shared" si="1"/>
        <v>NCC</v>
      </c>
      <c r="M42" s="20"/>
    </row>
    <row r="43" spans="2:13" x14ac:dyDescent="0.25">
      <c r="B43" s="23"/>
      <c r="C43" s="14">
        <v>88</v>
      </c>
      <c r="D43" s="3">
        <v>21.2193</v>
      </c>
      <c r="E43" s="3">
        <v>21.233799999999999</v>
      </c>
      <c r="F43" s="4">
        <v>21.125699999999998</v>
      </c>
      <c r="H43" s="3">
        <f>+AVERAGE(D43:F43)</f>
        <v>21.192933333333333</v>
      </c>
      <c r="I43" s="20">
        <f>+STDEV(D43:F43)</f>
        <v>5.8675406545957584E-2</v>
      </c>
      <c r="K43" s="51">
        <f t="shared" si="0"/>
        <v>81</v>
      </c>
      <c r="L43" s="20" t="str">
        <f t="shared" si="1"/>
        <v>SSD</v>
      </c>
      <c r="M43" s="20"/>
    </row>
    <row r="44" spans="2:13" x14ac:dyDescent="0.25">
      <c r="B44" s="23"/>
      <c r="C44" s="14">
        <v>90</v>
      </c>
      <c r="D44" s="3">
        <v>25.0229</v>
      </c>
      <c r="E44" s="3">
        <v>21.5246</v>
      </c>
      <c r="F44" s="4">
        <v>25.257400000000001</v>
      </c>
      <c r="H44" s="3">
        <f>+AVERAGE(D44:F44)</f>
        <v>23.934966666666668</v>
      </c>
      <c r="I44" s="20">
        <f>+STDEV(D44:F44)</f>
        <v>2.0907290985044753</v>
      </c>
      <c r="K44" s="51">
        <f t="shared" si="0"/>
        <v>82</v>
      </c>
      <c r="L44" s="20" t="str">
        <f t="shared" si="1"/>
        <v>NCC</v>
      </c>
      <c r="M44" s="20"/>
    </row>
    <row r="45" spans="2:13" x14ac:dyDescent="0.25">
      <c r="B45" s="23"/>
      <c r="C45" s="14">
        <v>91</v>
      </c>
      <c r="D45" s="3">
        <v>13.4053</v>
      </c>
      <c r="E45" s="3">
        <v>11.8483</v>
      </c>
      <c r="F45" s="4">
        <v>13.902200000000001</v>
      </c>
      <c r="H45" s="3">
        <f>+AVERAGE(D45:F45)</f>
        <v>13.051933333333332</v>
      </c>
      <c r="I45" s="20">
        <f>+STDEV(D45:F45)</f>
        <v>1.0715770169863359</v>
      </c>
      <c r="K45" s="51">
        <f t="shared" si="0"/>
        <v>83</v>
      </c>
      <c r="L45" s="20" t="str">
        <f t="shared" si="1"/>
        <v>NCC</v>
      </c>
      <c r="M45" s="20"/>
    </row>
    <row r="46" spans="2:13" x14ac:dyDescent="0.25">
      <c r="B46" s="23"/>
      <c r="C46" s="14">
        <v>92</v>
      </c>
      <c r="D46" s="3">
        <v>16.149100000000001</v>
      </c>
      <c r="E46" s="3" t="s">
        <v>12</v>
      </c>
      <c r="F46" s="4">
        <v>17.343299999999999</v>
      </c>
      <c r="H46" s="3">
        <f>+AVERAGE(D46:F46)</f>
        <v>16.746200000000002</v>
      </c>
      <c r="I46" s="20">
        <f>+STDEV(D46:F46)</f>
        <v>0.84442691809297399</v>
      </c>
      <c r="K46" s="51">
        <f t="shared" si="0"/>
        <v>86</v>
      </c>
      <c r="L46" s="20" t="str">
        <f t="shared" si="1"/>
        <v>NCC</v>
      </c>
      <c r="M46" s="20"/>
    </row>
    <row r="47" spans="2:13" x14ac:dyDescent="0.25">
      <c r="B47" s="23"/>
      <c r="C47" s="14">
        <v>93</v>
      </c>
      <c r="D47" s="3">
        <v>11.2935</v>
      </c>
      <c r="E47" s="3">
        <v>8.3450000000000006</v>
      </c>
      <c r="F47" s="4">
        <v>11.5785</v>
      </c>
      <c r="H47" s="3">
        <f>+AVERAGE(D47:F47)</f>
        <v>10.405666666666667</v>
      </c>
      <c r="I47" s="20">
        <f>+STDEV(D47:F47)</f>
        <v>1.7902699749851632</v>
      </c>
      <c r="K47" s="51">
        <f t="shared" si="0"/>
        <v>88</v>
      </c>
      <c r="L47" s="20" t="str">
        <f t="shared" si="1"/>
        <v>SSD</v>
      </c>
      <c r="M47" s="20"/>
    </row>
    <row r="48" spans="2:13" x14ac:dyDescent="0.25">
      <c r="B48" s="23"/>
      <c r="C48" s="14">
        <v>94</v>
      </c>
      <c r="D48" s="3">
        <v>6.26281</v>
      </c>
      <c r="E48" s="3">
        <v>6.3259100000000004</v>
      </c>
      <c r="F48" s="4">
        <v>6.4950200000000002</v>
      </c>
      <c r="H48" s="3">
        <f>+AVERAGE(D48:F48)</f>
        <v>6.3612466666666663</v>
      </c>
      <c r="I48" s="20">
        <f>+STDEV(D48:F48)</f>
        <v>0.12007031703686533</v>
      </c>
      <c r="K48" s="51">
        <f t="shared" si="0"/>
        <v>90</v>
      </c>
      <c r="L48" s="20" t="str">
        <f t="shared" si="1"/>
        <v>NCC</v>
      </c>
      <c r="M48" s="20"/>
    </row>
    <row r="49" spans="2:14" x14ac:dyDescent="0.25">
      <c r="B49" s="23"/>
      <c r="C49" s="14">
        <v>95</v>
      </c>
      <c r="D49" s="3">
        <v>11.3681</v>
      </c>
      <c r="E49" s="3">
        <v>8.4713700000000003</v>
      </c>
      <c r="F49" s="4">
        <v>14.246700000000001</v>
      </c>
      <c r="H49" s="3">
        <f>+AVERAGE(D49:F49)</f>
        <v>11.362056666666666</v>
      </c>
      <c r="I49" s="20">
        <f>+STDEV(D49:F49)</f>
        <v>2.8876697428261053</v>
      </c>
      <c r="K49" s="51">
        <f t="shared" si="0"/>
        <v>91</v>
      </c>
      <c r="L49" s="20" t="str">
        <f t="shared" si="1"/>
        <v>NCC</v>
      </c>
      <c r="M49" s="20"/>
    </row>
    <row r="50" spans="2:14" x14ac:dyDescent="0.25">
      <c r="B50" s="23"/>
      <c r="C50" s="14">
        <v>96</v>
      </c>
      <c r="D50" s="3">
        <v>12.617100000000001</v>
      </c>
      <c r="E50" s="3">
        <v>9.8608799999999999</v>
      </c>
      <c r="F50" s="4">
        <v>13.1882</v>
      </c>
      <c r="H50" s="3">
        <f>+AVERAGE(D50:F50)</f>
        <v>11.888726666666669</v>
      </c>
      <c r="I50" s="20">
        <f>+STDEV(D50:F50)</f>
        <v>1.7792302774327131</v>
      </c>
      <c r="K50" s="51">
        <f t="shared" si="0"/>
        <v>92</v>
      </c>
      <c r="L50" s="20" t="str">
        <f t="shared" si="1"/>
        <v>MI</v>
      </c>
      <c r="M50" s="20"/>
    </row>
    <row r="51" spans="2:14" x14ac:dyDescent="0.25">
      <c r="B51" s="23"/>
      <c r="C51" s="14">
        <v>97</v>
      </c>
      <c r="D51" s="3">
        <v>21.4618</v>
      </c>
      <c r="E51" s="3">
        <v>17.686199999999999</v>
      </c>
      <c r="F51" s="4">
        <v>26.617000000000001</v>
      </c>
      <c r="H51" s="3">
        <f>+AVERAGE(D51:F51)</f>
        <v>21.921666666666667</v>
      </c>
      <c r="I51" s="20">
        <f>+STDEV(D51:F51)</f>
        <v>4.4831244878247025</v>
      </c>
      <c r="K51" s="51">
        <f t="shared" si="0"/>
        <v>93</v>
      </c>
      <c r="L51" s="20" t="str">
        <f t="shared" si="1"/>
        <v>NCC</v>
      </c>
      <c r="M51" s="20"/>
    </row>
    <row r="52" spans="2:14" x14ac:dyDescent="0.25">
      <c r="B52" s="23"/>
      <c r="C52" s="14">
        <v>98</v>
      </c>
      <c r="D52" s="3">
        <v>10.8772</v>
      </c>
      <c r="E52" s="3">
        <v>11.7354</v>
      </c>
      <c r="F52" s="4">
        <v>12.3009</v>
      </c>
      <c r="H52" s="3">
        <f>+AVERAGE(D52:F52)</f>
        <v>11.637833333333333</v>
      </c>
      <c r="I52" s="20">
        <f>+STDEV(D52:F52)</f>
        <v>0.71684716874193866</v>
      </c>
      <c r="K52" s="51">
        <f t="shared" si="0"/>
        <v>94</v>
      </c>
      <c r="L52" s="20" t="str">
        <f t="shared" si="1"/>
        <v>MI</v>
      </c>
      <c r="M52" s="20"/>
    </row>
    <row r="53" spans="2:14" x14ac:dyDescent="0.25">
      <c r="B53" s="23"/>
      <c r="C53" s="14">
        <v>99</v>
      </c>
      <c r="D53" s="3">
        <v>18.5991</v>
      </c>
      <c r="E53" s="3">
        <v>14.711399999999999</v>
      </c>
      <c r="F53" s="4">
        <v>18.9376</v>
      </c>
      <c r="H53" s="3">
        <f>+AVERAGE(D53:F53)</f>
        <v>17.416033333333331</v>
      </c>
      <c r="I53" s="20">
        <f>+STDEV(D53:F53)</f>
        <v>2.3483880989592349</v>
      </c>
      <c r="K53" s="51">
        <f t="shared" si="0"/>
        <v>95</v>
      </c>
      <c r="L53" s="20" t="str">
        <f t="shared" si="1"/>
        <v>NCC</v>
      </c>
      <c r="M53" s="20"/>
    </row>
    <row r="54" spans="2:14" x14ac:dyDescent="0.25">
      <c r="B54" s="23"/>
      <c r="C54" s="14">
        <v>100</v>
      </c>
      <c r="D54" s="3">
        <v>11.1858</v>
      </c>
      <c r="E54" s="3">
        <v>10.4777</v>
      </c>
      <c r="F54" s="4">
        <v>11.183199999999999</v>
      </c>
      <c r="H54" s="3">
        <f>+AVERAGE(D54:F54)</f>
        <v>10.9489</v>
      </c>
      <c r="I54" s="20">
        <f>+STDEV(D54:F54)</f>
        <v>0.40807324097519521</v>
      </c>
      <c r="K54" s="51">
        <f t="shared" si="0"/>
        <v>96</v>
      </c>
      <c r="L54" s="20" t="str">
        <f t="shared" si="1"/>
        <v>NCC</v>
      </c>
      <c r="M54" s="20"/>
    </row>
    <row r="55" spans="2:14" ht="15.75" thickBot="1" x14ac:dyDescent="0.3">
      <c r="B55" s="24"/>
      <c r="C55" s="15">
        <v>103</v>
      </c>
      <c r="D55" s="5">
        <v>15.444100000000001</v>
      </c>
      <c r="E55" s="5">
        <v>9.7399299999999993</v>
      </c>
      <c r="F55" s="6">
        <v>15.6828</v>
      </c>
      <c r="H55" s="3">
        <f>+AVERAGE(D55:F55)</f>
        <v>13.622276666666666</v>
      </c>
      <c r="I55" s="20">
        <f>+STDEV(D55:F55)</f>
        <v>3.3643284846508901</v>
      </c>
      <c r="K55" s="51">
        <f t="shared" si="0"/>
        <v>97</v>
      </c>
      <c r="L55" s="20" t="str">
        <f t="shared" si="1"/>
        <v>NCC</v>
      </c>
      <c r="M55" s="20"/>
    </row>
    <row r="56" spans="2:14" x14ac:dyDescent="0.25">
      <c r="B56" s="43"/>
      <c r="D56" s="3"/>
      <c r="E56" s="3"/>
      <c r="F56" s="3"/>
      <c r="H56" s="9"/>
      <c r="I56" s="9"/>
      <c r="K56" s="51">
        <f t="shared" si="0"/>
        <v>98</v>
      </c>
      <c r="L56" s="20" t="str">
        <f t="shared" si="1"/>
        <v>MI</v>
      </c>
      <c r="M56" s="20"/>
    </row>
    <row r="57" spans="2:14" x14ac:dyDescent="0.25">
      <c r="B57" s="26" t="s">
        <v>9</v>
      </c>
      <c r="C57" s="26"/>
      <c r="D57" s="10">
        <f>+AVERAGEIF(D5:D55, "&lt;"&amp;$N$4)</f>
        <v>13.797277500000002</v>
      </c>
      <c r="E57" s="10">
        <f>+AVERAGEIF(E5:E55, "&lt;"&amp;$N$4)</f>
        <v>12.807392439024392</v>
      </c>
      <c r="F57" s="10">
        <f>+AVERAGEIF(F5:F55, "&lt;"&amp;$N$4)</f>
        <v>14.19857722222222</v>
      </c>
      <c r="K57" s="51">
        <f t="shared" si="0"/>
        <v>99</v>
      </c>
      <c r="L57" s="20" t="str">
        <f t="shared" si="1"/>
        <v>NCC</v>
      </c>
      <c r="M57" s="20"/>
    </row>
    <row r="58" spans="2:14" x14ac:dyDescent="0.25">
      <c r="B58" s="26" t="s">
        <v>10</v>
      </c>
      <c r="C58" s="26"/>
      <c r="D58" s="10">
        <f t="array" ref="D58">_xlfn.STDEV.P(IF(D5:D55 &lt;30, D5:D55))</f>
        <v>5.2425968161030445</v>
      </c>
      <c r="E58" s="10">
        <f t="array" ref="E58">_xlfn.STDEV.P(IF(E5:E55 &lt;30, E5:E55))</f>
        <v>4.9258085833084007</v>
      </c>
      <c r="F58" s="10">
        <f t="array" ref="F58">_xlfn.STDEV.P(IF(F5:F55 &lt;30, F5:F55))</f>
        <v>5.2798524809432124</v>
      </c>
      <c r="K58" s="51">
        <f t="shared" si="0"/>
        <v>100</v>
      </c>
      <c r="L58" s="20" t="str">
        <f t="shared" si="1"/>
        <v>NCC</v>
      </c>
      <c r="M58" s="20"/>
    </row>
    <row r="59" spans="2:14" x14ac:dyDescent="0.25">
      <c r="B59" s="27" t="s">
        <v>11</v>
      </c>
      <c r="C59" s="27"/>
      <c r="D59" s="10" t="str">
        <f>+_xlfn.CONCAT(COUNTIF(D5:D55, "&gt;30"), "/", COUNT(D5:D55))</f>
        <v>2/51</v>
      </c>
      <c r="E59" s="10" t="str">
        <f t="shared" ref="E59:F59" si="2">+_xlfn.CONCAT(COUNTIF(E5:E55, "&gt;30"), "/", COUNT(E5:E55))</f>
        <v>2/50</v>
      </c>
      <c r="F59" s="10" t="str">
        <f t="shared" si="2"/>
        <v>2/51</v>
      </c>
      <c r="G59" s="10"/>
      <c r="H59" s="10" t="str">
        <f>+_xlfn.CONCAT(COUNTIF(H5:H55, "&lt;"&amp;$N$5), "/", COUNT(H5:H55))</f>
        <v>17/51</v>
      </c>
      <c r="K59" s="51">
        <f t="shared" si="0"/>
        <v>103</v>
      </c>
      <c r="L59" s="20" t="str">
        <f t="shared" si="1"/>
        <v>NCC</v>
      </c>
      <c r="M59"/>
      <c r="N59"/>
    </row>
    <row r="60" spans="2:14" x14ac:dyDescent="0.25">
      <c r="C60" s="9"/>
      <c r="E60" s="10"/>
      <c r="F60" s="10"/>
      <c r="K60" s="20"/>
      <c r="L60" s="20"/>
      <c r="M60"/>
      <c r="N60"/>
    </row>
    <row r="61" spans="2:14" x14ac:dyDescent="0.25">
      <c r="L61" s="45" t="s">
        <v>13</v>
      </c>
      <c r="M61"/>
      <c r="N61"/>
    </row>
    <row r="62" spans="2:14" x14ac:dyDescent="0.25">
      <c r="K62" s="44" t="s">
        <v>2</v>
      </c>
      <c r="L62" s="45">
        <f>COUNTIF(L9:L59, "=MI")</f>
        <v>3</v>
      </c>
      <c r="M62"/>
      <c r="N62"/>
    </row>
    <row r="63" spans="2:14" x14ac:dyDescent="0.25">
      <c r="K63" s="44" t="s">
        <v>3</v>
      </c>
      <c r="L63" s="45">
        <f>COUNTIF(L9:L59, "=NCC")</f>
        <v>42</v>
      </c>
      <c r="M63"/>
      <c r="N63"/>
    </row>
    <row r="64" spans="2:14" x14ac:dyDescent="0.25">
      <c r="K64" s="44" t="s">
        <v>4</v>
      </c>
      <c r="L64" s="45">
        <f>COUNTIF(L9:L59, "=SSD")</f>
        <v>6</v>
      </c>
      <c r="M64"/>
      <c r="N64"/>
    </row>
    <row r="65" spans="13:14" x14ac:dyDescent="0.25">
      <c r="M65"/>
      <c r="N65"/>
    </row>
    <row r="66" spans="13:14" x14ac:dyDescent="0.25">
      <c r="M66"/>
      <c r="N66"/>
    </row>
    <row r="67" spans="13:14" x14ac:dyDescent="0.25">
      <c r="M67"/>
      <c r="N67"/>
    </row>
    <row r="68" spans="13:14" x14ac:dyDescent="0.25">
      <c r="M68"/>
      <c r="N68"/>
    </row>
  </sheetData>
  <mergeCells count="9">
    <mergeCell ref="B58:C58"/>
    <mergeCell ref="B59:C59"/>
    <mergeCell ref="K5:M5"/>
    <mergeCell ref="K4:M4"/>
    <mergeCell ref="K7:L7"/>
    <mergeCell ref="D2:F2"/>
    <mergeCell ref="D3:F3"/>
    <mergeCell ref="B5:B55"/>
    <mergeCell ref="B57:C57"/>
  </mergeCells>
  <conditionalFormatting sqref="D5:F56">
    <cfRule type="cellIs" dxfId="5" priority="6" operator="greaterThan">
      <formula>30</formula>
    </cfRule>
  </conditionalFormatting>
  <conditionalFormatting sqref="H5:H55">
    <cfRule type="cellIs" dxfId="4" priority="2" operator="lessThan">
      <formula>10</formula>
    </cfRule>
    <cfRule type="cellIs" dxfId="3" priority="5" operator="greaterThan">
      <formula>30</formula>
    </cfRule>
  </conditionalFormatting>
  <conditionalFormatting sqref="I5:I55">
    <cfRule type="cellIs" dxfId="2" priority="3" operator="lessThan">
      <formula>1</formula>
    </cfRule>
    <cfRule type="cellIs" dxfId="1" priority="4" operator="greaterThan">
      <formula>3</formula>
    </cfRule>
  </conditionalFormatting>
  <conditionalFormatting sqref="D5:F56">
    <cfRule type="cellIs" dxfId="0" priority="1" operator="greaterThan">
      <formula>$N$4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4E032-52BD-4D58-892B-7752E582F2AC}">
  <dimension ref="A1"/>
  <sheetViews>
    <sheetView workbookViewId="0">
      <selection activeCell="K18" sqref="K1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normal-linear-reg</vt:lpstr>
      <vt:lpstr>sirt-linear-reg</vt:lpstr>
      <vt:lpstr>sirt-deformable-reg</vt:lpstr>
      <vt:lpstr>analysis-1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Mario Guerra</dc:creator>
  <cp:lastModifiedBy>Jorge Mario Guerra</cp:lastModifiedBy>
  <dcterms:created xsi:type="dcterms:W3CDTF">2020-06-17T19:42:48Z</dcterms:created>
  <dcterms:modified xsi:type="dcterms:W3CDTF">2020-06-26T02:34:29Z</dcterms:modified>
</cp:coreProperties>
</file>