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ter thesis\master\registration-params\process-results\results\"/>
    </mc:Choice>
  </mc:AlternateContent>
  <xr:revisionPtr revIDLastSave="0" documentId="13_ncr:1_{81854898-9582-4A15-A1E4-AD1975F90FF8}" xr6:coauthVersionLast="44" xr6:coauthVersionMax="44" xr10:uidLastSave="{00000000-0000-0000-0000-000000000000}"/>
  <bookViews>
    <workbookView xWindow="-120" yWindow="-120" windowWidth="29040" windowHeight="15840" activeTab="5" xr2:uid="{04B43123-9A0F-42C4-83EF-9ABEAD4EC2A2}"/>
  </bookViews>
  <sheets>
    <sheet name="init" sheetId="9" r:id="rId1"/>
    <sheet name="n-lin-reg" sheetId="1" r:id="rId2"/>
    <sheet name="sirt-lin-reg" sheetId="2" r:id="rId3"/>
    <sheet name="sirt-def-reg" sheetId="8" r:id="rId4"/>
    <sheet name="sirt-lin-def-reg" sheetId="10" r:id="rId5"/>
    <sheet name="sub-study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18" i="5" l="1"/>
  <c r="S18" i="5"/>
  <c r="R18" i="5"/>
  <c r="N18" i="5"/>
  <c r="O18" i="5"/>
  <c r="M18" i="5"/>
  <c r="L18" i="5"/>
  <c r="D19" i="5" l="1"/>
  <c r="E19" i="5"/>
  <c r="C19" i="5"/>
  <c r="H18" i="5"/>
  <c r="I18" i="5"/>
  <c r="G18" i="5"/>
  <c r="G19" i="5" s="1"/>
  <c r="E18" i="5"/>
  <c r="D18" i="5"/>
  <c r="C18" i="5"/>
  <c r="I19" i="5" l="1"/>
  <c r="H19" i="5"/>
  <c r="I25" i="8"/>
  <c r="F59" i="10" l="1"/>
  <c r="E59" i="10"/>
  <c r="D59" i="10"/>
  <c r="F58" i="10" a="1"/>
  <c r="F58" i="10" s="1"/>
  <c r="E58" i="10" a="1"/>
  <c r="E58" i="10" s="1"/>
  <c r="D58" i="10" a="1"/>
  <c r="D58" i="10" s="1"/>
  <c r="F57" i="10"/>
  <c r="E57" i="10"/>
  <c r="D57" i="10"/>
  <c r="L55" i="10"/>
  <c r="K55" i="10"/>
  <c r="I55" i="10"/>
  <c r="H55" i="10"/>
  <c r="L54" i="10"/>
  <c r="K54" i="10"/>
  <c r="I54" i="10"/>
  <c r="H54" i="10"/>
  <c r="L53" i="10"/>
  <c r="K53" i="10"/>
  <c r="I53" i="10"/>
  <c r="H53" i="10"/>
  <c r="L52" i="10"/>
  <c r="K52" i="10"/>
  <c r="I52" i="10"/>
  <c r="H52" i="10"/>
  <c r="L51" i="10"/>
  <c r="K51" i="10"/>
  <c r="I51" i="10"/>
  <c r="H51" i="10"/>
  <c r="L50" i="10"/>
  <c r="K50" i="10"/>
  <c r="I50" i="10"/>
  <c r="H50" i="10"/>
  <c r="L49" i="10"/>
  <c r="K49" i="10"/>
  <c r="I49" i="10"/>
  <c r="H49" i="10"/>
  <c r="L48" i="10"/>
  <c r="K48" i="10"/>
  <c r="I48" i="10"/>
  <c r="H48" i="10"/>
  <c r="L47" i="10"/>
  <c r="K47" i="10"/>
  <c r="I47" i="10"/>
  <c r="H47" i="10"/>
  <c r="L46" i="10"/>
  <c r="K46" i="10"/>
  <c r="I46" i="10"/>
  <c r="H46" i="10"/>
  <c r="L45" i="10"/>
  <c r="K45" i="10"/>
  <c r="I45" i="10"/>
  <c r="H45" i="10"/>
  <c r="L44" i="10"/>
  <c r="K44" i="10"/>
  <c r="I44" i="10"/>
  <c r="H44" i="10"/>
  <c r="L43" i="10"/>
  <c r="K43" i="10"/>
  <c r="I43" i="10"/>
  <c r="H43" i="10"/>
  <c r="L42" i="10"/>
  <c r="K42" i="10"/>
  <c r="I42" i="10"/>
  <c r="H42" i="10"/>
  <c r="L41" i="10"/>
  <c r="K41" i="10"/>
  <c r="I41" i="10"/>
  <c r="H41" i="10"/>
  <c r="L40" i="10"/>
  <c r="K40" i="10"/>
  <c r="I40" i="10"/>
  <c r="H40" i="10"/>
  <c r="L39" i="10"/>
  <c r="K39" i="10"/>
  <c r="I39" i="10"/>
  <c r="H39" i="10"/>
  <c r="L38" i="10"/>
  <c r="K38" i="10"/>
  <c r="I38" i="10"/>
  <c r="H38" i="10"/>
  <c r="L37" i="10"/>
  <c r="K37" i="10"/>
  <c r="I37" i="10"/>
  <c r="H37" i="10"/>
  <c r="L36" i="10"/>
  <c r="K36" i="10"/>
  <c r="I36" i="10"/>
  <c r="H36" i="10"/>
  <c r="L35" i="10"/>
  <c r="K35" i="10"/>
  <c r="I35" i="10"/>
  <c r="H35" i="10"/>
  <c r="L34" i="10"/>
  <c r="K34" i="10"/>
  <c r="I34" i="10"/>
  <c r="H34" i="10"/>
  <c r="L33" i="10"/>
  <c r="K33" i="10"/>
  <c r="I33" i="10"/>
  <c r="H33" i="10"/>
  <c r="L32" i="10"/>
  <c r="K32" i="10"/>
  <c r="I32" i="10"/>
  <c r="H32" i="10"/>
  <c r="L31" i="10"/>
  <c r="K31" i="10"/>
  <c r="I31" i="10"/>
  <c r="H31" i="10"/>
  <c r="L30" i="10"/>
  <c r="K30" i="10"/>
  <c r="I30" i="10"/>
  <c r="H30" i="10"/>
  <c r="L29" i="10"/>
  <c r="K29" i="10"/>
  <c r="I29" i="10"/>
  <c r="H29" i="10"/>
  <c r="L28" i="10"/>
  <c r="K28" i="10"/>
  <c r="I28" i="10"/>
  <c r="H28" i="10"/>
  <c r="L27" i="10"/>
  <c r="K27" i="10"/>
  <c r="I27" i="10"/>
  <c r="H27" i="10"/>
  <c r="L26" i="10"/>
  <c r="K26" i="10"/>
  <c r="I26" i="10"/>
  <c r="H26" i="10"/>
  <c r="L25" i="10"/>
  <c r="K25" i="10"/>
  <c r="I25" i="10"/>
  <c r="H25" i="10"/>
  <c r="L24" i="10"/>
  <c r="K24" i="10"/>
  <c r="I24" i="10"/>
  <c r="H24" i="10"/>
  <c r="L23" i="10"/>
  <c r="K23" i="10"/>
  <c r="I23" i="10"/>
  <c r="H23" i="10"/>
  <c r="L22" i="10"/>
  <c r="K22" i="10"/>
  <c r="I22" i="10"/>
  <c r="H22" i="10"/>
  <c r="L21" i="10"/>
  <c r="K21" i="10"/>
  <c r="I21" i="10"/>
  <c r="H21" i="10"/>
  <c r="L20" i="10"/>
  <c r="K20" i="10"/>
  <c r="I20" i="10"/>
  <c r="H20" i="10"/>
  <c r="L19" i="10"/>
  <c r="K19" i="10"/>
  <c r="I19" i="10"/>
  <c r="H19" i="10"/>
  <c r="L18" i="10"/>
  <c r="K18" i="10"/>
  <c r="I18" i="10"/>
  <c r="H18" i="10"/>
  <c r="L17" i="10"/>
  <c r="K17" i="10"/>
  <c r="I17" i="10"/>
  <c r="H17" i="10"/>
  <c r="L16" i="10"/>
  <c r="K16" i="10"/>
  <c r="I16" i="10"/>
  <c r="H16" i="10"/>
  <c r="L15" i="10"/>
  <c r="K15" i="10"/>
  <c r="I15" i="10"/>
  <c r="H15" i="10"/>
  <c r="L14" i="10"/>
  <c r="K14" i="10"/>
  <c r="I14" i="10"/>
  <c r="H14" i="10"/>
  <c r="L13" i="10"/>
  <c r="K13" i="10"/>
  <c r="I13" i="10"/>
  <c r="H13" i="10"/>
  <c r="L12" i="10"/>
  <c r="K12" i="10"/>
  <c r="I12" i="10"/>
  <c r="H12" i="10"/>
  <c r="L11" i="10"/>
  <c r="K11" i="10"/>
  <c r="I11" i="10"/>
  <c r="H11" i="10"/>
  <c r="L10" i="10"/>
  <c r="K10" i="10"/>
  <c r="I10" i="10"/>
  <c r="H10" i="10"/>
  <c r="L9" i="10"/>
  <c r="K9" i="10"/>
  <c r="I9" i="10"/>
  <c r="H9" i="10"/>
  <c r="L8" i="10"/>
  <c r="K8" i="10"/>
  <c r="I8" i="10"/>
  <c r="H8" i="10"/>
  <c r="L7" i="10"/>
  <c r="K7" i="10"/>
  <c r="I7" i="10"/>
  <c r="H7" i="10"/>
  <c r="L6" i="10"/>
  <c r="K6" i="10"/>
  <c r="I6" i="10"/>
  <c r="H6" i="10"/>
  <c r="L5" i="10"/>
  <c r="K5" i="10"/>
  <c r="I5" i="10"/>
  <c r="H5" i="10"/>
  <c r="H58" i="10" l="1"/>
  <c r="L60" i="10"/>
  <c r="L58" i="10"/>
  <c r="L59" i="10"/>
  <c r="E59" i="2"/>
  <c r="F59" i="2"/>
  <c r="G59" i="2"/>
  <c r="H59" i="2"/>
  <c r="I59" i="2"/>
  <c r="D59" i="2"/>
  <c r="E59" i="8"/>
  <c r="F59" i="8"/>
  <c r="D59" i="8"/>
  <c r="P55" i="1"/>
  <c r="O55" i="1"/>
  <c r="N55" i="1"/>
  <c r="P54" i="1"/>
  <c r="O54" i="1"/>
  <c r="N54" i="1"/>
  <c r="P53" i="1"/>
  <c r="O53" i="1"/>
  <c r="N53" i="1"/>
  <c r="P52" i="1"/>
  <c r="O52" i="1"/>
  <c r="N52" i="1"/>
  <c r="P51" i="1"/>
  <c r="O51" i="1"/>
  <c r="N51" i="1"/>
  <c r="P50" i="1"/>
  <c r="O50" i="1"/>
  <c r="N50" i="1"/>
  <c r="P49" i="1"/>
  <c r="O49" i="1"/>
  <c r="N49" i="1"/>
  <c r="P48" i="1"/>
  <c r="O48" i="1"/>
  <c r="N48" i="1"/>
  <c r="P47" i="1"/>
  <c r="O47" i="1"/>
  <c r="N47" i="1"/>
  <c r="P46" i="1"/>
  <c r="O46" i="1"/>
  <c r="N46" i="1"/>
  <c r="P45" i="1"/>
  <c r="O45" i="1"/>
  <c r="N45" i="1"/>
  <c r="P44" i="1"/>
  <c r="O44" i="1"/>
  <c r="N44" i="1"/>
  <c r="P43" i="1"/>
  <c r="O43" i="1"/>
  <c r="N43" i="1"/>
  <c r="P42" i="1"/>
  <c r="O42" i="1"/>
  <c r="N42" i="1"/>
  <c r="P41" i="1"/>
  <c r="O41" i="1"/>
  <c r="N41" i="1"/>
  <c r="P40" i="1"/>
  <c r="O40" i="1"/>
  <c r="N40" i="1"/>
  <c r="P39" i="1"/>
  <c r="O39" i="1"/>
  <c r="N39" i="1"/>
  <c r="P38" i="1"/>
  <c r="O38" i="1"/>
  <c r="N38" i="1"/>
  <c r="P37" i="1"/>
  <c r="O37" i="1"/>
  <c r="N37" i="1"/>
  <c r="P36" i="1"/>
  <c r="O36" i="1"/>
  <c r="N36" i="1"/>
  <c r="P35" i="1"/>
  <c r="O35" i="1"/>
  <c r="N35" i="1"/>
  <c r="P34" i="1"/>
  <c r="O34" i="1"/>
  <c r="N34" i="1"/>
  <c r="P33" i="1"/>
  <c r="O33" i="1"/>
  <c r="N33" i="1"/>
  <c r="P32" i="1"/>
  <c r="O32" i="1"/>
  <c r="N32" i="1"/>
  <c r="P31" i="1"/>
  <c r="O31" i="1"/>
  <c r="N31" i="1"/>
  <c r="P30" i="1"/>
  <c r="O30" i="1"/>
  <c r="N30" i="1"/>
  <c r="P29" i="1"/>
  <c r="O29" i="1"/>
  <c r="N29" i="1"/>
  <c r="P28" i="1"/>
  <c r="O28" i="1"/>
  <c r="N28" i="1"/>
  <c r="P27" i="1"/>
  <c r="O27" i="1"/>
  <c r="N27" i="1"/>
  <c r="P26" i="1"/>
  <c r="O26" i="1"/>
  <c r="N26" i="1"/>
  <c r="P25" i="1"/>
  <c r="O25" i="1"/>
  <c r="N25" i="1"/>
  <c r="P24" i="1"/>
  <c r="O24" i="1"/>
  <c r="N24" i="1"/>
  <c r="P23" i="1"/>
  <c r="O23" i="1"/>
  <c r="N23" i="1"/>
  <c r="P22" i="1"/>
  <c r="O22" i="1"/>
  <c r="N22" i="1"/>
  <c r="P21" i="1"/>
  <c r="O21" i="1"/>
  <c r="N21" i="1"/>
  <c r="P20" i="1"/>
  <c r="O20" i="1"/>
  <c r="N20" i="1"/>
  <c r="P19" i="1"/>
  <c r="O19" i="1"/>
  <c r="N19" i="1"/>
  <c r="P18" i="1"/>
  <c r="O18" i="1"/>
  <c r="N18" i="1"/>
  <c r="P17" i="1"/>
  <c r="O17" i="1"/>
  <c r="N17" i="1"/>
  <c r="P16" i="1"/>
  <c r="O16" i="1"/>
  <c r="N16" i="1"/>
  <c r="P15" i="1"/>
  <c r="O15" i="1"/>
  <c r="N15" i="1"/>
  <c r="P14" i="1"/>
  <c r="O14" i="1"/>
  <c r="N14" i="1"/>
  <c r="P13" i="1"/>
  <c r="O13" i="1"/>
  <c r="N13" i="1"/>
  <c r="P12" i="1"/>
  <c r="O12" i="1"/>
  <c r="N12" i="1"/>
  <c r="P11" i="1"/>
  <c r="O11" i="1"/>
  <c r="N11" i="1"/>
  <c r="P10" i="1"/>
  <c r="O10" i="1"/>
  <c r="N10" i="1"/>
  <c r="P9" i="1"/>
  <c r="O9" i="1"/>
  <c r="N9" i="1"/>
  <c r="P8" i="1"/>
  <c r="O8" i="1"/>
  <c r="N8" i="1"/>
  <c r="P7" i="1"/>
  <c r="O7" i="1"/>
  <c r="N7" i="1"/>
  <c r="P6" i="1"/>
  <c r="O6" i="1"/>
  <c r="N6" i="1"/>
  <c r="P5" i="1"/>
  <c r="P60" i="1" s="1"/>
  <c r="O5" i="1"/>
  <c r="O60" i="1" s="1"/>
  <c r="N5" i="1"/>
  <c r="O58" i="1" l="1"/>
  <c r="P58" i="1"/>
  <c r="O59" i="1"/>
  <c r="P59" i="1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" i="8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" i="2"/>
  <c r="O6" i="2"/>
  <c r="P6" i="2"/>
  <c r="O7" i="2"/>
  <c r="P7" i="2"/>
  <c r="O8" i="2"/>
  <c r="P8" i="2"/>
  <c r="O9" i="2"/>
  <c r="P9" i="2"/>
  <c r="O10" i="2"/>
  <c r="P10" i="2"/>
  <c r="O11" i="2"/>
  <c r="P11" i="2"/>
  <c r="O12" i="2"/>
  <c r="P12" i="2"/>
  <c r="O13" i="2"/>
  <c r="P13" i="2"/>
  <c r="O14" i="2"/>
  <c r="P14" i="2"/>
  <c r="O15" i="2"/>
  <c r="P15" i="2"/>
  <c r="O16" i="2"/>
  <c r="P16" i="2"/>
  <c r="O17" i="2"/>
  <c r="P17" i="2"/>
  <c r="O18" i="2"/>
  <c r="P18" i="2"/>
  <c r="O19" i="2"/>
  <c r="P19" i="2"/>
  <c r="O20" i="2"/>
  <c r="P20" i="2"/>
  <c r="O21" i="2"/>
  <c r="P21" i="2"/>
  <c r="O22" i="2"/>
  <c r="P22" i="2"/>
  <c r="O23" i="2"/>
  <c r="P23" i="2"/>
  <c r="O24" i="2"/>
  <c r="P24" i="2"/>
  <c r="O25" i="2"/>
  <c r="P25" i="2"/>
  <c r="O26" i="2"/>
  <c r="P26" i="2"/>
  <c r="O27" i="2"/>
  <c r="P27" i="2"/>
  <c r="O28" i="2"/>
  <c r="P28" i="2"/>
  <c r="O29" i="2"/>
  <c r="P29" i="2"/>
  <c r="O30" i="2"/>
  <c r="P30" i="2"/>
  <c r="O31" i="2"/>
  <c r="P31" i="2"/>
  <c r="O32" i="2"/>
  <c r="P32" i="2"/>
  <c r="O33" i="2"/>
  <c r="P33" i="2"/>
  <c r="O34" i="2"/>
  <c r="P34" i="2"/>
  <c r="O35" i="2"/>
  <c r="P35" i="2"/>
  <c r="O36" i="2"/>
  <c r="P36" i="2"/>
  <c r="O37" i="2"/>
  <c r="P37" i="2"/>
  <c r="O38" i="2"/>
  <c r="P38" i="2"/>
  <c r="O39" i="2"/>
  <c r="P39" i="2"/>
  <c r="O40" i="2"/>
  <c r="P40" i="2"/>
  <c r="O41" i="2"/>
  <c r="P41" i="2"/>
  <c r="O42" i="2"/>
  <c r="P42" i="2"/>
  <c r="O43" i="2"/>
  <c r="P43" i="2"/>
  <c r="O44" i="2"/>
  <c r="P44" i="2"/>
  <c r="O45" i="2"/>
  <c r="P45" i="2"/>
  <c r="O46" i="2"/>
  <c r="P46" i="2"/>
  <c r="O47" i="2"/>
  <c r="P47" i="2"/>
  <c r="O48" i="2"/>
  <c r="P48" i="2"/>
  <c r="O49" i="2"/>
  <c r="P49" i="2"/>
  <c r="O50" i="2"/>
  <c r="P50" i="2"/>
  <c r="O51" i="2"/>
  <c r="P51" i="2"/>
  <c r="O52" i="2"/>
  <c r="P52" i="2"/>
  <c r="O53" i="2"/>
  <c r="P53" i="2"/>
  <c r="O54" i="2"/>
  <c r="P54" i="2"/>
  <c r="O55" i="2"/>
  <c r="P55" i="2"/>
  <c r="O5" i="2"/>
  <c r="P5" i="2"/>
  <c r="F58" i="8" a="1"/>
  <c r="F58" i="8" s="1"/>
  <c r="E58" i="8" a="1"/>
  <c r="E58" i="8" s="1"/>
  <c r="D58" i="8" a="1"/>
  <c r="D58" i="8" s="1"/>
  <c r="F57" i="8"/>
  <c r="E57" i="8"/>
  <c r="D57" i="8"/>
  <c r="I55" i="8"/>
  <c r="H55" i="8"/>
  <c r="I54" i="8"/>
  <c r="H54" i="8"/>
  <c r="I53" i="8"/>
  <c r="H53" i="8"/>
  <c r="I52" i="8"/>
  <c r="H52" i="8"/>
  <c r="I51" i="8"/>
  <c r="H51" i="8"/>
  <c r="I50" i="8"/>
  <c r="H50" i="8"/>
  <c r="I49" i="8"/>
  <c r="H49" i="8"/>
  <c r="I48" i="8"/>
  <c r="H48" i="8"/>
  <c r="I47" i="8"/>
  <c r="H47" i="8"/>
  <c r="I46" i="8"/>
  <c r="H46" i="8"/>
  <c r="I45" i="8"/>
  <c r="H45" i="8"/>
  <c r="I44" i="8"/>
  <c r="H44" i="8"/>
  <c r="I43" i="8"/>
  <c r="H43" i="8"/>
  <c r="I42" i="8"/>
  <c r="H42" i="8"/>
  <c r="I41" i="8"/>
  <c r="H41" i="8"/>
  <c r="I40" i="8"/>
  <c r="H40" i="8"/>
  <c r="I39" i="8"/>
  <c r="H39" i="8"/>
  <c r="I38" i="8"/>
  <c r="H38" i="8"/>
  <c r="I37" i="8"/>
  <c r="H37" i="8"/>
  <c r="I36" i="8"/>
  <c r="H36" i="8"/>
  <c r="I35" i="8"/>
  <c r="H35" i="8"/>
  <c r="I34" i="8"/>
  <c r="H34" i="8"/>
  <c r="I33" i="8"/>
  <c r="H33" i="8"/>
  <c r="I32" i="8"/>
  <c r="H32" i="8"/>
  <c r="I31" i="8"/>
  <c r="H31" i="8"/>
  <c r="I30" i="8"/>
  <c r="H30" i="8"/>
  <c r="I29" i="8"/>
  <c r="H29" i="8"/>
  <c r="I28" i="8"/>
  <c r="H28" i="8"/>
  <c r="I27" i="8"/>
  <c r="H27" i="8"/>
  <c r="I26" i="8"/>
  <c r="H26" i="8"/>
  <c r="H25" i="8"/>
  <c r="I24" i="8"/>
  <c r="H24" i="8"/>
  <c r="I23" i="8"/>
  <c r="H23" i="8"/>
  <c r="I22" i="8"/>
  <c r="H22" i="8"/>
  <c r="I21" i="8"/>
  <c r="H21" i="8"/>
  <c r="I20" i="8"/>
  <c r="H20" i="8"/>
  <c r="I19" i="8"/>
  <c r="H19" i="8"/>
  <c r="I18" i="8"/>
  <c r="H18" i="8"/>
  <c r="I17" i="8"/>
  <c r="H17" i="8"/>
  <c r="I16" i="8"/>
  <c r="H16" i="8"/>
  <c r="I15" i="8"/>
  <c r="H15" i="8"/>
  <c r="I14" i="8"/>
  <c r="H14" i="8"/>
  <c r="I13" i="8"/>
  <c r="H13" i="8"/>
  <c r="I12" i="8"/>
  <c r="H12" i="8"/>
  <c r="I11" i="8"/>
  <c r="H11" i="8"/>
  <c r="I10" i="8"/>
  <c r="H10" i="8"/>
  <c r="I9" i="8"/>
  <c r="H9" i="8"/>
  <c r="I8" i="8"/>
  <c r="H8" i="8"/>
  <c r="I7" i="8"/>
  <c r="H7" i="8"/>
  <c r="I6" i="8"/>
  <c r="H6" i="8"/>
  <c r="I5" i="8"/>
  <c r="H5" i="8"/>
  <c r="D57" i="2"/>
  <c r="E57" i="2"/>
  <c r="F57" i="2"/>
  <c r="G57" i="2"/>
  <c r="H57" i="2"/>
  <c r="I57" i="2"/>
  <c r="E58" i="1" a="1"/>
  <c r="E58" i="1" s="1"/>
  <c r="F58" i="1" a="1"/>
  <c r="F58" i="1" s="1"/>
  <c r="G58" i="1" a="1"/>
  <c r="G58" i="1" s="1"/>
  <c r="H58" i="1" a="1"/>
  <c r="H58" i="1" s="1"/>
  <c r="I58" i="1" a="1"/>
  <c r="I58" i="1" s="1"/>
  <c r="D58" i="1" a="1"/>
  <c r="D58" i="1" s="1"/>
  <c r="E59" i="1"/>
  <c r="F59" i="1"/>
  <c r="G59" i="1"/>
  <c r="H59" i="1"/>
  <c r="I59" i="1"/>
  <c r="D59" i="1"/>
  <c r="E57" i="1"/>
  <c r="F57" i="1"/>
  <c r="G57" i="1"/>
  <c r="H57" i="1"/>
  <c r="D57" i="1"/>
  <c r="K7" i="1"/>
  <c r="K8" i="1"/>
  <c r="K9" i="1"/>
  <c r="K10" i="1"/>
  <c r="K11" i="1"/>
  <c r="K12" i="1"/>
  <c r="K13" i="1"/>
  <c r="K14" i="1"/>
  <c r="K15" i="1"/>
  <c r="K16" i="1"/>
  <c r="K17" i="1"/>
  <c r="K19" i="1"/>
  <c r="K20" i="1"/>
  <c r="K21" i="1"/>
  <c r="K22" i="1"/>
  <c r="K23" i="1"/>
  <c r="K24" i="1"/>
  <c r="K27" i="1"/>
  <c r="K28" i="1"/>
  <c r="K29" i="1"/>
  <c r="K30" i="1"/>
  <c r="K31" i="1"/>
  <c r="K32" i="1"/>
  <c r="K33" i="1"/>
  <c r="K34" i="1"/>
  <c r="K36" i="1"/>
  <c r="K37" i="1"/>
  <c r="K38" i="1"/>
  <c r="K39" i="1"/>
  <c r="K40" i="1"/>
  <c r="K41" i="1"/>
  <c r="K42" i="1"/>
  <c r="K43" i="1"/>
  <c r="K44" i="1"/>
  <c r="K46" i="1"/>
  <c r="K47" i="1"/>
  <c r="K48" i="1"/>
  <c r="K49" i="1"/>
  <c r="K50" i="1"/>
  <c r="K51" i="1"/>
  <c r="K52" i="1"/>
  <c r="K53" i="1"/>
  <c r="K54" i="1"/>
  <c r="K55" i="1"/>
  <c r="K6" i="1"/>
  <c r="K5" i="1"/>
  <c r="D58" i="2" a="1"/>
  <c r="D58" i="2" s="1"/>
  <c r="E58" i="2" a="1"/>
  <c r="E58" i="2" s="1"/>
  <c r="F58" i="2" a="1"/>
  <c r="F58" i="2" s="1"/>
  <c r="G58" i="2" a="1"/>
  <c r="G58" i="2" s="1"/>
  <c r="H58" i="2" a="1"/>
  <c r="H58" i="2" s="1"/>
  <c r="I58" i="2" a="1"/>
  <c r="I58" i="2" s="1"/>
  <c r="L60" i="8" l="1"/>
  <c r="P58" i="2"/>
  <c r="O60" i="2"/>
  <c r="P59" i="2"/>
  <c r="P60" i="2"/>
  <c r="O58" i="2"/>
  <c r="O59" i="2"/>
  <c r="H58" i="8"/>
  <c r="L59" i="8"/>
  <c r="L58" i="8"/>
  <c r="K58" i="1"/>
  <c r="L55" i="1" l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58" i="2" l="1"/>
</calcChain>
</file>

<file path=xl/sharedStrings.xml><?xml version="1.0" encoding="utf-8"?>
<sst xmlns="http://schemas.openxmlformats.org/spreadsheetml/2006/main" count="121" uniqueCount="35">
  <si>
    <t>Rigid</t>
  </si>
  <si>
    <t>Using image data</t>
  </si>
  <si>
    <t>MI</t>
  </si>
  <si>
    <t>NCC</t>
  </si>
  <si>
    <t>SSD</t>
  </si>
  <si>
    <t>Affine</t>
  </si>
  <si>
    <t>PATIENT</t>
  </si>
  <si>
    <t>PATIENT (Only with MR)</t>
  </si>
  <si>
    <t>Mean</t>
  </si>
  <si>
    <t>Std. Dev</t>
  </si>
  <si>
    <t>% Outliers</t>
  </si>
  <si>
    <t>FFD</t>
  </si>
  <si>
    <t>Outlier Condition</t>
  </si>
  <si>
    <t>Good Landmark Criterial</t>
  </si>
  <si>
    <t>Free Form Deformation</t>
  </si>
  <si>
    <t>Winners</t>
  </si>
  <si>
    <t>Patient</t>
  </si>
  <si>
    <t>Good Landmarks</t>
  </si>
  <si>
    <t>Good Landmark</t>
  </si>
  <si>
    <t>SIRT REGISTRATION PARAMS STUDY</t>
  </si>
  <si>
    <t>*</t>
  </si>
  <si>
    <t>Reportted numbers are the mean landmark error</t>
  </si>
  <si>
    <t>Free Form Deformation after Rigid deformation</t>
  </si>
  <si>
    <t>Using liver segmentations</t>
  </si>
  <si>
    <t>Pat.</t>
  </si>
  <si>
    <t>Deformation control points</t>
  </si>
  <si>
    <t>Registration execution time</t>
  </si>
  <si>
    <t>Average execution time</t>
  </si>
  <si>
    <t>Average landmark distance error</t>
  </si>
  <si>
    <t>0,0001</t>
  </si>
  <si>
    <t>0,001</t>
  </si>
  <si>
    <t>0,01</t>
  </si>
  <si>
    <t>Deformation parameters study</t>
  </si>
  <si>
    <t>Smoothness factor</t>
  </si>
  <si>
    <t>Optimizer step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</si>
</sst>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7" x14ac:knownFonts="1">
    <font>
      <sz val="11"/>
      <color theme="1"/>
      <name val="Calibri"/>
      <family val="2"/>
    </font>
    <font>
      <b/>
      <sz val="11"/>
      <color rgb="FF3F3F3F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20"/>
      <color theme="1"/>
      <name val="Calibri"/>
      <family val="2"/>
    </font>
    <font>
      <sz val="11"/>
      <color rgb="FF000000"/>
      <name val="Calibri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2" borderId="11" applyNumberFormat="0" applyAlignment="0" applyProtection="0"/>
    <xf numFmtId="0" fontId="3" fillId="3" borderId="14" applyNumberFormat="0" applyFont="0" applyAlignment="0" applyProtection="0"/>
    <xf numFmtId="0" fontId="5" fillId="0" borderId="0"/>
    <xf numFmtId="9" fontId="6" fillId="0" borderId="0" applyBorder="0" applyAlignment="0" applyProtection="0"/>
    <xf numFmtId="0" fontId="5" fillId="3" borderId="14" applyNumberFormat="0" applyFont="0" applyAlignment="0" applyProtection="0"/>
  </cellStyleXfs>
  <cellXfs count="91">
    <xf numFmtId="0" fontId="0" fillId="0" borderId="0" xfId="0"/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1" xfId="0" applyBorder="1" applyAlignment="1"/>
    <xf numFmtId="0" fontId="0" fillId="0" borderId="4" xfId="0" applyBorder="1" applyAlignment="1"/>
    <xf numFmtId="49" fontId="0" fillId="0" borderId="3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13" xfId="0" applyNumberForma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textRotation="90"/>
    </xf>
    <xf numFmtId="0" fontId="1" fillId="2" borderId="11" xfId="1" applyAlignment="1">
      <alignment horizontal="center"/>
    </xf>
    <xf numFmtId="0" fontId="1" fillId="2" borderId="11" xfId="1" applyAlignment="1">
      <alignment horizontal="center" vertical="center"/>
    </xf>
    <xf numFmtId="164" fontId="1" fillId="2" borderId="11" xfId="1" applyNumberFormat="1" applyAlignment="1">
      <alignment horizont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11" xfId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3" borderId="14" xfId="2" applyFont="1" applyAlignment="1">
      <alignment horizontal="center"/>
    </xf>
    <xf numFmtId="0" fontId="0" fillId="0" borderId="0" xfId="0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49" fontId="0" fillId="0" borderId="4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1" fillId="2" borderId="11" xfId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14" xfId="2" applyFont="1" applyAlignment="1">
      <alignment horizontal="center"/>
    </xf>
    <xf numFmtId="165" fontId="1" fillId="2" borderId="11" xfId="1" applyNumberFormat="1" applyAlignment="1">
      <alignment horizontal="center"/>
    </xf>
    <xf numFmtId="0" fontId="1" fillId="2" borderId="11" xfId="1" applyAlignment="1">
      <alignment horizontal="center"/>
    </xf>
    <xf numFmtId="0" fontId="1" fillId="2" borderId="11" xfId="1" applyAlignment="1">
      <alignment horizontal="center" wrapText="1"/>
    </xf>
    <xf numFmtId="2" fontId="0" fillId="0" borderId="0" xfId="0" applyNumberFormat="1" applyBorder="1"/>
    <xf numFmtId="1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20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3" borderId="14" xfId="2" applyFont="1" applyAlignment="1">
      <alignment horizontal="center" vertical="center" wrapText="1"/>
    </xf>
    <xf numFmtId="0" fontId="0" fillId="3" borderId="14" xfId="2" applyFont="1" applyAlignment="1">
      <alignment horizontal="center"/>
    </xf>
    <xf numFmtId="0" fontId="1" fillId="2" borderId="11" xfId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3" borderId="14" xfId="2" applyFont="1" applyAlignment="1">
      <alignment horizontal="center"/>
    </xf>
    <xf numFmtId="0" fontId="0" fillId="0" borderId="12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2" borderId="15" xfId="1" applyBorder="1" applyAlignment="1">
      <alignment horizontal="center"/>
    </xf>
    <xf numFmtId="0" fontId="1" fillId="2" borderId="16" xfId="1" applyBorder="1" applyAlignment="1">
      <alignment horizontal="center"/>
    </xf>
    <xf numFmtId="0" fontId="1" fillId="2" borderId="11" xfId="1" applyAlignment="1">
      <alignment horizontal="center" wrapText="1"/>
    </xf>
    <xf numFmtId="164" fontId="1" fillId="2" borderId="11" xfId="1" applyNumberFormat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6">
    <cellStyle name="Normal" xfId="0" builtinId="0"/>
    <cellStyle name="Normal 2" xfId="3" xr:uid="{D7909887-BC58-4F41-A7FC-AB390939DD2F}"/>
    <cellStyle name="Note" xfId="2" builtinId="10"/>
    <cellStyle name="Note 2" xfId="5" xr:uid="{5B3430F0-7BB0-4831-9B0E-E8E276296EE0}"/>
    <cellStyle name="Output" xfId="1" builtinId="21"/>
    <cellStyle name="Percent 2" xfId="4" xr:uid="{E8F91BF1-84ED-4916-A119-9AD24E946138}"/>
  </cellStyles>
  <dxfs count="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FAD50-4365-4A61-9FD4-30B6C464D646}">
  <dimension ref="B2:M12"/>
  <sheetViews>
    <sheetView workbookViewId="0">
      <selection activeCell="G19" sqref="G19"/>
    </sheetView>
  </sheetViews>
  <sheetFormatPr defaultRowHeight="15" x14ac:dyDescent="0.25"/>
  <sheetData>
    <row r="2" spans="2:13" x14ac:dyDescent="0.25">
      <c r="B2" s="62" t="s">
        <v>19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</row>
    <row r="3" spans="2:13" x14ac:dyDescent="0.25"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</row>
    <row r="4" spans="2:13" x14ac:dyDescent="0.25"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</row>
    <row r="5" spans="2:13" x14ac:dyDescent="0.25"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</row>
    <row r="6" spans="2:13" x14ac:dyDescent="0.25"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</row>
    <row r="7" spans="2:13" x14ac:dyDescent="0.25"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</row>
    <row r="8" spans="2:13" x14ac:dyDescent="0.25"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</row>
    <row r="9" spans="2:13" x14ac:dyDescent="0.25"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</row>
    <row r="10" spans="2:13" x14ac:dyDescent="0.25"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</row>
    <row r="11" spans="2:13" x14ac:dyDescent="0.25"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</row>
    <row r="12" spans="2:13" x14ac:dyDescent="0.25">
      <c r="B12" s="63" t="s">
        <v>21</v>
      </c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</row>
  </sheetData>
  <mergeCells count="2">
    <mergeCell ref="B2:M11"/>
    <mergeCell ref="B12:M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819BB-9216-4464-AEBA-067CE33D4444}">
  <dimension ref="A1:U61"/>
  <sheetViews>
    <sheetView topLeftCell="A31" zoomScale="85" zoomScaleNormal="85" workbookViewId="0">
      <selection activeCell="K35" sqref="K35"/>
    </sheetView>
  </sheetViews>
  <sheetFormatPr defaultRowHeight="15" x14ac:dyDescent="0.25"/>
  <cols>
    <col min="1" max="1" width="9.42578125" style="20" customWidth="1"/>
    <col min="2" max="2" width="6.140625" style="20" customWidth="1"/>
    <col min="3" max="3" width="6.85546875" style="1" customWidth="1"/>
    <col min="4" max="4" width="9.140625" style="10" customWidth="1"/>
    <col min="5" max="8" width="10.7109375" style="20" bestFit="1" customWidth="1"/>
    <col min="9" max="9" width="9.7109375" style="20" bestFit="1" customWidth="1"/>
    <col min="10" max="16384" width="9.140625" style="20"/>
  </cols>
  <sheetData>
    <row r="1" spans="2:21" ht="15.75" thickBot="1" x14ac:dyDescent="0.3">
      <c r="D1" s="20"/>
    </row>
    <row r="2" spans="2:21" ht="15.75" thickBot="1" x14ac:dyDescent="0.3">
      <c r="B2" s="21"/>
      <c r="C2" s="13"/>
      <c r="D2" s="65" t="s">
        <v>1</v>
      </c>
      <c r="E2" s="66"/>
      <c r="F2" s="66"/>
      <c r="G2" s="66"/>
      <c r="H2" s="66"/>
      <c r="I2" s="67"/>
    </row>
    <row r="3" spans="2:21" ht="15.75" thickBot="1" x14ac:dyDescent="0.3">
      <c r="B3" s="22"/>
      <c r="C3" s="14"/>
      <c r="D3" s="68" t="s">
        <v>0</v>
      </c>
      <c r="E3" s="69"/>
      <c r="F3" s="69"/>
      <c r="G3" s="70" t="s">
        <v>5</v>
      </c>
      <c r="H3" s="69"/>
      <c r="I3" s="71"/>
      <c r="N3" s="76" t="s">
        <v>15</v>
      </c>
      <c r="O3" s="77"/>
      <c r="P3" s="78"/>
      <c r="R3" s="72" t="s">
        <v>12</v>
      </c>
      <c r="S3" s="72"/>
      <c r="T3" s="72"/>
      <c r="U3" s="35">
        <v>20</v>
      </c>
    </row>
    <row r="4" spans="2:21" ht="15.75" thickBot="1" x14ac:dyDescent="0.3">
      <c r="B4" s="22"/>
      <c r="C4" s="14"/>
      <c r="D4" s="16" t="s">
        <v>2</v>
      </c>
      <c r="E4" s="7" t="s">
        <v>3</v>
      </c>
      <c r="F4" s="7" t="s">
        <v>4</v>
      </c>
      <c r="G4" s="17" t="s">
        <v>2</v>
      </c>
      <c r="H4" s="7" t="s">
        <v>3</v>
      </c>
      <c r="I4" s="8" t="s">
        <v>4</v>
      </c>
      <c r="K4" s="43" t="s">
        <v>8</v>
      </c>
      <c r="L4" s="44" t="s">
        <v>9</v>
      </c>
      <c r="N4" s="39" t="s">
        <v>16</v>
      </c>
      <c r="O4" s="34" t="s">
        <v>0</v>
      </c>
      <c r="P4" s="40" t="s">
        <v>5</v>
      </c>
      <c r="R4" s="72" t="s">
        <v>13</v>
      </c>
      <c r="S4" s="72"/>
      <c r="T4" s="72"/>
      <c r="U4" s="35">
        <v>12.5</v>
      </c>
    </row>
    <row r="5" spans="2:21" x14ac:dyDescent="0.25">
      <c r="B5" s="73" t="s">
        <v>7</v>
      </c>
      <c r="C5" s="23">
        <v>6</v>
      </c>
      <c r="D5" s="3">
        <v>77.9011</v>
      </c>
      <c r="E5" s="3">
        <v>17.567</v>
      </c>
      <c r="F5" s="3">
        <v>581.80700000000002</v>
      </c>
      <c r="G5" s="18">
        <v>79.341700000000003</v>
      </c>
      <c r="H5" s="3">
        <v>16.149799999999999</v>
      </c>
      <c r="I5" s="4">
        <v>1564.41</v>
      </c>
      <c r="K5" s="37">
        <f t="shared" ref="K5:K36" si="0">+AVERAGEIF(D5:I5, "&lt;"&amp;$U$3)</f>
        <v>16.8584</v>
      </c>
      <c r="L5" s="32">
        <f>+STDEV(D5:I5)</f>
        <v>614.55871306494612</v>
      </c>
      <c r="N5" s="41">
        <f t="shared" ref="N5:N36" si="1">C5</f>
        <v>6</v>
      </c>
      <c r="O5" s="31" t="str">
        <f t="shared" ref="O5:O36" si="2">INDEX($D$4:$F$4, MATCH(MIN(D5:F5), D5:F5, 0))</f>
        <v>NCC</v>
      </c>
      <c r="P5" s="32" t="str">
        <f t="shared" ref="P5:P36" si="3">INDEX($G$4:$I$4, MATCH(MIN(G5:I5), G5:I5, 0))</f>
        <v>NCC</v>
      </c>
    </row>
    <row r="6" spans="2:21" x14ac:dyDescent="0.25">
      <c r="B6" s="74"/>
      <c r="C6" s="14">
        <v>8</v>
      </c>
      <c r="D6" s="3">
        <v>114.623</v>
      </c>
      <c r="E6" s="3">
        <v>16.061599999999999</v>
      </c>
      <c r="F6" s="3">
        <v>370.34300000000002</v>
      </c>
      <c r="G6" s="18">
        <v>139.053</v>
      </c>
      <c r="H6" s="3">
        <v>30.093299999999999</v>
      </c>
      <c r="I6" s="4">
        <v>585.44600000000003</v>
      </c>
      <c r="K6" s="37">
        <f t="shared" si="0"/>
        <v>16.061599999999999</v>
      </c>
      <c r="L6" s="32">
        <f t="shared" ref="L6:L55" si="4">+STDEV(D6:I6)</f>
        <v>223.95318781229631</v>
      </c>
      <c r="N6" s="41">
        <f t="shared" si="1"/>
        <v>8</v>
      </c>
      <c r="O6" s="31" t="str">
        <f t="shared" si="2"/>
        <v>NCC</v>
      </c>
      <c r="P6" s="32" t="str">
        <f t="shared" si="3"/>
        <v>NCC</v>
      </c>
    </row>
    <row r="7" spans="2:21" x14ac:dyDescent="0.25">
      <c r="B7" s="74"/>
      <c r="C7" s="14">
        <v>10</v>
      </c>
      <c r="D7" s="3">
        <v>22.603999999999999</v>
      </c>
      <c r="E7" s="3">
        <v>19.208400000000001</v>
      </c>
      <c r="F7" s="3">
        <v>373.09100000000001</v>
      </c>
      <c r="G7" s="18">
        <v>21.691099999999999</v>
      </c>
      <c r="H7" s="3">
        <v>18.6753</v>
      </c>
      <c r="I7" s="4">
        <v>36.158499999999997</v>
      </c>
      <c r="K7" s="37">
        <f t="shared" si="0"/>
        <v>18.941850000000002</v>
      </c>
      <c r="L7" s="32">
        <f t="shared" si="4"/>
        <v>142.79580513840617</v>
      </c>
      <c r="N7" s="41">
        <f t="shared" si="1"/>
        <v>10</v>
      </c>
      <c r="O7" s="31" t="str">
        <f t="shared" si="2"/>
        <v>NCC</v>
      </c>
      <c r="P7" s="32" t="str">
        <f t="shared" si="3"/>
        <v>NCC</v>
      </c>
    </row>
    <row r="8" spans="2:21" x14ac:dyDescent="0.25">
      <c r="B8" s="74"/>
      <c r="C8" s="14">
        <v>11</v>
      </c>
      <c r="D8" s="3">
        <v>82.154700000000005</v>
      </c>
      <c r="E8" s="3">
        <v>22.4115</v>
      </c>
      <c r="F8" s="3">
        <v>449.07</v>
      </c>
      <c r="G8" s="18">
        <v>74.7149</v>
      </c>
      <c r="H8" s="3">
        <v>21.02</v>
      </c>
      <c r="I8" s="4">
        <v>676.42</v>
      </c>
      <c r="K8" s="37" t="e">
        <f t="shared" si="0"/>
        <v>#DIV/0!</v>
      </c>
      <c r="L8" s="32">
        <f t="shared" si="4"/>
        <v>275.51044792281408</v>
      </c>
      <c r="N8" s="41">
        <f t="shared" si="1"/>
        <v>11</v>
      </c>
      <c r="O8" s="31" t="str">
        <f t="shared" si="2"/>
        <v>NCC</v>
      </c>
      <c r="P8" s="32" t="str">
        <f t="shared" si="3"/>
        <v>NCC</v>
      </c>
    </row>
    <row r="9" spans="2:21" x14ac:dyDescent="0.25">
      <c r="B9" s="74"/>
      <c r="C9" s="14">
        <v>13</v>
      </c>
      <c r="D9" s="3">
        <v>97.382599999999996</v>
      </c>
      <c r="E9" s="3">
        <v>16.665299999999998</v>
      </c>
      <c r="F9" s="3">
        <v>82.487899999999996</v>
      </c>
      <c r="G9" s="18">
        <v>91.517399999999995</v>
      </c>
      <c r="H9" s="3">
        <v>30.160399999999999</v>
      </c>
      <c r="I9" s="4">
        <v>506.80099999999999</v>
      </c>
      <c r="K9" s="37">
        <f t="shared" si="0"/>
        <v>16.665299999999998</v>
      </c>
      <c r="L9" s="32">
        <f t="shared" si="4"/>
        <v>183.98705359326416</v>
      </c>
      <c r="N9" s="41">
        <f t="shared" si="1"/>
        <v>13</v>
      </c>
      <c r="O9" s="31" t="str">
        <f t="shared" si="2"/>
        <v>NCC</v>
      </c>
      <c r="P9" s="32" t="str">
        <f t="shared" si="3"/>
        <v>NCC</v>
      </c>
    </row>
    <row r="10" spans="2:21" x14ac:dyDescent="0.25">
      <c r="B10" s="74"/>
      <c r="C10" s="14">
        <v>20</v>
      </c>
      <c r="D10" s="3">
        <v>22.750399999999999</v>
      </c>
      <c r="E10" s="3">
        <v>21.028700000000001</v>
      </c>
      <c r="F10" s="3">
        <v>143.4</v>
      </c>
      <c r="G10" s="18">
        <v>25.2988</v>
      </c>
      <c r="H10" s="3">
        <v>22.488299999999999</v>
      </c>
      <c r="I10" s="4">
        <v>934.19500000000005</v>
      </c>
      <c r="K10" s="37" t="e">
        <f t="shared" si="0"/>
        <v>#DIV/0!</v>
      </c>
      <c r="L10" s="32">
        <f t="shared" si="4"/>
        <v>365.39469416042164</v>
      </c>
      <c r="N10" s="41">
        <f t="shared" si="1"/>
        <v>20</v>
      </c>
      <c r="O10" s="31" t="str">
        <f t="shared" si="2"/>
        <v>NCC</v>
      </c>
      <c r="P10" s="32" t="str">
        <f t="shared" si="3"/>
        <v>NCC</v>
      </c>
    </row>
    <row r="11" spans="2:21" x14ac:dyDescent="0.25">
      <c r="B11" s="74"/>
      <c r="C11" s="14">
        <v>21</v>
      </c>
      <c r="D11" s="3">
        <v>28.865300000000001</v>
      </c>
      <c r="E11" s="3">
        <v>24.629899999999999</v>
      </c>
      <c r="F11" s="3">
        <v>24.5867</v>
      </c>
      <c r="G11" s="18">
        <v>26.841799999999999</v>
      </c>
      <c r="H11" s="3">
        <v>27.508299999999998</v>
      </c>
      <c r="I11" s="4">
        <v>32.123899999999999</v>
      </c>
      <c r="K11" s="37" t="e">
        <f t="shared" si="0"/>
        <v>#DIV/0!</v>
      </c>
      <c r="L11" s="32">
        <f t="shared" si="4"/>
        <v>2.8414683362069453</v>
      </c>
      <c r="N11" s="41">
        <f t="shared" si="1"/>
        <v>21</v>
      </c>
      <c r="O11" s="31" t="str">
        <f t="shared" si="2"/>
        <v>SSD</v>
      </c>
      <c r="P11" s="32" t="str">
        <f t="shared" si="3"/>
        <v>MI</v>
      </c>
    </row>
    <row r="12" spans="2:21" x14ac:dyDescent="0.25">
      <c r="B12" s="74"/>
      <c r="C12" s="14">
        <v>22</v>
      </c>
      <c r="D12" s="3">
        <v>14.6</v>
      </c>
      <c r="E12" s="3">
        <v>11.908099999999999</v>
      </c>
      <c r="F12" s="3">
        <v>32.290599999999998</v>
      </c>
      <c r="G12" s="18">
        <v>13.839</v>
      </c>
      <c r="H12" s="3">
        <v>17.704499999999999</v>
      </c>
      <c r="I12" s="4">
        <v>64.199700000000007</v>
      </c>
      <c r="K12" s="37">
        <f t="shared" si="0"/>
        <v>14.512899999999998</v>
      </c>
      <c r="L12" s="32">
        <f t="shared" si="4"/>
        <v>20.217226677802937</v>
      </c>
      <c r="N12" s="41">
        <f t="shared" si="1"/>
        <v>22</v>
      </c>
      <c r="O12" s="31" t="str">
        <f t="shared" si="2"/>
        <v>NCC</v>
      </c>
      <c r="P12" s="32" t="str">
        <f t="shared" si="3"/>
        <v>MI</v>
      </c>
    </row>
    <row r="13" spans="2:21" x14ac:dyDescent="0.25">
      <c r="B13" s="74"/>
      <c r="C13" s="14">
        <v>23</v>
      </c>
      <c r="D13" s="3">
        <v>79.72</v>
      </c>
      <c r="E13" s="3">
        <v>24.683199999999999</v>
      </c>
      <c r="F13" s="3">
        <v>151.63399999999999</v>
      </c>
      <c r="G13" s="18">
        <v>76.847300000000004</v>
      </c>
      <c r="H13" s="3">
        <v>24.916699999999999</v>
      </c>
      <c r="I13" s="4">
        <v>77.379900000000006</v>
      </c>
      <c r="K13" s="37" t="e">
        <f t="shared" si="0"/>
        <v>#DIV/0!</v>
      </c>
      <c r="L13" s="32">
        <f t="shared" si="4"/>
        <v>46.706834900747303</v>
      </c>
      <c r="N13" s="41">
        <f t="shared" si="1"/>
        <v>23</v>
      </c>
      <c r="O13" s="31" t="str">
        <f t="shared" si="2"/>
        <v>NCC</v>
      </c>
      <c r="P13" s="32" t="str">
        <f t="shared" si="3"/>
        <v>NCC</v>
      </c>
    </row>
    <row r="14" spans="2:21" x14ac:dyDescent="0.25">
      <c r="B14" s="74"/>
      <c r="C14" s="14">
        <v>25</v>
      </c>
      <c r="D14" s="3">
        <v>51.808500000000002</v>
      </c>
      <c r="E14" s="3">
        <v>11.6073</v>
      </c>
      <c r="F14" s="3">
        <v>141.99299999999999</v>
      </c>
      <c r="G14" s="18">
        <v>49.445</v>
      </c>
      <c r="H14" s="3">
        <v>12.3809</v>
      </c>
      <c r="I14" s="4">
        <v>1860.38</v>
      </c>
      <c r="K14" s="37">
        <f t="shared" si="0"/>
        <v>11.9941</v>
      </c>
      <c r="L14" s="32">
        <f t="shared" si="4"/>
        <v>739.2070502867698</v>
      </c>
      <c r="N14" s="41">
        <f t="shared" si="1"/>
        <v>25</v>
      </c>
      <c r="O14" s="31" t="str">
        <f t="shared" si="2"/>
        <v>NCC</v>
      </c>
      <c r="P14" s="32" t="str">
        <f t="shared" si="3"/>
        <v>NCC</v>
      </c>
    </row>
    <row r="15" spans="2:21" x14ac:dyDescent="0.25">
      <c r="B15" s="74"/>
      <c r="C15" s="14">
        <v>26</v>
      </c>
      <c r="D15" s="3">
        <v>91.070300000000003</v>
      </c>
      <c r="E15" s="3">
        <v>24.648800000000001</v>
      </c>
      <c r="F15" s="3">
        <v>379.55700000000002</v>
      </c>
      <c r="G15" s="18">
        <v>96.597499999999997</v>
      </c>
      <c r="H15" s="3">
        <v>29.444299999999998</v>
      </c>
      <c r="I15" s="4">
        <v>1249.1600000000001</v>
      </c>
      <c r="K15" s="37" t="e">
        <f t="shared" si="0"/>
        <v>#DIV/0!</v>
      </c>
      <c r="L15" s="32">
        <f t="shared" si="4"/>
        <v>477.5874857677635</v>
      </c>
      <c r="N15" s="41">
        <f t="shared" si="1"/>
        <v>26</v>
      </c>
      <c r="O15" s="31" t="str">
        <f t="shared" si="2"/>
        <v>NCC</v>
      </c>
      <c r="P15" s="32" t="str">
        <f t="shared" si="3"/>
        <v>NCC</v>
      </c>
    </row>
    <row r="16" spans="2:21" x14ac:dyDescent="0.25">
      <c r="B16" s="74"/>
      <c r="C16" s="14">
        <v>28</v>
      </c>
      <c r="D16" s="3">
        <v>116.06100000000001</v>
      </c>
      <c r="E16" s="3">
        <v>23.408200000000001</v>
      </c>
      <c r="F16" s="3">
        <v>224.55</v>
      </c>
      <c r="G16" s="18">
        <v>76.2804</v>
      </c>
      <c r="H16" s="3">
        <v>46.139000000000003</v>
      </c>
      <c r="I16" s="4">
        <v>969.44600000000003</v>
      </c>
      <c r="K16" s="37" t="e">
        <f t="shared" si="0"/>
        <v>#DIV/0!</v>
      </c>
      <c r="L16" s="32">
        <f t="shared" si="4"/>
        <v>363.02815160531924</v>
      </c>
      <c r="N16" s="41">
        <f t="shared" si="1"/>
        <v>28</v>
      </c>
      <c r="O16" s="31" t="str">
        <f t="shared" si="2"/>
        <v>NCC</v>
      </c>
      <c r="P16" s="32" t="str">
        <f t="shared" si="3"/>
        <v>NCC</v>
      </c>
    </row>
    <row r="17" spans="2:16" x14ac:dyDescent="0.25">
      <c r="B17" s="74"/>
      <c r="C17" s="14">
        <v>30</v>
      </c>
      <c r="D17" s="3">
        <v>21.447800000000001</v>
      </c>
      <c r="E17" s="3">
        <v>28.400200000000002</v>
      </c>
      <c r="F17" s="3">
        <v>271.69400000000002</v>
      </c>
      <c r="G17" s="18">
        <v>31.1112</v>
      </c>
      <c r="H17" s="3">
        <v>71.438599999999994</v>
      </c>
      <c r="I17" s="4">
        <v>73.963800000000006</v>
      </c>
      <c r="K17" s="37" t="e">
        <f t="shared" si="0"/>
        <v>#DIV/0!</v>
      </c>
      <c r="L17" s="32">
        <f t="shared" si="4"/>
        <v>95.166173666375116</v>
      </c>
      <c r="N17" s="41">
        <f t="shared" si="1"/>
        <v>30</v>
      </c>
      <c r="O17" s="31" t="str">
        <f t="shared" si="2"/>
        <v>MI</v>
      </c>
      <c r="P17" s="32" t="str">
        <f t="shared" si="3"/>
        <v>MI</v>
      </c>
    </row>
    <row r="18" spans="2:16" x14ac:dyDescent="0.25">
      <c r="B18" s="74"/>
      <c r="C18" s="14">
        <v>34</v>
      </c>
      <c r="D18" s="3">
        <v>161.06700000000001</v>
      </c>
      <c r="E18" s="3">
        <v>238.07599999999999</v>
      </c>
      <c r="F18" s="3">
        <v>93.982399999999998</v>
      </c>
      <c r="G18" s="18">
        <v>155.97499999999999</v>
      </c>
      <c r="H18" s="3">
        <v>239.76400000000001</v>
      </c>
      <c r="I18" s="4">
        <v>263.33999999999997</v>
      </c>
      <c r="K18" s="37" t="s">
        <v>20</v>
      </c>
      <c r="L18" s="32">
        <f t="shared" si="4"/>
        <v>65.35424566550104</v>
      </c>
      <c r="N18" s="41">
        <f t="shared" si="1"/>
        <v>34</v>
      </c>
      <c r="O18" s="31" t="str">
        <f t="shared" si="2"/>
        <v>SSD</v>
      </c>
      <c r="P18" s="32" t="str">
        <f t="shared" si="3"/>
        <v>MI</v>
      </c>
    </row>
    <row r="19" spans="2:16" x14ac:dyDescent="0.25">
      <c r="B19" s="74"/>
      <c r="C19" s="14">
        <v>36</v>
      </c>
      <c r="D19" s="3">
        <v>83.788799999999995</v>
      </c>
      <c r="E19" s="3">
        <v>17.0778</v>
      </c>
      <c r="F19" s="3">
        <v>484.048</v>
      </c>
      <c r="G19" s="18">
        <v>73.922899999999998</v>
      </c>
      <c r="H19" s="3">
        <v>21.514500000000002</v>
      </c>
      <c r="I19" s="4">
        <v>1157.32</v>
      </c>
      <c r="K19" s="37">
        <f t="shared" si="0"/>
        <v>17.0778</v>
      </c>
      <c r="L19" s="32">
        <f t="shared" si="4"/>
        <v>452.56866923954721</v>
      </c>
      <c r="N19" s="41">
        <f t="shared" si="1"/>
        <v>36</v>
      </c>
      <c r="O19" s="31" t="str">
        <f t="shared" si="2"/>
        <v>NCC</v>
      </c>
      <c r="P19" s="32" t="str">
        <f t="shared" si="3"/>
        <v>NCC</v>
      </c>
    </row>
    <row r="20" spans="2:16" x14ac:dyDescent="0.25">
      <c r="B20" s="74"/>
      <c r="C20" s="14">
        <v>37</v>
      </c>
      <c r="D20" s="3">
        <v>100.742</v>
      </c>
      <c r="E20" s="3">
        <v>9.8961699999999997</v>
      </c>
      <c r="F20" s="3">
        <v>99.2851</v>
      </c>
      <c r="G20" s="18">
        <v>108.224</v>
      </c>
      <c r="H20" s="3">
        <v>11.6228</v>
      </c>
      <c r="I20" s="4">
        <v>637.71699999999998</v>
      </c>
      <c r="K20" s="37">
        <f t="shared" si="0"/>
        <v>10.759485</v>
      </c>
      <c r="L20" s="32">
        <f t="shared" si="4"/>
        <v>237.75184813946444</v>
      </c>
      <c r="N20" s="41">
        <f t="shared" si="1"/>
        <v>37</v>
      </c>
      <c r="O20" s="31" t="str">
        <f t="shared" si="2"/>
        <v>NCC</v>
      </c>
      <c r="P20" s="32" t="str">
        <f t="shared" si="3"/>
        <v>NCC</v>
      </c>
    </row>
    <row r="21" spans="2:16" x14ac:dyDescent="0.25">
      <c r="B21" s="74"/>
      <c r="C21" s="14">
        <v>40</v>
      </c>
      <c r="D21" s="3">
        <v>66.402100000000004</v>
      </c>
      <c r="E21" s="3">
        <v>17.352900000000002</v>
      </c>
      <c r="F21" s="3">
        <v>23.966999999999999</v>
      </c>
      <c r="G21" s="18">
        <v>71.289599999999993</v>
      </c>
      <c r="H21" s="3">
        <v>17.180700000000002</v>
      </c>
      <c r="I21" s="4">
        <v>2509.1799999999998</v>
      </c>
      <c r="K21" s="37">
        <f t="shared" si="0"/>
        <v>17.266800000000003</v>
      </c>
      <c r="L21" s="32">
        <f t="shared" si="4"/>
        <v>1008.6433021405127</v>
      </c>
      <c r="N21" s="41">
        <f t="shared" si="1"/>
        <v>40</v>
      </c>
      <c r="O21" s="31" t="str">
        <f t="shared" si="2"/>
        <v>NCC</v>
      </c>
      <c r="P21" s="32" t="str">
        <f t="shared" si="3"/>
        <v>NCC</v>
      </c>
    </row>
    <row r="22" spans="2:16" x14ac:dyDescent="0.25">
      <c r="B22" s="74"/>
      <c r="C22" s="14">
        <v>41</v>
      </c>
      <c r="D22" s="3">
        <v>47.904299999999999</v>
      </c>
      <c r="E22" s="3">
        <v>9.6873000000000005</v>
      </c>
      <c r="F22" s="3">
        <v>260.87299999999999</v>
      </c>
      <c r="G22" s="18">
        <v>49.783999999999999</v>
      </c>
      <c r="H22" s="3">
        <v>9.76295</v>
      </c>
      <c r="I22" s="4">
        <v>50.674300000000002</v>
      </c>
      <c r="K22" s="37">
        <f t="shared" si="0"/>
        <v>9.7251250000000002</v>
      </c>
      <c r="L22" s="32">
        <f t="shared" si="4"/>
        <v>94.822403892331366</v>
      </c>
      <c r="N22" s="41">
        <f t="shared" si="1"/>
        <v>41</v>
      </c>
      <c r="O22" s="31" t="str">
        <f t="shared" si="2"/>
        <v>NCC</v>
      </c>
      <c r="P22" s="32" t="str">
        <f t="shared" si="3"/>
        <v>NCC</v>
      </c>
    </row>
    <row r="23" spans="2:16" x14ac:dyDescent="0.25">
      <c r="B23" s="74"/>
      <c r="C23" s="14">
        <v>46</v>
      </c>
      <c r="D23" s="3">
        <v>14.540699999999999</v>
      </c>
      <c r="E23" s="3">
        <v>13.3415</v>
      </c>
      <c r="F23" s="3">
        <v>159.94</v>
      </c>
      <c r="G23" s="18">
        <v>18.379300000000001</v>
      </c>
      <c r="H23" s="3">
        <v>9.8036300000000001</v>
      </c>
      <c r="I23" s="4">
        <v>347.93900000000002</v>
      </c>
      <c r="K23" s="37">
        <f t="shared" si="0"/>
        <v>14.016282499999999</v>
      </c>
      <c r="L23" s="32">
        <f t="shared" si="4"/>
        <v>137.44831157141516</v>
      </c>
      <c r="N23" s="41">
        <f t="shared" si="1"/>
        <v>46</v>
      </c>
      <c r="O23" s="31" t="str">
        <f t="shared" si="2"/>
        <v>NCC</v>
      </c>
      <c r="P23" s="32" t="str">
        <f t="shared" si="3"/>
        <v>NCC</v>
      </c>
    </row>
    <row r="24" spans="2:16" x14ac:dyDescent="0.25">
      <c r="B24" s="74"/>
      <c r="C24" s="14">
        <v>49</v>
      </c>
      <c r="D24" s="3">
        <v>54.970100000000002</v>
      </c>
      <c r="E24" s="3">
        <v>13.9407</v>
      </c>
      <c r="F24" s="3">
        <v>54.306100000000001</v>
      </c>
      <c r="G24" s="18">
        <v>54.545400000000001</v>
      </c>
      <c r="H24" s="3">
        <v>14.694100000000001</v>
      </c>
      <c r="I24" s="4">
        <v>562.84900000000005</v>
      </c>
      <c r="K24" s="37">
        <f t="shared" si="0"/>
        <v>14.317399999999999</v>
      </c>
      <c r="L24" s="32">
        <f t="shared" si="4"/>
        <v>214.97640816292068</v>
      </c>
      <c r="N24" s="41">
        <f t="shared" si="1"/>
        <v>49</v>
      </c>
      <c r="O24" s="31" t="str">
        <f t="shared" si="2"/>
        <v>NCC</v>
      </c>
      <c r="P24" s="32" t="str">
        <f t="shared" si="3"/>
        <v>NCC</v>
      </c>
    </row>
    <row r="25" spans="2:16" x14ac:dyDescent="0.25">
      <c r="B25" s="74"/>
      <c r="C25" s="14">
        <v>50</v>
      </c>
      <c r="D25" s="3">
        <v>81.176500000000004</v>
      </c>
      <c r="E25" s="3">
        <v>46.030900000000003</v>
      </c>
      <c r="F25" s="3">
        <v>79.285399999999996</v>
      </c>
      <c r="G25" s="18">
        <v>52.828699999999998</v>
      </c>
      <c r="H25" s="3">
        <v>46.019300000000001</v>
      </c>
      <c r="I25" s="4">
        <v>79.376099999999994</v>
      </c>
      <c r="K25" s="37" t="s">
        <v>20</v>
      </c>
      <c r="L25" s="32">
        <f t="shared" si="4"/>
        <v>17.527158754392154</v>
      </c>
      <c r="N25" s="41">
        <f t="shared" si="1"/>
        <v>50</v>
      </c>
      <c r="O25" s="31" t="str">
        <f t="shared" si="2"/>
        <v>NCC</v>
      </c>
      <c r="P25" s="32" t="str">
        <f t="shared" si="3"/>
        <v>NCC</v>
      </c>
    </row>
    <row r="26" spans="2:16" x14ac:dyDescent="0.25">
      <c r="B26" s="74"/>
      <c r="C26" s="14">
        <v>55</v>
      </c>
      <c r="D26" s="3">
        <v>117.566</v>
      </c>
      <c r="E26" s="3">
        <v>44.512999999999998</v>
      </c>
      <c r="F26" s="3">
        <v>470.755</v>
      </c>
      <c r="G26" s="18">
        <v>86.060500000000005</v>
      </c>
      <c r="H26" s="3">
        <v>38.000100000000003</v>
      </c>
      <c r="I26" s="4">
        <v>897.06200000000001</v>
      </c>
      <c r="K26" s="37" t="s">
        <v>20</v>
      </c>
      <c r="L26" s="32">
        <f t="shared" si="4"/>
        <v>344.97981144998425</v>
      </c>
      <c r="N26" s="41">
        <f t="shared" si="1"/>
        <v>55</v>
      </c>
      <c r="O26" s="31" t="str">
        <f t="shared" si="2"/>
        <v>NCC</v>
      </c>
      <c r="P26" s="32" t="str">
        <f t="shared" si="3"/>
        <v>NCC</v>
      </c>
    </row>
    <row r="27" spans="2:16" x14ac:dyDescent="0.25">
      <c r="B27" s="74"/>
      <c r="C27" s="14">
        <v>56</v>
      </c>
      <c r="D27" s="3">
        <v>93.249099999999999</v>
      </c>
      <c r="E27" s="3">
        <v>22.905100000000001</v>
      </c>
      <c r="F27" s="3">
        <v>219.17699999999999</v>
      </c>
      <c r="G27" s="18">
        <v>85.362399999999994</v>
      </c>
      <c r="H27" s="3">
        <v>48.730400000000003</v>
      </c>
      <c r="I27" s="4">
        <v>543.28899999999999</v>
      </c>
      <c r="K27" s="37" t="e">
        <f t="shared" si="0"/>
        <v>#DIV/0!</v>
      </c>
      <c r="L27" s="32">
        <f t="shared" si="4"/>
        <v>195.52578053200043</v>
      </c>
      <c r="N27" s="41">
        <f t="shared" si="1"/>
        <v>56</v>
      </c>
      <c r="O27" s="31" t="str">
        <f t="shared" si="2"/>
        <v>NCC</v>
      </c>
      <c r="P27" s="32" t="str">
        <f t="shared" si="3"/>
        <v>NCC</v>
      </c>
    </row>
    <row r="28" spans="2:16" x14ac:dyDescent="0.25">
      <c r="B28" s="74"/>
      <c r="C28" s="14">
        <v>62</v>
      </c>
      <c r="D28" s="3">
        <v>11.622299999999999</v>
      </c>
      <c r="E28" s="3">
        <v>12.760899999999999</v>
      </c>
      <c r="F28" s="3">
        <v>143.59100000000001</v>
      </c>
      <c r="G28" s="18">
        <v>36.997799999999998</v>
      </c>
      <c r="H28" s="3">
        <v>13.5045</v>
      </c>
      <c r="I28" s="4">
        <v>902.67200000000003</v>
      </c>
      <c r="K28" s="37">
        <f t="shared" si="0"/>
        <v>12.629233333333332</v>
      </c>
      <c r="L28" s="32">
        <f t="shared" si="4"/>
        <v>354.34124292104309</v>
      </c>
      <c r="N28" s="41">
        <f t="shared" si="1"/>
        <v>62</v>
      </c>
      <c r="O28" s="31" t="str">
        <f t="shared" si="2"/>
        <v>MI</v>
      </c>
      <c r="P28" s="32" t="str">
        <f t="shared" si="3"/>
        <v>NCC</v>
      </c>
    </row>
    <row r="29" spans="2:16" x14ac:dyDescent="0.25">
      <c r="B29" s="74"/>
      <c r="C29" s="14">
        <v>66</v>
      </c>
      <c r="D29" s="3">
        <v>104.58799999999999</v>
      </c>
      <c r="E29" s="3">
        <v>28.680499999999999</v>
      </c>
      <c r="F29" s="3">
        <v>516.30899999999997</v>
      </c>
      <c r="G29" s="18">
        <v>81.181700000000006</v>
      </c>
      <c r="H29" s="3">
        <v>30.257899999999999</v>
      </c>
      <c r="I29" s="4">
        <v>400.66500000000002</v>
      </c>
      <c r="K29" s="37" t="e">
        <f t="shared" si="0"/>
        <v>#DIV/0!</v>
      </c>
      <c r="L29" s="32">
        <f t="shared" si="4"/>
        <v>210.45527088393308</v>
      </c>
      <c r="N29" s="41">
        <f t="shared" si="1"/>
        <v>66</v>
      </c>
      <c r="O29" s="31" t="str">
        <f t="shared" si="2"/>
        <v>NCC</v>
      </c>
      <c r="P29" s="32" t="str">
        <f t="shared" si="3"/>
        <v>NCC</v>
      </c>
    </row>
    <row r="30" spans="2:16" x14ac:dyDescent="0.25">
      <c r="B30" s="74"/>
      <c r="C30" s="14">
        <v>67</v>
      </c>
      <c r="D30" s="3">
        <v>103.541</v>
      </c>
      <c r="E30" s="3">
        <v>23.2547</v>
      </c>
      <c r="F30" s="3">
        <v>91.354600000000005</v>
      </c>
      <c r="G30" s="18">
        <v>101.759</v>
      </c>
      <c r="H30" s="3">
        <v>27.981999999999999</v>
      </c>
      <c r="I30" s="4">
        <v>90.650400000000005</v>
      </c>
      <c r="K30" s="37" t="e">
        <f t="shared" si="0"/>
        <v>#DIV/0!</v>
      </c>
      <c r="L30" s="32">
        <f t="shared" si="4"/>
        <v>37.173719246070419</v>
      </c>
      <c r="N30" s="41">
        <f t="shared" si="1"/>
        <v>67</v>
      </c>
      <c r="O30" s="31" t="str">
        <f t="shared" si="2"/>
        <v>NCC</v>
      </c>
      <c r="P30" s="32" t="str">
        <f t="shared" si="3"/>
        <v>NCC</v>
      </c>
    </row>
    <row r="31" spans="2:16" x14ac:dyDescent="0.25">
      <c r="B31" s="74"/>
      <c r="C31" s="14">
        <v>69</v>
      </c>
      <c r="D31" s="3">
        <v>78.749700000000004</v>
      </c>
      <c r="E31" s="3">
        <v>24.7225</v>
      </c>
      <c r="F31" s="3">
        <v>471.40199999999999</v>
      </c>
      <c r="G31" s="18">
        <v>81.035399999999996</v>
      </c>
      <c r="H31" s="3">
        <v>35.349899999999998</v>
      </c>
      <c r="I31" s="4">
        <v>731.05799999999999</v>
      </c>
      <c r="K31" s="37" t="e">
        <f t="shared" si="0"/>
        <v>#DIV/0!</v>
      </c>
      <c r="L31" s="32">
        <f t="shared" si="4"/>
        <v>294.6625873457532</v>
      </c>
      <c r="N31" s="41">
        <f t="shared" si="1"/>
        <v>69</v>
      </c>
      <c r="O31" s="31" t="str">
        <f t="shared" si="2"/>
        <v>NCC</v>
      </c>
      <c r="P31" s="32" t="str">
        <f t="shared" si="3"/>
        <v>NCC</v>
      </c>
    </row>
    <row r="32" spans="2:16" x14ac:dyDescent="0.25">
      <c r="B32" s="74"/>
      <c r="C32" s="14">
        <v>70</v>
      </c>
      <c r="D32" s="3">
        <v>98.141300000000001</v>
      </c>
      <c r="E32" s="3">
        <v>12.9137</v>
      </c>
      <c r="F32" s="3">
        <v>410.065</v>
      </c>
      <c r="G32" s="18">
        <v>41.518500000000003</v>
      </c>
      <c r="H32" s="3">
        <v>21.531700000000001</v>
      </c>
      <c r="I32" s="4">
        <v>1040.6300000000001</v>
      </c>
      <c r="K32" s="37">
        <f t="shared" si="0"/>
        <v>12.9137</v>
      </c>
      <c r="L32" s="32">
        <f t="shared" si="4"/>
        <v>405.72257298935523</v>
      </c>
      <c r="N32" s="41">
        <f t="shared" si="1"/>
        <v>70</v>
      </c>
      <c r="O32" s="31" t="str">
        <f t="shared" si="2"/>
        <v>NCC</v>
      </c>
      <c r="P32" s="32" t="str">
        <f t="shared" si="3"/>
        <v>NCC</v>
      </c>
    </row>
    <row r="33" spans="2:16" x14ac:dyDescent="0.25">
      <c r="B33" s="74"/>
      <c r="C33" s="14">
        <v>71</v>
      </c>
      <c r="D33" s="3">
        <v>18.9024</v>
      </c>
      <c r="E33" s="3">
        <v>18.839300000000001</v>
      </c>
      <c r="F33" s="3">
        <v>478.83499999999998</v>
      </c>
      <c r="G33" s="18">
        <v>16.167300000000001</v>
      </c>
      <c r="H33" s="3">
        <v>16.800599999999999</v>
      </c>
      <c r="I33" s="4">
        <v>36.427799999999998</v>
      </c>
      <c r="K33" s="37">
        <f t="shared" si="0"/>
        <v>17.677400000000002</v>
      </c>
      <c r="L33" s="32">
        <f t="shared" si="4"/>
        <v>186.88955452037084</v>
      </c>
      <c r="N33" s="41">
        <f t="shared" si="1"/>
        <v>71</v>
      </c>
      <c r="O33" s="31" t="str">
        <f t="shared" si="2"/>
        <v>NCC</v>
      </c>
      <c r="P33" s="32" t="str">
        <f t="shared" si="3"/>
        <v>MI</v>
      </c>
    </row>
    <row r="34" spans="2:16" x14ac:dyDescent="0.25">
      <c r="B34" s="74"/>
      <c r="C34" s="14">
        <v>74</v>
      </c>
      <c r="D34" s="3">
        <v>14.1327</v>
      </c>
      <c r="E34" s="3">
        <v>49.828899999999997</v>
      </c>
      <c r="F34" s="3">
        <v>70.606399999999994</v>
      </c>
      <c r="G34" s="18">
        <v>20.2529</v>
      </c>
      <c r="H34" s="3">
        <v>14.327999999999999</v>
      </c>
      <c r="I34" s="4">
        <v>311.74900000000002</v>
      </c>
      <c r="K34" s="37">
        <f t="shared" si="0"/>
        <v>14.23035</v>
      </c>
      <c r="L34" s="32">
        <f t="shared" si="4"/>
        <v>115.69531397436546</v>
      </c>
      <c r="N34" s="41">
        <f t="shared" si="1"/>
        <v>74</v>
      </c>
      <c r="O34" s="31" t="str">
        <f t="shared" si="2"/>
        <v>MI</v>
      </c>
      <c r="P34" s="32" t="str">
        <f t="shared" si="3"/>
        <v>NCC</v>
      </c>
    </row>
    <row r="35" spans="2:16" x14ac:dyDescent="0.25">
      <c r="B35" s="74"/>
      <c r="C35" s="14">
        <v>75</v>
      </c>
      <c r="D35" s="3">
        <v>50.756500000000003</v>
      </c>
      <c r="E35" s="3">
        <v>7.3703000000000003</v>
      </c>
      <c r="F35" s="3">
        <v>452.971</v>
      </c>
      <c r="G35" s="18">
        <v>47.299199999999999</v>
      </c>
      <c r="H35" s="3">
        <v>16.325099999999999</v>
      </c>
      <c r="I35" s="4">
        <v>475.93700000000001</v>
      </c>
      <c r="K35" s="37" t="s">
        <v>20</v>
      </c>
      <c r="L35" s="32">
        <f t="shared" si="4"/>
        <v>224.87875143412504</v>
      </c>
      <c r="N35" s="41">
        <f t="shared" si="1"/>
        <v>75</v>
      </c>
      <c r="O35" s="31" t="str">
        <f t="shared" si="2"/>
        <v>NCC</v>
      </c>
      <c r="P35" s="32" t="str">
        <f t="shared" si="3"/>
        <v>NCC</v>
      </c>
    </row>
    <row r="36" spans="2:16" x14ac:dyDescent="0.25">
      <c r="B36" s="74"/>
      <c r="C36" s="14">
        <v>78</v>
      </c>
      <c r="D36" s="3">
        <v>63.056399999999996</v>
      </c>
      <c r="E36" s="3">
        <v>13.792999999999999</v>
      </c>
      <c r="F36" s="3">
        <v>467.43400000000003</v>
      </c>
      <c r="G36" s="18">
        <v>55.381300000000003</v>
      </c>
      <c r="H36" s="3">
        <v>14.536300000000001</v>
      </c>
      <c r="I36" s="4">
        <v>279.041</v>
      </c>
      <c r="K36" s="37">
        <f t="shared" si="0"/>
        <v>14.16465</v>
      </c>
      <c r="L36" s="32">
        <f t="shared" si="4"/>
        <v>184.83666363233965</v>
      </c>
      <c r="N36" s="41">
        <f t="shared" si="1"/>
        <v>78</v>
      </c>
      <c r="O36" s="31" t="str">
        <f t="shared" si="2"/>
        <v>NCC</v>
      </c>
      <c r="P36" s="32" t="str">
        <f t="shared" si="3"/>
        <v>NCC</v>
      </c>
    </row>
    <row r="37" spans="2:16" x14ac:dyDescent="0.25">
      <c r="B37" s="74"/>
      <c r="C37" s="14">
        <v>79</v>
      </c>
      <c r="D37" s="3">
        <v>97.466899999999995</v>
      </c>
      <c r="E37" s="3">
        <v>15.5924</v>
      </c>
      <c r="F37" s="3">
        <v>457.02600000000001</v>
      </c>
      <c r="G37" s="18">
        <v>101.438</v>
      </c>
      <c r="H37" s="3">
        <v>30.976600000000001</v>
      </c>
      <c r="I37" s="4">
        <v>2136.59</v>
      </c>
      <c r="K37" s="37">
        <f t="shared" ref="K37:K55" si="5">+AVERAGEIF(D37:I37, "&lt;"&amp;$U$3)</f>
        <v>15.5924</v>
      </c>
      <c r="L37" s="32">
        <f t="shared" si="4"/>
        <v>830.84011536764342</v>
      </c>
      <c r="N37" s="41">
        <f t="shared" ref="N37:N55" si="6">C37</f>
        <v>79</v>
      </c>
      <c r="O37" s="31" t="str">
        <f t="shared" ref="O37:O55" si="7">INDEX($D$4:$F$4, MATCH(MIN(D37:F37), D37:F37, 0))</f>
        <v>NCC</v>
      </c>
      <c r="P37" s="32" t="str">
        <f t="shared" ref="P37:P55" si="8">INDEX($G$4:$I$4, MATCH(MIN(G37:I37), G37:I37, 0))</f>
        <v>NCC</v>
      </c>
    </row>
    <row r="38" spans="2:16" x14ac:dyDescent="0.25">
      <c r="B38" s="74"/>
      <c r="C38" s="14">
        <v>80</v>
      </c>
      <c r="D38" s="3">
        <v>69.495000000000005</v>
      </c>
      <c r="E38" s="3">
        <v>12.223000000000001</v>
      </c>
      <c r="F38" s="3">
        <v>436.35899999999998</v>
      </c>
      <c r="G38" s="18">
        <v>73.372600000000006</v>
      </c>
      <c r="H38" s="3">
        <v>13.423299999999999</v>
      </c>
      <c r="I38" s="4">
        <v>671.46600000000001</v>
      </c>
      <c r="K38" s="37">
        <f t="shared" si="5"/>
        <v>12.82315</v>
      </c>
      <c r="L38" s="32">
        <f t="shared" si="4"/>
        <v>275.79398649322104</v>
      </c>
      <c r="N38" s="41">
        <f t="shared" si="6"/>
        <v>80</v>
      </c>
      <c r="O38" s="31" t="str">
        <f t="shared" si="7"/>
        <v>NCC</v>
      </c>
      <c r="P38" s="32" t="str">
        <f t="shared" si="8"/>
        <v>NCC</v>
      </c>
    </row>
    <row r="39" spans="2:16" x14ac:dyDescent="0.25">
      <c r="B39" s="74"/>
      <c r="C39" s="14">
        <v>81</v>
      </c>
      <c r="D39" s="3">
        <v>67.447000000000003</v>
      </c>
      <c r="E39" s="3">
        <v>26.5624</v>
      </c>
      <c r="F39" s="3">
        <v>142.72399999999999</v>
      </c>
      <c r="G39" s="18">
        <v>74.364699999999999</v>
      </c>
      <c r="H39" s="3">
        <v>31.456600000000002</v>
      </c>
      <c r="I39" s="4">
        <v>879.91</v>
      </c>
      <c r="K39" s="37" t="e">
        <f t="shared" si="5"/>
        <v>#DIV/0!</v>
      </c>
      <c r="L39" s="32">
        <f t="shared" si="4"/>
        <v>333.86106182384555</v>
      </c>
      <c r="N39" s="41">
        <f t="shared" si="6"/>
        <v>81</v>
      </c>
      <c r="O39" s="31" t="str">
        <f t="shared" si="7"/>
        <v>NCC</v>
      </c>
      <c r="P39" s="32" t="str">
        <f t="shared" si="8"/>
        <v>NCC</v>
      </c>
    </row>
    <row r="40" spans="2:16" x14ac:dyDescent="0.25">
      <c r="B40" s="74"/>
      <c r="C40" s="14">
        <v>82</v>
      </c>
      <c r="D40" s="3">
        <v>33.858199999999997</v>
      </c>
      <c r="E40" s="3">
        <v>20.081299999999999</v>
      </c>
      <c r="F40" s="3">
        <v>315.74200000000002</v>
      </c>
      <c r="G40" s="18">
        <v>25.512</v>
      </c>
      <c r="H40" s="3">
        <v>19.3917</v>
      </c>
      <c r="I40" s="4">
        <v>905.51400000000001</v>
      </c>
      <c r="K40" s="37">
        <f t="shared" si="5"/>
        <v>19.3917</v>
      </c>
      <c r="L40" s="32">
        <f t="shared" si="4"/>
        <v>355.46631390603341</v>
      </c>
      <c r="N40" s="41">
        <f t="shared" si="6"/>
        <v>82</v>
      </c>
      <c r="O40" s="31" t="str">
        <f t="shared" si="7"/>
        <v>NCC</v>
      </c>
      <c r="P40" s="32" t="str">
        <f t="shared" si="8"/>
        <v>NCC</v>
      </c>
    </row>
    <row r="41" spans="2:16" x14ac:dyDescent="0.25">
      <c r="B41" s="74"/>
      <c r="C41" s="14">
        <v>83</v>
      </c>
      <c r="D41" s="3">
        <v>19.211400000000001</v>
      </c>
      <c r="E41" s="3">
        <v>17.482500000000002</v>
      </c>
      <c r="F41" s="3">
        <v>456.99799999999999</v>
      </c>
      <c r="G41" s="18">
        <v>24.909199999999998</v>
      </c>
      <c r="H41" s="3">
        <v>23.9145</v>
      </c>
      <c r="I41" s="4">
        <v>139.767</v>
      </c>
      <c r="K41" s="37">
        <f t="shared" si="5"/>
        <v>18.34695</v>
      </c>
      <c r="L41" s="32">
        <f t="shared" si="4"/>
        <v>174.7364582260802</v>
      </c>
      <c r="N41" s="41">
        <f t="shared" si="6"/>
        <v>83</v>
      </c>
      <c r="O41" s="31" t="str">
        <f t="shared" si="7"/>
        <v>NCC</v>
      </c>
      <c r="P41" s="32" t="str">
        <f t="shared" si="8"/>
        <v>NCC</v>
      </c>
    </row>
    <row r="42" spans="2:16" x14ac:dyDescent="0.25">
      <c r="B42" s="74"/>
      <c r="C42" s="14">
        <v>86</v>
      </c>
      <c r="D42" s="3">
        <v>70.788300000000007</v>
      </c>
      <c r="E42" s="3">
        <v>17.657800000000002</v>
      </c>
      <c r="F42" s="3">
        <v>544.16700000000003</v>
      </c>
      <c r="G42" s="18">
        <v>73.430400000000006</v>
      </c>
      <c r="H42" s="3">
        <v>27.154499999999999</v>
      </c>
      <c r="I42" s="4">
        <v>570.49599999999998</v>
      </c>
      <c r="K42" s="37">
        <f t="shared" si="5"/>
        <v>17.657800000000002</v>
      </c>
      <c r="L42" s="32">
        <f t="shared" si="4"/>
        <v>264.48663764525929</v>
      </c>
      <c r="N42" s="41">
        <f t="shared" si="6"/>
        <v>86</v>
      </c>
      <c r="O42" s="31" t="str">
        <f t="shared" si="7"/>
        <v>NCC</v>
      </c>
      <c r="P42" s="32" t="str">
        <f t="shared" si="8"/>
        <v>NCC</v>
      </c>
    </row>
    <row r="43" spans="2:16" x14ac:dyDescent="0.25">
      <c r="B43" s="74"/>
      <c r="C43" s="14">
        <v>88</v>
      </c>
      <c r="D43" s="3">
        <v>86.340900000000005</v>
      </c>
      <c r="E43" s="3">
        <v>21.2456</v>
      </c>
      <c r="F43" s="3">
        <v>450.661</v>
      </c>
      <c r="G43" s="18">
        <v>50.049199999999999</v>
      </c>
      <c r="H43" s="3">
        <v>41.521700000000003</v>
      </c>
      <c r="I43" s="4">
        <v>450.34</v>
      </c>
      <c r="K43" s="37" t="e">
        <f t="shared" si="5"/>
        <v>#DIV/0!</v>
      </c>
      <c r="L43" s="32">
        <f t="shared" si="4"/>
        <v>207.99605871086754</v>
      </c>
      <c r="N43" s="41">
        <f t="shared" si="6"/>
        <v>88</v>
      </c>
      <c r="O43" s="31" t="str">
        <f t="shared" si="7"/>
        <v>NCC</v>
      </c>
      <c r="P43" s="32" t="str">
        <f t="shared" si="8"/>
        <v>NCC</v>
      </c>
    </row>
    <row r="44" spans="2:16" x14ac:dyDescent="0.25">
      <c r="B44" s="74"/>
      <c r="C44" s="14">
        <v>90</v>
      </c>
      <c r="D44" s="3">
        <v>27.244700000000002</v>
      </c>
      <c r="E44" s="3">
        <v>20.99</v>
      </c>
      <c r="F44" s="3">
        <v>505.43</v>
      </c>
      <c r="G44" s="18">
        <v>23.154</v>
      </c>
      <c r="H44" s="3">
        <v>20.563700000000001</v>
      </c>
      <c r="I44" s="4">
        <v>976.16099999999994</v>
      </c>
      <c r="K44" s="37" t="e">
        <f t="shared" si="5"/>
        <v>#DIV/0!</v>
      </c>
      <c r="L44" s="32">
        <f t="shared" si="4"/>
        <v>399.45424555482026</v>
      </c>
      <c r="N44" s="41">
        <f t="shared" si="6"/>
        <v>90</v>
      </c>
      <c r="O44" s="31" t="str">
        <f t="shared" si="7"/>
        <v>NCC</v>
      </c>
      <c r="P44" s="32" t="str">
        <f t="shared" si="8"/>
        <v>NCC</v>
      </c>
    </row>
    <row r="45" spans="2:16" x14ac:dyDescent="0.25">
      <c r="B45" s="74"/>
      <c r="C45" s="14">
        <v>91</v>
      </c>
      <c r="D45" s="3">
        <v>103.48399999999999</v>
      </c>
      <c r="E45" s="3">
        <v>104.45699999999999</v>
      </c>
      <c r="F45" s="3">
        <v>103.88800000000001</v>
      </c>
      <c r="G45" s="18">
        <v>102.11499999999999</v>
      </c>
      <c r="H45" s="3">
        <v>35.7224</v>
      </c>
      <c r="I45" s="4">
        <v>1252.6199999999999</v>
      </c>
      <c r="K45" s="37" t="s">
        <v>20</v>
      </c>
      <c r="L45" s="32">
        <f t="shared" si="4"/>
        <v>475.43878313229766</v>
      </c>
      <c r="N45" s="41">
        <f t="shared" si="6"/>
        <v>91</v>
      </c>
      <c r="O45" s="31" t="str">
        <f t="shared" si="7"/>
        <v>MI</v>
      </c>
      <c r="P45" s="32" t="str">
        <f t="shared" si="8"/>
        <v>NCC</v>
      </c>
    </row>
    <row r="46" spans="2:16" x14ac:dyDescent="0.25">
      <c r="B46" s="74"/>
      <c r="C46" s="14">
        <v>92</v>
      </c>
      <c r="D46" s="3">
        <v>16.601900000000001</v>
      </c>
      <c r="E46" s="3">
        <v>15.191599999999999</v>
      </c>
      <c r="F46" s="3">
        <v>373.83600000000001</v>
      </c>
      <c r="G46" s="18">
        <v>17.293399999999998</v>
      </c>
      <c r="H46" s="3">
        <v>14.853300000000001</v>
      </c>
      <c r="I46" s="4">
        <v>55.376899999999999</v>
      </c>
      <c r="K46" s="37">
        <f t="shared" si="5"/>
        <v>15.985050000000001</v>
      </c>
      <c r="L46" s="32">
        <f t="shared" si="4"/>
        <v>143.74471534051492</v>
      </c>
      <c r="N46" s="41">
        <f t="shared" si="6"/>
        <v>92</v>
      </c>
      <c r="O46" s="31" t="str">
        <f t="shared" si="7"/>
        <v>NCC</v>
      </c>
      <c r="P46" s="32" t="str">
        <f t="shared" si="8"/>
        <v>NCC</v>
      </c>
    </row>
    <row r="47" spans="2:16" x14ac:dyDescent="0.25">
      <c r="B47" s="74"/>
      <c r="C47" s="14">
        <v>93</v>
      </c>
      <c r="D47" s="3">
        <v>9.6092499999999994</v>
      </c>
      <c r="E47" s="3">
        <v>9.29697</v>
      </c>
      <c r="F47" s="3">
        <v>111.94199999999999</v>
      </c>
      <c r="G47" s="18">
        <v>11.0724</v>
      </c>
      <c r="H47" s="3">
        <v>10.0618</v>
      </c>
      <c r="I47" s="4">
        <v>47.541800000000002</v>
      </c>
      <c r="K47" s="37">
        <f t="shared" si="5"/>
        <v>10.010104999999999</v>
      </c>
      <c r="L47" s="32">
        <f t="shared" si="4"/>
        <v>41.373560594213636</v>
      </c>
      <c r="N47" s="41">
        <f t="shared" si="6"/>
        <v>93</v>
      </c>
      <c r="O47" s="31" t="str">
        <f t="shared" si="7"/>
        <v>NCC</v>
      </c>
      <c r="P47" s="32" t="str">
        <f t="shared" si="8"/>
        <v>NCC</v>
      </c>
    </row>
    <row r="48" spans="2:16" x14ac:dyDescent="0.25">
      <c r="B48" s="74"/>
      <c r="C48" s="14">
        <v>94</v>
      </c>
      <c r="D48" s="3">
        <v>38.001300000000001</v>
      </c>
      <c r="E48" s="3">
        <v>10.742699999999999</v>
      </c>
      <c r="F48" s="3">
        <v>132.755</v>
      </c>
      <c r="G48" s="18">
        <v>32.886699999999998</v>
      </c>
      <c r="H48" s="3">
        <v>28.929400000000001</v>
      </c>
      <c r="I48" s="4">
        <v>596.39099999999996</v>
      </c>
      <c r="K48" s="37">
        <f t="shared" si="5"/>
        <v>10.742699999999999</v>
      </c>
      <c r="L48" s="32">
        <f t="shared" si="4"/>
        <v>227.71312748106041</v>
      </c>
      <c r="N48" s="41">
        <f t="shared" si="6"/>
        <v>94</v>
      </c>
      <c r="O48" s="31" t="str">
        <f t="shared" si="7"/>
        <v>NCC</v>
      </c>
      <c r="P48" s="32" t="str">
        <f t="shared" si="8"/>
        <v>NCC</v>
      </c>
    </row>
    <row r="49" spans="1:16" x14ac:dyDescent="0.25">
      <c r="B49" s="74"/>
      <c r="C49" s="14">
        <v>95</v>
      </c>
      <c r="D49" s="3">
        <v>60.393000000000001</v>
      </c>
      <c r="E49" s="3">
        <v>12.9727</v>
      </c>
      <c r="F49" s="3">
        <v>370.30399999999997</v>
      </c>
      <c r="G49" s="18">
        <v>35.408200000000001</v>
      </c>
      <c r="H49" s="3">
        <v>18.520399999999999</v>
      </c>
      <c r="I49" s="4">
        <v>55.634399999999999</v>
      </c>
      <c r="K49" s="37">
        <f t="shared" si="5"/>
        <v>15.746549999999999</v>
      </c>
      <c r="L49" s="32">
        <f t="shared" si="4"/>
        <v>137.56563528645881</v>
      </c>
      <c r="N49" s="41">
        <f t="shared" si="6"/>
        <v>95</v>
      </c>
      <c r="O49" s="31" t="str">
        <f t="shared" si="7"/>
        <v>NCC</v>
      </c>
      <c r="P49" s="32" t="str">
        <f t="shared" si="8"/>
        <v>NCC</v>
      </c>
    </row>
    <row r="50" spans="1:16" x14ac:dyDescent="0.25">
      <c r="B50" s="74"/>
      <c r="C50" s="14">
        <v>96</v>
      </c>
      <c r="D50" s="3">
        <v>10.8642</v>
      </c>
      <c r="E50" s="3">
        <v>9.4855300000000007</v>
      </c>
      <c r="F50" s="3">
        <v>13.824400000000001</v>
      </c>
      <c r="G50" s="18">
        <v>10.0936</v>
      </c>
      <c r="H50" s="3">
        <v>8.4895300000000002</v>
      </c>
      <c r="I50" s="4">
        <v>33.420900000000003</v>
      </c>
      <c r="K50" s="37">
        <f t="shared" si="5"/>
        <v>10.551452000000001</v>
      </c>
      <c r="L50" s="32">
        <f t="shared" si="4"/>
        <v>9.5105245239948033</v>
      </c>
      <c r="N50" s="41">
        <f t="shared" si="6"/>
        <v>96</v>
      </c>
      <c r="O50" s="31" t="str">
        <f t="shared" si="7"/>
        <v>NCC</v>
      </c>
      <c r="P50" s="32" t="str">
        <f t="shared" si="8"/>
        <v>NCC</v>
      </c>
    </row>
    <row r="51" spans="1:16" x14ac:dyDescent="0.25">
      <c r="B51" s="74"/>
      <c r="C51" s="14">
        <v>97</v>
      </c>
      <c r="D51" s="3">
        <v>82.948999999999998</v>
      </c>
      <c r="E51" s="3">
        <v>15.0252</v>
      </c>
      <c r="F51" s="3">
        <v>83.950999999999993</v>
      </c>
      <c r="G51" s="18">
        <v>83.373900000000006</v>
      </c>
      <c r="H51" s="3">
        <v>36.828299999999999</v>
      </c>
      <c r="I51" s="4">
        <v>3334.4</v>
      </c>
      <c r="K51" s="37">
        <f t="shared" si="5"/>
        <v>15.0252</v>
      </c>
      <c r="L51" s="32">
        <f t="shared" si="4"/>
        <v>1336.9090993302934</v>
      </c>
      <c r="N51" s="41">
        <f t="shared" si="6"/>
        <v>97</v>
      </c>
      <c r="O51" s="31" t="str">
        <f t="shared" si="7"/>
        <v>NCC</v>
      </c>
      <c r="P51" s="32" t="str">
        <f t="shared" si="8"/>
        <v>NCC</v>
      </c>
    </row>
    <row r="52" spans="1:16" x14ac:dyDescent="0.25">
      <c r="B52" s="74"/>
      <c r="C52" s="14">
        <v>98</v>
      </c>
      <c r="D52" s="3">
        <v>102.08</v>
      </c>
      <c r="E52" s="3">
        <v>12.073</v>
      </c>
      <c r="F52" s="3">
        <v>369.904</v>
      </c>
      <c r="G52" s="18">
        <v>85.678899999999999</v>
      </c>
      <c r="H52" s="3">
        <v>18.325199999999999</v>
      </c>
      <c r="I52" s="4">
        <v>819.35599999999999</v>
      </c>
      <c r="K52" s="37">
        <f t="shared" si="5"/>
        <v>15.1991</v>
      </c>
      <c r="L52" s="32">
        <f t="shared" si="4"/>
        <v>315.04883610191234</v>
      </c>
      <c r="N52" s="41">
        <f t="shared" si="6"/>
        <v>98</v>
      </c>
      <c r="O52" s="31" t="str">
        <f t="shared" si="7"/>
        <v>NCC</v>
      </c>
      <c r="P52" s="32" t="str">
        <f t="shared" si="8"/>
        <v>NCC</v>
      </c>
    </row>
    <row r="53" spans="1:16" x14ac:dyDescent="0.25">
      <c r="B53" s="74"/>
      <c r="C53" s="14">
        <v>99</v>
      </c>
      <c r="D53" s="3">
        <v>14.547700000000001</v>
      </c>
      <c r="E53" s="3">
        <v>14.4396</v>
      </c>
      <c r="F53" s="3">
        <v>444.58199999999999</v>
      </c>
      <c r="G53" s="18">
        <v>18.319800000000001</v>
      </c>
      <c r="H53" s="3">
        <v>13.670400000000001</v>
      </c>
      <c r="I53" s="4">
        <v>1664.23</v>
      </c>
      <c r="K53" s="37">
        <f t="shared" si="5"/>
        <v>15.244375000000002</v>
      </c>
      <c r="L53" s="32">
        <f t="shared" si="4"/>
        <v>660.84686089450531</v>
      </c>
      <c r="N53" s="41">
        <f t="shared" si="6"/>
        <v>99</v>
      </c>
      <c r="O53" s="31" t="str">
        <f t="shared" si="7"/>
        <v>NCC</v>
      </c>
      <c r="P53" s="32" t="str">
        <f t="shared" si="8"/>
        <v>NCC</v>
      </c>
    </row>
    <row r="54" spans="1:16" x14ac:dyDescent="0.25">
      <c r="B54" s="74"/>
      <c r="C54" s="14">
        <v>100</v>
      </c>
      <c r="D54" s="3">
        <v>12.3642</v>
      </c>
      <c r="E54" s="3">
        <v>12.1351</v>
      </c>
      <c r="F54" s="3">
        <v>452.85899999999998</v>
      </c>
      <c r="G54" s="18">
        <v>10.6266</v>
      </c>
      <c r="H54" s="3">
        <v>11.918900000000001</v>
      </c>
      <c r="I54" s="4">
        <v>694.625</v>
      </c>
      <c r="K54" s="37">
        <f t="shared" si="5"/>
        <v>11.761200000000001</v>
      </c>
      <c r="L54" s="32">
        <f t="shared" si="4"/>
        <v>300.10790539388103</v>
      </c>
      <c r="N54" s="41">
        <f t="shared" si="6"/>
        <v>100</v>
      </c>
      <c r="O54" s="31" t="str">
        <f t="shared" si="7"/>
        <v>NCC</v>
      </c>
      <c r="P54" s="32" t="str">
        <f t="shared" si="8"/>
        <v>MI</v>
      </c>
    </row>
    <row r="55" spans="1:16" ht="15.75" thickBot="1" x14ac:dyDescent="0.3">
      <c r="B55" s="75"/>
      <c r="C55" s="15">
        <v>103</v>
      </c>
      <c r="D55" s="5">
        <v>151.30699999999999</v>
      </c>
      <c r="E55" s="5">
        <v>22.7896</v>
      </c>
      <c r="F55" s="5">
        <v>74.522599999999997</v>
      </c>
      <c r="G55" s="19">
        <v>57.218800000000002</v>
      </c>
      <c r="H55" s="5">
        <v>686.995</v>
      </c>
      <c r="I55" s="6">
        <v>907.4</v>
      </c>
      <c r="K55" s="38" t="e">
        <f t="shared" si="5"/>
        <v>#DIV/0!</v>
      </c>
      <c r="L55" s="8">
        <f t="shared" si="4"/>
        <v>380.9890892781209</v>
      </c>
      <c r="N55" s="42">
        <f t="shared" si="6"/>
        <v>103</v>
      </c>
      <c r="O55" s="7" t="str">
        <f t="shared" si="7"/>
        <v>NCC</v>
      </c>
      <c r="P55" s="8" t="str">
        <f t="shared" si="8"/>
        <v>MI</v>
      </c>
    </row>
    <row r="56" spans="1:16" s="31" customFormat="1" x14ac:dyDescent="0.25">
      <c r="B56" s="26"/>
      <c r="C56" s="1"/>
      <c r="D56" s="3"/>
      <c r="E56" s="3"/>
      <c r="F56" s="3"/>
      <c r="G56"/>
      <c r="H56" s="3"/>
      <c r="I56" s="3"/>
      <c r="K56"/>
      <c r="P56" s="9"/>
    </row>
    <row r="57" spans="1:16" s="31" customFormat="1" x14ac:dyDescent="0.25">
      <c r="A57" s="36"/>
      <c r="B57" s="64" t="s">
        <v>8</v>
      </c>
      <c r="C57" s="64"/>
      <c r="D57" s="51">
        <f>+AVERAGEIF(D5:D55, "&lt;"&amp;$U$3)</f>
        <v>14.27243181818182</v>
      </c>
      <c r="E57" s="51">
        <f>+AVERAGEIF(E5:E55, "&lt;"&amp;$U$3)</f>
        <v>13.810312333333332</v>
      </c>
      <c r="F57" s="51">
        <f>+AVERAGEIF(F5:F55, "&lt;"&amp;$U$3)</f>
        <v>13.824400000000001</v>
      </c>
      <c r="G57" s="51">
        <f>+AVERAGEIF(G5:G55, "&lt;"&amp;$U$3)</f>
        <v>14.473924999999999</v>
      </c>
      <c r="H57" s="51">
        <f>+AVERAGEIF(H5:H55, "&lt;"&amp;$U$3)</f>
        <v>14.440161304347829</v>
      </c>
      <c r="I57" s="51" t="s">
        <v>20</v>
      </c>
      <c r="J57" s="36"/>
      <c r="K57" s="64" t="s">
        <v>18</v>
      </c>
      <c r="L57" s="64"/>
      <c r="N57" s="9"/>
      <c r="O57" s="28" t="s">
        <v>0</v>
      </c>
      <c r="P57" s="28" t="s">
        <v>5</v>
      </c>
    </row>
    <row r="58" spans="1:16" s="31" customFormat="1" x14ac:dyDescent="0.25">
      <c r="A58" s="36"/>
      <c r="B58" s="64" t="s">
        <v>9</v>
      </c>
      <c r="C58" s="64"/>
      <c r="D58" s="51">
        <f t="array" ref="D58">_xlfn.STDEV.P(IF(D5:D55&lt;50,D5:D55))</f>
        <v>9.9427579475592918</v>
      </c>
      <c r="E58" s="51">
        <f t="array" ref="E58">_xlfn.STDEV.P(IF(E5:E55&lt;50,E5:E55))</f>
        <v>8.9017309630767603</v>
      </c>
      <c r="F58" s="51">
        <f t="array" ref="F58">_xlfn.STDEV.P(IF(F5:F55&lt;50,F5:F55))</f>
        <v>6.5608516918060973</v>
      </c>
      <c r="G58" s="51">
        <f t="array" ref="G58">_xlfn.STDEV.P(IF(G5:G55&lt;50,G5:G55))</f>
        <v>11.979202593491639</v>
      </c>
      <c r="H58" s="51">
        <f t="array" ref="H58">_xlfn.STDEV.P(IF(H5:H55&lt;50,H5:H55))</f>
        <v>10.364749974734401</v>
      </c>
      <c r="I58" s="51">
        <f t="array" ref="I58">_xlfn.STDEV.P(IF(I5:I55&lt;50,I5:I55))</f>
        <v>5.4527209990609693</v>
      </c>
      <c r="J58" s="36"/>
      <c r="K58" s="64" t="str">
        <f>+_xlfn.CONCAT(COUNTIF(K5:K55, "&lt;"&amp;$U$4), "/", COUNT(K5:K55))</f>
        <v>7/31</v>
      </c>
      <c r="L58" s="64"/>
      <c r="N58" s="33" t="s">
        <v>2</v>
      </c>
      <c r="O58" s="28">
        <f>COUNTIF(O5:O55, "=MI")</f>
        <v>4</v>
      </c>
      <c r="P58" s="28">
        <f>COUNTIF(P5:P55, "=MI")</f>
        <v>7</v>
      </c>
    </row>
    <row r="59" spans="1:16" s="31" customFormat="1" x14ac:dyDescent="0.25">
      <c r="A59" s="36"/>
      <c r="B59" s="64" t="s">
        <v>10</v>
      </c>
      <c r="C59" s="64"/>
      <c r="D59" s="47" t="str">
        <f t="shared" ref="D59:I59" si="9">+_xlfn.CONCAT(COUNTIF(D5:D55, "&gt;"&amp;$U$3), "/", COUNT(D5:D55))</f>
        <v>40/51</v>
      </c>
      <c r="E59" s="47" t="str">
        <f t="shared" si="9"/>
        <v>21/51</v>
      </c>
      <c r="F59" s="47" t="str">
        <f t="shared" si="9"/>
        <v>50/51</v>
      </c>
      <c r="G59" s="47" t="str">
        <f t="shared" si="9"/>
        <v>43/51</v>
      </c>
      <c r="H59" s="47" t="str">
        <f t="shared" si="9"/>
        <v>28/51</v>
      </c>
      <c r="I59" s="47" t="str">
        <f t="shared" si="9"/>
        <v>51/51</v>
      </c>
      <c r="J59" s="36"/>
      <c r="L59" s="36"/>
      <c r="N59" s="33" t="s">
        <v>3</v>
      </c>
      <c r="O59" s="28">
        <f>COUNTIF(O5:O55, "=NCC")</f>
        <v>45</v>
      </c>
      <c r="P59" s="28">
        <f>COUNTIF(P5:P55, "=NCC")</f>
        <v>44</v>
      </c>
    </row>
    <row r="60" spans="1:16" s="31" customFormat="1" x14ac:dyDescent="0.25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N60" s="33" t="s">
        <v>4</v>
      </c>
      <c r="O60" s="28">
        <f>COUNTIF(O5:O55, "=SSD")</f>
        <v>2</v>
      </c>
      <c r="P60" s="28">
        <f>COUNTIF(P5:P55, "=SSD")</f>
        <v>0</v>
      </c>
    </row>
    <row r="61" spans="1:16" s="31" customFormat="1" x14ac:dyDescent="0.25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</row>
  </sheetData>
  <mergeCells count="12">
    <mergeCell ref="B59:C59"/>
    <mergeCell ref="D2:I2"/>
    <mergeCell ref="D3:F3"/>
    <mergeCell ref="G3:I3"/>
    <mergeCell ref="R3:T3"/>
    <mergeCell ref="R4:T4"/>
    <mergeCell ref="B5:B55"/>
    <mergeCell ref="B57:C57"/>
    <mergeCell ref="B58:C58"/>
    <mergeCell ref="K57:L57"/>
    <mergeCell ref="K58:L58"/>
    <mergeCell ref="N3:P3"/>
  </mergeCells>
  <conditionalFormatting sqref="L5:L56">
    <cfRule type="cellIs" dxfId="22" priority="4" operator="greaterThan">
      <formula>5</formula>
    </cfRule>
  </conditionalFormatting>
  <conditionalFormatting sqref="D5:I56">
    <cfRule type="cellIs" dxfId="21" priority="34" operator="greaterThan">
      <formula>$U$3</formula>
    </cfRule>
  </conditionalFormatting>
  <conditionalFormatting sqref="K5:K55">
    <cfRule type="cellIs" dxfId="20" priority="1" operator="lessThan">
      <formula>$U$4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C9F12-62F0-45B6-A857-447593DB2FC2}">
  <dimension ref="B1:U61"/>
  <sheetViews>
    <sheetView topLeftCell="A21" zoomScale="85" zoomScaleNormal="85" workbookViewId="0">
      <selection activeCell="J13" sqref="J13"/>
    </sheetView>
  </sheetViews>
  <sheetFormatPr defaultRowHeight="15" x14ac:dyDescent="0.25"/>
  <cols>
    <col min="1" max="1" width="5.7109375" style="9" customWidth="1"/>
    <col min="2" max="2" width="6.140625" style="9" customWidth="1"/>
    <col min="3" max="3" width="6.85546875" style="1" customWidth="1"/>
    <col min="4" max="4" width="9.140625" style="10" customWidth="1"/>
    <col min="5" max="8" width="9.28515625" style="2" bestFit="1" customWidth="1"/>
    <col min="9" max="9" width="9.5703125" style="2" customWidth="1"/>
    <col min="10" max="10" width="9.140625" style="9"/>
    <col min="11" max="12" width="9.140625" style="2"/>
    <col min="13" max="13" width="9.140625" style="9"/>
    <col min="14" max="15" width="9.140625" style="20"/>
    <col min="16" max="18" width="9.140625" style="9"/>
    <col min="19" max="19" width="11" style="24" customWidth="1"/>
    <col min="20" max="20" width="10.5703125" style="24" customWidth="1"/>
    <col min="21" max="16384" width="9.140625" style="9"/>
  </cols>
  <sheetData>
    <row r="1" spans="2:21" ht="15.75" thickBot="1" x14ac:dyDescent="0.3">
      <c r="D1" s="2"/>
    </row>
    <row r="2" spans="2:21" ht="15.75" thickBot="1" x14ac:dyDescent="0.3">
      <c r="B2" s="11"/>
      <c r="C2" s="13"/>
      <c r="D2" s="65" t="s">
        <v>23</v>
      </c>
      <c r="E2" s="66"/>
      <c r="F2" s="66"/>
      <c r="G2" s="66"/>
      <c r="H2" s="66"/>
      <c r="I2" s="67"/>
    </row>
    <row r="3" spans="2:21" ht="15.75" thickBot="1" x14ac:dyDescent="0.3">
      <c r="B3" s="12"/>
      <c r="C3" s="14"/>
      <c r="D3" s="68" t="s">
        <v>0</v>
      </c>
      <c r="E3" s="69"/>
      <c r="F3" s="69"/>
      <c r="G3" s="70" t="s">
        <v>5</v>
      </c>
      <c r="H3" s="69"/>
      <c r="I3" s="71"/>
      <c r="K3"/>
      <c r="L3"/>
      <c r="N3" s="76" t="s">
        <v>15</v>
      </c>
      <c r="O3" s="77"/>
      <c r="P3" s="78"/>
      <c r="R3" s="72" t="s">
        <v>12</v>
      </c>
      <c r="S3" s="72"/>
      <c r="T3" s="72"/>
      <c r="U3" s="35">
        <v>20</v>
      </c>
    </row>
    <row r="4" spans="2:21" ht="15.75" thickBot="1" x14ac:dyDescent="0.3">
      <c r="B4" s="12"/>
      <c r="C4" s="14"/>
      <c r="D4" s="16" t="s">
        <v>2</v>
      </c>
      <c r="E4" s="7" t="s">
        <v>3</v>
      </c>
      <c r="F4" s="7" t="s">
        <v>4</v>
      </c>
      <c r="G4" s="17" t="s">
        <v>2</v>
      </c>
      <c r="H4" s="7" t="s">
        <v>3</v>
      </c>
      <c r="I4" s="8" t="s">
        <v>4</v>
      </c>
      <c r="K4" s="43" t="s">
        <v>8</v>
      </c>
      <c r="L4" s="44" t="s">
        <v>9</v>
      </c>
      <c r="N4" s="39" t="s">
        <v>16</v>
      </c>
      <c r="O4" s="34" t="s">
        <v>0</v>
      </c>
      <c r="P4" s="40" t="s">
        <v>5</v>
      </c>
      <c r="R4" s="72" t="s">
        <v>13</v>
      </c>
      <c r="S4" s="72"/>
      <c r="T4" s="72"/>
      <c r="U4" s="35">
        <v>12.5</v>
      </c>
    </row>
    <row r="5" spans="2:21" x14ac:dyDescent="0.25">
      <c r="B5" s="74" t="s">
        <v>6</v>
      </c>
      <c r="C5" s="14">
        <v>6</v>
      </c>
      <c r="D5" s="3">
        <v>17.729700000000001</v>
      </c>
      <c r="E5" s="3">
        <v>16.263100000000001</v>
      </c>
      <c r="F5" s="3">
        <v>16.027999999999999</v>
      </c>
      <c r="G5" s="18">
        <v>15.677899999999999</v>
      </c>
      <c r="H5" s="3">
        <v>15.660399999999999</v>
      </c>
      <c r="I5" s="4">
        <v>15.172700000000001</v>
      </c>
      <c r="K5" s="37">
        <f t="shared" ref="K5:K36" si="0">+AVERAGE(D5:I5)</f>
        <v>16.088633333333334</v>
      </c>
      <c r="L5" s="32">
        <f t="shared" ref="L5:L36" si="1">+STDEV(D5:I5)</f>
        <v>0.88523831292294819</v>
      </c>
      <c r="N5" s="41">
        <f t="shared" ref="N5:N36" si="2">C5</f>
        <v>6</v>
      </c>
      <c r="O5" s="31" t="str">
        <f t="shared" ref="O5:O36" si="3">INDEX($D$4:$F$4, MATCH(MIN(D5:F5), D5:F5, 0))</f>
        <v>SSD</v>
      </c>
      <c r="P5" s="32" t="str">
        <f t="shared" ref="P5:P36" si="4">INDEX($G$4:$I$4, MATCH(MIN(G5:I5), G5:I5, 0))</f>
        <v>SSD</v>
      </c>
    </row>
    <row r="6" spans="2:21" x14ac:dyDescent="0.25">
      <c r="B6" s="74"/>
      <c r="C6" s="14">
        <v>8</v>
      </c>
      <c r="D6" s="3">
        <v>14.8537</v>
      </c>
      <c r="E6" s="3">
        <v>20.264099999999999</v>
      </c>
      <c r="F6" s="3">
        <v>20.712199999999999</v>
      </c>
      <c r="G6" s="18">
        <v>16.977699999999999</v>
      </c>
      <c r="H6" s="3">
        <v>17.6265</v>
      </c>
      <c r="I6" s="4">
        <v>17.699000000000002</v>
      </c>
      <c r="K6" s="37">
        <f t="shared" si="0"/>
        <v>18.022200000000002</v>
      </c>
      <c r="L6" s="32">
        <f t="shared" si="1"/>
        <v>2.1750229810280071</v>
      </c>
      <c r="N6" s="41">
        <f t="shared" si="2"/>
        <v>8</v>
      </c>
      <c r="O6" s="31" t="str">
        <f t="shared" si="3"/>
        <v>MI</v>
      </c>
      <c r="P6" s="32" t="str">
        <f t="shared" si="4"/>
        <v>MI</v>
      </c>
    </row>
    <row r="7" spans="2:21" x14ac:dyDescent="0.25">
      <c r="B7" s="74"/>
      <c r="C7" s="14">
        <v>10</v>
      </c>
      <c r="D7" s="3">
        <v>23.234400000000001</v>
      </c>
      <c r="E7" s="3">
        <v>17.665199999999999</v>
      </c>
      <c r="F7" s="3">
        <v>17.598500000000001</v>
      </c>
      <c r="G7" s="18">
        <v>22.092099999999999</v>
      </c>
      <c r="H7" s="3">
        <v>17.767700000000001</v>
      </c>
      <c r="I7" s="4">
        <v>17.619399999999999</v>
      </c>
      <c r="K7" s="37">
        <f t="shared" si="0"/>
        <v>19.329550000000001</v>
      </c>
      <c r="L7" s="32">
        <f t="shared" si="1"/>
        <v>2.6080689981286844</v>
      </c>
      <c r="N7" s="41">
        <f t="shared" si="2"/>
        <v>10</v>
      </c>
      <c r="O7" s="31" t="str">
        <f t="shared" si="3"/>
        <v>SSD</v>
      </c>
      <c r="P7" s="32" t="str">
        <f t="shared" si="4"/>
        <v>SSD</v>
      </c>
    </row>
    <row r="8" spans="2:21" x14ac:dyDescent="0.25">
      <c r="B8" s="74"/>
      <c r="C8" s="14">
        <v>11</v>
      </c>
      <c r="D8" s="3">
        <v>15.7646</v>
      </c>
      <c r="E8" s="3">
        <v>15.8583</v>
      </c>
      <c r="F8" s="3">
        <v>15.571400000000001</v>
      </c>
      <c r="G8" s="18">
        <v>13.2951</v>
      </c>
      <c r="H8" s="3">
        <v>13.603400000000001</v>
      </c>
      <c r="I8" s="4">
        <v>13.518000000000001</v>
      </c>
      <c r="K8" s="37">
        <f t="shared" si="0"/>
        <v>14.601799999999999</v>
      </c>
      <c r="L8" s="32">
        <f t="shared" si="1"/>
        <v>1.2449827420490613</v>
      </c>
      <c r="N8" s="41">
        <f t="shared" si="2"/>
        <v>11</v>
      </c>
      <c r="O8" s="31" t="str">
        <f t="shared" si="3"/>
        <v>SSD</v>
      </c>
      <c r="P8" s="32" t="str">
        <f t="shared" si="4"/>
        <v>MI</v>
      </c>
    </row>
    <row r="9" spans="2:21" x14ac:dyDescent="0.25">
      <c r="B9" s="74"/>
      <c r="C9" s="14">
        <v>13</v>
      </c>
      <c r="D9" s="3">
        <v>19.118300000000001</v>
      </c>
      <c r="E9" s="3">
        <v>18.569299999999998</v>
      </c>
      <c r="F9" s="3">
        <v>18.482900000000001</v>
      </c>
      <c r="G9" s="18">
        <v>19.0885</v>
      </c>
      <c r="H9" s="3">
        <v>18.2774</v>
      </c>
      <c r="I9" s="4">
        <v>18.0913</v>
      </c>
      <c r="K9" s="37">
        <f t="shared" si="0"/>
        <v>18.604616666666669</v>
      </c>
      <c r="L9" s="32">
        <f t="shared" si="1"/>
        <v>0.42062824639658569</v>
      </c>
      <c r="N9" s="41">
        <f t="shared" si="2"/>
        <v>13</v>
      </c>
      <c r="O9" s="31" t="str">
        <f t="shared" si="3"/>
        <v>SSD</v>
      </c>
      <c r="P9" s="32" t="str">
        <f t="shared" si="4"/>
        <v>SSD</v>
      </c>
    </row>
    <row r="10" spans="2:21" x14ac:dyDescent="0.25">
      <c r="B10" s="74"/>
      <c r="C10" s="14">
        <v>20</v>
      </c>
      <c r="D10" s="3">
        <v>18.538599999999999</v>
      </c>
      <c r="E10" s="3">
        <v>18.665500000000002</v>
      </c>
      <c r="F10" s="3">
        <v>18.7241</v>
      </c>
      <c r="G10" s="18">
        <v>21.346</v>
      </c>
      <c r="H10" s="3">
        <v>19.656700000000001</v>
      </c>
      <c r="I10" s="4">
        <v>18.9072</v>
      </c>
      <c r="K10" s="37">
        <f t="shared" si="0"/>
        <v>19.306349999999998</v>
      </c>
      <c r="L10" s="32">
        <f t="shared" si="1"/>
        <v>1.075302916856455</v>
      </c>
      <c r="N10" s="41">
        <f t="shared" si="2"/>
        <v>20</v>
      </c>
      <c r="O10" s="31" t="str">
        <f t="shared" si="3"/>
        <v>MI</v>
      </c>
      <c r="P10" s="32" t="str">
        <f t="shared" si="4"/>
        <v>SSD</v>
      </c>
    </row>
    <row r="11" spans="2:21" x14ac:dyDescent="0.25">
      <c r="B11" s="74"/>
      <c r="C11" s="14">
        <v>21</v>
      </c>
      <c r="D11" s="3">
        <v>25.622399999999999</v>
      </c>
      <c r="E11" s="3">
        <v>21.970600000000001</v>
      </c>
      <c r="F11" s="3">
        <v>21.3995</v>
      </c>
      <c r="G11" s="18">
        <v>25.683399999999999</v>
      </c>
      <c r="H11" s="3">
        <v>21.974799999999998</v>
      </c>
      <c r="I11" s="4">
        <v>17.635400000000001</v>
      </c>
      <c r="K11" s="37">
        <f t="shared" si="0"/>
        <v>22.381016666666667</v>
      </c>
      <c r="L11" s="32">
        <f t="shared" si="1"/>
        <v>3.0076571589306096</v>
      </c>
      <c r="N11" s="41">
        <f t="shared" si="2"/>
        <v>21</v>
      </c>
      <c r="O11" s="31" t="str">
        <f t="shared" si="3"/>
        <v>SSD</v>
      </c>
      <c r="P11" s="32" t="str">
        <f t="shared" si="4"/>
        <v>SSD</v>
      </c>
    </row>
    <row r="12" spans="2:21" x14ac:dyDescent="0.25">
      <c r="B12" s="74"/>
      <c r="C12" s="14">
        <v>22</v>
      </c>
      <c r="D12" s="3">
        <v>13.178800000000001</v>
      </c>
      <c r="E12" s="3">
        <v>12.373100000000001</v>
      </c>
      <c r="F12" s="3">
        <v>13.6213</v>
      </c>
      <c r="G12" s="18">
        <v>16.4099</v>
      </c>
      <c r="H12" s="3">
        <v>19.3186</v>
      </c>
      <c r="I12" s="4">
        <v>17.8338</v>
      </c>
      <c r="K12" s="37">
        <f t="shared" si="0"/>
        <v>15.455916666666667</v>
      </c>
      <c r="L12" s="32">
        <f t="shared" si="1"/>
        <v>2.8121014600591181</v>
      </c>
      <c r="N12" s="41">
        <f t="shared" si="2"/>
        <v>22</v>
      </c>
      <c r="O12" s="31" t="str">
        <f t="shared" si="3"/>
        <v>NCC</v>
      </c>
      <c r="P12" s="32" t="str">
        <f t="shared" si="4"/>
        <v>MI</v>
      </c>
    </row>
    <row r="13" spans="2:21" x14ac:dyDescent="0.25">
      <c r="B13" s="74"/>
      <c r="C13" s="14">
        <v>23</v>
      </c>
      <c r="D13" s="3">
        <v>28.1311</v>
      </c>
      <c r="E13" s="3">
        <v>31.0136</v>
      </c>
      <c r="F13" s="3">
        <v>30.218599999999999</v>
      </c>
      <c r="G13" s="18">
        <v>30.286100000000001</v>
      </c>
      <c r="H13" s="3">
        <v>34.788200000000003</v>
      </c>
      <c r="I13" s="4">
        <v>34.462800000000001</v>
      </c>
      <c r="K13" s="37">
        <f t="shared" si="0"/>
        <v>31.4834</v>
      </c>
      <c r="L13" s="32">
        <f t="shared" si="1"/>
        <v>2.6187936558652356</v>
      </c>
      <c r="N13" s="41">
        <f t="shared" si="2"/>
        <v>23</v>
      </c>
      <c r="O13" s="31" t="str">
        <f t="shared" si="3"/>
        <v>MI</v>
      </c>
      <c r="P13" s="32" t="str">
        <f t="shared" si="4"/>
        <v>MI</v>
      </c>
    </row>
    <row r="14" spans="2:21" x14ac:dyDescent="0.25">
      <c r="B14" s="74"/>
      <c r="C14" s="14">
        <v>25</v>
      </c>
      <c r="D14" s="3">
        <v>13.5183</v>
      </c>
      <c r="E14" s="3">
        <v>12.683299999999999</v>
      </c>
      <c r="F14" s="3">
        <v>12.4506</v>
      </c>
      <c r="G14" s="18">
        <v>13.7997</v>
      </c>
      <c r="H14" s="3">
        <v>12.253399999999999</v>
      </c>
      <c r="I14" s="4">
        <v>12.407</v>
      </c>
      <c r="K14" s="37">
        <f t="shared" si="0"/>
        <v>12.852049999999998</v>
      </c>
      <c r="L14" s="32">
        <f t="shared" si="1"/>
        <v>0.64622280600424509</v>
      </c>
      <c r="N14" s="41">
        <f t="shared" si="2"/>
        <v>25</v>
      </c>
      <c r="O14" s="31" t="str">
        <f t="shared" si="3"/>
        <v>SSD</v>
      </c>
      <c r="P14" s="32" t="str">
        <f t="shared" si="4"/>
        <v>NCC</v>
      </c>
    </row>
    <row r="15" spans="2:21" x14ac:dyDescent="0.25">
      <c r="B15" s="74"/>
      <c r="C15" s="14">
        <v>26</v>
      </c>
      <c r="D15" s="3">
        <v>23.628699999999998</v>
      </c>
      <c r="E15" s="3">
        <v>21.4176</v>
      </c>
      <c r="F15" s="3">
        <v>20.8904</v>
      </c>
      <c r="G15" s="18">
        <v>22.708100000000002</v>
      </c>
      <c r="H15" s="3">
        <v>22.309899999999999</v>
      </c>
      <c r="I15" s="4">
        <v>21.997800000000002</v>
      </c>
      <c r="K15" s="37">
        <f t="shared" si="0"/>
        <v>22.158750000000001</v>
      </c>
      <c r="L15" s="32">
        <f t="shared" si="1"/>
        <v>0.96636480637490074</v>
      </c>
      <c r="N15" s="41">
        <f t="shared" si="2"/>
        <v>26</v>
      </c>
      <c r="O15" s="31" t="str">
        <f t="shared" si="3"/>
        <v>SSD</v>
      </c>
      <c r="P15" s="32" t="str">
        <f t="shared" si="4"/>
        <v>SSD</v>
      </c>
    </row>
    <row r="16" spans="2:21" x14ac:dyDescent="0.25">
      <c r="B16" s="74"/>
      <c r="C16" s="14">
        <v>28</v>
      </c>
      <c r="D16" s="3">
        <v>21.8461</v>
      </c>
      <c r="E16" s="3">
        <v>21.179099999999998</v>
      </c>
      <c r="F16" s="3">
        <v>20.8706</v>
      </c>
      <c r="G16" s="18">
        <v>19.301400000000001</v>
      </c>
      <c r="H16" s="3">
        <v>18.8079</v>
      </c>
      <c r="I16" s="4">
        <v>18.355799999999999</v>
      </c>
      <c r="K16" s="37">
        <f t="shared" si="0"/>
        <v>20.06015</v>
      </c>
      <c r="L16" s="32">
        <f t="shared" si="1"/>
        <v>1.4245796752024789</v>
      </c>
      <c r="N16" s="41">
        <f t="shared" si="2"/>
        <v>28</v>
      </c>
      <c r="O16" s="31" t="str">
        <f t="shared" si="3"/>
        <v>SSD</v>
      </c>
      <c r="P16" s="32" t="str">
        <f t="shared" si="4"/>
        <v>SSD</v>
      </c>
    </row>
    <row r="17" spans="2:16" x14ac:dyDescent="0.25">
      <c r="B17" s="74"/>
      <c r="C17" s="14">
        <v>30</v>
      </c>
      <c r="D17" s="3">
        <v>14.053100000000001</v>
      </c>
      <c r="E17" s="3">
        <v>18.0169</v>
      </c>
      <c r="F17" s="3">
        <v>17.7562</v>
      </c>
      <c r="G17" s="18">
        <v>14.0501</v>
      </c>
      <c r="H17" s="3">
        <v>12.357699999999999</v>
      </c>
      <c r="I17" s="4">
        <v>12.556699999999999</v>
      </c>
      <c r="K17" s="37">
        <f t="shared" si="0"/>
        <v>14.798449999999997</v>
      </c>
      <c r="L17" s="32">
        <f t="shared" si="1"/>
        <v>2.498198688455354</v>
      </c>
      <c r="N17" s="41">
        <f t="shared" si="2"/>
        <v>30</v>
      </c>
      <c r="O17" s="31" t="str">
        <f t="shared" si="3"/>
        <v>MI</v>
      </c>
      <c r="P17" s="32" t="str">
        <f t="shared" si="4"/>
        <v>NCC</v>
      </c>
    </row>
    <row r="18" spans="2:16" x14ac:dyDescent="0.25">
      <c r="B18" s="74"/>
      <c r="C18" s="14">
        <v>34</v>
      </c>
      <c r="D18" s="3">
        <v>234.62299999999999</v>
      </c>
      <c r="E18" s="3">
        <v>234.625</v>
      </c>
      <c r="F18" s="3">
        <v>234.072</v>
      </c>
      <c r="G18" s="18">
        <v>252.88900000000001</v>
      </c>
      <c r="H18" s="3">
        <v>257.13400000000001</v>
      </c>
      <c r="I18" s="4">
        <v>257.25400000000002</v>
      </c>
      <c r="K18" s="37">
        <f t="shared" si="0"/>
        <v>245.09949999999995</v>
      </c>
      <c r="L18" s="32">
        <f t="shared" si="1"/>
        <v>11.784017392213922</v>
      </c>
      <c r="N18" s="41">
        <f t="shared" si="2"/>
        <v>34</v>
      </c>
      <c r="O18" s="31" t="str">
        <f t="shared" si="3"/>
        <v>SSD</v>
      </c>
      <c r="P18" s="32" t="str">
        <f t="shared" si="4"/>
        <v>MI</v>
      </c>
    </row>
    <row r="19" spans="2:16" x14ac:dyDescent="0.25">
      <c r="B19" s="74"/>
      <c r="C19" s="14">
        <v>36</v>
      </c>
      <c r="D19" s="3">
        <v>16.943100000000001</v>
      </c>
      <c r="E19" s="3">
        <v>14.462999999999999</v>
      </c>
      <c r="F19" s="3">
        <v>14.153499999999999</v>
      </c>
      <c r="G19" s="18">
        <v>14.205500000000001</v>
      </c>
      <c r="H19" s="3">
        <v>13.010400000000001</v>
      </c>
      <c r="I19" s="4">
        <v>12.2364</v>
      </c>
      <c r="K19" s="37">
        <f t="shared" si="0"/>
        <v>14.168650000000001</v>
      </c>
      <c r="L19" s="32">
        <f t="shared" si="1"/>
        <v>1.6038039340891868</v>
      </c>
      <c r="N19" s="41">
        <f t="shared" si="2"/>
        <v>36</v>
      </c>
      <c r="O19" s="31" t="str">
        <f t="shared" si="3"/>
        <v>SSD</v>
      </c>
      <c r="P19" s="32" t="str">
        <f t="shared" si="4"/>
        <v>SSD</v>
      </c>
    </row>
    <row r="20" spans="2:16" x14ac:dyDescent="0.25">
      <c r="B20" s="74"/>
      <c r="C20" s="14">
        <v>37</v>
      </c>
      <c r="D20" s="3">
        <v>12.9411</v>
      </c>
      <c r="E20" s="3">
        <v>14.0169</v>
      </c>
      <c r="F20" s="3">
        <v>14.1837</v>
      </c>
      <c r="G20" s="18">
        <v>11.993499999999999</v>
      </c>
      <c r="H20" s="3">
        <v>11.6092</v>
      </c>
      <c r="I20" s="4">
        <v>11.977399999999999</v>
      </c>
      <c r="K20" s="37">
        <f t="shared" si="0"/>
        <v>12.786966666666666</v>
      </c>
      <c r="L20" s="32">
        <f t="shared" si="1"/>
        <v>1.1099080100020304</v>
      </c>
      <c r="N20" s="41">
        <f t="shared" si="2"/>
        <v>37</v>
      </c>
      <c r="O20" s="31" t="str">
        <f t="shared" si="3"/>
        <v>MI</v>
      </c>
      <c r="P20" s="32" t="str">
        <f t="shared" si="4"/>
        <v>NCC</v>
      </c>
    </row>
    <row r="21" spans="2:16" x14ac:dyDescent="0.25">
      <c r="B21" s="74"/>
      <c r="C21" s="14">
        <v>40</v>
      </c>
      <c r="D21" s="3">
        <v>15.324999999999999</v>
      </c>
      <c r="E21" s="3">
        <v>16.209499999999998</v>
      </c>
      <c r="F21" s="3">
        <v>16.784400000000002</v>
      </c>
      <c r="G21" s="18">
        <v>16.7896</v>
      </c>
      <c r="H21" s="3">
        <v>18.002400000000002</v>
      </c>
      <c r="I21" s="4">
        <v>16.4434</v>
      </c>
      <c r="K21" s="37">
        <f t="shared" si="0"/>
        <v>16.592383333333331</v>
      </c>
      <c r="L21" s="32">
        <f t="shared" si="1"/>
        <v>0.8762383246963511</v>
      </c>
      <c r="N21" s="41">
        <f t="shared" si="2"/>
        <v>40</v>
      </c>
      <c r="O21" s="31" t="str">
        <f t="shared" si="3"/>
        <v>MI</v>
      </c>
      <c r="P21" s="32" t="str">
        <f t="shared" si="4"/>
        <v>SSD</v>
      </c>
    </row>
    <row r="22" spans="2:16" x14ac:dyDescent="0.25">
      <c r="B22" s="74"/>
      <c r="C22" s="14">
        <v>41</v>
      </c>
      <c r="D22" s="3">
        <v>7.8811799999999996</v>
      </c>
      <c r="E22" s="3">
        <v>8.1849600000000002</v>
      </c>
      <c r="F22" s="3">
        <v>7.6597299999999997</v>
      </c>
      <c r="G22" s="18">
        <v>9.2513000000000005</v>
      </c>
      <c r="H22" s="3">
        <v>9.2564899999999994</v>
      </c>
      <c r="I22" s="4">
        <v>8.1933299999999996</v>
      </c>
      <c r="K22" s="37">
        <f t="shared" si="0"/>
        <v>8.4044983333333345</v>
      </c>
      <c r="L22" s="32">
        <f t="shared" si="1"/>
        <v>0.68764728689689958</v>
      </c>
      <c r="N22" s="41">
        <f t="shared" si="2"/>
        <v>41</v>
      </c>
      <c r="O22" s="31" t="str">
        <f t="shared" si="3"/>
        <v>SSD</v>
      </c>
      <c r="P22" s="32" t="str">
        <f t="shared" si="4"/>
        <v>SSD</v>
      </c>
    </row>
    <row r="23" spans="2:16" x14ac:dyDescent="0.25">
      <c r="B23" s="74"/>
      <c r="C23" s="14">
        <v>46</v>
      </c>
      <c r="D23" s="3">
        <v>12.9245</v>
      </c>
      <c r="E23" s="3">
        <v>11.5252</v>
      </c>
      <c r="F23" s="3">
        <v>11.423400000000001</v>
      </c>
      <c r="G23" s="18">
        <v>11.190300000000001</v>
      </c>
      <c r="H23" s="3">
        <v>10.522500000000001</v>
      </c>
      <c r="I23" s="4">
        <v>10.835599999999999</v>
      </c>
      <c r="K23" s="37">
        <f t="shared" si="0"/>
        <v>11.403583333333335</v>
      </c>
      <c r="L23" s="32">
        <f t="shared" si="1"/>
        <v>0.83339948504103745</v>
      </c>
      <c r="N23" s="41">
        <f t="shared" si="2"/>
        <v>46</v>
      </c>
      <c r="O23" s="31" t="str">
        <f t="shared" si="3"/>
        <v>SSD</v>
      </c>
      <c r="P23" s="32" t="str">
        <f t="shared" si="4"/>
        <v>NCC</v>
      </c>
    </row>
    <row r="24" spans="2:16" x14ac:dyDescent="0.25">
      <c r="B24" s="74"/>
      <c r="C24" s="14">
        <v>49</v>
      </c>
      <c r="D24" s="3">
        <v>16.903400000000001</v>
      </c>
      <c r="E24" s="3">
        <v>14.323700000000001</v>
      </c>
      <c r="F24" s="3">
        <v>14.514200000000001</v>
      </c>
      <c r="G24" s="18">
        <v>14.4259</v>
      </c>
      <c r="H24" s="3">
        <v>12.684100000000001</v>
      </c>
      <c r="I24" s="4">
        <v>13.506</v>
      </c>
      <c r="K24" s="37">
        <f t="shared" si="0"/>
        <v>14.392883333333335</v>
      </c>
      <c r="L24" s="32">
        <f t="shared" si="1"/>
        <v>1.4163185113761196</v>
      </c>
      <c r="N24" s="41">
        <f t="shared" si="2"/>
        <v>49</v>
      </c>
      <c r="O24" s="31" t="str">
        <f t="shared" si="3"/>
        <v>NCC</v>
      </c>
      <c r="P24" s="32" t="str">
        <f t="shared" si="4"/>
        <v>NCC</v>
      </c>
    </row>
    <row r="25" spans="2:16" x14ac:dyDescent="0.25">
      <c r="B25" s="74"/>
      <c r="C25" s="14">
        <v>50</v>
      </c>
      <c r="D25" s="3">
        <v>44.595999999999997</v>
      </c>
      <c r="E25" s="3">
        <v>47.232700000000001</v>
      </c>
      <c r="F25" s="3">
        <v>47.009900000000002</v>
      </c>
      <c r="G25" s="18">
        <v>49.766300000000001</v>
      </c>
      <c r="H25" s="3">
        <v>49.279200000000003</v>
      </c>
      <c r="I25" s="4">
        <v>49.241399999999999</v>
      </c>
      <c r="K25" s="37">
        <f t="shared" si="0"/>
        <v>47.85425</v>
      </c>
      <c r="L25" s="32">
        <f t="shared" si="1"/>
        <v>1.966013591763802</v>
      </c>
      <c r="N25" s="41">
        <f t="shared" si="2"/>
        <v>50</v>
      </c>
      <c r="O25" s="31" t="str">
        <f t="shared" si="3"/>
        <v>MI</v>
      </c>
      <c r="P25" s="32" t="str">
        <f t="shared" si="4"/>
        <v>SSD</v>
      </c>
    </row>
    <row r="26" spans="2:16" x14ac:dyDescent="0.25">
      <c r="B26" s="74"/>
      <c r="C26" s="14">
        <v>55</v>
      </c>
      <c r="D26" s="3">
        <v>13.278600000000001</v>
      </c>
      <c r="E26" s="3">
        <v>12.896000000000001</v>
      </c>
      <c r="F26" s="3">
        <v>12.786300000000001</v>
      </c>
      <c r="G26" s="18">
        <v>12.538500000000001</v>
      </c>
      <c r="H26" s="3">
        <v>10.5951</v>
      </c>
      <c r="I26" s="4">
        <v>10.559900000000001</v>
      </c>
      <c r="K26" s="37">
        <f t="shared" si="0"/>
        <v>12.109066666666669</v>
      </c>
      <c r="L26" s="32">
        <f t="shared" si="1"/>
        <v>1.2101357521644698</v>
      </c>
      <c r="N26" s="41">
        <f t="shared" si="2"/>
        <v>55</v>
      </c>
      <c r="O26" s="31" t="str">
        <f t="shared" si="3"/>
        <v>SSD</v>
      </c>
      <c r="P26" s="32" t="str">
        <f t="shared" si="4"/>
        <v>SSD</v>
      </c>
    </row>
    <row r="27" spans="2:16" x14ac:dyDescent="0.25">
      <c r="B27" s="74"/>
      <c r="C27" s="14">
        <v>56</v>
      </c>
      <c r="D27" s="3">
        <v>18.6432</v>
      </c>
      <c r="E27" s="3">
        <v>20.278700000000001</v>
      </c>
      <c r="F27" s="3">
        <v>20.202200000000001</v>
      </c>
      <c r="G27" s="18">
        <v>23.296700000000001</v>
      </c>
      <c r="H27" s="3">
        <v>22.3386</v>
      </c>
      <c r="I27" s="4">
        <v>21.567299999999999</v>
      </c>
      <c r="K27" s="37">
        <f t="shared" si="0"/>
        <v>21.054449999999999</v>
      </c>
      <c r="L27" s="32">
        <f t="shared" si="1"/>
        <v>1.6782125071039125</v>
      </c>
      <c r="N27" s="41">
        <f t="shared" si="2"/>
        <v>56</v>
      </c>
      <c r="O27" s="31" t="str">
        <f t="shared" si="3"/>
        <v>MI</v>
      </c>
      <c r="P27" s="32" t="str">
        <f t="shared" si="4"/>
        <v>SSD</v>
      </c>
    </row>
    <row r="28" spans="2:16" x14ac:dyDescent="0.25">
      <c r="B28" s="74"/>
      <c r="C28" s="14">
        <v>62</v>
      </c>
      <c r="D28" s="3">
        <v>11.351699999999999</v>
      </c>
      <c r="E28" s="3">
        <v>11.431800000000001</v>
      </c>
      <c r="F28" s="3">
        <v>11.494199999999999</v>
      </c>
      <c r="G28" s="18">
        <v>13.8466</v>
      </c>
      <c r="H28" s="3">
        <v>11.5648</v>
      </c>
      <c r="I28" s="4">
        <v>11.245200000000001</v>
      </c>
      <c r="K28" s="37">
        <f t="shared" si="0"/>
        <v>11.822383333333333</v>
      </c>
      <c r="L28" s="32">
        <f t="shared" si="1"/>
        <v>0.99787226921418504</v>
      </c>
      <c r="N28" s="41">
        <f t="shared" si="2"/>
        <v>62</v>
      </c>
      <c r="O28" s="31" t="str">
        <f t="shared" si="3"/>
        <v>MI</v>
      </c>
      <c r="P28" s="32" t="str">
        <f t="shared" si="4"/>
        <v>SSD</v>
      </c>
    </row>
    <row r="29" spans="2:16" x14ac:dyDescent="0.25">
      <c r="B29" s="74"/>
      <c r="C29" s="14">
        <v>66</v>
      </c>
      <c r="D29" s="3">
        <v>25.953499999999998</v>
      </c>
      <c r="E29" s="3">
        <v>25.297599999999999</v>
      </c>
      <c r="F29" s="3">
        <v>25.046600000000002</v>
      </c>
      <c r="G29" s="18">
        <v>27.879899999999999</v>
      </c>
      <c r="H29" s="3">
        <v>25.111599999999999</v>
      </c>
      <c r="I29" s="4">
        <v>24.601199999999999</v>
      </c>
      <c r="K29" s="37">
        <f t="shared" si="0"/>
        <v>25.648399999999999</v>
      </c>
      <c r="L29" s="32">
        <f t="shared" si="1"/>
        <v>1.1783619325147938</v>
      </c>
      <c r="N29" s="41">
        <f t="shared" si="2"/>
        <v>66</v>
      </c>
      <c r="O29" s="31" t="str">
        <f t="shared" si="3"/>
        <v>SSD</v>
      </c>
      <c r="P29" s="32" t="str">
        <f t="shared" si="4"/>
        <v>SSD</v>
      </c>
    </row>
    <row r="30" spans="2:16" x14ac:dyDescent="0.25">
      <c r="B30" s="74"/>
      <c r="C30" s="14">
        <v>67</v>
      </c>
      <c r="D30" s="3">
        <v>22.8794</v>
      </c>
      <c r="E30" s="3">
        <v>19.320799999999998</v>
      </c>
      <c r="F30" s="3">
        <v>17.878799999999998</v>
      </c>
      <c r="G30" s="18">
        <v>19.154599999999999</v>
      </c>
      <c r="H30" s="3">
        <v>19.301400000000001</v>
      </c>
      <c r="I30" s="4">
        <v>17.738299999999999</v>
      </c>
      <c r="K30" s="37">
        <f t="shared" si="0"/>
        <v>19.378883333333331</v>
      </c>
      <c r="L30" s="32">
        <f t="shared" si="1"/>
        <v>1.8576900154941538</v>
      </c>
      <c r="N30" s="41">
        <f t="shared" si="2"/>
        <v>67</v>
      </c>
      <c r="O30" s="31" t="str">
        <f t="shared" si="3"/>
        <v>SSD</v>
      </c>
      <c r="P30" s="32" t="str">
        <f t="shared" si="4"/>
        <v>SSD</v>
      </c>
    </row>
    <row r="31" spans="2:16" x14ac:dyDescent="0.25">
      <c r="B31" s="74"/>
      <c r="C31" s="14">
        <v>69</v>
      </c>
      <c r="D31" s="3">
        <v>22.3322</v>
      </c>
      <c r="E31" s="3">
        <v>21.1691</v>
      </c>
      <c r="F31" s="3">
        <v>21.000299999999999</v>
      </c>
      <c r="G31" s="18">
        <v>22.477399999999999</v>
      </c>
      <c r="H31" s="3">
        <v>22.061299999999999</v>
      </c>
      <c r="I31" s="4">
        <v>22.323399999999999</v>
      </c>
      <c r="K31" s="37">
        <f t="shared" si="0"/>
        <v>21.89395</v>
      </c>
      <c r="L31" s="32">
        <f t="shared" si="1"/>
        <v>0.64326170957084017</v>
      </c>
      <c r="N31" s="41">
        <f t="shared" si="2"/>
        <v>69</v>
      </c>
      <c r="O31" s="31" t="str">
        <f t="shared" si="3"/>
        <v>SSD</v>
      </c>
      <c r="P31" s="32" t="str">
        <f t="shared" si="4"/>
        <v>NCC</v>
      </c>
    </row>
    <row r="32" spans="2:16" x14ac:dyDescent="0.25">
      <c r="B32" s="74"/>
      <c r="C32" s="14">
        <v>70</v>
      </c>
      <c r="D32" s="3">
        <v>8.3242899999999995</v>
      </c>
      <c r="E32" s="3">
        <v>9.5477799999999995</v>
      </c>
      <c r="F32" s="3">
        <v>9.5497099999999993</v>
      </c>
      <c r="G32" s="18">
        <v>8.3659300000000005</v>
      </c>
      <c r="H32" s="3">
        <v>8.2919</v>
      </c>
      <c r="I32" s="4">
        <v>8.25427</v>
      </c>
      <c r="K32" s="37">
        <f t="shared" si="0"/>
        <v>8.7223133333333323</v>
      </c>
      <c r="L32" s="32">
        <f t="shared" si="1"/>
        <v>0.64120703603958229</v>
      </c>
      <c r="N32" s="41">
        <f t="shared" si="2"/>
        <v>70</v>
      </c>
      <c r="O32" s="31" t="str">
        <f t="shared" si="3"/>
        <v>MI</v>
      </c>
      <c r="P32" s="32" t="str">
        <f t="shared" si="4"/>
        <v>SSD</v>
      </c>
    </row>
    <row r="33" spans="2:16" x14ac:dyDescent="0.25">
      <c r="B33" s="74"/>
      <c r="C33" s="14">
        <v>71</v>
      </c>
      <c r="D33" s="3">
        <v>18.625800000000002</v>
      </c>
      <c r="E33" s="3">
        <v>16.4819</v>
      </c>
      <c r="F33" s="3">
        <v>16.4818</v>
      </c>
      <c r="G33" s="18">
        <v>18.996200000000002</v>
      </c>
      <c r="H33" s="3">
        <v>15.7392</v>
      </c>
      <c r="I33" s="4">
        <v>15.6591</v>
      </c>
      <c r="K33" s="37">
        <f t="shared" si="0"/>
        <v>16.997333333333334</v>
      </c>
      <c r="L33" s="32">
        <f t="shared" si="1"/>
        <v>1.4527619015746072</v>
      </c>
      <c r="N33" s="41">
        <f t="shared" si="2"/>
        <v>71</v>
      </c>
      <c r="O33" s="31" t="str">
        <f t="shared" si="3"/>
        <v>SSD</v>
      </c>
      <c r="P33" s="32" t="str">
        <f t="shared" si="4"/>
        <v>SSD</v>
      </c>
    </row>
    <row r="34" spans="2:16" x14ac:dyDescent="0.25">
      <c r="B34" s="74"/>
      <c r="C34" s="14">
        <v>74</v>
      </c>
      <c r="D34" s="3">
        <v>16.552</v>
      </c>
      <c r="E34" s="3">
        <v>17.310199999999998</v>
      </c>
      <c r="F34" s="3">
        <v>16.808800000000002</v>
      </c>
      <c r="G34" s="18">
        <v>18.977499999999999</v>
      </c>
      <c r="H34" s="3">
        <v>19.9529</v>
      </c>
      <c r="I34" s="4">
        <v>20.679600000000001</v>
      </c>
      <c r="K34" s="37">
        <f t="shared" si="0"/>
        <v>18.380166666666668</v>
      </c>
      <c r="L34" s="32">
        <f t="shared" si="1"/>
        <v>1.7363125371506902</v>
      </c>
      <c r="N34" s="41">
        <f t="shared" si="2"/>
        <v>74</v>
      </c>
      <c r="O34" s="31" t="str">
        <f t="shared" si="3"/>
        <v>MI</v>
      </c>
      <c r="P34" s="32" t="str">
        <f t="shared" si="4"/>
        <v>MI</v>
      </c>
    </row>
    <row r="35" spans="2:16" x14ac:dyDescent="0.25">
      <c r="B35" s="74"/>
      <c r="C35" s="14">
        <v>75</v>
      </c>
      <c r="D35" s="3">
        <v>7.6796699999999998</v>
      </c>
      <c r="E35" s="3">
        <v>8.1519100000000009</v>
      </c>
      <c r="F35" s="3">
        <v>8.1496700000000004</v>
      </c>
      <c r="G35" s="18">
        <v>7.62744</v>
      </c>
      <c r="H35" s="3">
        <v>7.4685800000000002</v>
      </c>
      <c r="I35" s="4">
        <v>7.51424</v>
      </c>
      <c r="K35" s="37">
        <f t="shared" si="0"/>
        <v>7.7652516666666678</v>
      </c>
      <c r="L35" s="32">
        <f t="shared" si="1"/>
        <v>0.30809717086767746</v>
      </c>
      <c r="N35" s="41">
        <f t="shared" si="2"/>
        <v>75</v>
      </c>
      <c r="O35" s="31" t="str">
        <f t="shared" si="3"/>
        <v>MI</v>
      </c>
      <c r="P35" s="32" t="str">
        <f t="shared" si="4"/>
        <v>NCC</v>
      </c>
    </row>
    <row r="36" spans="2:16" x14ac:dyDescent="0.25">
      <c r="B36" s="74"/>
      <c r="C36" s="14">
        <v>78</v>
      </c>
      <c r="D36" s="3">
        <v>13.7493</v>
      </c>
      <c r="E36" s="3">
        <v>14.4262</v>
      </c>
      <c r="F36" s="3">
        <v>13.859500000000001</v>
      </c>
      <c r="G36" s="18">
        <v>15.152699999999999</v>
      </c>
      <c r="H36" s="3">
        <v>13.31</v>
      </c>
      <c r="I36" s="4">
        <v>12.720700000000001</v>
      </c>
      <c r="K36" s="37">
        <f t="shared" si="0"/>
        <v>13.869733333333334</v>
      </c>
      <c r="L36" s="32">
        <f t="shared" si="1"/>
        <v>0.84898133469862913</v>
      </c>
      <c r="N36" s="41">
        <f t="shared" si="2"/>
        <v>78</v>
      </c>
      <c r="O36" s="31" t="str">
        <f t="shared" si="3"/>
        <v>MI</v>
      </c>
      <c r="P36" s="32" t="str">
        <f t="shared" si="4"/>
        <v>SSD</v>
      </c>
    </row>
    <row r="37" spans="2:16" x14ac:dyDescent="0.25">
      <c r="B37" s="74"/>
      <c r="C37" s="14">
        <v>79</v>
      </c>
      <c r="D37" s="3">
        <v>15.029500000000001</v>
      </c>
      <c r="E37" s="3">
        <v>14.7888</v>
      </c>
      <c r="F37" s="3">
        <v>14.7081</v>
      </c>
      <c r="G37" s="18">
        <v>16.002199999999998</v>
      </c>
      <c r="H37" s="3">
        <v>14.9152</v>
      </c>
      <c r="I37" s="4">
        <v>14.8916</v>
      </c>
      <c r="K37" s="37">
        <f t="shared" ref="K37:K55" si="5">+AVERAGE(D37:I37)</f>
        <v>15.055899999999999</v>
      </c>
      <c r="L37" s="32">
        <f t="shared" ref="L37:L55" si="6">+STDEV(D37:I37)</f>
        <v>0.47650369988070324</v>
      </c>
      <c r="N37" s="41">
        <f t="shared" ref="N37:N55" si="7">C37</f>
        <v>79</v>
      </c>
      <c r="O37" s="31" t="str">
        <f t="shared" ref="O37:O55" si="8">INDEX($D$4:$F$4, MATCH(MIN(D37:F37), D37:F37, 0))</f>
        <v>SSD</v>
      </c>
      <c r="P37" s="32" t="str">
        <f t="shared" ref="P37:P55" si="9">INDEX($G$4:$I$4, MATCH(MIN(G37:I37), G37:I37, 0))</f>
        <v>SSD</v>
      </c>
    </row>
    <row r="38" spans="2:16" x14ac:dyDescent="0.25">
      <c r="B38" s="74"/>
      <c r="C38" s="14">
        <v>80</v>
      </c>
      <c r="D38" s="3">
        <v>9.4063099999999995</v>
      </c>
      <c r="E38" s="3">
        <v>11.6465</v>
      </c>
      <c r="F38" s="3">
        <v>10.954499999999999</v>
      </c>
      <c r="G38" s="18">
        <v>9.4576100000000007</v>
      </c>
      <c r="H38" s="3">
        <v>10.548299999999999</v>
      </c>
      <c r="I38" s="4">
        <v>11.009399999999999</v>
      </c>
      <c r="K38" s="37">
        <f t="shared" si="5"/>
        <v>10.503770000000001</v>
      </c>
      <c r="L38" s="32">
        <f t="shared" si="6"/>
        <v>0.90172093252846219</v>
      </c>
      <c r="N38" s="41">
        <f t="shared" si="7"/>
        <v>80</v>
      </c>
      <c r="O38" s="31" t="str">
        <f t="shared" si="8"/>
        <v>MI</v>
      </c>
      <c r="P38" s="32" t="str">
        <f t="shared" si="9"/>
        <v>MI</v>
      </c>
    </row>
    <row r="39" spans="2:16" x14ac:dyDescent="0.25">
      <c r="B39" s="74"/>
      <c r="C39" s="14">
        <v>81</v>
      </c>
      <c r="D39" s="3">
        <v>22.5563</v>
      </c>
      <c r="E39" s="3">
        <v>22.558499999999999</v>
      </c>
      <c r="F39" s="3">
        <v>22.212599999999998</v>
      </c>
      <c r="G39" s="18">
        <v>23.839600000000001</v>
      </c>
      <c r="H39" s="3">
        <v>22.971699999999998</v>
      </c>
      <c r="I39" s="4">
        <v>21.852699999999999</v>
      </c>
      <c r="K39" s="37">
        <f t="shared" si="5"/>
        <v>22.665233333333333</v>
      </c>
      <c r="L39" s="32">
        <f t="shared" si="6"/>
        <v>0.68722699500723017</v>
      </c>
      <c r="N39" s="41">
        <f t="shared" si="7"/>
        <v>81</v>
      </c>
      <c r="O39" s="31" t="str">
        <f t="shared" si="8"/>
        <v>SSD</v>
      </c>
      <c r="P39" s="32" t="str">
        <f t="shared" si="9"/>
        <v>SSD</v>
      </c>
    </row>
    <row r="40" spans="2:16" x14ac:dyDescent="0.25">
      <c r="B40" s="74"/>
      <c r="C40" s="14">
        <v>82</v>
      </c>
      <c r="D40" s="3">
        <v>24.9405</v>
      </c>
      <c r="E40" s="3">
        <v>24.505199999999999</v>
      </c>
      <c r="F40" s="3">
        <v>24.477</v>
      </c>
      <c r="G40" s="18">
        <v>22.010999999999999</v>
      </c>
      <c r="H40" s="3">
        <v>22.3826</v>
      </c>
      <c r="I40" s="4">
        <v>22.406600000000001</v>
      </c>
      <c r="K40" s="37">
        <f t="shared" si="5"/>
        <v>23.453816666666668</v>
      </c>
      <c r="L40" s="32">
        <f t="shared" si="6"/>
        <v>1.3182128969429281</v>
      </c>
      <c r="N40" s="41">
        <f t="shared" si="7"/>
        <v>82</v>
      </c>
      <c r="O40" s="31" t="str">
        <f t="shared" si="8"/>
        <v>SSD</v>
      </c>
      <c r="P40" s="32" t="str">
        <f t="shared" si="9"/>
        <v>MI</v>
      </c>
    </row>
    <row r="41" spans="2:16" x14ac:dyDescent="0.25">
      <c r="B41" s="74"/>
      <c r="C41" s="14">
        <v>83</v>
      </c>
      <c r="D41" s="3">
        <v>21.616</v>
      </c>
      <c r="E41" s="3">
        <v>18.9177</v>
      </c>
      <c r="F41" s="3">
        <v>17.5108</v>
      </c>
      <c r="G41" s="18">
        <v>19.147500000000001</v>
      </c>
      <c r="H41" s="3">
        <v>15.645300000000001</v>
      </c>
      <c r="I41" s="4">
        <v>15.608000000000001</v>
      </c>
      <c r="K41" s="37">
        <f t="shared" si="5"/>
        <v>18.074216666666668</v>
      </c>
      <c r="L41" s="32">
        <f t="shared" si="6"/>
        <v>2.3111438548187664</v>
      </c>
      <c r="N41" s="41">
        <f t="shared" si="7"/>
        <v>83</v>
      </c>
      <c r="O41" s="31" t="str">
        <f t="shared" si="8"/>
        <v>SSD</v>
      </c>
      <c r="P41" s="32" t="str">
        <f t="shared" si="9"/>
        <v>SSD</v>
      </c>
    </row>
    <row r="42" spans="2:16" x14ac:dyDescent="0.25">
      <c r="B42" s="74"/>
      <c r="C42" s="14">
        <v>86</v>
      </c>
      <c r="D42" s="3">
        <v>13.873200000000001</v>
      </c>
      <c r="E42" s="3">
        <v>14.304399999999999</v>
      </c>
      <c r="F42" s="3">
        <v>14.4114</v>
      </c>
      <c r="G42" s="18">
        <v>16.254000000000001</v>
      </c>
      <c r="H42" s="3">
        <v>16.5487</v>
      </c>
      <c r="I42" s="4">
        <v>15.9857</v>
      </c>
      <c r="K42" s="37">
        <f t="shared" si="5"/>
        <v>15.229566666666665</v>
      </c>
      <c r="L42" s="32">
        <f t="shared" si="6"/>
        <v>1.1598598719960385</v>
      </c>
      <c r="N42" s="41">
        <f t="shared" si="7"/>
        <v>86</v>
      </c>
      <c r="O42" s="31" t="str">
        <f t="shared" si="8"/>
        <v>MI</v>
      </c>
      <c r="P42" s="32" t="str">
        <f t="shared" si="9"/>
        <v>SSD</v>
      </c>
    </row>
    <row r="43" spans="2:16" x14ac:dyDescent="0.25">
      <c r="B43" s="74"/>
      <c r="C43" s="14">
        <v>88</v>
      </c>
      <c r="D43" s="3">
        <v>27.840299999999999</v>
      </c>
      <c r="E43" s="3">
        <v>26.332899999999999</v>
      </c>
      <c r="F43" s="3">
        <v>26.157599999999999</v>
      </c>
      <c r="G43" s="18">
        <v>30.349299999999999</v>
      </c>
      <c r="H43" s="3">
        <v>26.7818</v>
      </c>
      <c r="I43" s="4">
        <v>26.829000000000001</v>
      </c>
      <c r="K43" s="37">
        <f t="shared" si="5"/>
        <v>27.381816666666666</v>
      </c>
      <c r="L43" s="32">
        <f t="shared" si="6"/>
        <v>1.5672091875900509</v>
      </c>
      <c r="N43" s="41">
        <f t="shared" si="7"/>
        <v>88</v>
      </c>
      <c r="O43" s="31" t="str">
        <f t="shared" si="8"/>
        <v>SSD</v>
      </c>
      <c r="P43" s="32" t="str">
        <f t="shared" si="9"/>
        <v>NCC</v>
      </c>
    </row>
    <row r="44" spans="2:16" x14ac:dyDescent="0.25">
      <c r="B44" s="74"/>
      <c r="C44" s="14">
        <v>90</v>
      </c>
      <c r="D44" s="3">
        <v>20.127099999999999</v>
      </c>
      <c r="E44" s="3">
        <v>19.890599999999999</v>
      </c>
      <c r="F44" s="3">
        <v>19.8523</v>
      </c>
      <c r="G44" s="18">
        <v>23.491299999999999</v>
      </c>
      <c r="H44" s="3">
        <v>21.883099999999999</v>
      </c>
      <c r="I44" s="4">
        <v>21.823599999999999</v>
      </c>
      <c r="K44" s="37">
        <f t="shared" si="5"/>
        <v>21.178000000000001</v>
      </c>
      <c r="L44" s="32">
        <f t="shared" si="6"/>
        <v>1.4686451116590418</v>
      </c>
      <c r="N44" s="41">
        <f t="shared" si="7"/>
        <v>90</v>
      </c>
      <c r="O44" s="31" t="str">
        <f t="shared" si="8"/>
        <v>SSD</v>
      </c>
      <c r="P44" s="32" t="str">
        <f t="shared" si="9"/>
        <v>SSD</v>
      </c>
    </row>
    <row r="45" spans="2:16" x14ac:dyDescent="0.25">
      <c r="B45" s="74"/>
      <c r="C45" s="14">
        <v>91</v>
      </c>
      <c r="D45" s="3">
        <v>14.707800000000001</v>
      </c>
      <c r="E45" s="3">
        <v>11.8619</v>
      </c>
      <c r="F45" s="3">
        <v>12.3386</v>
      </c>
      <c r="G45" s="18">
        <v>14.9557</v>
      </c>
      <c r="H45" s="3">
        <v>12.9518</v>
      </c>
      <c r="I45" s="4">
        <v>12.9648</v>
      </c>
      <c r="K45" s="37">
        <f t="shared" si="5"/>
        <v>13.296766666666665</v>
      </c>
      <c r="L45" s="32">
        <f t="shared" si="6"/>
        <v>1.2608889287588605</v>
      </c>
      <c r="N45" s="41">
        <f t="shared" si="7"/>
        <v>91</v>
      </c>
      <c r="O45" s="31" t="str">
        <f t="shared" si="8"/>
        <v>NCC</v>
      </c>
      <c r="P45" s="32" t="str">
        <f t="shared" si="9"/>
        <v>NCC</v>
      </c>
    </row>
    <row r="46" spans="2:16" x14ac:dyDescent="0.25">
      <c r="B46" s="74"/>
      <c r="C46" s="14">
        <v>92</v>
      </c>
      <c r="D46" s="3">
        <v>13.4702</v>
      </c>
      <c r="E46" s="3">
        <v>11.013500000000001</v>
      </c>
      <c r="F46" s="3">
        <v>10.8346</v>
      </c>
      <c r="G46" s="18">
        <v>13.903600000000001</v>
      </c>
      <c r="H46" s="3">
        <v>12.1599</v>
      </c>
      <c r="I46" s="4">
        <v>12.2507</v>
      </c>
      <c r="K46" s="37">
        <f t="shared" si="5"/>
        <v>12.272083333333335</v>
      </c>
      <c r="L46" s="32">
        <f t="shared" si="6"/>
        <v>1.24585415425188</v>
      </c>
      <c r="N46" s="41">
        <f t="shared" si="7"/>
        <v>92</v>
      </c>
      <c r="O46" s="31" t="str">
        <f t="shared" si="8"/>
        <v>SSD</v>
      </c>
      <c r="P46" s="32" t="str">
        <f t="shared" si="9"/>
        <v>NCC</v>
      </c>
    </row>
    <row r="47" spans="2:16" x14ac:dyDescent="0.25">
      <c r="B47" s="74"/>
      <c r="C47" s="14">
        <v>93</v>
      </c>
      <c r="D47" s="3">
        <v>11.214700000000001</v>
      </c>
      <c r="E47" s="3">
        <v>12.376300000000001</v>
      </c>
      <c r="F47" s="3">
        <v>12.4633</v>
      </c>
      <c r="G47" s="18">
        <v>11.1031</v>
      </c>
      <c r="H47" s="3">
        <v>11.5616</v>
      </c>
      <c r="I47" s="4">
        <v>11.9742</v>
      </c>
      <c r="K47" s="37">
        <f t="shared" si="5"/>
        <v>11.782199999999998</v>
      </c>
      <c r="L47" s="32">
        <f t="shared" si="6"/>
        <v>0.58062267265410861</v>
      </c>
      <c r="N47" s="41">
        <f t="shared" si="7"/>
        <v>93</v>
      </c>
      <c r="O47" s="31" t="str">
        <f t="shared" si="8"/>
        <v>MI</v>
      </c>
      <c r="P47" s="32" t="str">
        <f t="shared" si="9"/>
        <v>MI</v>
      </c>
    </row>
    <row r="48" spans="2:16" x14ac:dyDescent="0.25">
      <c r="B48" s="74"/>
      <c r="C48" s="14">
        <v>94</v>
      </c>
      <c r="D48" s="3">
        <v>5.7444199999999999</v>
      </c>
      <c r="E48" s="3">
        <v>8.9733199999999993</v>
      </c>
      <c r="F48" s="3">
        <v>9.6718899999999994</v>
      </c>
      <c r="G48" s="18">
        <v>6.3424699999999996</v>
      </c>
      <c r="H48" s="3">
        <v>11.0741</v>
      </c>
      <c r="I48" s="4">
        <v>11.267899999999999</v>
      </c>
      <c r="K48" s="37">
        <f t="shared" si="5"/>
        <v>8.8456833333333318</v>
      </c>
      <c r="L48" s="32">
        <f t="shared" si="6"/>
        <v>2.3416145818700991</v>
      </c>
      <c r="N48" s="41">
        <f t="shared" si="7"/>
        <v>94</v>
      </c>
      <c r="O48" s="31" t="str">
        <f t="shared" si="8"/>
        <v>MI</v>
      </c>
      <c r="P48" s="32" t="str">
        <f t="shared" si="9"/>
        <v>MI</v>
      </c>
    </row>
    <row r="49" spans="2:19" x14ac:dyDescent="0.25">
      <c r="B49" s="74"/>
      <c r="C49" s="14">
        <v>95</v>
      </c>
      <c r="D49" s="3">
        <v>13.2562</v>
      </c>
      <c r="E49" s="3">
        <v>13.1592</v>
      </c>
      <c r="F49" s="3">
        <v>13.153600000000001</v>
      </c>
      <c r="G49" s="18">
        <v>11.6724</v>
      </c>
      <c r="H49" s="3">
        <v>11.642300000000001</v>
      </c>
      <c r="I49" s="4">
        <v>11.8774</v>
      </c>
      <c r="K49" s="37">
        <f t="shared" si="5"/>
        <v>12.460183333333333</v>
      </c>
      <c r="L49" s="32">
        <f t="shared" si="6"/>
        <v>0.80402309025715601</v>
      </c>
      <c r="N49" s="41">
        <f t="shared" si="7"/>
        <v>95</v>
      </c>
      <c r="O49" s="31" t="str">
        <f t="shared" si="8"/>
        <v>SSD</v>
      </c>
      <c r="P49" s="32" t="str">
        <f t="shared" si="9"/>
        <v>NCC</v>
      </c>
    </row>
    <row r="50" spans="2:19" x14ac:dyDescent="0.25">
      <c r="B50" s="74"/>
      <c r="C50" s="14">
        <v>96</v>
      </c>
      <c r="D50" s="3">
        <v>6.0965199999999999</v>
      </c>
      <c r="E50" s="3">
        <v>6.2736900000000002</v>
      </c>
      <c r="F50" s="3">
        <v>6.0403799999999999</v>
      </c>
      <c r="G50" s="18">
        <v>11.7005</v>
      </c>
      <c r="H50" s="3">
        <v>24.392900000000001</v>
      </c>
      <c r="I50" s="4">
        <v>15.4328</v>
      </c>
      <c r="K50" s="37">
        <f t="shared" si="5"/>
        <v>11.656131666666667</v>
      </c>
      <c r="L50" s="32">
        <f t="shared" si="6"/>
        <v>7.3199328792944991</v>
      </c>
      <c r="N50" s="41">
        <f t="shared" si="7"/>
        <v>96</v>
      </c>
      <c r="O50" s="31" t="str">
        <f t="shared" si="8"/>
        <v>SSD</v>
      </c>
      <c r="P50" s="32" t="str">
        <f t="shared" si="9"/>
        <v>MI</v>
      </c>
    </row>
    <row r="51" spans="2:19" x14ac:dyDescent="0.25">
      <c r="B51" s="74"/>
      <c r="C51" s="14">
        <v>97</v>
      </c>
      <c r="D51" s="3">
        <v>15.195600000000001</v>
      </c>
      <c r="E51" s="3">
        <v>15.384399999999999</v>
      </c>
      <c r="F51" s="3">
        <v>15.735799999999999</v>
      </c>
      <c r="G51" s="18">
        <v>16.331900000000001</v>
      </c>
      <c r="H51" s="3">
        <v>14.6212</v>
      </c>
      <c r="I51" s="4">
        <v>13.897399999999999</v>
      </c>
      <c r="K51" s="37">
        <f t="shared" si="5"/>
        <v>15.194383333333334</v>
      </c>
      <c r="L51" s="32">
        <f t="shared" si="6"/>
        <v>0.85251262610395828</v>
      </c>
      <c r="N51" s="41">
        <f t="shared" si="7"/>
        <v>97</v>
      </c>
      <c r="O51" s="31" t="str">
        <f t="shared" si="8"/>
        <v>MI</v>
      </c>
      <c r="P51" s="32" t="str">
        <f t="shared" si="9"/>
        <v>SSD</v>
      </c>
      <c r="S51" s="9"/>
    </row>
    <row r="52" spans="2:19" x14ac:dyDescent="0.25">
      <c r="B52" s="74"/>
      <c r="C52" s="14">
        <v>98</v>
      </c>
      <c r="D52" s="3">
        <v>10.4785</v>
      </c>
      <c r="E52" s="3">
        <v>9.3552400000000002</v>
      </c>
      <c r="F52" s="3">
        <v>9.2110099999999999</v>
      </c>
      <c r="G52" s="18">
        <v>8.0861300000000007</v>
      </c>
      <c r="H52" s="3">
        <v>11.5402</v>
      </c>
      <c r="I52" s="4">
        <v>12.715</v>
      </c>
      <c r="K52" s="37">
        <f t="shared" si="5"/>
        <v>10.231013333333335</v>
      </c>
      <c r="L52" s="32">
        <f t="shared" si="6"/>
        <v>1.6943033602949134</v>
      </c>
      <c r="N52" s="41">
        <f t="shared" si="7"/>
        <v>98</v>
      </c>
      <c r="O52" s="31" t="str">
        <f t="shared" si="8"/>
        <v>SSD</v>
      </c>
      <c r="P52" s="32" t="str">
        <f t="shared" si="9"/>
        <v>MI</v>
      </c>
      <c r="S52" s="9"/>
    </row>
    <row r="53" spans="2:19" x14ac:dyDescent="0.25">
      <c r="B53" s="74"/>
      <c r="C53" s="14">
        <v>99</v>
      </c>
      <c r="D53" s="3">
        <v>11.8194</v>
      </c>
      <c r="E53" s="3">
        <v>12.0893</v>
      </c>
      <c r="F53" s="3">
        <v>12.0497</v>
      </c>
      <c r="G53" s="18">
        <v>13.6318</v>
      </c>
      <c r="H53" s="3">
        <v>11.689500000000001</v>
      </c>
      <c r="I53" s="4">
        <v>11.077199999999999</v>
      </c>
      <c r="K53" s="37">
        <f t="shared" si="5"/>
        <v>12.059483333333333</v>
      </c>
      <c r="L53" s="32">
        <f t="shared" si="6"/>
        <v>0.85235821909961473</v>
      </c>
      <c r="N53" s="41">
        <f t="shared" si="7"/>
        <v>99</v>
      </c>
      <c r="O53" s="31" t="str">
        <f t="shared" si="8"/>
        <v>MI</v>
      </c>
      <c r="P53" s="32" t="str">
        <f t="shared" si="9"/>
        <v>SSD</v>
      </c>
      <c r="S53" s="9"/>
    </row>
    <row r="54" spans="2:19" x14ac:dyDescent="0.25">
      <c r="B54" s="74"/>
      <c r="C54" s="14">
        <v>100</v>
      </c>
      <c r="D54" s="3">
        <v>10.8714</v>
      </c>
      <c r="E54" s="3">
        <v>13.5748</v>
      </c>
      <c r="F54" s="3">
        <v>13.158099999999999</v>
      </c>
      <c r="G54" s="18">
        <v>13.422499999999999</v>
      </c>
      <c r="H54" s="3">
        <v>14.639099999999999</v>
      </c>
      <c r="I54" s="4">
        <v>14.318099999999999</v>
      </c>
      <c r="K54" s="37">
        <f t="shared" si="5"/>
        <v>13.330666666666666</v>
      </c>
      <c r="L54" s="32">
        <f t="shared" si="6"/>
        <v>1.3291221624315299</v>
      </c>
      <c r="N54" s="41">
        <f t="shared" si="7"/>
        <v>100</v>
      </c>
      <c r="O54" s="31" t="str">
        <f t="shared" si="8"/>
        <v>MI</v>
      </c>
      <c r="P54" s="32" t="str">
        <f t="shared" si="9"/>
        <v>MI</v>
      </c>
      <c r="S54" s="9"/>
    </row>
    <row r="55" spans="2:19" ht="15.75" thickBot="1" x14ac:dyDescent="0.3">
      <c r="B55" s="75"/>
      <c r="C55" s="15">
        <v>103</v>
      </c>
      <c r="D55" s="5">
        <v>17.657399999999999</v>
      </c>
      <c r="E55" s="5">
        <v>16.4605</v>
      </c>
      <c r="F55" s="5">
        <v>13.3032</v>
      </c>
      <c r="G55" s="19">
        <v>16.708600000000001</v>
      </c>
      <c r="H55" s="5">
        <v>12.539400000000001</v>
      </c>
      <c r="I55" s="6">
        <v>12.356199999999999</v>
      </c>
      <c r="K55" s="38">
        <f t="shared" si="5"/>
        <v>14.83755</v>
      </c>
      <c r="L55" s="8">
        <f t="shared" si="6"/>
        <v>2.3613203931275395</v>
      </c>
      <c r="N55" s="42">
        <f t="shared" si="7"/>
        <v>103</v>
      </c>
      <c r="O55" s="7" t="str">
        <f t="shared" si="8"/>
        <v>SSD</v>
      </c>
      <c r="P55" s="8" t="str">
        <f t="shared" si="9"/>
        <v>SSD</v>
      </c>
      <c r="S55" s="9"/>
    </row>
    <row r="56" spans="2:19" x14ac:dyDescent="0.25">
      <c r="B56" s="26"/>
      <c r="D56" s="3"/>
      <c r="E56" s="3"/>
      <c r="F56" s="3"/>
      <c r="G56" s="3"/>
      <c r="H56" s="3"/>
      <c r="I56" s="3"/>
      <c r="K56" s="20"/>
      <c r="L56" s="20"/>
    </row>
    <row r="57" spans="2:19" x14ac:dyDescent="0.25">
      <c r="B57" s="64" t="s">
        <v>8</v>
      </c>
      <c r="C57" s="64"/>
      <c r="D57" s="51">
        <f t="shared" ref="D57:I57" si="10">+AVERAGEIF(D5:D55, "&lt;"&amp;$U$3)</f>
        <v>13.519419166666665</v>
      </c>
      <c r="E57" s="51">
        <f t="shared" si="10"/>
        <v>13.906702631578947</v>
      </c>
      <c r="F57" s="51">
        <f t="shared" si="10"/>
        <v>13.719947105263159</v>
      </c>
      <c r="G57" s="51">
        <f t="shared" si="10"/>
        <v>14.049618378378378</v>
      </c>
      <c r="H57" s="51">
        <f t="shared" si="10"/>
        <v>13.913559736842107</v>
      </c>
      <c r="I57" s="51">
        <f t="shared" si="10"/>
        <v>13.700167692307691</v>
      </c>
      <c r="K57" s="79" t="s">
        <v>17</v>
      </c>
      <c r="L57" s="80"/>
      <c r="N57" s="9"/>
      <c r="O57" s="28" t="s">
        <v>0</v>
      </c>
      <c r="P57" s="28" t="s">
        <v>5</v>
      </c>
    </row>
    <row r="58" spans="2:19" x14ac:dyDescent="0.25">
      <c r="B58" s="64" t="s">
        <v>9</v>
      </c>
      <c r="C58" s="64"/>
      <c r="D58" s="51">
        <f t="array" ref="D58">_xlfn.STDEV.P(IF(D5:D55 &lt;30, D5:D55))</f>
        <v>5.6226015662019622</v>
      </c>
      <c r="E58" s="51">
        <f t="array" ref="E58">_xlfn.STDEV.P(IF(E5:E55 &lt;30, E5:E55))</f>
        <v>4.7068708362910954</v>
      </c>
      <c r="F58" s="51">
        <f t="array" ref="F58">_xlfn.STDEV.P(IF(F5:F55 &lt;30, F5:F55))</f>
        <v>4.6319674102265607</v>
      </c>
      <c r="G58" s="51">
        <f t="array" ref="G58">_xlfn.STDEV.P(IF(G5:G55 &lt;30, G5:G55))</f>
        <v>5.0207080566237003</v>
      </c>
      <c r="H58" s="51">
        <f t="array" ref="H58">_xlfn.STDEV.P(IF(H5:H55 &lt;30, H5:H55))</f>
        <v>4.8467444987395494</v>
      </c>
      <c r="I58" s="51">
        <f t="array" ref="I58">_xlfn.STDEV.P(IF(I5:I55 &lt;30, I5:I55))</f>
        <v>4.4629997383532842</v>
      </c>
      <c r="K58" s="82" t="str">
        <f>+_xlfn.CONCAT(COUNTIF(K5:K55, "&lt;12.5"), "/", COUNT(K5:K55))</f>
        <v>14/51</v>
      </c>
      <c r="L58" s="82"/>
      <c r="N58" s="27" t="s">
        <v>2</v>
      </c>
      <c r="O58" s="28">
        <f>COUNTIF(O5:O55, "=MI")</f>
        <v>20</v>
      </c>
      <c r="P58" s="28">
        <f>COUNTIF(P5:P55, "=MI")</f>
        <v>13</v>
      </c>
    </row>
    <row r="59" spans="2:19" x14ac:dyDescent="0.25">
      <c r="B59" s="81" t="s">
        <v>10</v>
      </c>
      <c r="C59" s="81"/>
      <c r="D59" s="51" t="str">
        <f t="shared" ref="D59:I59" si="11">+_xlfn.CONCAT(COUNTIF(D5:D55, "&gt;"&amp;$U$3), "/", COUNT(D5:D55))</f>
        <v>15/51</v>
      </c>
      <c r="E59" s="51" t="str">
        <f t="shared" si="11"/>
        <v>13/51</v>
      </c>
      <c r="F59" s="51" t="str">
        <f t="shared" si="11"/>
        <v>13/51</v>
      </c>
      <c r="G59" s="51" t="str">
        <f t="shared" si="11"/>
        <v>14/51</v>
      </c>
      <c r="H59" s="51" t="str">
        <f t="shared" si="11"/>
        <v>13/51</v>
      </c>
      <c r="I59" s="51" t="str">
        <f t="shared" si="11"/>
        <v>12/51</v>
      </c>
      <c r="J59" s="10"/>
      <c r="N59" s="27" t="s">
        <v>3</v>
      </c>
      <c r="O59" s="28">
        <f>COUNTIF(O5:O55, "=NCC")</f>
        <v>3</v>
      </c>
      <c r="P59" s="28">
        <f>COUNTIF(P5:P55, "=NCC")</f>
        <v>11</v>
      </c>
    </row>
    <row r="60" spans="2:19" x14ac:dyDescent="0.25">
      <c r="B60" s="69"/>
      <c r="C60" s="69"/>
      <c r="E60" s="10"/>
      <c r="F60" s="10"/>
      <c r="G60" s="10"/>
      <c r="H60" s="10"/>
      <c r="I60" s="10"/>
      <c r="K60" s="20"/>
      <c r="L60" s="20"/>
      <c r="N60" s="27" t="s">
        <v>4</v>
      </c>
      <c r="O60" s="28">
        <f>COUNTIF(O5:O55, "=SSD")</f>
        <v>28</v>
      </c>
      <c r="P60" s="28">
        <f>COUNTIF(P5:P55, "=SSD")</f>
        <v>27</v>
      </c>
    </row>
    <row r="61" spans="2:19" x14ac:dyDescent="0.25">
      <c r="E61" s="20"/>
      <c r="F61" s="20"/>
      <c r="G61" s="20"/>
      <c r="H61" s="20"/>
      <c r="I61" s="20"/>
    </row>
  </sheetData>
  <mergeCells count="13">
    <mergeCell ref="D2:I2"/>
    <mergeCell ref="D3:F3"/>
    <mergeCell ref="G3:I3"/>
    <mergeCell ref="B5:B55"/>
    <mergeCell ref="B57:C57"/>
    <mergeCell ref="K57:L57"/>
    <mergeCell ref="R4:T4"/>
    <mergeCell ref="R3:T3"/>
    <mergeCell ref="B60:C60"/>
    <mergeCell ref="N3:P3"/>
    <mergeCell ref="B59:C59"/>
    <mergeCell ref="B58:C58"/>
    <mergeCell ref="K58:L58"/>
  </mergeCells>
  <conditionalFormatting sqref="D5:I56">
    <cfRule type="cellIs" dxfId="19" priority="7" operator="greaterThan">
      <formula>30</formula>
    </cfRule>
  </conditionalFormatting>
  <conditionalFormatting sqref="L5:L55">
    <cfRule type="cellIs" dxfId="18" priority="4" operator="lessThan">
      <formula>1</formula>
    </cfRule>
    <cfRule type="cellIs" dxfId="17" priority="5" operator="greaterThan">
      <formula>3</formula>
    </cfRule>
  </conditionalFormatting>
  <conditionalFormatting sqref="K5:K55">
    <cfRule type="cellIs" dxfId="16" priority="23" operator="lessThan">
      <formula>$U$4</formula>
    </cfRule>
    <cfRule type="cellIs" dxfId="15" priority="24" operator="lessThan">
      <formula>10</formula>
    </cfRule>
    <cfRule type="cellIs" dxfId="14" priority="25" operator="greaterThan">
      <formula>30</formula>
    </cfRule>
  </conditionalFormatting>
  <conditionalFormatting sqref="D5:I55">
    <cfRule type="cellIs" dxfId="13" priority="1" operator="greaterThan">
      <formula>$U$3</formula>
    </cfRule>
  </conditionalFormatting>
  <pageMargins left="0.7" right="0.7" top="0.75" bottom="0.75" header="0.3" footer="0.3"/>
  <pageSetup orientation="portrait" r:id="rId1"/>
  <ignoredErrors>
    <ignoredError sqref="K5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72672-3FFA-4573-AD49-CC6DB9123722}">
  <dimension ref="B1:Q68"/>
  <sheetViews>
    <sheetView zoomScale="85" zoomScaleNormal="85" workbookViewId="0">
      <selection activeCell="E42" sqref="E42"/>
    </sheetView>
  </sheetViews>
  <sheetFormatPr defaultRowHeight="15" x14ac:dyDescent="0.25"/>
  <cols>
    <col min="1" max="1" width="5.7109375" style="9" customWidth="1"/>
    <col min="2" max="2" width="6.140625" style="9" customWidth="1"/>
    <col min="3" max="3" width="6.85546875" style="1" customWidth="1"/>
    <col min="4" max="4" width="9.140625" style="10" customWidth="1"/>
    <col min="5" max="6" width="9.28515625" style="20" customWidth="1"/>
    <col min="7" max="7" width="9.140625" style="9"/>
    <col min="8" max="9" width="9.140625" style="20"/>
    <col min="10" max="16384" width="9.140625" style="9"/>
  </cols>
  <sheetData>
    <row r="1" spans="2:17" ht="15.75" thickBot="1" x14ac:dyDescent="0.3">
      <c r="D1" s="20"/>
    </row>
    <row r="2" spans="2:17" ht="15.75" thickBot="1" x14ac:dyDescent="0.3">
      <c r="B2" s="11"/>
      <c r="C2" s="13"/>
      <c r="D2" s="83" t="s">
        <v>23</v>
      </c>
      <c r="E2" s="84"/>
      <c r="F2" s="85"/>
    </row>
    <row r="3" spans="2:17" ht="15.75" thickBot="1" x14ac:dyDescent="0.3">
      <c r="B3" s="12"/>
      <c r="C3" s="14"/>
      <c r="D3" s="68" t="s">
        <v>14</v>
      </c>
      <c r="E3" s="69"/>
      <c r="F3" s="71"/>
      <c r="K3" s="76" t="s">
        <v>15</v>
      </c>
      <c r="L3" s="78"/>
      <c r="M3" s="30"/>
      <c r="N3" s="72" t="s">
        <v>12</v>
      </c>
      <c r="O3" s="72"/>
      <c r="P3" s="72"/>
      <c r="Q3" s="35">
        <v>20</v>
      </c>
    </row>
    <row r="4" spans="2:17" ht="15.75" thickBot="1" x14ac:dyDescent="0.3">
      <c r="B4" s="12"/>
      <c r="C4" s="14"/>
      <c r="D4" s="16" t="s">
        <v>2</v>
      </c>
      <c r="E4" s="7" t="s">
        <v>3</v>
      </c>
      <c r="F4" s="8" t="s">
        <v>4</v>
      </c>
      <c r="H4" s="43" t="s">
        <v>8</v>
      </c>
      <c r="I4" s="44" t="s">
        <v>9</v>
      </c>
      <c r="K4" s="39" t="s">
        <v>16</v>
      </c>
      <c r="L4" s="40" t="s">
        <v>11</v>
      </c>
      <c r="M4" s="25"/>
      <c r="N4" s="72" t="s">
        <v>13</v>
      </c>
      <c r="O4" s="72"/>
      <c r="P4" s="72"/>
      <c r="Q4" s="35">
        <v>12.5</v>
      </c>
    </row>
    <row r="5" spans="2:17" x14ac:dyDescent="0.25">
      <c r="B5" s="74" t="s">
        <v>6</v>
      </c>
      <c r="C5" s="14">
        <v>6</v>
      </c>
      <c r="D5" s="3">
        <v>17.7822</v>
      </c>
      <c r="E5" s="3">
        <v>14.317</v>
      </c>
      <c r="F5" s="4">
        <v>17.843499999999999</v>
      </c>
      <c r="H5" s="37">
        <f t="shared" ref="H5:H36" si="0">+AVERAGE(D5:F5)</f>
        <v>16.647566666666666</v>
      </c>
      <c r="I5" s="32">
        <f t="shared" ref="I5:I36" si="1">+STDEV(D5:F5)</f>
        <v>2.0185626478594445</v>
      </c>
      <c r="K5" s="45">
        <f t="shared" ref="K5:K36" si="2">C5</f>
        <v>6</v>
      </c>
      <c r="L5" s="32" t="str">
        <f t="shared" ref="L5:L36" si="3">INDEX($D$4:$F$4, MATCH(MIN(D5:F5), D5:F5, 0))</f>
        <v>NCC</v>
      </c>
      <c r="M5" s="20"/>
    </row>
    <row r="6" spans="2:17" x14ac:dyDescent="0.25">
      <c r="B6" s="74"/>
      <c r="C6" s="14">
        <v>8</v>
      </c>
      <c r="D6" s="3">
        <v>14.4034</v>
      </c>
      <c r="E6" s="3">
        <v>15.355600000000001</v>
      </c>
      <c r="F6" s="4">
        <v>14.3492</v>
      </c>
      <c r="H6" s="37">
        <f t="shared" si="0"/>
        <v>14.702733333333333</v>
      </c>
      <c r="I6" s="32">
        <f t="shared" si="1"/>
        <v>0.5660482076054425</v>
      </c>
      <c r="K6" s="45">
        <f t="shared" si="2"/>
        <v>8</v>
      </c>
      <c r="L6" s="32" t="str">
        <f t="shared" si="3"/>
        <v>SSD</v>
      </c>
      <c r="M6" s="20"/>
    </row>
    <row r="7" spans="2:17" x14ac:dyDescent="0.25">
      <c r="B7" s="74"/>
      <c r="C7" s="14">
        <v>10</v>
      </c>
      <c r="D7" s="3">
        <v>23.032900000000001</v>
      </c>
      <c r="E7" s="3">
        <v>16.115300000000001</v>
      </c>
      <c r="F7" s="4">
        <v>23.225100000000001</v>
      </c>
      <c r="H7" s="37">
        <f t="shared" si="0"/>
        <v>20.7911</v>
      </c>
      <c r="I7" s="32">
        <f t="shared" si="1"/>
        <v>4.0505017516352231</v>
      </c>
      <c r="K7" s="45">
        <f t="shared" si="2"/>
        <v>10</v>
      </c>
      <c r="L7" s="32" t="str">
        <f t="shared" si="3"/>
        <v>NCC</v>
      </c>
      <c r="M7" s="20"/>
    </row>
    <row r="8" spans="2:17" x14ac:dyDescent="0.25">
      <c r="B8" s="74"/>
      <c r="C8" s="14">
        <v>11</v>
      </c>
      <c r="D8" s="3">
        <v>17.276599999999998</v>
      </c>
      <c r="E8" s="3">
        <v>14.9489</v>
      </c>
      <c r="F8" s="4">
        <v>17.276599999999998</v>
      </c>
      <c r="H8" s="37">
        <f t="shared" si="0"/>
        <v>16.500699999999998</v>
      </c>
      <c r="I8" s="32">
        <f t="shared" si="1"/>
        <v>1.3438982215926909</v>
      </c>
      <c r="K8" s="45">
        <f t="shared" si="2"/>
        <v>11</v>
      </c>
      <c r="L8" s="32" t="str">
        <f t="shared" si="3"/>
        <v>NCC</v>
      </c>
      <c r="M8" s="20"/>
    </row>
    <row r="9" spans="2:17" x14ac:dyDescent="0.25">
      <c r="B9" s="74"/>
      <c r="C9" s="14">
        <v>13</v>
      </c>
      <c r="D9" s="3">
        <v>17.7712</v>
      </c>
      <c r="E9" s="3">
        <v>16.8489</v>
      </c>
      <c r="F9" s="4">
        <v>17.945799999999998</v>
      </c>
      <c r="H9" s="37">
        <f t="shared" si="0"/>
        <v>17.521966666666668</v>
      </c>
      <c r="I9" s="32">
        <f t="shared" si="1"/>
        <v>0.58939404758898983</v>
      </c>
      <c r="K9" s="45">
        <f t="shared" si="2"/>
        <v>13</v>
      </c>
      <c r="L9" s="32" t="str">
        <f t="shared" si="3"/>
        <v>NCC</v>
      </c>
      <c r="M9" s="20"/>
    </row>
    <row r="10" spans="2:17" x14ac:dyDescent="0.25">
      <c r="B10" s="74"/>
      <c r="C10" s="14">
        <v>20</v>
      </c>
      <c r="D10" s="3">
        <v>19.158300000000001</v>
      </c>
      <c r="E10" s="3">
        <v>16.6313</v>
      </c>
      <c r="F10" s="4">
        <v>19.260999999999999</v>
      </c>
      <c r="H10" s="37">
        <f t="shared" si="0"/>
        <v>18.350200000000001</v>
      </c>
      <c r="I10" s="32">
        <f t="shared" si="1"/>
        <v>1.4894964686094427</v>
      </c>
      <c r="K10" s="45">
        <f t="shared" si="2"/>
        <v>20</v>
      </c>
      <c r="L10" s="32" t="str">
        <f t="shared" si="3"/>
        <v>NCC</v>
      </c>
      <c r="M10" s="20"/>
    </row>
    <row r="11" spans="2:17" x14ac:dyDescent="0.25">
      <c r="B11" s="74"/>
      <c r="C11" s="14">
        <v>21</v>
      </c>
      <c r="D11" s="3">
        <v>19.665299999999998</v>
      </c>
      <c r="E11" s="3">
        <v>15.1555</v>
      </c>
      <c r="F11" s="4">
        <v>19.705500000000001</v>
      </c>
      <c r="H11" s="37">
        <f t="shared" si="0"/>
        <v>18.175433333333334</v>
      </c>
      <c r="I11" s="32">
        <f t="shared" si="1"/>
        <v>2.6154162218150674</v>
      </c>
      <c r="K11" s="45">
        <f t="shared" si="2"/>
        <v>21</v>
      </c>
      <c r="L11" s="32" t="str">
        <f t="shared" si="3"/>
        <v>NCC</v>
      </c>
      <c r="M11" s="20"/>
    </row>
    <row r="12" spans="2:17" x14ac:dyDescent="0.25">
      <c r="B12" s="74"/>
      <c r="C12" s="14">
        <v>22</v>
      </c>
      <c r="D12" s="3">
        <v>17.2925</v>
      </c>
      <c r="E12" s="3">
        <v>14.946099999999999</v>
      </c>
      <c r="F12" s="4">
        <v>17.634799999999998</v>
      </c>
      <c r="H12" s="37">
        <f t="shared" si="0"/>
        <v>16.624466666666667</v>
      </c>
      <c r="I12" s="32">
        <f t="shared" si="1"/>
        <v>1.4635499046268743</v>
      </c>
      <c r="K12" s="45">
        <f t="shared" si="2"/>
        <v>22</v>
      </c>
      <c r="L12" s="32" t="str">
        <f t="shared" si="3"/>
        <v>NCC</v>
      </c>
      <c r="M12" s="20"/>
    </row>
    <row r="13" spans="2:17" x14ac:dyDescent="0.25">
      <c r="B13" s="74"/>
      <c r="C13" s="14">
        <v>23</v>
      </c>
      <c r="D13" s="3">
        <v>29.674299999999999</v>
      </c>
      <c r="E13" s="3">
        <v>28.6356</v>
      </c>
      <c r="F13" s="4">
        <v>29.674299999999999</v>
      </c>
      <c r="H13" s="37">
        <f t="shared" si="0"/>
        <v>29.328066666666668</v>
      </c>
      <c r="I13" s="32">
        <f t="shared" si="1"/>
        <v>0.59969372460726345</v>
      </c>
      <c r="K13" s="45">
        <f t="shared" si="2"/>
        <v>23</v>
      </c>
      <c r="L13" s="32" t="str">
        <f t="shared" si="3"/>
        <v>NCC</v>
      </c>
      <c r="M13" s="20"/>
    </row>
    <row r="14" spans="2:17" x14ac:dyDescent="0.25">
      <c r="B14" s="74"/>
      <c r="C14" s="14">
        <v>25</v>
      </c>
      <c r="D14" s="3">
        <v>11.574299999999999</v>
      </c>
      <c r="E14" s="3">
        <v>11.12</v>
      </c>
      <c r="F14" s="4">
        <v>11.6281</v>
      </c>
      <c r="H14" s="37">
        <f t="shared" si="0"/>
        <v>11.440800000000001</v>
      </c>
      <c r="I14" s="32">
        <f t="shared" si="1"/>
        <v>0.27912020707931579</v>
      </c>
      <c r="K14" s="45">
        <f t="shared" si="2"/>
        <v>25</v>
      </c>
      <c r="L14" s="32" t="str">
        <f t="shared" si="3"/>
        <v>NCC</v>
      </c>
      <c r="M14" s="20"/>
    </row>
    <row r="15" spans="2:17" x14ac:dyDescent="0.25">
      <c r="B15" s="74"/>
      <c r="C15" s="14">
        <v>26</v>
      </c>
      <c r="D15" s="3">
        <v>20.909099999999999</v>
      </c>
      <c r="E15" s="3">
        <v>18.245000000000001</v>
      </c>
      <c r="F15" s="4">
        <v>21.088999999999999</v>
      </c>
      <c r="H15" s="37">
        <f t="shared" si="0"/>
        <v>20.081033333333334</v>
      </c>
      <c r="I15" s="32">
        <f t="shared" si="1"/>
        <v>1.5925937345516994</v>
      </c>
      <c r="K15" s="45">
        <f t="shared" si="2"/>
        <v>26</v>
      </c>
      <c r="L15" s="32" t="str">
        <f t="shared" si="3"/>
        <v>NCC</v>
      </c>
      <c r="M15" s="20"/>
    </row>
    <row r="16" spans="2:17" x14ac:dyDescent="0.25">
      <c r="B16" s="74"/>
      <c r="C16" s="14">
        <v>28</v>
      </c>
      <c r="D16" s="3">
        <v>22.5199</v>
      </c>
      <c r="E16" s="3">
        <v>16.16</v>
      </c>
      <c r="F16" s="4">
        <v>22.8367</v>
      </c>
      <c r="H16" s="37">
        <f t="shared" si="0"/>
        <v>20.505533333333336</v>
      </c>
      <c r="I16" s="32">
        <f t="shared" si="1"/>
        <v>3.7666743319980833</v>
      </c>
      <c r="K16" s="45">
        <f t="shared" si="2"/>
        <v>28</v>
      </c>
      <c r="L16" s="32" t="str">
        <f t="shared" si="3"/>
        <v>NCC</v>
      </c>
      <c r="M16" s="20"/>
    </row>
    <row r="17" spans="2:13" x14ac:dyDescent="0.25">
      <c r="B17" s="74"/>
      <c r="C17" s="14">
        <v>30</v>
      </c>
      <c r="D17" s="3">
        <v>13.712</v>
      </c>
      <c r="E17" s="3">
        <v>11.9519</v>
      </c>
      <c r="F17" s="4">
        <v>13.855</v>
      </c>
      <c r="H17" s="37">
        <f t="shared" si="0"/>
        <v>13.172966666666667</v>
      </c>
      <c r="I17" s="32">
        <f t="shared" si="1"/>
        <v>1.0598891938940285</v>
      </c>
      <c r="K17" s="45">
        <f t="shared" si="2"/>
        <v>30</v>
      </c>
      <c r="L17" s="32" t="str">
        <f t="shared" si="3"/>
        <v>NCC</v>
      </c>
      <c r="M17" s="20"/>
    </row>
    <row r="18" spans="2:13" x14ac:dyDescent="0.25">
      <c r="B18" s="74"/>
      <c r="C18" s="14">
        <v>34</v>
      </c>
      <c r="D18" s="3">
        <v>228.06100000000001</v>
      </c>
      <c r="E18" s="3">
        <v>229.91200000000001</v>
      </c>
      <c r="F18" s="4">
        <v>228.02799999999999</v>
      </c>
      <c r="H18" s="37">
        <f t="shared" si="0"/>
        <v>228.667</v>
      </c>
      <c r="I18" s="32">
        <f t="shared" si="1"/>
        <v>1.0783278722169842</v>
      </c>
      <c r="K18" s="45">
        <f t="shared" si="2"/>
        <v>34</v>
      </c>
      <c r="L18" s="32" t="str">
        <f t="shared" si="3"/>
        <v>SSD</v>
      </c>
      <c r="M18" s="20"/>
    </row>
    <row r="19" spans="2:13" x14ac:dyDescent="0.25">
      <c r="B19" s="74"/>
      <c r="C19" s="14">
        <v>36</v>
      </c>
      <c r="D19" s="3">
        <v>12.3957</v>
      </c>
      <c r="E19" s="3">
        <v>11.116199999999999</v>
      </c>
      <c r="F19" s="4">
        <v>12.421799999999999</v>
      </c>
      <c r="H19" s="37">
        <f t="shared" si="0"/>
        <v>11.977899999999998</v>
      </c>
      <c r="I19" s="32">
        <f t="shared" si="1"/>
        <v>0.74636818662105386</v>
      </c>
      <c r="K19" s="45">
        <f t="shared" si="2"/>
        <v>36</v>
      </c>
      <c r="L19" s="32" t="str">
        <f t="shared" si="3"/>
        <v>NCC</v>
      </c>
      <c r="M19" s="20"/>
    </row>
    <row r="20" spans="2:13" x14ac:dyDescent="0.25">
      <c r="B20" s="74"/>
      <c r="C20" s="14">
        <v>37</v>
      </c>
      <c r="D20" s="3">
        <v>9.9443000000000001</v>
      </c>
      <c r="E20" s="3">
        <v>8.6941000000000006</v>
      </c>
      <c r="F20" s="4">
        <v>10.8355</v>
      </c>
      <c r="H20" s="37">
        <f t="shared" si="0"/>
        <v>9.8246333333333329</v>
      </c>
      <c r="I20" s="32">
        <f t="shared" si="1"/>
        <v>1.0757037572367834</v>
      </c>
      <c r="K20" s="45">
        <f t="shared" si="2"/>
        <v>37</v>
      </c>
      <c r="L20" s="32" t="str">
        <f t="shared" si="3"/>
        <v>NCC</v>
      </c>
      <c r="M20" s="20"/>
    </row>
    <row r="21" spans="2:13" x14ac:dyDescent="0.25">
      <c r="B21" s="74"/>
      <c r="C21" s="14">
        <v>40</v>
      </c>
      <c r="D21" s="3">
        <v>15.8934</v>
      </c>
      <c r="E21" s="3">
        <v>16.3948</v>
      </c>
      <c r="F21" s="4">
        <v>15.784700000000001</v>
      </c>
      <c r="H21" s="37">
        <f t="shared" si="0"/>
        <v>16.0243</v>
      </c>
      <c r="I21" s="32">
        <f t="shared" si="1"/>
        <v>0.32543295776549713</v>
      </c>
      <c r="K21" s="45">
        <f t="shared" si="2"/>
        <v>40</v>
      </c>
      <c r="L21" s="32" t="str">
        <f t="shared" si="3"/>
        <v>SSD</v>
      </c>
      <c r="M21" s="20"/>
    </row>
    <row r="22" spans="2:13" x14ac:dyDescent="0.25">
      <c r="B22" s="74"/>
      <c r="C22" s="14">
        <v>41</v>
      </c>
      <c r="D22" s="3">
        <v>10.76</v>
      </c>
      <c r="E22" s="3">
        <v>9.1877200000000006</v>
      </c>
      <c r="F22" s="4">
        <v>11.128</v>
      </c>
      <c r="H22" s="37">
        <f t="shared" si="0"/>
        <v>10.358573333333334</v>
      </c>
      <c r="I22" s="32">
        <f t="shared" si="1"/>
        <v>1.030547983421118</v>
      </c>
      <c r="K22" s="45">
        <f t="shared" si="2"/>
        <v>41</v>
      </c>
      <c r="L22" s="32" t="str">
        <f t="shared" si="3"/>
        <v>NCC</v>
      </c>
      <c r="M22" s="20"/>
    </row>
    <row r="23" spans="2:13" x14ac:dyDescent="0.25">
      <c r="B23" s="74"/>
      <c r="C23" s="14">
        <v>46</v>
      </c>
      <c r="D23" s="3">
        <v>12.185700000000001</v>
      </c>
      <c r="E23" s="3">
        <v>9.7514699999999994</v>
      </c>
      <c r="F23" s="4">
        <v>12.2338</v>
      </c>
      <c r="H23" s="37">
        <f t="shared" si="0"/>
        <v>11.390323333333335</v>
      </c>
      <c r="I23" s="32">
        <f t="shared" si="1"/>
        <v>1.419492370051106</v>
      </c>
      <c r="K23" s="45">
        <f t="shared" si="2"/>
        <v>46</v>
      </c>
      <c r="L23" s="32" t="str">
        <f t="shared" si="3"/>
        <v>NCC</v>
      </c>
      <c r="M23" s="20"/>
    </row>
    <row r="24" spans="2:13" x14ac:dyDescent="0.25">
      <c r="B24" s="74"/>
      <c r="C24" s="14">
        <v>49</v>
      </c>
      <c r="D24" s="3">
        <v>14.949400000000001</v>
      </c>
      <c r="E24" s="3">
        <v>14.5603</v>
      </c>
      <c r="F24" s="4">
        <v>17.1312</v>
      </c>
      <c r="H24" s="37">
        <f t="shared" si="0"/>
        <v>15.546966666666668</v>
      </c>
      <c r="I24" s="32">
        <f t="shared" si="1"/>
        <v>1.3857114213765191</v>
      </c>
      <c r="K24" s="45">
        <f t="shared" si="2"/>
        <v>49</v>
      </c>
      <c r="L24" s="32" t="str">
        <f t="shared" si="3"/>
        <v>NCC</v>
      </c>
      <c r="M24" s="20"/>
    </row>
    <row r="25" spans="2:13" x14ac:dyDescent="0.25">
      <c r="B25" s="74"/>
      <c r="C25" s="14">
        <v>50</v>
      </c>
      <c r="D25" s="3">
        <v>44.935899999999997</v>
      </c>
      <c r="E25" s="3">
        <v>45.878300000000003</v>
      </c>
      <c r="F25" s="4">
        <v>44.859699999999997</v>
      </c>
      <c r="H25" s="37">
        <f t="shared" si="0"/>
        <v>45.224633333333337</v>
      </c>
      <c r="I25" s="32">
        <f>+STDEV(D25:F25)</f>
        <v>0.56737262300302926</v>
      </c>
      <c r="K25" s="45">
        <f t="shared" si="2"/>
        <v>50</v>
      </c>
      <c r="L25" s="32" t="str">
        <f t="shared" si="3"/>
        <v>SSD</v>
      </c>
      <c r="M25" s="20"/>
    </row>
    <row r="26" spans="2:13" x14ac:dyDescent="0.25">
      <c r="B26" s="74"/>
      <c r="C26" s="14">
        <v>55</v>
      </c>
      <c r="D26" s="3">
        <v>13.833399999999999</v>
      </c>
      <c r="E26" s="3">
        <v>10.3111</v>
      </c>
      <c r="F26" s="4">
        <v>13.981999999999999</v>
      </c>
      <c r="H26" s="37">
        <f t="shared" si="0"/>
        <v>12.708833333333333</v>
      </c>
      <c r="I26" s="32">
        <f t="shared" si="1"/>
        <v>2.07782683189272</v>
      </c>
      <c r="K26" s="45">
        <f t="shared" si="2"/>
        <v>55</v>
      </c>
      <c r="L26" s="32" t="str">
        <f t="shared" si="3"/>
        <v>NCC</v>
      </c>
      <c r="M26" s="20"/>
    </row>
    <row r="27" spans="2:13" x14ac:dyDescent="0.25">
      <c r="B27" s="74"/>
      <c r="C27" s="14">
        <v>56</v>
      </c>
      <c r="D27" s="3">
        <v>21.4678</v>
      </c>
      <c r="E27" s="3">
        <v>18.6081</v>
      </c>
      <c r="F27" s="4">
        <v>21.642299999999999</v>
      </c>
      <c r="H27" s="37">
        <f t="shared" si="0"/>
        <v>20.572733333333336</v>
      </c>
      <c r="I27" s="32">
        <f t="shared" si="1"/>
        <v>1.7036580241742565</v>
      </c>
      <c r="K27" s="45">
        <f t="shared" si="2"/>
        <v>56</v>
      </c>
      <c r="L27" s="32" t="str">
        <f t="shared" si="3"/>
        <v>NCC</v>
      </c>
      <c r="M27" s="20"/>
    </row>
    <row r="28" spans="2:13" x14ac:dyDescent="0.25">
      <c r="B28" s="74"/>
      <c r="C28" s="14">
        <v>62</v>
      </c>
      <c r="D28" s="3">
        <v>11.418900000000001</v>
      </c>
      <c r="E28" s="3">
        <v>9.39574</v>
      </c>
      <c r="F28" s="4">
        <v>11.8285</v>
      </c>
      <c r="H28" s="37">
        <f t="shared" si="0"/>
        <v>10.881046666666668</v>
      </c>
      <c r="I28" s="32">
        <f t="shared" si="1"/>
        <v>1.3025148600048038</v>
      </c>
      <c r="K28" s="45">
        <f t="shared" si="2"/>
        <v>62</v>
      </c>
      <c r="L28" s="32" t="str">
        <f t="shared" si="3"/>
        <v>NCC</v>
      </c>
      <c r="M28" s="20"/>
    </row>
    <row r="29" spans="2:13" x14ac:dyDescent="0.25">
      <c r="B29" s="74"/>
      <c r="C29" s="14">
        <v>66</v>
      </c>
      <c r="D29" s="3">
        <v>27.258299999999998</v>
      </c>
      <c r="E29" s="3">
        <v>23.064399999999999</v>
      </c>
      <c r="F29" s="4">
        <v>27.307700000000001</v>
      </c>
      <c r="H29" s="37">
        <f t="shared" si="0"/>
        <v>25.876799999999999</v>
      </c>
      <c r="I29" s="32">
        <f t="shared" si="1"/>
        <v>2.4357350861700873</v>
      </c>
      <c r="K29" s="45">
        <f t="shared" si="2"/>
        <v>66</v>
      </c>
      <c r="L29" s="32" t="str">
        <f t="shared" si="3"/>
        <v>NCC</v>
      </c>
      <c r="M29" s="20"/>
    </row>
    <row r="30" spans="2:13" x14ac:dyDescent="0.25">
      <c r="B30" s="74"/>
      <c r="C30" s="14">
        <v>67</v>
      </c>
      <c r="D30" s="3">
        <v>18.0319</v>
      </c>
      <c r="E30" s="3">
        <v>15.991199999999999</v>
      </c>
      <c r="F30" s="4">
        <v>18.1419</v>
      </c>
      <c r="H30" s="37">
        <f t="shared" si="0"/>
        <v>17.388333333333332</v>
      </c>
      <c r="I30" s="32">
        <f t="shared" si="1"/>
        <v>1.2112023626683257</v>
      </c>
      <c r="K30" s="45">
        <f t="shared" si="2"/>
        <v>67</v>
      </c>
      <c r="L30" s="32" t="str">
        <f t="shared" si="3"/>
        <v>NCC</v>
      </c>
      <c r="M30" s="20"/>
    </row>
    <row r="31" spans="2:13" x14ac:dyDescent="0.25">
      <c r="B31" s="74"/>
      <c r="C31" s="14">
        <v>69</v>
      </c>
      <c r="D31" s="3">
        <v>23.338100000000001</v>
      </c>
      <c r="E31" s="3">
        <v>21.774799999999999</v>
      </c>
      <c r="F31" s="4">
        <v>23.683299999999999</v>
      </c>
      <c r="H31" s="37">
        <f t="shared" si="0"/>
        <v>22.932066666666667</v>
      </c>
      <c r="I31" s="32">
        <f t="shared" si="1"/>
        <v>1.0169760878866987</v>
      </c>
      <c r="K31" s="45">
        <f t="shared" si="2"/>
        <v>69</v>
      </c>
      <c r="L31" s="32" t="str">
        <f t="shared" si="3"/>
        <v>NCC</v>
      </c>
      <c r="M31" s="20"/>
    </row>
    <row r="32" spans="2:13" x14ac:dyDescent="0.25">
      <c r="B32" s="74"/>
      <c r="C32" s="14">
        <v>70</v>
      </c>
      <c r="D32" s="3">
        <v>8.3788</v>
      </c>
      <c r="E32" s="3">
        <v>8.2635299999999994</v>
      </c>
      <c r="F32" s="4">
        <v>8.3791399999999996</v>
      </c>
      <c r="H32" s="37">
        <f t="shared" si="0"/>
        <v>8.3404900000000008</v>
      </c>
      <c r="I32" s="32">
        <f t="shared" si="1"/>
        <v>6.6649531881327065E-2</v>
      </c>
      <c r="K32" s="45">
        <f t="shared" si="2"/>
        <v>70</v>
      </c>
      <c r="L32" s="32" t="str">
        <f t="shared" si="3"/>
        <v>NCC</v>
      </c>
      <c r="M32" s="20"/>
    </row>
    <row r="33" spans="2:13" x14ac:dyDescent="0.25">
      <c r="B33" s="74"/>
      <c r="C33" s="14">
        <v>71</v>
      </c>
      <c r="D33" s="3">
        <v>19.189900000000002</v>
      </c>
      <c r="E33" s="3">
        <v>18.4969</v>
      </c>
      <c r="F33" s="4">
        <v>19.6996</v>
      </c>
      <c r="H33" s="37">
        <f t="shared" si="0"/>
        <v>19.128800000000002</v>
      </c>
      <c r="I33" s="32">
        <f t="shared" si="1"/>
        <v>0.60367352931862117</v>
      </c>
      <c r="K33" s="45">
        <f t="shared" si="2"/>
        <v>71</v>
      </c>
      <c r="L33" s="32" t="str">
        <f t="shared" si="3"/>
        <v>NCC</v>
      </c>
      <c r="M33" s="20"/>
    </row>
    <row r="34" spans="2:13" x14ac:dyDescent="0.25">
      <c r="B34" s="74"/>
      <c r="C34" s="14">
        <v>74</v>
      </c>
      <c r="D34" s="3">
        <v>20.621099999999998</v>
      </c>
      <c r="E34" s="3">
        <v>17.104099999999999</v>
      </c>
      <c r="F34" s="4">
        <v>20.7317</v>
      </c>
      <c r="H34" s="37">
        <f t="shared" si="0"/>
        <v>19.485633333333336</v>
      </c>
      <c r="I34" s="32">
        <f t="shared" si="1"/>
        <v>2.0632095999518163</v>
      </c>
      <c r="K34" s="45">
        <f t="shared" si="2"/>
        <v>74</v>
      </c>
      <c r="L34" s="32" t="str">
        <f t="shared" si="3"/>
        <v>NCC</v>
      </c>
      <c r="M34" s="20"/>
    </row>
    <row r="35" spans="2:13" x14ac:dyDescent="0.25">
      <c r="B35" s="74"/>
      <c r="C35" s="14">
        <v>75</v>
      </c>
      <c r="D35" s="3">
        <v>7.7389400000000004</v>
      </c>
      <c r="E35" s="3">
        <v>6.3888400000000001</v>
      </c>
      <c r="F35" s="4">
        <v>8.3963400000000004</v>
      </c>
      <c r="H35" s="37">
        <f t="shared" si="0"/>
        <v>7.5080400000000012</v>
      </c>
      <c r="I35" s="32">
        <f t="shared" si="1"/>
        <v>1.0234745575733566</v>
      </c>
      <c r="K35" s="45">
        <f t="shared" si="2"/>
        <v>75</v>
      </c>
      <c r="L35" s="32" t="str">
        <f t="shared" si="3"/>
        <v>NCC</v>
      </c>
      <c r="M35" s="20"/>
    </row>
    <row r="36" spans="2:13" x14ac:dyDescent="0.25">
      <c r="B36" s="74"/>
      <c r="C36" s="14">
        <v>78</v>
      </c>
      <c r="D36" s="3">
        <v>15.1098</v>
      </c>
      <c r="E36" s="3">
        <v>13.615399999999999</v>
      </c>
      <c r="F36" s="4">
        <v>15.474600000000001</v>
      </c>
      <c r="H36" s="37">
        <f t="shared" si="0"/>
        <v>14.733266666666667</v>
      </c>
      <c r="I36" s="32">
        <f t="shared" si="1"/>
        <v>0.98513408901191446</v>
      </c>
      <c r="K36" s="45">
        <f t="shared" si="2"/>
        <v>78</v>
      </c>
      <c r="L36" s="32" t="str">
        <f t="shared" si="3"/>
        <v>NCC</v>
      </c>
      <c r="M36" s="20"/>
    </row>
    <row r="37" spans="2:13" x14ac:dyDescent="0.25">
      <c r="B37" s="74"/>
      <c r="C37" s="14">
        <v>79</v>
      </c>
      <c r="D37" s="3">
        <v>16.3123</v>
      </c>
      <c r="E37" s="3">
        <v>15.07</v>
      </c>
      <c r="F37" s="4">
        <v>16.616499999999998</v>
      </c>
      <c r="H37" s="37">
        <f t="shared" ref="H37:H55" si="4">+AVERAGE(D37:F37)</f>
        <v>15.999600000000001</v>
      </c>
      <c r="I37" s="32">
        <f t="shared" ref="I37:I55" si="5">+STDEV(D37:F37)</f>
        <v>0.81929941413380669</v>
      </c>
      <c r="K37" s="45">
        <f t="shared" ref="K37:K55" si="6">C37</f>
        <v>79</v>
      </c>
      <c r="L37" s="32" t="str">
        <f t="shared" ref="L37:L55" si="7">INDEX($D$4:$F$4, MATCH(MIN(D37:F37), D37:F37, 0))</f>
        <v>NCC</v>
      </c>
      <c r="M37" s="20"/>
    </row>
    <row r="38" spans="2:13" x14ac:dyDescent="0.25">
      <c r="B38" s="74"/>
      <c r="C38" s="14">
        <v>80</v>
      </c>
      <c r="D38" s="3">
        <v>9.7797400000000003</v>
      </c>
      <c r="E38" s="3">
        <v>8.5310000000000006</v>
      </c>
      <c r="F38" s="4">
        <v>9.8713800000000003</v>
      </c>
      <c r="H38" s="37">
        <f t="shared" si="4"/>
        <v>9.3940400000000022</v>
      </c>
      <c r="I38" s="32">
        <f t="shared" si="5"/>
        <v>0.74881773723650524</v>
      </c>
      <c r="K38" s="45">
        <f t="shared" si="6"/>
        <v>80</v>
      </c>
      <c r="L38" s="32" t="str">
        <f t="shared" si="7"/>
        <v>NCC</v>
      </c>
      <c r="M38" s="20"/>
    </row>
    <row r="39" spans="2:13" x14ac:dyDescent="0.25">
      <c r="B39" s="74"/>
      <c r="C39" s="14">
        <v>81</v>
      </c>
      <c r="D39" s="3">
        <v>22.706199999999999</v>
      </c>
      <c r="E39" s="3">
        <v>22.801100000000002</v>
      </c>
      <c r="F39" s="4">
        <v>22.639199999999999</v>
      </c>
      <c r="H39" s="37">
        <f t="shared" si="4"/>
        <v>22.715500000000002</v>
      </c>
      <c r="I39" s="32">
        <f t="shared" si="5"/>
        <v>8.1349677319582772E-2</v>
      </c>
      <c r="K39" s="45">
        <f t="shared" si="6"/>
        <v>81</v>
      </c>
      <c r="L39" s="32" t="str">
        <f t="shared" si="7"/>
        <v>SSD</v>
      </c>
      <c r="M39" s="20"/>
    </row>
    <row r="40" spans="2:13" x14ac:dyDescent="0.25">
      <c r="B40" s="74"/>
      <c r="C40" s="14">
        <v>82</v>
      </c>
      <c r="D40" s="3">
        <v>21.927399999999999</v>
      </c>
      <c r="E40" s="3">
        <v>21.8644</v>
      </c>
      <c r="F40" s="4">
        <v>22.0184</v>
      </c>
      <c r="H40" s="37">
        <f t="shared" si="4"/>
        <v>21.936733333333333</v>
      </c>
      <c r="I40" s="32">
        <f t="shared" si="5"/>
        <v>7.7423080107506301E-2</v>
      </c>
      <c r="K40" s="45">
        <f t="shared" si="6"/>
        <v>82</v>
      </c>
      <c r="L40" s="32" t="str">
        <f t="shared" si="7"/>
        <v>NCC</v>
      </c>
      <c r="M40" s="20"/>
    </row>
    <row r="41" spans="2:13" x14ac:dyDescent="0.25">
      <c r="B41" s="74"/>
      <c r="C41" s="14">
        <v>83</v>
      </c>
      <c r="D41" s="3">
        <v>12.6928</v>
      </c>
      <c r="E41" s="3">
        <v>11.968400000000001</v>
      </c>
      <c r="F41" s="4">
        <v>12.4818</v>
      </c>
      <c r="H41" s="37">
        <f t="shared" si="4"/>
        <v>12.381</v>
      </c>
      <c r="I41" s="32">
        <f t="shared" si="5"/>
        <v>0.37257122808934084</v>
      </c>
      <c r="K41" s="45">
        <f t="shared" si="6"/>
        <v>83</v>
      </c>
      <c r="L41" s="32" t="str">
        <f t="shared" si="7"/>
        <v>NCC</v>
      </c>
      <c r="M41" s="20"/>
    </row>
    <row r="42" spans="2:13" x14ac:dyDescent="0.25">
      <c r="B42" s="74"/>
      <c r="C42" s="14">
        <v>86</v>
      </c>
      <c r="D42" s="3">
        <v>12.2491</v>
      </c>
      <c r="E42" s="3">
        <v>10.656599999999999</v>
      </c>
      <c r="F42" s="4">
        <v>12.3841</v>
      </c>
      <c r="H42" s="37">
        <f t="shared" si="4"/>
        <v>11.763266666666667</v>
      </c>
      <c r="I42" s="32">
        <f t="shared" si="5"/>
        <v>0.96077551141426087</v>
      </c>
      <c r="K42" s="45">
        <f t="shared" si="6"/>
        <v>86</v>
      </c>
      <c r="L42" s="32" t="str">
        <f t="shared" si="7"/>
        <v>NCC</v>
      </c>
      <c r="M42" s="20"/>
    </row>
    <row r="43" spans="2:13" x14ac:dyDescent="0.25">
      <c r="B43" s="74"/>
      <c r="C43" s="14">
        <v>88</v>
      </c>
      <c r="D43" s="3">
        <v>21.2193</v>
      </c>
      <c r="E43" s="3">
        <v>21.233799999999999</v>
      </c>
      <c r="F43" s="4">
        <v>21.125699999999998</v>
      </c>
      <c r="H43" s="37">
        <f t="shared" si="4"/>
        <v>21.192933333333333</v>
      </c>
      <c r="I43" s="32">
        <f t="shared" si="5"/>
        <v>5.8675406545957584E-2</v>
      </c>
      <c r="K43" s="45">
        <f t="shared" si="6"/>
        <v>88</v>
      </c>
      <c r="L43" s="32" t="str">
        <f t="shared" si="7"/>
        <v>SSD</v>
      </c>
      <c r="M43" s="20"/>
    </row>
    <row r="44" spans="2:13" x14ac:dyDescent="0.25">
      <c r="B44" s="74"/>
      <c r="C44" s="14">
        <v>90</v>
      </c>
      <c r="D44" s="3">
        <v>25.0229</v>
      </c>
      <c r="E44" s="3">
        <v>21.5246</v>
      </c>
      <c r="F44" s="4">
        <v>25.257400000000001</v>
      </c>
      <c r="H44" s="37">
        <f t="shared" si="4"/>
        <v>23.934966666666668</v>
      </c>
      <c r="I44" s="32">
        <f t="shared" si="5"/>
        <v>2.0907290985044753</v>
      </c>
      <c r="K44" s="45">
        <f t="shared" si="6"/>
        <v>90</v>
      </c>
      <c r="L44" s="32" t="str">
        <f t="shared" si="7"/>
        <v>NCC</v>
      </c>
      <c r="M44" s="20"/>
    </row>
    <row r="45" spans="2:13" x14ac:dyDescent="0.25">
      <c r="B45" s="74"/>
      <c r="C45" s="14">
        <v>91</v>
      </c>
      <c r="D45" s="3">
        <v>13.4053</v>
      </c>
      <c r="E45" s="3">
        <v>11.8483</v>
      </c>
      <c r="F45" s="4">
        <v>13.902200000000001</v>
      </c>
      <c r="H45" s="37">
        <f t="shared" si="4"/>
        <v>13.051933333333332</v>
      </c>
      <c r="I45" s="32">
        <f t="shared" si="5"/>
        <v>1.0715770169863359</v>
      </c>
      <c r="K45" s="45">
        <f t="shared" si="6"/>
        <v>91</v>
      </c>
      <c r="L45" s="32" t="str">
        <f t="shared" si="7"/>
        <v>NCC</v>
      </c>
      <c r="M45" s="20"/>
    </row>
    <row r="46" spans="2:13" x14ac:dyDescent="0.25">
      <c r="B46" s="74"/>
      <c r="C46" s="14">
        <v>92</v>
      </c>
      <c r="D46" s="3">
        <v>16.149100000000001</v>
      </c>
      <c r="E46" s="3">
        <v>13.23</v>
      </c>
      <c r="F46" s="4">
        <v>17.343299999999999</v>
      </c>
      <c r="H46" s="37">
        <f t="shared" si="4"/>
        <v>15.574133333333334</v>
      </c>
      <c r="I46" s="32">
        <f t="shared" si="5"/>
        <v>2.1160692860427135</v>
      </c>
      <c r="K46" s="45">
        <f t="shared" si="6"/>
        <v>92</v>
      </c>
      <c r="L46" s="32" t="str">
        <f t="shared" si="7"/>
        <v>NCC</v>
      </c>
      <c r="M46" s="20"/>
    </row>
    <row r="47" spans="2:13" x14ac:dyDescent="0.25">
      <c r="B47" s="74"/>
      <c r="C47" s="14">
        <v>93</v>
      </c>
      <c r="D47" s="3">
        <v>11.2935</v>
      </c>
      <c r="E47" s="3">
        <v>8.3450000000000006</v>
      </c>
      <c r="F47" s="4">
        <v>11.5785</v>
      </c>
      <c r="H47" s="37">
        <f t="shared" si="4"/>
        <v>10.405666666666667</v>
      </c>
      <c r="I47" s="32">
        <f t="shared" si="5"/>
        <v>1.7902699749851632</v>
      </c>
      <c r="K47" s="45">
        <f t="shared" si="6"/>
        <v>93</v>
      </c>
      <c r="L47" s="32" t="str">
        <f t="shared" si="7"/>
        <v>NCC</v>
      </c>
      <c r="M47" s="20"/>
    </row>
    <row r="48" spans="2:13" x14ac:dyDescent="0.25">
      <c r="B48" s="74"/>
      <c r="C48" s="14">
        <v>94</v>
      </c>
      <c r="D48" s="3">
        <v>6.26281</v>
      </c>
      <c r="E48" s="3">
        <v>6.3259100000000004</v>
      </c>
      <c r="F48" s="4">
        <v>6.4950200000000002</v>
      </c>
      <c r="H48" s="37">
        <f t="shared" si="4"/>
        <v>6.3612466666666663</v>
      </c>
      <c r="I48" s="32">
        <f t="shared" si="5"/>
        <v>0.12007031703686533</v>
      </c>
      <c r="K48" s="45">
        <f t="shared" si="6"/>
        <v>94</v>
      </c>
      <c r="L48" s="32" t="str">
        <f t="shared" si="7"/>
        <v>MI</v>
      </c>
      <c r="M48" s="20"/>
    </row>
    <row r="49" spans="2:14" x14ac:dyDescent="0.25">
      <c r="B49" s="74"/>
      <c r="C49" s="14">
        <v>95</v>
      </c>
      <c r="D49" s="3">
        <v>11.3681</v>
      </c>
      <c r="E49" s="3">
        <v>8.4713700000000003</v>
      </c>
      <c r="F49" s="4">
        <v>14.246700000000001</v>
      </c>
      <c r="H49" s="37">
        <f t="shared" si="4"/>
        <v>11.362056666666666</v>
      </c>
      <c r="I49" s="32">
        <f t="shared" si="5"/>
        <v>2.8876697428261053</v>
      </c>
      <c r="K49" s="45">
        <f t="shared" si="6"/>
        <v>95</v>
      </c>
      <c r="L49" s="32" t="str">
        <f t="shared" si="7"/>
        <v>NCC</v>
      </c>
      <c r="M49" s="20"/>
    </row>
    <row r="50" spans="2:14" x14ac:dyDescent="0.25">
      <c r="B50" s="74"/>
      <c r="C50" s="14">
        <v>96</v>
      </c>
      <c r="D50" s="3">
        <v>12.617100000000001</v>
      </c>
      <c r="E50" s="3">
        <v>9.8608799999999999</v>
      </c>
      <c r="F50" s="4">
        <v>13.1882</v>
      </c>
      <c r="H50" s="37">
        <f t="shared" si="4"/>
        <v>11.888726666666669</v>
      </c>
      <c r="I50" s="32">
        <f t="shared" si="5"/>
        <v>1.7792302774327131</v>
      </c>
      <c r="K50" s="45">
        <f t="shared" si="6"/>
        <v>96</v>
      </c>
      <c r="L50" s="32" t="str">
        <f t="shared" si="7"/>
        <v>NCC</v>
      </c>
      <c r="M50" s="20"/>
    </row>
    <row r="51" spans="2:14" x14ac:dyDescent="0.25">
      <c r="B51" s="74"/>
      <c r="C51" s="14">
        <v>97</v>
      </c>
      <c r="D51" s="3">
        <v>21.4618</v>
      </c>
      <c r="E51" s="3">
        <v>17.686199999999999</v>
      </c>
      <c r="F51" s="4">
        <v>26.617000000000001</v>
      </c>
      <c r="H51" s="37">
        <f t="shared" si="4"/>
        <v>21.921666666666667</v>
      </c>
      <c r="I51" s="32">
        <f t="shared" si="5"/>
        <v>4.4831244878247025</v>
      </c>
      <c r="K51" s="45">
        <f t="shared" si="6"/>
        <v>97</v>
      </c>
      <c r="L51" s="32" t="str">
        <f t="shared" si="7"/>
        <v>NCC</v>
      </c>
      <c r="M51" s="20"/>
    </row>
    <row r="52" spans="2:14" x14ac:dyDescent="0.25">
      <c r="B52" s="74"/>
      <c r="C52" s="14">
        <v>98</v>
      </c>
      <c r="D52" s="3">
        <v>10.8772</v>
      </c>
      <c r="E52" s="3">
        <v>11.7354</v>
      </c>
      <c r="F52" s="4">
        <v>12.3009</v>
      </c>
      <c r="H52" s="37">
        <f t="shared" si="4"/>
        <v>11.637833333333333</v>
      </c>
      <c r="I52" s="32">
        <f t="shared" si="5"/>
        <v>0.71684716874193866</v>
      </c>
      <c r="K52" s="45">
        <f t="shared" si="6"/>
        <v>98</v>
      </c>
      <c r="L52" s="32" t="str">
        <f t="shared" si="7"/>
        <v>MI</v>
      </c>
      <c r="M52" s="20"/>
    </row>
    <row r="53" spans="2:14" x14ac:dyDescent="0.25">
      <c r="B53" s="74"/>
      <c r="C53" s="14">
        <v>99</v>
      </c>
      <c r="D53" s="3">
        <v>18.5991</v>
      </c>
      <c r="E53" s="3">
        <v>14.711399999999999</v>
      </c>
      <c r="F53" s="4">
        <v>18.9376</v>
      </c>
      <c r="H53" s="37">
        <f t="shared" si="4"/>
        <v>17.416033333333331</v>
      </c>
      <c r="I53" s="32">
        <f t="shared" si="5"/>
        <v>2.3483880989592349</v>
      </c>
      <c r="K53" s="45">
        <f t="shared" si="6"/>
        <v>99</v>
      </c>
      <c r="L53" s="32" t="str">
        <f t="shared" si="7"/>
        <v>NCC</v>
      </c>
      <c r="M53" s="20"/>
    </row>
    <row r="54" spans="2:14" x14ac:dyDescent="0.25">
      <c r="B54" s="74"/>
      <c r="C54" s="14">
        <v>100</v>
      </c>
      <c r="D54" s="3">
        <v>11.1858</v>
      </c>
      <c r="E54" s="3">
        <v>10.4777</v>
      </c>
      <c r="F54" s="4">
        <v>11.183199999999999</v>
      </c>
      <c r="H54" s="37">
        <f t="shared" si="4"/>
        <v>10.9489</v>
      </c>
      <c r="I54" s="32">
        <f t="shared" si="5"/>
        <v>0.40807324097519521</v>
      </c>
      <c r="K54" s="45">
        <f t="shared" si="6"/>
        <v>100</v>
      </c>
      <c r="L54" s="32" t="str">
        <f t="shared" si="7"/>
        <v>NCC</v>
      </c>
      <c r="M54" s="20"/>
    </row>
    <row r="55" spans="2:14" ht="15.75" thickBot="1" x14ac:dyDescent="0.3">
      <c r="B55" s="75"/>
      <c r="C55" s="15">
        <v>103</v>
      </c>
      <c r="D55" s="5">
        <v>15.444100000000001</v>
      </c>
      <c r="E55" s="5">
        <v>9.7399299999999993</v>
      </c>
      <c r="F55" s="6">
        <v>15.6828</v>
      </c>
      <c r="H55" s="38">
        <f t="shared" si="4"/>
        <v>13.622276666666666</v>
      </c>
      <c r="I55" s="8">
        <f t="shared" si="5"/>
        <v>3.3643284846508901</v>
      </c>
      <c r="K55" s="46">
        <f t="shared" si="6"/>
        <v>103</v>
      </c>
      <c r="L55" s="8" t="str">
        <f t="shared" si="7"/>
        <v>NCC</v>
      </c>
      <c r="M55"/>
      <c r="N55"/>
    </row>
    <row r="56" spans="2:14" x14ac:dyDescent="0.25">
      <c r="B56" s="26"/>
      <c r="D56" s="3"/>
      <c r="E56" s="3"/>
      <c r="F56" s="3"/>
      <c r="H56" s="9"/>
      <c r="I56" s="9"/>
      <c r="K56" s="20"/>
      <c r="L56" s="20"/>
      <c r="M56"/>
      <c r="N56"/>
    </row>
    <row r="57" spans="2:14" x14ac:dyDescent="0.25">
      <c r="B57" s="64" t="s">
        <v>8</v>
      </c>
      <c r="C57" s="64"/>
      <c r="D57" s="51">
        <f>+AVERAGEIF(D5:D55, "&lt;"&amp;$Q$3)</f>
        <v>13.797277500000002</v>
      </c>
      <c r="E57" s="51">
        <f>+AVERAGEIF(E5:E55, "&lt;"&amp;$Q$3)</f>
        <v>12.817454523809525</v>
      </c>
      <c r="F57" s="51">
        <f>+AVERAGEIF(F5:F55, "&lt;"&amp;$Q$3)</f>
        <v>14.19857722222222</v>
      </c>
      <c r="H57" s="64" t="s">
        <v>17</v>
      </c>
      <c r="I57" s="64"/>
      <c r="L57" s="28" t="s">
        <v>11</v>
      </c>
      <c r="M57"/>
      <c r="N57"/>
    </row>
    <row r="58" spans="2:14" x14ac:dyDescent="0.25">
      <c r="B58" s="64" t="s">
        <v>9</v>
      </c>
      <c r="C58" s="64"/>
      <c r="D58" s="51">
        <f t="array" ref="D58">_xlfn.STDEV.P(IF(D5:D55 &lt;30, D5:D55))</f>
        <v>5.2425968161030445</v>
      </c>
      <c r="E58" s="51">
        <f t="array" ref="E58">_xlfn.STDEV.P(IF(E5:E55 &lt;30, E5:E55))</f>
        <v>4.8775967243671605</v>
      </c>
      <c r="F58" s="51">
        <f t="array" ref="F58">_xlfn.STDEV.P(IF(F5:F55 &lt;30, F5:F55))</f>
        <v>5.2798524809432124</v>
      </c>
      <c r="H58" s="82" t="str">
        <f>+_xlfn.CONCAT(COUNTIF(H5:H55, "&lt;"&amp;$Q$4), "/", COUNT(H5:H55))</f>
        <v>17/51</v>
      </c>
      <c r="I58" s="82"/>
      <c r="K58" s="27" t="s">
        <v>2</v>
      </c>
      <c r="L58" s="28">
        <f>COUNTIF(L5:L55, "=MI")</f>
        <v>2</v>
      </c>
      <c r="M58"/>
      <c r="N58"/>
    </row>
    <row r="59" spans="2:14" x14ac:dyDescent="0.25">
      <c r="B59" s="81" t="s">
        <v>10</v>
      </c>
      <c r="C59" s="81"/>
      <c r="D59" s="29" t="str">
        <f>+_xlfn.CONCAT(COUNTIF(D5:D55, "&gt;"&amp;$Q$3), "/", COUNT(D5:D55))</f>
        <v>15/51</v>
      </c>
      <c r="E59" s="29" t="str">
        <f>+_xlfn.CONCAT(COUNTIF(E5:E55, "&gt;"&amp;$Q$3), "/", COUNT(E5:E55))</f>
        <v>9/51</v>
      </c>
      <c r="F59" s="29" t="str">
        <f>+_xlfn.CONCAT(COUNTIF(F5:F55, "&gt;"&amp;$Q$3), "/", COUNT(F5:F55))</f>
        <v>15/51</v>
      </c>
      <c r="G59" s="10"/>
      <c r="K59" s="27" t="s">
        <v>3</v>
      </c>
      <c r="L59" s="28">
        <f>COUNTIF(L5:L55, "=NCC")</f>
        <v>43</v>
      </c>
      <c r="M59"/>
      <c r="N59"/>
    </row>
    <row r="60" spans="2:14" x14ac:dyDescent="0.25">
      <c r="C60" s="9"/>
      <c r="E60" s="10"/>
      <c r="F60" s="10"/>
      <c r="K60" s="27" t="s">
        <v>4</v>
      </c>
      <c r="L60" s="28">
        <f>COUNTIF(L5:L55, "=SSD")</f>
        <v>6</v>
      </c>
      <c r="M60"/>
      <c r="N60"/>
    </row>
    <row r="65" spans="13:14" x14ac:dyDescent="0.25">
      <c r="M65"/>
      <c r="N65"/>
    </row>
    <row r="66" spans="13:14" x14ac:dyDescent="0.25">
      <c r="M66"/>
      <c r="N66"/>
    </row>
    <row r="67" spans="13:14" x14ac:dyDescent="0.25">
      <c r="M67"/>
      <c r="N67"/>
    </row>
    <row r="68" spans="13:14" x14ac:dyDescent="0.25">
      <c r="M68"/>
      <c r="N68"/>
    </row>
  </sheetData>
  <mergeCells count="11">
    <mergeCell ref="D2:F2"/>
    <mergeCell ref="D3:F3"/>
    <mergeCell ref="B5:B55"/>
    <mergeCell ref="B57:C57"/>
    <mergeCell ref="B58:C58"/>
    <mergeCell ref="B59:C59"/>
    <mergeCell ref="N4:P4"/>
    <mergeCell ref="N3:P3"/>
    <mergeCell ref="K3:L3"/>
    <mergeCell ref="H57:I57"/>
    <mergeCell ref="H58:I58"/>
  </mergeCells>
  <conditionalFormatting sqref="D5:F56">
    <cfRule type="cellIs" dxfId="12" priority="6" operator="greaterThan">
      <formula>30</formula>
    </cfRule>
  </conditionalFormatting>
  <conditionalFormatting sqref="H5:H55">
    <cfRule type="cellIs" dxfId="11" priority="2" operator="lessThan">
      <formula>10</formula>
    </cfRule>
    <cfRule type="cellIs" dxfId="10" priority="5" operator="greaterThan">
      <formula>30</formula>
    </cfRule>
  </conditionalFormatting>
  <conditionalFormatting sqref="I5:I55">
    <cfRule type="cellIs" dxfId="9" priority="3" operator="lessThan">
      <formula>1</formula>
    </cfRule>
    <cfRule type="cellIs" dxfId="8" priority="4" operator="greaterThan">
      <formula>3</formula>
    </cfRule>
  </conditionalFormatting>
  <conditionalFormatting sqref="D5:F56">
    <cfRule type="cellIs" dxfId="7" priority="9" operator="greaterThan">
      <formula>$Q$3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EAE38-2C34-416B-82D7-BB0AE0C984BB}">
  <dimension ref="B1:U68"/>
  <sheetViews>
    <sheetView zoomScale="85" zoomScaleNormal="85" workbookViewId="0">
      <selection activeCell="E14" sqref="E14"/>
    </sheetView>
  </sheetViews>
  <sheetFormatPr defaultRowHeight="15" x14ac:dyDescent="0.25"/>
  <cols>
    <col min="1" max="1" width="5.7109375" style="9" customWidth="1"/>
    <col min="2" max="2" width="7.42578125" style="9" customWidth="1"/>
    <col min="3" max="3" width="10.140625" style="1" customWidth="1"/>
    <col min="4" max="4" width="9.140625" style="10" customWidth="1"/>
    <col min="5" max="6" width="9.28515625" style="48" customWidth="1"/>
    <col min="7" max="7" width="9.140625" style="9"/>
    <col min="8" max="9" width="9.140625" style="48"/>
    <col min="10" max="20" width="9.140625" style="9"/>
    <col min="21" max="22" width="9.140625" style="9" customWidth="1"/>
    <col min="23" max="16384" width="9.140625" style="9"/>
  </cols>
  <sheetData>
    <row r="1" spans="2:21" ht="15.75" thickBot="1" x14ac:dyDescent="0.3">
      <c r="D1" s="48"/>
    </row>
    <row r="2" spans="2:21" ht="15.75" thickBot="1" x14ac:dyDescent="0.3">
      <c r="B2" s="11"/>
      <c r="C2" s="13"/>
      <c r="D2" s="83" t="s">
        <v>23</v>
      </c>
      <c r="E2" s="84"/>
      <c r="F2" s="85"/>
    </row>
    <row r="3" spans="2:21" ht="33" customHeight="1" thickBot="1" x14ac:dyDescent="0.3">
      <c r="B3" s="12"/>
      <c r="C3" s="14"/>
      <c r="D3" s="86" t="s">
        <v>22</v>
      </c>
      <c r="E3" s="87"/>
      <c r="F3" s="88"/>
      <c r="K3" s="76" t="s">
        <v>15</v>
      </c>
      <c r="L3" s="78"/>
      <c r="M3" s="30"/>
      <c r="N3" s="72" t="s">
        <v>12</v>
      </c>
      <c r="O3" s="72"/>
      <c r="P3" s="72"/>
      <c r="Q3" s="50">
        <v>20</v>
      </c>
    </row>
    <row r="4" spans="2:21" ht="15.75" thickBot="1" x14ac:dyDescent="0.3">
      <c r="B4" s="12"/>
      <c r="C4" s="14"/>
      <c r="D4" s="16" t="s">
        <v>2</v>
      </c>
      <c r="E4" s="7" t="s">
        <v>3</v>
      </c>
      <c r="F4" s="8" t="s">
        <v>4</v>
      </c>
      <c r="H4" s="43" t="s">
        <v>8</v>
      </c>
      <c r="I4" s="44" t="s">
        <v>9</v>
      </c>
      <c r="K4" s="39" t="s">
        <v>16</v>
      </c>
      <c r="L4" s="40" t="s">
        <v>11</v>
      </c>
      <c r="M4" s="34"/>
      <c r="N4" s="72" t="s">
        <v>13</v>
      </c>
      <c r="O4" s="72"/>
      <c r="P4" s="72"/>
      <c r="Q4" s="50">
        <v>12.5</v>
      </c>
      <c r="U4" s="54"/>
    </row>
    <row r="5" spans="2:21" x14ac:dyDescent="0.25">
      <c r="B5" s="74" t="s">
        <v>6</v>
      </c>
      <c r="C5" s="14">
        <v>6</v>
      </c>
      <c r="D5" s="3">
        <v>15.816700000000001</v>
      </c>
      <c r="E5" s="3">
        <v>15.21</v>
      </c>
      <c r="F5" s="4">
        <v>15.9213</v>
      </c>
      <c r="H5" s="37">
        <f t="shared" ref="H5:H36" si="0">+AVERAGE(D5:F5)</f>
        <v>15.649333333333333</v>
      </c>
      <c r="I5" s="49">
        <f t="shared" ref="I5:I36" si="1">+STDEV(D5:F5)</f>
        <v>0.38405158941649131</v>
      </c>
      <c r="K5" s="45">
        <f t="shared" ref="K5:K55" si="2">C5</f>
        <v>6</v>
      </c>
      <c r="L5" s="49" t="str">
        <f t="shared" ref="L5:L36" si="3">INDEX($D$4:$F$4, MATCH(MIN(D5:F5), D5:F5, 0))</f>
        <v>NCC</v>
      </c>
      <c r="M5" s="48"/>
      <c r="U5" s="54"/>
    </row>
    <row r="6" spans="2:21" x14ac:dyDescent="0.25">
      <c r="B6" s="74"/>
      <c r="C6" s="14">
        <v>8</v>
      </c>
      <c r="D6" s="3">
        <v>20.313300000000002</v>
      </c>
      <c r="E6" s="3">
        <v>20.550899999999999</v>
      </c>
      <c r="F6" s="4">
        <v>20.313300000000002</v>
      </c>
      <c r="H6" s="37">
        <f t="shared" si="0"/>
        <v>20.392499999999998</v>
      </c>
      <c r="I6" s="49">
        <f t="shared" si="1"/>
        <v>0.13717842395945332</v>
      </c>
      <c r="K6" s="45">
        <f t="shared" si="2"/>
        <v>8</v>
      </c>
      <c r="L6" s="49" t="str">
        <f t="shared" si="3"/>
        <v>MI</v>
      </c>
      <c r="M6" s="48"/>
      <c r="U6" s="54"/>
    </row>
    <row r="7" spans="2:21" x14ac:dyDescent="0.25">
      <c r="B7" s="74"/>
      <c r="C7" s="14">
        <v>10</v>
      </c>
      <c r="D7" s="3">
        <v>17.8445</v>
      </c>
      <c r="E7" s="3">
        <v>17.5733</v>
      </c>
      <c r="F7" s="4">
        <v>18.029699999999998</v>
      </c>
      <c r="H7" s="37">
        <f t="shared" si="0"/>
        <v>17.815833333333334</v>
      </c>
      <c r="I7" s="49">
        <f t="shared" si="1"/>
        <v>0.2295464513629715</v>
      </c>
      <c r="K7" s="45">
        <f t="shared" si="2"/>
        <v>10</v>
      </c>
      <c r="L7" s="49" t="str">
        <f t="shared" si="3"/>
        <v>NCC</v>
      </c>
      <c r="M7" s="48"/>
      <c r="U7" s="54"/>
    </row>
    <row r="8" spans="2:21" x14ac:dyDescent="0.25">
      <c r="B8" s="74"/>
      <c r="C8" s="14">
        <v>11</v>
      </c>
      <c r="D8" s="3">
        <v>15.107699999999999</v>
      </c>
      <c r="E8" s="3">
        <v>15.11</v>
      </c>
      <c r="F8" s="4">
        <v>15.0923</v>
      </c>
      <c r="H8" s="37">
        <f t="shared" si="0"/>
        <v>15.103333333333333</v>
      </c>
      <c r="I8" s="49">
        <f t="shared" si="1"/>
        <v>9.6241016896814382E-3</v>
      </c>
      <c r="K8" s="45">
        <f t="shared" si="2"/>
        <v>11</v>
      </c>
      <c r="L8" s="49" t="str">
        <f t="shared" si="3"/>
        <v>SSD</v>
      </c>
      <c r="M8" s="48"/>
      <c r="U8" s="54"/>
    </row>
    <row r="9" spans="2:21" x14ac:dyDescent="0.25">
      <c r="B9" s="74"/>
      <c r="C9" s="14">
        <v>13</v>
      </c>
      <c r="D9" s="3">
        <v>18.619800000000001</v>
      </c>
      <c r="E9" s="3">
        <v>18.2075</v>
      </c>
      <c r="F9" s="4">
        <v>18.5472</v>
      </c>
      <c r="H9" s="37">
        <f t="shared" si="0"/>
        <v>18.458166666666667</v>
      </c>
      <c r="I9" s="49">
        <f t="shared" si="1"/>
        <v>0.22009775858316613</v>
      </c>
      <c r="K9" s="45">
        <f t="shared" si="2"/>
        <v>13</v>
      </c>
      <c r="L9" s="49" t="str">
        <f t="shared" si="3"/>
        <v>NCC</v>
      </c>
      <c r="M9" s="48"/>
      <c r="U9" s="54"/>
    </row>
    <row r="10" spans="2:21" x14ac:dyDescent="0.25">
      <c r="B10" s="74"/>
      <c r="C10" s="14">
        <v>20</v>
      </c>
      <c r="D10" s="3">
        <v>18.966100000000001</v>
      </c>
      <c r="E10" s="3">
        <v>18.470300000000002</v>
      </c>
      <c r="F10" s="4">
        <v>18.8856</v>
      </c>
      <c r="H10" s="37">
        <f t="shared" si="0"/>
        <v>18.774000000000001</v>
      </c>
      <c r="I10" s="49">
        <f t="shared" si="1"/>
        <v>0.26607391830091059</v>
      </c>
      <c r="K10" s="45">
        <f t="shared" si="2"/>
        <v>20</v>
      </c>
      <c r="L10" s="49" t="str">
        <f t="shared" si="3"/>
        <v>NCC</v>
      </c>
      <c r="M10" s="48"/>
      <c r="U10" s="54"/>
    </row>
    <row r="11" spans="2:21" x14ac:dyDescent="0.25">
      <c r="B11" s="74"/>
      <c r="C11" s="14">
        <v>21</v>
      </c>
      <c r="D11" s="3">
        <v>19.125900000000001</v>
      </c>
      <c r="E11" s="3">
        <v>16.641500000000001</v>
      </c>
      <c r="F11" s="4">
        <v>19.29</v>
      </c>
      <c r="H11" s="37">
        <f t="shared" si="0"/>
        <v>18.352466666666668</v>
      </c>
      <c r="I11" s="49">
        <f t="shared" si="1"/>
        <v>1.4840105806001964</v>
      </c>
      <c r="K11" s="45">
        <f t="shared" si="2"/>
        <v>21</v>
      </c>
      <c r="L11" s="49" t="str">
        <f t="shared" si="3"/>
        <v>NCC</v>
      </c>
      <c r="M11" s="48"/>
      <c r="U11" s="54"/>
    </row>
    <row r="12" spans="2:21" x14ac:dyDescent="0.25">
      <c r="B12" s="74"/>
      <c r="C12" s="14">
        <v>22</v>
      </c>
      <c r="D12" s="3">
        <v>17.739699999999999</v>
      </c>
      <c r="E12" s="3">
        <v>15.059699999999999</v>
      </c>
      <c r="F12" s="4">
        <v>18.073</v>
      </c>
      <c r="H12" s="37">
        <f t="shared" si="0"/>
        <v>16.957466666666665</v>
      </c>
      <c r="I12" s="49">
        <f t="shared" si="1"/>
        <v>1.6519415738255798</v>
      </c>
      <c r="K12" s="45">
        <f t="shared" si="2"/>
        <v>22</v>
      </c>
      <c r="L12" s="49" t="str">
        <f t="shared" si="3"/>
        <v>NCC</v>
      </c>
      <c r="M12" s="48"/>
      <c r="U12" s="54"/>
    </row>
    <row r="13" spans="2:21" x14ac:dyDescent="0.25">
      <c r="B13" s="74"/>
      <c r="C13" s="14">
        <v>23</v>
      </c>
      <c r="D13" s="3">
        <v>32.704799999999999</v>
      </c>
      <c r="E13" s="3">
        <v>31.385400000000001</v>
      </c>
      <c r="F13" s="4">
        <v>32.704799999999999</v>
      </c>
      <c r="H13" s="37">
        <f t="shared" si="0"/>
        <v>32.264999999999993</v>
      </c>
      <c r="I13" s="49">
        <f t="shared" si="1"/>
        <v>0.76175594516879119</v>
      </c>
      <c r="K13" s="45">
        <f t="shared" si="2"/>
        <v>23</v>
      </c>
      <c r="L13" s="49" t="str">
        <f t="shared" si="3"/>
        <v>NCC</v>
      </c>
      <c r="M13" s="48"/>
      <c r="U13" s="54"/>
    </row>
    <row r="14" spans="2:21" x14ac:dyDescent="0.25">
      <c r="B14" s="74"/>
      <c r="C14" s="14">
        <v>25</v>
      </c>
      <c r="D14" s="3">
        <v>12.264699999999999</v>
      </c>
      <c r="E14" s="3">
        <v>12.4735</v>
      </c>
      <c r="F14" s="4">
        <v>12.332800000000001</v>
      </c>
      <c r="H14" s="37">
        <f t="shared" si="0"/>
        <v>12.356999999999999</v>
      </c>
      <c r="I14" s="49">
        <f t="shared" si="1"/>
        <v>0.10648281551499277</v>
      </c>
      <c r="K14" s="45">
        <f t="shared" si="2"/>
        <v>25</v>
      </c>
      <c r="L14" s="49" t="str">
        <f t="shared" si="3"/>
        <v>MI</v>
      </c>
      <c r="M14" s="48"/>
      <c r="U14" s="54"/>
    </row>
    <row r="15" spans="2:21" x14ac:dyDescent="0.25">
      <c r="B15" s="74"/>
      <c r="C15" s="14">
        <v>26</v>
      </c>
      <c r="D15" s="3">
        <v>21.087199999999999</v>
      </c>
      <c r="E15" s="3">
        <v>20.635300000000001</v>
      </c>
      <c r="F15" s="4">
        <v>21.087199999999999</v>
      </c>
      <c r="H15" s="37">
        <f t="shared" si="0"/>
        <v>20.936566666666664</v>
      </c>
      <c r="I15" s="49">
        <f t="shared" si="1"/>
        <v>0.26090458664679095</v>
      </c>
      <c r="K15" s="45">
        <f t="shared" si="2"/>
        <v>26</v>
      </c>
      <c r="L15" s="49" t="str">
        <f t="shared" si="3"/>
        <v>NCC</v>
      </c>
      <c r="M15" s="48"/>
      <c r="U15" s="54"/>
    </row>
    <row r="16" spans="2:21" x14ac:dyDescent="0.25">
      <c r="B16" s="74"/>
      <c r="C16" s="14">
        <v>28</v>
      </c>
      <c r="D16" s="3">
        <v>21.047699999999999</v>
      </c>
      <c r="E16" s="3">
        <v>21.010100000000001</v>
      </c>
      <c r="F16" s="4">
        <v>21.104299999999999</v>
      </c>
      <c r="H16" s="37">
        <f t="shared" si="0"/>
        <v>21.054033333333333</v>
      </c>
      <c r="I16" s="49">
        <f t="shared" si="1"/>
        <v>4.7418280581788354E-2</v>
      </c>
      <c r="K16" s="45">
        <f t="shared" si="2"/>
        <v>28</v>
      </c>
      <c r="L16" s="49" t="str">
        <f t="shared" si="3"/>
        <v>NCC</v>
      </c>
      <c r="M16" s="48"/>
      <c r="U16" s="54"/>
    </row>
    <row r="17" spans="2:21" x14ac:dyDescent="0.25">
      <c r="B17" s="74"/>
      <c r="C17" s="14">
        <v>30</v>
      </c>
      <c r="D17" s="3">
        <v>18.173200000000001</v>
      </c>
      <c r="E17" s="3">
        <v>15.803000000000001</v>
      </c>
      <c r="F17" s="4">
        <v>18.173200000000001</v>
      </c>
      <c r="H17" s="37">
        <f t="shared" si="0"/>
        <v>17.383133333333337</v>
      </c>
      <c r="I17" s="49">
        <f t="shared" si="1"/>
        <v>1.3684356080332514</v>
      </c>
      <c r="K17" s="45">
        <f t="shared" si="2"/>
        <v>30</v>
      </c>
      <c r="L17" s="49" t="str">
        <f t="shared" si="3"/>
        <v>NCC</v>
      </c>
      <c r="M17" s="48"/>
      <c r="U17" s="54"/>
    </row>
    <row r="18" spans="2:21" x14ac:dyDescent="0.25">
      <c r="B18" s="74"/>
      <c r="C18" s="14">
        <v>34</v>
      </c>
      <c r="D18" s="3">
        <v>231.53</v>
      </c>
      <c r="E18" s="3">
        <v>233.40100000000001</v>
      </c>
      <c r="F18" s="4">
        <v>231.06800000000001</v>
      </c>
      <c r="H18" s="37">
        <f t="shared" si="0"/>
        <v>231.99966666666668</v>
      </c>
      <c r="I18" s="49">
        <f t="shared" si="1"/>
        <v>1.2353794288935429</v>
      </c>
      <c r="K18" s="45">
        <f t="shared" si="2"/>
        <v>34</v>
      </c>
      <c r="L18" s="49" t="str">
        <f t="shared" si="3"/>
        <v>SSD</v>
      </c>
      <c r="M18" s="48"/>
      <c r="U18" s="54"/>
    </row>
    <row r="19" spans="2:21" x14ac:dyDescent="0.25">
      <c r="B19" s="74"/>
      <c r="C19" s="14">
        <v>36</v>
      </c>
      <c r="D19" s="3">
        <v>14.9772</v>
      </c>
      <c r="E19" s="3">
        <v>13.1759</v>
      </c>
      <c r="F19" s="4">
        <v>14.9772</v>
      </c>
      <c r="H19" s="37">
        <f t="shared" si="0"/>
        <v>14.376766666666668</v>
      </c>
      <c r="I19" s="49">
        <f t="shared" si="1"/>
        <v>1.0399810398912726</v>
      </c>
      <c r="K19" s="45">
        <f t="shared" si="2"/>
        <v>36</v>
      </c>
      <c r="L19" s="49" t="str">
        <f t="shared" si="3"/>
        <v>NCC</v>
      </c>
      <c r="M19" s="48"/>
      <c r="U19" s="54"/>
    </row>
    <row r="20" spans="2:21" x14ac:dyDescent="0.25">
      <c r="B20" s="74"/>
      <c r="C20" s="14">
        <v>37</v>
      </c>
      <c r="D20" s="3">
        <v>14.1778</v>
      </c>
      <c r="E20" s="3">
        <v>13.984999999999999</v>
      </c>
      <c r="F20" s="4">
        <v>14.2273</v>
      </c>
      <c r="H20" s="37">
        <f t="shared" si="0"/>
        <v>14.130033333333332</v>
      </c>
      <c r="I20" s="49">
        <f t="shared" si="1"/>
        <v>0.12801782427979846</v>
      </c>
      <c r="K20" s="45">
        <f t="shared" si="2"/>
        <v>37</v>
      </c>
      <c r="L20" s="49" t="str">
        <f t="shared" si="3"/>
        <v>NCC</v>
      </c>
      <c r="M20" s="48"/>
      <c r="U20" s="54"/>
    </row>
    <row r="21" spans="2:21" x14ac:dyDescent="0.25">
      <c r="B21" s="74"/>
      <c r="C21" s="14">
        <v>40</v>
      </c>
      <c r="D21" s="3">
        <v>16.602599999999999</v>
      </c>
      <c r="E21" s="3">
        <v>16.883600000000001</v>
      </c>
      <c r="F21" s="4">
        <v>16.4862</v>
      </c>
      <c r="H21" s="37">
        <f t="shared" si="0"/>
        <v>16.657466666666664</v>
      </c>
      <c r="I21" s="49">
        <f t="shared" si="1"/>
        <v>0.20430235763038479</v>
      </c>
      <c r="K21" s="45">
        <f t="shared" si="2"/>
        <v>40</v>
      </c>
      <c r="L21" s="49" t="str">
        <f t="shared" si="3"/>
        <v>SSD</v>
      </c>
      <c r="M21" s="48"/>
      <c r="U21" s="54"/>
    </row>
    <row r="22" spans="2:21" x14ac:dyDescent="0.25">
      <c r="B22" s="74"/>
      <c r="C22" s="14">
        <v>41</v>
      </c>
      <c r="D22" s="3">
        <v>9.46373</v>
      </c>
      <c r="E22" s="3">
        <v>9.2919</v>
      </c>
      <c r="F22" s="4">
        <v>9.6205800000000004</v>
      </c>
      <c r="H22" s="37">
        <f t="shared" si="0"/>
        <v>9.4587366666666668</v>
      </c>
      <c r="I22" s="49">
        <f t="shared" si="1"/>
        <v>0.16439688450008225</v>
      </c>
      <c r="K22" s="45">
        <f t="shared" si="2"/>
        <v>41</v>
      </c>
      <c r="L22" s="49" t="str">
        <f t="shared" si="3"/>
        <v>NCC</v>
      </c>
      <c r="M22" s="48"/>
      <c r="U22" s="54"/>
    </row>
    <row r="23" spans="2:21" x14ac:dyDescent="0.25">
      <c r="B23" s="74"/>
      <c r="C23" s="14">
        <v>46</v>
      </c>
      <c r="D23" s="3">
        <v>11.7788</v>
      </c>
      <c r="E23" s="3">
        <v>11.6404</v>
      </c>
      <c r="F23" s="4">
        <v>11.7788</v>
      </c>
      <c r="H23" s="37">
        <f t="shared" si="0"/>
        <v>11.732666666666667</v>
      </c>
      <c r="I23" s="49">
        <f t="shared" si="1"/>
        <v>7.9905277255844634E-2</v>
      </c>
      <c r="K23" s="45">
        <f t="shared" si="2"/>
        <v>46</v>
      </c>
      <c r="L23" s="49" t="str">
        <f t="shared" si="3"/>
        <v>NCC</v>
      </c>
      <c r="M23" s="48"/>
      <c r="U23" s="54"/>
    </row>
    <row r="24" spans="2:21" x14ac:dyDescent="0.25">
      <c r="B24" s="74"/>
      <c r="C24" s="14">
        <v>49</v>
      </c>
      <c r="D24" s="3">
        <v>15.3019</v>
      </c>
      <c r="E24" s="3">
        <v>13.102399999999999</v>
      </c>
      <c r="F24" s="4">
        <v>15.6995</v>
      </c>
      <c r="H24" s="37">
        <f t="shared" si="0"/>
        <v>14.701266666666667</v>
      </c>
      <c r="I24" s="49">
        <f t="shared" si="1"/>
        <v>1.3988575350382664</v>
      </c>
      <c r="K24" s="45">
        <f t="shared" si="2"/>
        <v>49</v>
      </c>
      <c r="L24" s="49" t="str">
        <f t="shared" si="3"/>
        <v>NCC</v>
      </c>
      <c r="M24" s="48"/>
      <c r="U24" s="54"/>
    </row>
    <row r="25" spans="2:21" x14ac:dyDescent="0.25">
      <c r="B25" s="74"/>
      <c r="C25" s="14">
        <v>50</v>
      </c>
      <c r="D25" s="3">
        <v>47.346699999999998</v>
      </c>
      <c r="E25" s="3">
        <v>47.662300000000002</v>
      </c>
      <c r="F25" s="4">
        <v>47.255299999999998</v>
      </c>
      <c r="H25" s="37">
        <f t="shared" si="0"/>
        <v>47.421433333333333</v>
      </c>
      <c r="I25" s="49">
        <f t="shared" si="1"/>
        <v>0.21354403136902278</v>
      </c>
      <c r="K25" s="45">
        <f t="shared" si="2"/>
        <v>50</v>
      </c>
      <c r="L25" s="49" t="str">
        <f t="shared" si="3"/>
        <v>SSD</v>
      </c>
      <c r="M25" s="48"/>
      <c r="U25" s="54"/>
    </row>
    <row r="26" spans="2:21" x14ac:dyDescent="0.25">
      <c r="B26" s="74"/>
      <c r="C26" s="14">
        <v>55</v>
      </c>
      <c r="D26" s="3">
        <v>12.6104</v>
      </c>
      <c r="E26" s="3">
        <v>12.4617</v>
      </c>
      <c r="F26" s="4">
        <v>12.645899999999999</v>
      </c>
      <c r="H26" s="37">
        <f t="shared" si="0"/>
        <v>12.572666666666665</v>
      </c>
      <c r="I26" s="49">
        <f t="shared" si="1"/>
        <v>9.7725448749715338E-2</v>
      </c>
      <c r="K26" s="45">
        <f t="shared" si="2"/>
        <v>55</v>
      </c>
      <c r="L26" s="49" t="str">
        <f t="shared" si="3"/>
        <v>NCC</v>
      </c>
      <c r="M26" s="48"/>
      <c r="U26" s="54"/>
    </row>
    <row r="27" spans="2:21" x14ac:dyDescent="0.25">
      <c r="B27" s="74"/>
      <c r="C27" s="14">
        <v>56</v>
      </c>
      <c r="D27" s="3">
        <v>19.870899999999999</v>
      </c>
      <c r="E27" s="3">
        <v>19.681100000000001</v>
      </c>
      <c r="F27" s="4">
        <v>19.8811</v>
      </c>
      <c r="H27" s="37">
        <f t="shared" si="0"/>
        <v>19.811033333333331</v>
      </c>
      <c r="I27" s="49">
        <f t="shared" si="1"/>
        <v>0.11264108190768223</v>
      </c>
      <c r="K27" s="45">
        <f t="shared" si="2"/>
        <v>56</v>
      </c>
      <c r="L27" s="49" t="str">
        <f t="shared" si="3"/>
        <v>NCC</v>
      </c>
      <c r="M27" s="48"/>
      <c r="U27" s="54"/>
    </row>
    <row r="28" spans="2:21" x14ac:dyDescent="0.25">
      <c r="B28" s="74"/>
      <c r="C28" s="14">
        <v>62</v>
      </c>
      <c r="D28" s="3">
        <v>11.3317</v>
      </c>
      <c r="E28" s="3">
        <v>11.0482</v>
      </c>
      <c r="F28" s="4">
        <v>11.6843</v>
      </c>
      <c r="H28" s="37">
        <f t="shared" si="0"/>
        <v>11.354733333333334</v>
      </c>
      <c r="I28" s="49">
        <f t="shared" si="1"/>
        <v>0.31867491795454123</v>
      </c>
      <c r="K28" s="45">
        <f t="shared" si="2"/>
        <v>62</v>
      </c>
      <c r="L28" s="49" t="str">
        <f t="shared" si="3"/>
        <v>NCC</v>
      </c>
      <c r="M28" s="48"/>
      <c r="U28" s="54"/>
    </row>
    <row r="29" spans="2:21" x14ac:dyDescent="0.25">
      <c r="B29" s="74"/>
      <c r="C29" s="14">
        <v>66</v>
      </c>
      <c r="D29" s="3">
        <v>26.247499999999999</v>
      </c>
      <c r="E29" s="3">
        <v>25.1477</v>
      </c>
      <c r="F29" s="4">
        <v>26.356100000000001</v>
      </c>
      <c r="H29" s="37">
        <f t="shared" si="0"/>
        <v>25.917100000000001</v>
      </c>
      <c r="I29" s="49">
        <f t="shared" si="1"/>
        <v>0.66852880267046078</v>
      </c>
      <c r="K29" s="45">
        <f t="shared" si="2"/>
        <v>66</v>
      </c>
      <c r="L29" s="49" t="str">
        <f t="shared" si="3"/>
        <v>NCC</v>
      </c>
      <c r="M29" s="48"/>
      <c r="U29" s="54"/>
    </row>
    <row r="30" spans="2:21" x14ac:dyDescent="0.25">
      <c r="B30" s="74"/>
      <c r="C30" s="14">
        <v>67</v>
      </c>
      <c r="D30" s="3">
        <v>17.1203</v>
      </c>
      <c r="E30" s="3">
        <v>18.033100000000001</v>
      </c>
      <c r="F30" s="4">
        <v>17.260000000000002</v>
      </c>
      <c r="H30" s="37">
        <f t="shared" si="0"/>
        <v>17.471133333333338</v>
      </c>
      <c r="I30" s="49">
        <f t="shared" si="1"/>
        <v>0.49166444180287583</v>
      </c>
      <c r="K30" s="45">
        <f t="shared" si="2"/>
        <v>67</v>
      </c>
      <c r="L30" s="49" t="str">
        <f t="shared" si="3"/>
        <v>MI</v>
      </c>
      <c r="M30" s="48"/>
      <c r="U30" s="54"/>
    </row>
    <row r="31" spans="2:21" x14ac:dyDescent="0.25">
      <c r="B31" s="74"/>
      <c r="C31" s="14">
        <v>69</v>
      </c>
      <c r="D31" s="3">
        <v>21.2166</v>
      </c>
      <c r="E31" s="3">
        <v>21.213200000000001</v>
      </c>
      <c r="F31" s="4">
        <v>21.2498</v>
      </c>
      <c r="H31" s="37">
        <f t="shared" si="0"/>
        <v>21.226533333333332</v>
      </c>
      <c r="I31" s="49">
        <f t="shared" si="1"/>
        <v>2.0221111080584584E-2</v>
      </c>
      <c r="K31" s="45">
        <f t="shared" si="2"/>
        <v>69</v>
      </c>
      <c r="L31" s="49" t="str">
        <f t="shared" si="3"/>
        <v>NCC</v>
      </c>
      <c r="M31" s="48"/>
      <c r="U31" s="54"/>
    </row>
    <row r="32" spans="2:21" x14ac:dyDescent="0.25">
      <c r="B32" s="74"/>
      <c r="C32" s="14">
        <v>70</v>
      </c>
      <c r="D32" s="3">
        <v>9.3673999999999999</v>
      </c>
      <c r="E32" s="3">
        <v>9.3532899999999994</v>
      </c>
      <c r="F32" s="4">
        <v>9.3889099999999992</v>
      </c>
      <c r="H32" s="37">
        <f t="shared" si="0"/>
        <v>9.369866666666665</v>
      </c>
      <c r="I32" s="49">
        <f t="shared" si="1"/>
        <v>1.7937654064378864E-2</v>
      </c>
      <c r="K32" s="45">
        <f t="shared" si="2"/>
        <v>70</v>
      </c>
      <c r="L32" s="49" t="str">
        <f t="shared" si="3"/>
        <v>NCC</v>
      </c>
      <c r="M32" s="48"/>
      <c r="U32" s="54"/>
    </row>
    <row r="33" spans="2:21" x14ac:dyDescent="0.25">
      <c r="B33" s="74"/>
      <c r="C33" s="14">
        <v>71</v>
      </c>
      <c r="D33" s="3">
        <v>16.541499999999999</v>
      </c>
      <c r="E33" s="3">
        <v>16.444800000000001</v>
      </c>
      <c r="F33" s="4">
        <v>17.036999999999999</v>
      </c>
      <c r="H33" s="37">
        <f t="shared" si="0"/>
        <v>16.674433333333333</v>
      </c>
      <c r="I33" s="49">
        <f t="shared" si="1"/>
        <v>0.31769271841408786</v>
      </c>
      <c r="K33" s="45">
        <f t="shared" si="2"/>
        <v>71</v>
      </c>
      <c r="L33" s="49" t="str">
        <f t="shared" si="3"/>
        <v>NCC</v>
      </c>
      <c r="M33" s="48"/>
      <c r="U33" s="54"/>
    </row>
    <row r="34" spans="2:21" x14ac:dyDescent="0.25">
      <c r="B34" s="74"/>
      <c r="C34" s="14">
        <v>74</v>
      </c>
      <c r="D34" s="3">
        <v>19.009</v>
      </c>
      <c r="E34" s="3">
        <v>17.370100000000001</v>
      </c>
      <c r="F34" s="4">
        <v>21.540900000000001</v>
      </c>
      <c r="H34" s="37">
        <f t="shared" si="0"/>
        <v>19.306666666666668</v>
      </c>
      <c r="I34" s="49">
        <f t="shared" si="1"/>
        <v>2.1012727674753062</v>
      </c>
      <c r="K34" s="45">
        <f t="shared" si="2"/>
        <v>74</v>
      </c>
      <c r="L34" s="49" t="str">
        <f t="shared" si="3"/>
        <v>NCC</v>
      </c>
      <c r="M34" s="48"/>
      <c r="U34" s="54"/>
    </row>
    <row r="35" spans="2:21" x14ac:dyDescent="0.25">
      <c r="B35" s="74"/>
      <c r="C35" s="14">
        <v>75</v>
      </c>
      <c r="D35" s="3">
        <v>9.8023600000000002</v>
      </c>
      <c r="E35" s="3">
        <v>8.5399200000000004</v>
      </c>
      <c r="F35" s="4">
        <v>10.126799999999999</v>
      </c>
      <c r="H35" s="37">
        <f t="shared" si="0"/>
        <v>9.4896933333333333</v>
      </c>
      <c r="I35" s="49">
        <f t="shared" si="1"/>
        <v>0.83837185480747889</v>
      </c>
      <c r="K35" s="45">
        <f t="shared" si="2"/>
        <v>75</v>
      </c>
      <c r="L35" s="49" t="str">
        <f t="shared" si="3"/>
        <v>NCC</v>
      </c>
      <c r="M35" s="48"/>
      <c r="U35" s="54"/>
    </row>
    <row r="36" spans="2:21" x14ac:dyDescent="0.25">
      <c r="B36" s="74"/>
      <c r="C36" s="14">
        <v>78</v>
      </c>
      <c r="D36" s="3">
        <v>16.215699999999998</v>
      </c>
      <c r="E36" s="3">
        <v>15.1471</v>
      </c>
      <c r="F36" s="4">
        <v>16.467300000000002</v>
      </c>
      <c r="H36" s="37">
        <f t="shared" si="0"/>
        <v>15.943366666666668</v>
      </c>
      <c r="I36" s="49">
        <f t="shared" si="1"/>
        <v>0.70096796883547652</v>
      </c>
      <c r="K36" s="45">
        <f t="shared" si="2"/>
        <v>78</v>
      </c>
      <c r="L36" s="49" t="str">
        <f t="shared" si="3"/>
        <v>NCC</v>
      </c>
      <c r="M36" s="48"/>
      <c r="U36" s="54"/>
    </row>
    <row r="37" spans="2:21" x14ac:dyDescent="0.25">
      <c r="B37" s="74"/>
      <c r="C37" s="14">
        <v>79</v>
      </c>
      <c r="D37" s="3">
        <v>14.7645</v>
      </c>
      <c r="E37" s="3">
        <v>14.759399999999999</v>
      </c>
      <c r="F37" s="4">
        <v>14.7796</v>
      </c>
      <c r="H37" s="37">
        <f t="shared" ref="H37:H55" si="4">+AVERAGE(D37:F37)</f>
        <v>14.767833333333334</v>
      </c>
      <c r="I37" s="49">
        <f t="shared" ref="I37:I55" si="5">+STDEV(D37:F37)</f>
        <v>1.0504443504219627E-2</v>
      </c>
      <c r="K37" s="45">
        <f t="shared" si="2"/>
        <v>79</v>
      </c>
      <c r="L37" s="49" t="str">
        <f t="shared" ref="L37:L55" si="6">INDEX($D$4:$F$4, MATCH(MIN(D37:F37), D37:F37, 0))</f>
        <v>NCC</v>
      </c>
      <c r="M37" s="48"/>
      <c r="U37" s="54"/>
    </row>
    <row r="38" spans="2:21" x14ac:dyDescent="0.25">
      <c r="B38" s="74"/>
      <c r="C38" s="14">
        <v>80</v>
      </c>
      <c r="D38" s="3">
        <v>11.123200000000001</v>
      </c>
      <c r="E38" s="3">
        <v>10.7476</v>
      </c>
      <c r="F38" s="4">
        <v>11.306900000000001</v>
      </c>
      <c r="H38" s="37">
        <f t="shared" si="4"/>
        <v>11.059233333333333</v>
      </c>
      <c r="I38" s="49">
        <f t="shared" si="5"/>
        <v>0.28508406362568472</v>
      </c>
      <c r="K38" s="45">
        <f t="shared" si="2"/>
        <v>80</v>
      </c>
      <c r="L38" s="49" t="str">
        <f t="shared" si="6"/>
        <v>NCC</v>
      </c>
      <c r="M38" s="48"/>
      <c r="U38" s="54"/>
    </row>
    <row r="39" spans="2:21" x14ac:dyDescent="0.25">
      <c r="B39" s="74"/>
      <c r="C39" s="14">
        <v>81</v>
      </c>
      <c r="D39" s="3">
        <v>22.576899999999998</v>
      </c>
      <c r="E39" s="3">
        <v>23.3611</v>
      </c>
      <c r="F39" s="4">
        <v>22.524000000000001</v>
      </c>
      <c r="H39" s="37">
        <f t="shared" si="4"/>
        <v>22.820666666666668</v>
      </c>
      <c r="I39" s="49">
        <f t="shared" si="5"/>
        <v>0.46877579217930365</v>
      </c>
      <c r="K39" s="45">
        <f t="shared" si="2"/>
        <v>81</v>
      </c>
      <c r="L39" s="49" t="str">
        <f t="shared" si="6"/>
        <v>SSD</v>
      </c>
      <c r="M39" s="48"/>
      <c r="U39" s="54"/>
    </row>
    <row r="40" spans="2:21" x14ac:dyDescent="0.25">
      <c r="B40" s="74"/>
      <c r="C40" s="14">
        <v>82</v>
      </c>
      <c r="D40" s="3">
        <v>24.106999999999999</v>
      </c>
      <c r="E40" s="3">
        <v>23.923999999999999</v>
      </c>
      <c r="F40" s="4">
        <v>24.13</v>
      </c>
      <c r="H40" s="37">
        <f t="shared" si="4"/>
        <v>24.053666666666668</v>
      </c>
      <c r="I40" s="49">
        <f t="shared" si="5"/>
        <v>0.11288194423083475</v>
      </c>
      <c r="K40" s="45">
        <f t="shared" si="2"/>
        <v>82</v>
      </c>
      <c r="L40" s="49" t="str">
        <f t="shared" si="6"/>
        <v>NCC</v>
      </c>
      <c r="M40" s="48"/>
      <c r="U40" s="54"/>
    </row>
    <row r="41" spans="2:21" x14ac:dyDescent="0.25">
      <c r="B41" s="74"/>
      <c r="C41" s="14">
        <v>83</v>
      </c>
      <c r="D41" s="3">
        <v>18.046299999999999</v>
      </c>
      <c r="E41" s="3">
        <v>17.683399999999999</v>
      </c>
      <c r="F41" s="4">
        <v>18.0015</v>
      </c>
      <c r="H41" s="37">
        <f t="shared" si="4"/>
        <v>17.910399999999999</v>
      </c>
      <c r="I41" s="49">
        <f t="shared" si="5"/>
        <v>0.19785982411798528</v>
      </c>
      <c r="K41" s="45">
        <f t="shared" si="2"/>
        <v>83</v>
      </c>
      <c r="L41" s="49" t="str">
        <f t="shared" si="6"/>
        <v>NCC</v>
      </c>
      <c r="M41" s="48"/>
      <c r="U41" s="54"/>
    </row>
    <row r="42" spans="2:21" x14ac:dyDescent="0.25">
      <c r="B42" s="74"/>
      <c r="C42" s="14">
        <v>86</v>
      </c>
      <c r="D42" s="3">
        <v>14.2751</v>
      </c>
      <c r="E42" s="3">
        <v>12.9747</v>
      </c>
      <c r="F42" s="4">
        <v>14.2751</v>
      </c>
      <c r="H42" s="37">
        <f t="shared" si="4"/>
        <v>13.841633333333334</v>
      </c>
      <c r="I42" s="49">
        <f t="shared" si="5"/>
        <v>0.75078629005418918</v>
      </c>
      <c r="K42" s="45">
        <f t="shared" si="2"/>
        <v>86</v>
      </c>
      <c r="L42" s="49" t="str">
        <f t="shared" si="6"/>
        <v>NCC</v>
      </c>
      <c r="M42" s="48"/>
      <c r="U42" s="54"/>
    </row>
    <row r="43" spans="2:21" x14ac:dyDescent="0.25">
      <c r="B43" s="74"/>
      <c r="C43" s="14">
        <v>88</v>
      </c>
      <c r="D43" s="3">
        <v>27.575099999999999</v>
      </c>
      <c r="E43" s="3">
        <v>27.465699999999998</v>
      </c>
      <c r="F43" s="4">
        <v>27.544899999999998</v>
      </c>
      <c r="H43" s="37">
        <f t="shared" si="4"/>
        <v>27.528566666666666</v>
      </c>
      <c r="I43" s="49">
        <f t="shared" si="5"/>
        <v>5.6499321529850023E-2</v>
      </c>
      <c r="K43" s="45">
        <f t="shared" si="2"/>
        <v>88</v>
      </c>
      <c r="L43" s="49" t="str">
        <f t="shared" si="6"/>
        <v>NCC</v>
      </c>
      <c r="M43" s="48"/>
      <c r="U43" s="54"/>
    </row>
    <row r="44" spans="2:21" x14ac:dyDescent="0.25">
      <c r="B44" s="74"/>
      <c r="C44" s="14">
        <v>90</v>
      </c>
      <c r="D44" s="3">
        <v>19.671700000000001</v>
      </c>
      <c r="E44" s="3">
        <v>19.686299999999999</v>
      </c>
      <c r="F44" s="4">
        <v>19.5715</v>
      </c>
      <c r="H44" s="37">
        <f t="shared" si="4"/>
        <v>19.643166666666669</v>
      </c>
      <c r="I44" s="49">
        <f t="shared" si="5"/>
        <v>6.249298627312759E-2</v>
      </c>
      <c r="K44" s="45">
        <f t="shared" si="2"/>
        <v>90</v>
      </c>
      <c r="L44" s="49" t="str">
        <f t="shared" si="6"/>
        <v>SSD</v>
      </c>
      <c r="M44" s="48"/>
      <c r="U44" s="54"/>
    </row>
    <row r="45" spans="2:21" x14ac:dyDescent="0.25">
      <c r="B45" s="74"/>
      <c r="C45" s="14">
        <v>91</v>
      </c>
      <c r="D45" s="3">
        <v>12.428100000000001</v>
      </c>
      <c r="E45" s="3">
        <v>11.6075</v>
      </c>
      <c r="F45" s="4">
        <v>12.609400000000001</v>
      </c>
      <c r="H45" s="37">
        <f t="shared" si="4"/>
        <v>12.215000000000002</v>
      </c>
      <c r="I45" s="49">
        <f t="shared" si="5"/>
        <v>0.53386291311534317</v>
      </c>
      <c r="K45" s="45">
        <f t="shared" si="2"/>
        <v>91</v>
      </c>
      <c r="L45" s="49" t="str">
        <f t="shared" si="6"/>
        <v>NCC</v>
      </c>
      <c r="M45" s="48"/>
      <c r="U45" s="54"/>
    </row>
    <row r="46" spans="2:21" x14ac:dyDescent="0.25">
      <c r="B46" s="74"/>
      <c r="C46" s="14">
        <v>92</v>
      </c>
      <c r="D46" s="3">
        <v>10.6676</v>
      </c>
      <c r="E46" s="3">
        <v>10.490500000000001</v>
      </c>
      <c r="F46" s="4">
        <v>10.786300000000001</v>
      </c>
      <c r="H46" s="37">
        <f t="shared" si="4"/>
        <v>10.648133333333334</v>
      </c>
      <c r="I46" s="49">
        <f t="shared" si="5"/>
        <v>0.14885772849715698</v>
      </c>
      <c r="K46" s="45">
        <f t="shared" si="2"/>
        <v>92</v>
      </c>
      <c r="L46" s="49" t="str">
        <f t="shared" si="6"/>
        <v>NCC</v>
      </c>
      <c r="M46" s="48"/>
      <c r="U46" s="54"/>
    </row>
    <row r="47" spans="2:21" x14ac:dyDescent="0.25">
      <c r="B47" s="74"/>
      <c r="C47" s="14">
        <v>93</v>
      </c>
      <c r="D47" s="3">
        <v>12.861499999999999</v>
      </c>
      <c r="E47" s="3">
        <v>12.4139</v>
      </c>
      <c r="F47" s="4">
        <v>13.2675</v>
      </c>
      <c r="H47" s="37">
        <f t="shared" si="4"/>
        <v>12.847633333333333</v>
      </c>
      <c r="I47" s="49">
        <f t="shared" si="5"/>
        <v>0.42696891377866536</v>
      </c>
      <c r="K47" s="45">
        <f t="shared" si="2"/>
        <v>93</v>
      </c>
      <c r="L47" s="49" t="str">
        <f t="shared" si="6"/>
        <v>NCC</v>
      </c>
      <c r="M47" s="48"/>
      <c r="U47" s="54"/>
    </row>
    <row r="48" spans="2:21" x14ac:dyDescent="0.25">
      <c r="B48" s="74"/>
      <c r="C48" s="14">
        <v>94</v>
      </c>
      <c r="D48" s="3">
        <v>10.0855</v>
      </c>
      <c r="E48" s="3">
        <v>10.1166</v>
      </c>
      <c r="F48" s="4">
        <v>10.131600000000001</v>
      </c>
      <c r="H48" s="37">
        <f t="shared" si="4"/>
        <v>10.111233333333333</v>
      </c>
      <c r="I48" s="49">
        <f t="shared" si="5"/>
        <v>2.3513896600379825E-2</v>
      </c>
      <c r="K48" s="45">
        <f t="shared" si="2"/>
        <v>94</v>
      </c>
      <c r="L48" s="49" t="str">
        <f t="shared" si="6"/>
        <v>MI</v>
      </c>
      <c r="M48" s="48"/>
      <c r="U48" s="54"/>
    </row>
    <row r="49" spans="2:21" x14ac:dyDescent="0.25">
      <c r="B49" s="74"/>
      <c r="C49" s="14">
        <v>95</v>
      </c>
      <c r="D49" s="3">
        <v>13.7921</v>
      </c>
      <c r="E49" s="3">
        <v>12.5266</v>
      </c>
      <c r="F49" s="4">
        <v>14.123900000000001</v>
      </c>
      <c r="H49" s="37">
        <f t="shared" si="4"/>
        <v>13.480866666666666</v>
      </c>
      <c r="I49" s="49">
        <f t="shared" si="5"/>
        <v>0.84290655670325254</v>
      </c>
      <c r="K49" s="45">
        <f t="shared" si="2"/>
        <v>95</v>
      </c>
      <c r="L49" s="49" t="str">
        <f t="shared" si="6"/>
        <v>NCC</v>
      </c>
      <c r="M49" s="48"/>
      <c r="U49" s="54"/>
    </row>
    <row r="50" spans="2:21" x14ac:dyDescent="0.25">
      <c r="B50" s="74"/>
      <c r="C50" s="14">
        <v>96</v>
      </c>
      <c r="D50" s="3">
        <v>12.565799999999999</v>
      </c>
      <c r="E50" s="3">
        <v>8.0629600000000003</v>
      </c>
      <c r="F50" s="4">
        <v>12.565799999999999</v>
      </c>
      <c r="H50" s="37">
        <f t="shared" si="4"/>
        <v>11.064853333333332</v>
      </c>
      <c r="I50" s="49">
        <f t="shared" si="5"/>
        <v>2.5997158861178198</v>
      </c>
      <c r="K50" s="45">
        <f t="shared" si="2"/>
        <v>96</v>
      </c>
      <c r="L50" s="49" t="str">
        <f t="shared" si="6"/>
        <v>NCC</v>
      </c>
      <c r="M50" s="48"/>
      <c r="U50" s="54"/>
    </row>
    <row r="51" spans="2:21" x14ac:dyDescent="0.25">
      <c r="B51" s="74"/>
      <c r="C51" s="14">
        <v>97</v>
      </c>
      <c r="D51" s="3">
        <v>17.9148</v>
      </c>
      <c r="E51" s="3">
        <v>14.457700000000001</v>
      </c>
      <c r="F51" s="4">
        <v>19.270900000000001</v>
      </c>
      <c r="H51" s="37">
        <f t="shared" si="4"/>
        <v>17.214466666666667</v>
      </c>
      <c r="I51" s="49">
        <f t="shared" si="5"/>
        <v>2.4818488357136852</v>
      </c>
      <c r="K51" s="45">
        <f t="shared" si="2"/>
        <v>97</v>
      </c>
      <c r="L51" s="49" t="str">
        <f t="shared" si="6"/>
        <v>NCC</v>
      </c>
      <c r="M51" s="48"/>
      <c r="U51" s="54"/>
    </row>
    <row r="52" spans="2:21" x14ac:dyDescent="0.25">
      <c r="B52" s="74"/>
      <c r="C52" s="14">
        <v>98</v>
      </c>
      <c r="D52" s="3">
        <v>8.8686900000000009</v>
      </c>
      <c r="E52" s="3">
        <v>10.130800000000001</v>
      </c>
      <c r="F52" s="4">
        <v>9.8518000000000008</v>
      </c>
      <c r="H52" s="37">
        <f t="shared" si="4"/>
        <v>9.6170966666666668</v>
      </c>
      <c r="I52" s="49">
        <f t="shared" si="5"/>
        <v>0.66298163928824849</v>
      </c>
      <c r="K52" s="45">
        <f t="shared" si="2"/>
        <v>98</v>
      </c>
      <c r="L52" s="49" t="str">
        <f t="shared" si="6"/>
        <v>MI</v>
      </c>
      <c r="M52" s="48"/>
      <c r="U52" s="54"/>
    </row>
    <row r="53" spans="2:21" x14ac:dyDescent="0.25">
      <c r="B53" s="74"/>
      <c r="C53" s="14">
        <v>99</v>
      </c>
      <c r="D53" s="3">
        <v>12.2347</v>
      </c>
      <c r="E53" s="3">
        <v>12.269600000000001</v>
      </c>
      <c r="F53" s="4">
        <v>12.3828</v>
      </c>
      <c r="H53" s="37">
        <f t="shared" si="4"/>
        <v>12.295700000000002</v>
      </c>
      <c r="I53" s="49">
        <f t="shared" si="5"/>
        <v>7.7422929420165598E-2</v>
      </c>
      <c r="K53" s="45">
        <f t="shared" si="2"/>
        <v>99</v>
      </c>
      <c r="L53" s="49" t="str">
        <f t="shared" si="6"/>
        <v>MI</v>
      </c>
      <c r="M53" s="48"/>
      <c r="U53" s="54"/>
    </row>
    <row r="54" spans="2:21" x14ac:dyDescent="0.25">
      <c r="B54" s="74"/>
      <c r="C54" s="14">
        <v>100</v>
      </c>
      <c r="D54" s="3">
        <v>12.7066</v>
      </c>
      <c r="E54" s="3">
        <v>12.4496</v>
      </c>
      <c r="F54" s="4">
        <v>12.763400000000001</v>
      </c>
      <c r="H54" s="37">
        <f t="shared" si="4"/>
        <v>12.639866666666668</v>
      </c>
      <c r="I54" s="49">
        <f t="shared" si="5"/>
        <v>0.16720530294620853</v>
      </c>
      <c r="K54" s="45">
        <f t="shared" si="2"/>
        <v>100</v>
      </c>
      <c r="L54" s="49" t="str">
        <f t="shared" si="6"/>
        <v>NCC</v>
      </c>
      <c r="M54" s="48"/>
      <c r="U54" s="54"/>
    </row>
    <row r="55" spans="2:21" ht="15.75" thickBot="1" x14ac:dyDescent="0.3">
      <c r="B55" s="75"/>
      <c r="C55" s="15">
        <v>103</v>
      </c>
      <c r="D55" s="5">
        <v>15.9556</v>
      </c>
      <c r="E55" s="5">
        <v>10.07</v>
      </c>
      <c r="F55" s="6">
        <v>16.150400000000001</v>
      </c>
      <c r="H55" s="38">
        <f t="shared" si="4"/>
        <v>14.058666666666667</v>
      </c>
      <c r="I55" s="8">
        <f t="shared" si="5"/>
        <v>3.4556595742829401</v>
      </c>
      <c r="K55" s="46">
        <f t="shared" si="2"/>
        <v>103</v>
      </c>
      <c r="L55" s="8" t="str">
        <f t="shared" si="6"/>
        <v>NCC</v>
      </c>
      <c r="M55"/>
      <c r="N55"/>
    </row>
    <row r="56" spans="2:21" x14ac:dyDescent="0.25">
      <c r="B56" s="26"/>
      <c r="D56" s="3"/>
      <c r="E56" s="3"/>
      <c r="F56" s="3"/>
      <c r="H56" s="9"/>
      <c r="I56" s="9"/>
      <c r="K56" s="48"/>
      <c r="L56" s="48"/>
      <c r="M56"/>
      <c r="N56"/>
    </row>
    <row r="57" spans="2:21" x14ac:dyDescent="0.25">
      <c r="C57" s="52" t="s">
        <v>8</v>
      </c>
      <c r="D57" s="51">
        <f>+AVERAGEIF(D5:D55, "&lt;"&amp;$Q$3)</f>
        <v>14.644784499999997</v>
      </c>
      <c r="E57" s="51">
        <f>+AVERAGEIF(E5:E55, "&lt;"&amp;$Q$3)</f>
        <v>13.778861750000001</v>
      </c>
      <c r="F57" s="51">
        <f>+AVERAGEIF(F5:F55, "&lt;"&amp;$Q$3)</f>
        <v>14.704215128205131</v>
      </c>
      <c r="H57" s="64" t="s">
        <v>17</v>
      </c>
      <c r="I57" s="64"/>
      <c r="L57" s="28" t="s">
        <v>11</v>
      </c>
      <c r="M57"/>
      <c r="N57"/>
    </row>
    <row r="58" spans="2:21" x14ac:dyDescent="0.25">
      <c r="C58" s="52" t="s">
        <v>9</v>
      </c>
      <c r="D58" s="51">
        <f t="array" ref="D58">_xlfn.STDEV.P(IF(D5:D55 &lt;30, D5:D55))</f>
        <v>4.4057391557276562</v>
      </c>
      <c r="E58" s="51">
        <f t="array" ref="E58">_xlfn.STDEV.P(IF(E5:E55 &lt;30, E5:E55))</f>
        <v>4.5638346776130421</v>
      </c>
      <c r="F58" s="51">
        <f t="array" ref="F58">_xlfn.STDEV.P(IF(F5:F55 &lt;30, F5:F55))</f>
        <v>4.3985422286912064</v>
      </c>
      <c r="H58" s="82" t="str">
        <f>+_xlfn.CONCAT(COUNTIF(H5:H55, "&lt;"&amp;$Q$4), "/", COUNT(H5:H55))</f>
        <v>13/51</v>
      </c>
      <c r="I58" s="82"/>
      <c r="K58" s="47" t="s">
        <v>2</v>
      </c>
      <c r="L58" s="28">
        <f>COUNTIF(L5:L55, "=MI")</f>
        <v>6</v>
      </c>
      <c r="M58"/>
      <c r="N58"/>
    </row>
    <row r="59" spans="2:21" ht="15" customHeight="1" x14ac:dyDescent="0.25">
      <c r="C59" s="53" t="s">
        <v>10</v>
      </c>
      <c r="D59" s="51" t="str">
        <f>+_xlfn.CONCAT(COUNTIF(D5:D55, "&gt;"&amp;$Q$3), "/", COUNT(D5:D55))</f>
        <v>11/51</v>
      </c>
      <c r="E59" s="51" t="str">
        <f>+_xlfn.CONCAT(COUNTIF(E5:E55, "&gt;"&amp;$Q$3), "/", COUNT(E5:E55))</f>
        <v>11/51</v>
      </c>
      <c r="F59" s="51" t="str">
        <f>+_xlfn.CONCAT(COUNTIF(F5:F55, "&gt;"&amp;$Q$3), "/", COUNT(F5:F55))</f>
        <v>12/51</v>
      </c>
      <c r="G59" s="10"/>
      <c r="K59" s="47" t="s">
        <v>3</v>
      </c>
      <c r="L59" s="28">
        <f>COUNTIF(L5:L55, "=NCC")</f>
        <v>39</v>
      </c>
      <c r="M59"/>
      <c r="N59"/>
    </row>
    <row r="60" spans="2:21" x14ac:dyDescent="0.25">
      <c r="C60" s="9"/>
      <c r="E60" s="10"/>
      <c r="F60" s="10"/>
      <c r="K60" s="47" t="s">
        <v>4</v>
      </c>
      <c r="L60" s="28">
        <f>COUNTIF(L5:L55, "=SSD")</f>
        <v>6</v>
      </c>
      <c r="M60"/>
      <c r="N60"/>
    </row>
    <row r="65" spans="13:14" x14ac:dyDescent="0.25">
      <c r="M65"/>
      <c r="N65"/>
    </row>
    <row r="66" spans="13:14" x14ac:dyDescent="0.25">
      <c r="M66"/>
      <c r="N66"/>
    </row>
    <row r="67" spans="13:14" x14ac:dyDescent="0.25">
      <c r="M67"/>
      <c r="N67"/>
    </row>
    <row r="68" spans="13:14" x14ac:dyDescent="0.25">
      <c r="M68"/>
      <c r="N68"/>
    </row>
  </sheetData>
  <mergeCells count="8">
    <mergeCell ref="K3:L3"/>
    <mergeCell ref="N3:P3"/>
    <mergeCell ref="N4:P4"/>
    <mergeCell ref="H57:I57"/>
    <mergeCell ref="H58:I58"/>
    <mergeCell ref="B5:B55"/>
    <mergeCell ref="D2:F2"/>
    <mergeCell ref="D3:F3"/>
  </mergeCells>
  <conditionalFormatting sqref="D5:F56">
    <cfRule type="cellIs" dxfId="6" priority="6" operator="greaterThan">
      <formula>30</formula>
    </cfRule>
  </conditionalFormatting>
  <conditionalFormatting sqref="H5:H55">
    <cfRule type="cellIs" dxfId="5" priority="2" operator="lessThan">
      <formula>10</formula>
    </cfRule>
    <cfRule type="cellIs" dxfId="4" priority="5" operator="greaterThan">
      <formula>30</formula>
    </cfRule>
  </conditionalFormatting>
  <conditionalFormatting sqref="I5:I55">
    <cfRule type="cellIs" dxfId="3" priority="3" operator="lessThan">
      <formula>1</formula>
    </cfRule>
    <cfRule type="cellIs" dxfId="2" priority="4" operator="greaterThan">
      <formula>3</formula>
    </cfRule>
  </conditionalFormatting>
  <conditionalFormatting sqref="D5:F56">
    <cfRule type="cellIs" dxfId="1" priority="7" operator="greaterThan">
      <formula>$Q$3</formula>
    </cfRule>
  </conditionalFormatting>
  <conditionalFormatting sqref="S5:S55">
    <cfRule type="cellIs" dxfId="0" priority="1" operator="greaterThan">
      <formula>$Q$3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4E032-52BD-4D58-892B-7752E582F2AC}">
  <dimension ref="B2:T147"/>
  <sheetViews>
    <sheetView tabSelected="1" workbookViewId="0">
      <selection activeCell="U27" sqref="U27"/>
    </sheetView>
  </sheetViews>
  <sheetFormatPr defaultRowHeight="15" x14ac:dyDescent="0.25"/>
  <cols>
    <col min="1" max="1" width="9.140625" style="36"/>
    <col min="2" max="2" width="9.5703125" style="36" bestFit="1" customWidth="1"/>
    <col min="3" max="3" width="8.85546875" style="36" customWidth="1"/>
    <col min="4" max="4" width="9.28515625" style="36" customWidth="1"/>
    <col min="5" max="5" width="9.28515625" style="36" bestFit="1" customWidth="1"/>
    <col min="6" max="6" width="9.140625" style="36"/>
    <col min="7" max="7" width="7.85546875" style="36" customWidth="1"/>
    <col min="8" max="9" width="7.7109375" style="36" customWidth="1"/>
    <col min="10" max="16384" width="9.140625" style="36"/>
  </cols>
  <sheetData>
    <row r="2" spans="2:20" x14ac:dyDescent="0.25">
      <c r="B2" s="89" t="s">
        <v>32</v>
      </c>
      <c r="C2" s="89"/>
      <c r="D2" s="89"/>
      <c r="E2" s="89"/>
      <c r="K2" s="89" t="s">
        <v>32</v>
      </c>
      <c r="L2" s="89"/>
      <c r="M2" s="89"/>
      <c r="N2" s="89"/>
      <c r="O2" s="89"/>
      <c r="Q2" s="89" t="s">
        <v>32</v>
      </c>
      <c r="R2" s="89"/>
      <c r="S2" s="89"/>
      <c r="T2" s="89"/>
    </row>
    <row r="3" spans="2:20" x14ac:dyDescent="0.25">
      <c r="B3" s="90" t="s">
        <v>24</v>
      </c>
      <c r="C3" s="90" t="s">
        <v>25</v>
      </c>
      <c r="D3" s="90"/>
      <c r="E3" s="90"/>
      <c r="G3" s="90" t="s">
        <v>26</v>
      </c>
      <c r="H3" s="90"/>
      <c r="I3" s="90"/>
      <c r="K3" s="90" t="s">
        <v>24</v>
      </c>
      <c r="L3" s="90" t="s">
        <v>33</v>
      </c>
      <c r="M3" s="90"/>
      <c r="N3" s="90"/>
      <c r="O3" s="90"/>
      <c r="Q3" s="90" t="s">
        <v>24</v>
      </c>
      <c r="R3" s="90" t="s">
        <v>34</v>
      </c>
      <c r="S3" s="90"/>
      <c r="T3" s="90"/>
    </row>
    <row r="4" spans="2:20" x14ac:dyDescent="0.25">
      <c r="B4" s="90"/>
      <c r="C4" s="61">
        <v>333</v>
      </c>
      <c r="D4" s="61">
        <v>444</v>
      </c>
      <c r="E4" s="61">
        <v>555</v>
      </c>
      <c r="G4" s="90"/>
      <c r="H4" s="90"/>
      <c r="I4" s="90"/>
      <c r="K4" s="90"/>
      <c r="L4" s="61">
        <v>0</v>
      </c>
      <c r="M4" s="61" t="s">
        <v>29</v>
      </c>
      <c r="N4" s="61" t="s">
        <v>30</v>
      </c>
      <c r="O4" s="61" t="s">
        <v>31</v>
      </c>
      <c r="Q4" s="90"/>
      <c r="R4" s="61">
        <v>1</v>
      </c>
      <c r="S4" s="61">
        <v>5</v>
      </c>
      <c r="T4" s="61">
        <v>10</v>
      </c>
    </row>
    <row r="5" spans="2:20" x14ac:dyDescent="0.25">
      <c r="B5" s="55">
        <v>25</v>
      </c>
      <c r="C5" s="56">
        <v>11.176299999999999</v>
      </c>
      <c r="D5" s="56">
        <v>11.12</v>
      </c>
      <c r="E5" s="56">
        <v>11.282999999999999</v>
      </c>
      <c r="G5" s="36">
        <v>75</v>
      </c>
      <c r="H5" s="36">
        <v>322</v>
      </c>
      <c r="I5" s="36">
        <v>537</v>
      </c>
      <c r="K5" s="55">
        <v>25</v>
      </c>
      <c r="L5" s="56">
        <v>15.391999999999999</v>
      </c>
      <c r="M5" s="56">
        <v>14.6724</v>
      </c>
      <c r="N5" s="56">
        <v>11.1</v>
      </c>
      <c r="O5" s="56">
        <v>11.6281</v>
      </c>
      <c r="Q5" s="55">
        <v>25</v>
      </c>
      <c r="R5" s="56">
        <v>11.3399</v>
      </c>
      <c r="S5" s="56">
        <v>11.12</v>
      </c>
      <c r="T5" s="56">
        <v>11.11</v>
      </c>
    </row>
    <row r="6" spans="2:20" x14ac:dyDescent="0.25">
      <c r="B6" s="55">
        <v>41</v>
      </c>
      <c r="C6" s="56">
        <v>10.4496</v>
      </c>
      <c r="D6" s="56">
        <v>9.1877200000000006</v>
      </c>
      <c r="E6" s="56">
        <v>9.86205</v>
      </c>
      <c r="G6" s="36">
        <v>17</v>
      </c>
      <c r="H6" s="36">
        <v>154</v>
      </c>
      <c r="I6" s="36">
        <v>288</v>
      </c>
      <c r="K6" s="55">
        <v>41</v>
      </c>
      <c r="L6" s="56">
        <v>12.240600000000001</v>
      </c>
      <c r="M6" s="56">
        <v>12.3941</v>
      </c>
      <c r="N6" s="56">
        <v>9.1999999999999993</v>
      </c>
      <c r="O6" s="56">
        <v>11.128</v>
      </c>
      <c r="Q6" s="55">
        <v>41</v>
      </c>
      <c r="R6" s="56">
        <v>11.1045</v>
      </c>
      <c r="S6" s="56">
        <v>9.1877200000000006</v>
      </c>
      <c r="T6" s="56">
        <v>8.99099</v>
      </c>
    </row>
    <row r="7" spans="2:20" x14ac:dyDescent="0.25">
      <c r="B7" s="55">
        <v>46</v>
      </c>
      <c r="C7" s="56">
        <v>10.575200000000001</v>
      </c>
      <c r="D7" s="56">
        <v>9.7514699999999994</v>
      </c>
      <c r="E7" s="56">
        <v>9.3211700000000004</v>
      </c>
      <c r="G7" s="36">
        <v>99</v>
      </c>
      <c r="H7" s="36">
        <v>184</v>
      </c>
      <c r="I7" s="36">
        <v>372</v>
      </c>
      <c r="K7" s="55">
        <v>46</v>
      </c>
      <c r="L7" s="56">
        <v>9.5905100000000001</v>
      </c>
      <c r="M7" s="56">
        <v>9.0400600000000004</v>
      </c>
      <c r="N7" s="56">
        <v>9.8000000000000007</v>
      </c>
      <c r="O7" s="56">
        <v>12.2338</v>
      </c>
      <c r="Q7" s="55">
        <v>46</v>
      </c>
      <c r="R7" s="56">
        <v>9.8584899999999998</v>
      </c>
      <c r="S7" s="56">
        <v>9.7514699999999994</v>
      </c>
      <c r="T7" s="56">
        <v>9.4127899999999993</v>
      </c>
    </row>
    <row r="8" spans="2:20" x14ac:dyDescent="0.25">
      <c r="B8" s="55">
        <v>55</v>
      </c>
      <c r="C8" s="56">
        <v>13.5726</v>
      </c>
      <c r="D8" s="56">
        <v>10.3111</v>
      </c>
      <c r="E8" s="56">
        <v>10.6937</v>
      </c>
      <c r="G8" s="36">
        <v>17</v>
      </c>
      <c r="H8" s="36">
        <v>136</v>
      </c>
      <c r="I8" s="36">
        <v>283</v>
      </c>
      <c r="K8" s="55">
        <v>55</v>
      </c>
      <c r="L8" s="56">
        <v>11.1126</v>
      </c>
      <c r="M8" s="56">
        <v>9.8270999999999997</v>
      </c>
      <c r="N8" s="56">
        <v>10.3</v>
      </c>
      <c r="O8" s="56">
        <v>13.981999999999999</v>
      </c>
      <c r="Q8" s="55">
        <v>55</v>
      </c>
      <c r="R8" s="56">
        <v>13.6561</v>
      </c>
      <c r="S8" s="56">
        <v>10.3111</v>
      </c>
      <c r="T8" s="56">
        <v>10.320600000000001</v>
      </c>
    </row>
    <row r="9" spans="2:20" x14ac:dyDescent="0.25">
      <c r="B9" s="55">
        <v>62</v>
      </c>
      <c r="C9" s="56">
        <v>10.238200000000001</v>
      </c>
      <c r="D9" s="56">
        <v>9.39574</v>
      </c>
      <c r="E9" s="56">
        <v>10.064299999999999</v>
      </c>
      <c r="G9" s="36">
        <v>80</v>
      </c>
      <c r="H9" s="36">
        <v>290</v>
      </c>
      <c r="I9" s="36">
        <v>337</v>
      </c>
      <c r="K9" s="55">
        <v>62</v>
      </c>
      <c r="L9" s="56">
        <v>9.3050899999999999</v>
      </c>
      <c r="M9" s="56">
        <v>8.9436199999999992</v>
      </c>
      <c r="N9" s="56">
        <v>9.4</v>
      </c>
      <c r="O9" s="56">
        <v>11.8285</v>
      </c>
      <c r="Q9" s="55">
        <v>62</v>
      </c>
      <c r="R9" s="56">
        <v>9.4553799999999999</v>
      </c>
      <c r="S9" s="56">
        <v>9.39574</v>
      </c>
      <c r="T9" s="56">
        <v>9.2808100000000007</v>
      </c>
    </row>
    <row r="10" spans="2:20" x14ac:dyDescent="0.25">
      <c r="B10" s="55">
        <v>70</v>
      </c>
      <c r="C10" s="56">
        <v>8.3791399999999996</v>
      </c>
      <c r="D10" s="56">
        <v>8.2635299999999994</v>
      </c>
      <c r="E10" s="56">
        <v>7.6331300000000004</v>
      </c>
      <c r="G10" s="36">
        <v>22</v>
      </c>
      <c r="H10" s="36">
        <v>53</v>
      </c>
      <c r="I10" s="36">
        <v>244</v>
      </c>
      <c r="K10" s="55">
        <v>70</v>
      </c>
      <c r="L10" s="56">
        <v>9.2099399999999996</v>
      </c>
      <c r="M10" s="56">
        <v>8.5400799999999997</v>
      </c>
      <c r="N10" s="56">
        <v>8.3000000000000007</v>
      </c>
      <c r="O10" s="56">
        <v>8.3791399999999996</v>
      </c>
      <c r="Q10" s="55">
        <v>70</v>
      </c>
      <c r="R10" s="56">
        <v>8.3530800000000003</v>
      </c>
      <c r="S10" s="56">
        <v>8.2635299999999994</v>
      </c>
      <c r="T10" s="56">
        <v>8.2677399999999999</v>
      </c>
    </row>
    <row r="11" spans="2:20" x14ac:dyDescent="0.25">
      <c r="B11" s="55">
        <v>80</v>
      </c>
      <c r="C11" s="56">
        <v>8.7020999999999997</v>
      </c>
      <c r="D11" s="56">
        <v>8.5310000000000006</v>
      </c>
      <c r="E11" s="56">
        <v>8.2985500000000005</v>
      </c>
      <c r="G11" s="36">
        <v>42</v>
      </c>
      <c r="H11" s="36">
        <v>194</v>
      </c>
      <c r="I11" s="36">
        <v>312</v>
      </c>
      <c r="K11" s="55">
        <v>80</v>
      </c>
      <c r="L11" s="56">
        <v>9.32315</v>
      </c>
      <c r="M11" s="56">
        <v>8.3998500000000007</v>
      </c>
      <c r="N11" s="56">
        <v>8.5</v>
      </c>
      <c r="O11" s="56">
        <v>9.8713800000000003</v>
      </c>
      <c r="Q11" s="55">
        <v>80</v>
      </c>
      <c r="R11" s="56">
        <v>8.4916400000000003</v>
      </c>
      <c r="S11" s="56">
        <v>8.5310000000000006</v>
      </c>
      <c r="T11" s="56">
        <v>8.4688800000000004</v>
      </c>
    </row>
    <row r="12" spans="2:20" x14ac:dyDescent="0.25">
      <c r="B12" s="55">
        <v>86</v>
      </c>
      <c r="C12" s="56">
        <v>12.162800000000001</v>
      </c>
      <c r="D12" s="56">
        <v>10.66</v>
      </c>
      <c r="E12" s="56">
        <v>10.4274</v>
      </c>
      <c r="G12" s="36">
        <v>15</v>
      </c>
      <c r="H12" s="36">
        <v>160</v>
      </c>
      <c r="I12" s="36">
        <v>271</v>
      </c>
      <c r="K12" s="55">
        <v>86</v>
      </c>
      <c r="L12" s="56">
        <v>11.2508</v>
      </c>
      <c r="M12" s="56">
        <v>10.874700000000001</v>
      </c>
      <c r="N12" s="56">
        <v>10.7</v>
      </c>
      <c r="O12" s="56">
        <v>12.3841</v>
      </c>
      <c r="Q12" s="55">
        <v>86</v>
      </c>
      <c r="R12" s="56">
        <v>12.2659</v>
      </c>
      <c r="S12" s="56">
        <v>10.66</v>
      </c>
      <c r="T12" s="56">
        <v>10.721399999999999</v>
      </c>
    </row>
    <row r="13" spans="2:20" x14ac:dyDescent="0.25">
      <c r="B13" s="55">
        <v>93</v>
      </c>
      <c r="C13" s="56">
        <v>11.1435</v>
      </c>
      <c r="D13" s="56">
        <v>8.3450000000000006</v>
      </c>
      <c r="E13" s="56">
        <v>8.3947099999999999</v>
      </c>
      <c r="G13" s="36">
        <v>18</v>
      </c>
      <c r="H13" s="36">
        <v>201</v>
      </c>
      <c r="I13" s="36">
        <v>343</v>
      </c>
      <c r="K13" s="55">
        <v>93</v>
      </c>
      <c r="L13" s="56">
        <v>12.3835</v>
      </c>
      <c r="M13" s="56">
        <v>10.1557</v>
      </c>
      <c r="N13" s="56">
        <v>8.3000000000000007</v>
      </c>
      <c r="O13" s="56">
        <v>11.5785</v>
      </c>
      <c r="Q13" s="55">
        <v>93</v>
      </c>
      <c r="R13" s="56">
        <v>11.3949</v>
      </c>
      <c r="S13" s="56">
        <v>8.3450000000000006</v>
      </c>
      <c r="T13" s="56">
        <v>8.7416499999999999</v>
      </c>
    </row>
    <row r="14" spans="2:20" x14ac:dyDescent="0.25">
      <c r="B14" s="55">
        <v>94</v>
      </c>
      <c r="C14" s="56">
        <v>6.2317999999999998</v>
      </c>
      <c r="D14" s="56">
        <v>6.3259100000000004</v>
      </c>
      <c r="E14" s="56">
        <v>6.1532900000000001</v>
      </c>
      <c r="G14" s="36">
        <v>16</v>
      </c>
      <c r="H14" s="36">
        <v>45</v>
      </c>
      <c r="I14" s="36">
        <v>281</v>
      </c>
      <c r="K14" s="55">
        <v>94</v>
      </c>
      <c r="L14" s="56">
        <v>8.5896100000000004</v>
      </c>
      <c r="M14" s="56">
        <v>8.64175</v>
      </c>
      <c r="N14" s="56">
        <v>6.3</v>
      </c>
      <c r="O14" s="56">
        <v>6.4950200000000002</v>
      </c>
      <c r="Q14" s="55">
        <v>94</v>
      </c>
      <c r="R14" s="56">
        <v>6.4607000000000001</v>
      </c>
      <c r="S14" s="56">
        <v>6.3259100000000004</v>
      </c>
      <c r="T14" s="56">
        <v>5.9751300000000001</v>
      </c>
    </row>
    <row r="15" spans="2:20" x14ac:dyDescent="0.25">
      <c r="B15" s="55">
        <v>96</v>
      </c>
      <c r="C15" s="56">
        <v>12.368600000000001</v>
      </c>
      <c r="D15" s="56">
        <v>9.8608799999999999</v>
      </c>
      <c r="E15" s="56">
        <v>12.0588</v>
      </c>
      <c r="G15" s="36">
        <v>18</v>
      </c>
      <c r="H15" s="36">
        <v>171</v>
      </c>
      <c r="I15" s="36">
        <v>301</v>
      </c>
      <c r="K15" s="55">
        <v>96</v>
      </c>
      <c r="L15" s="56">
        <v>30.877800000000001</v>
      </c>
      <c r="M15" s="56">
        <v>26.746099999999998</v>
      </c>
      <c r="N15" s="56">
        <v>9.9</v>
      </c>
      <c r="O15" s="56">
        <v>13.1882</v>
      </c>
      <c r="Q15" s="55">
        <v>96</v>
      </c>
      <c r="R15" s="56">
        <v>13.0252</v>
      </c>
      <c r="S15" s="56">
        <v>9.8608799999999999</v>
      </c>
      <c r="T15" s="56">
        <v>9.8472399999999993</v>
      </c>
    </row>
    <row r="16" spans="2:20" x14ac:dyDescent="0.25">
      <c r="B16" s="55">
        <v>98</v>
      </c>
      <c r="C16" s="56">
        <v>11.8965</v>
      </c>
      <c r="D16" s="56">
        <v>11.7354</v>
      </c>
      <c r="E16" s="56">
        <v>11.3833</v>
      </c>
      <c r="G16" s="36">
        <v>68</v>
      </c>
      <c r="H16" s="36">
        <v>167</v>
      </c>
      <c r="I16" s="36">
        <v>204</v>
      </c>
      <c r="K16" s="55">
        <v>98</v>
      </c>
      <c r="L16" s="56">
        <v>7.6352500000000001</v>
      </c>
      <c r="M16" s="56">
        <v>8.0123899999999999</v>
      </c>
      <c r="N16" s="56">
        <v>11.7</v>
      </c>
      <c r="O16" s="56">
        <v>12.3004</v>
      </c>
      <c r="Q16" s="55">
        <v>98</v>
      </c>
      <c r="R16" s="56">
        <v>12.747</v>
      </c>
      <c r="S16" s="56">
        <v>11.7354</v>
      </c>
      <c r="T16" s="56">
        <v>11.8704</v>
      </c>
    </row>
    <row r="17" spans="2:20" x14ac:dyDescent="0.25">
      <c r="B17" s="55">
        <v>103</v>
      </c>
      <c r="C17" s="56">
        <v>15.206</v>
      </c>
      <c r="D17" s="56">
        <v>9.9429400000000001</v>
      </c>
      <c r="E17" s="56">
        <v>11.181100000000001</v>
      </c>
      <c r="G17" s="36">
        <v>17</v>
      </c>
      <c r="H17" s="36">
        <v>193</v>
      </c>
      <c r="I17" s="36">
        <v>298</v>
      </c>
      <c r="K17" s="55">
        <v>103</v>
      </c>
      <c r="L17" s="56">
        <v>16.442499999999999</v>
      </c>
      <c r="M17" s="56">
        <v>14.3324</v>
      </c>
      <c r="N17" s="56">
        <v>9.9</v>
      </c>
      <c r="O17" s="56">
        <v>15.6829</v>
      </c>
      <c r="Q17" s="55">
        <v>103</v>
      </c>
      <c r="R17" s="56">
        <v>15.5382</v>
      </c>
      <c r="S17" s="56">
        <v>9.9429400000000001</v>
      </c>
      <c r="T17" s="56">
        <v>10.0967</v>
      </c>
    </row>
    <row r="18" spans="2:20" x14ac:dyDescent="0.25">
      <c r="B18" s="60" t="s">
        <v>28</v>
      </c>
      <c r="C18" s="59">
        <f>AVERAGE(C5:C17)</f>
        <v>10.930949230769233</v>
      </c>
      <c r="D18" s="59">
        <f>AVERAGE(D5:D17)</f>
        <v>9.4946684615384616</v>
      </c>
      <c r="E18" s="59">
        <f>AVERAGE(E5:E17)</f>
        <v>9.7503461538461558</v>
      </c>
      <c r="G18" s="59">
        <f>AVERAGE(G5:G17)</f>
        <v>38.769230769230766</v>
      </c>
      <c r="H18" s="59">
        <f t="shared" ref="H18:I18" si="0">AVERAGE(H5:H17)</f>
        <v>174.61538461538461</v>
      </c>
      <c r="I18" s="59">
        <f t="shared" si="0"/>
        <v>313.15384615384613</v>
      </c>
      <c r="K18" s="60" t="s">
        <v>28</v>
      </c>
      <c r="L18" s="59">
        <f>AVERAGE(L5:L17)</f>
        <v>12.565642307692308</v>
      </c>
      <c r="M18" s="59">
        <f>AVERAGE(M5:M17)</f>
        <v>11.583096153846155</v>
      </c>
      <c r="N18" s="59">
        <f>AVERAGE(N5:N17)</f>
        <v>9.4923076923076923</v>
      </c>
      <c r="O18" s="59">
        <f>AVERAGE(O5:O17)</f>
        <v>11.590772307692307</v>
      </c>
      <c r="Q18" s="60" t="s">
        <v>28</v>
      </c>
      <c r="R18" s="59">
        <f>AVERAGE(R5:R17)</f>
        <v>11.053153076923078</v>
      </c>
      <c r="S18" s="59">
        <f>AVERAGE(S5:S17)</f>
        <v>9.4946684615384616</v>
      </c>
      <c r="T18" s="59">
        <f>AVERAGE(T5:T17)</f>
        <v>9.4695638461538483</v>
      </c>
    </row>
    <row r="19" spans="2:20" x14ac:dyDescent="0.25">
      <c r="B19" s="36" t="s">
        <v>27</v>
      </c>
      <c r="C19" s="57">
        <f>G19</f>
        <v>1</v>
      </c>
      <c r="D19" s="57">
        <f t="shared" ref="D19:E19" si="1">H19</f>
        <v>4.503968253968254</v>
      </c>
      <c r="E19" s="57">
        <f t="shared" si="1"/>
        <v>8.0773809523809526</v>
      </c>
      <c r="G19" s="36">
        <f>G18/$G$18</f>
        <v>1</v>
      </c>
      <c r="H19" s="57">
        <f>H18/$G$18</f>
        <v>4.503968253968254</v>
      </c>
      <c r="I19" s="57">
        <f>I18/$G$18</f>
        <v>8.0773809523809526</v>
      </c>
    </row>
    <row r="20" spans="2:20" x14ac:dyDescent="0.25">
      <c r="D20" s="58"/>
    </row>
    <row r="21" spans="2:20" x14ac:dyDescent="0.25">
      <c r="D21" s="58"/>
    </row>
    <row r="22" spans="2:20" x14ac:dyDescent="0.25">
      <c r="D22" s="58"/>
    </row>
    <row r="23" spans="2:20" x14ac:dyDescent="0.25">
      <c r="D23" s="58"/>
    </row>
    <row r="24" spans="2:20" x14ac:dyDescent="0.25">
      <c r="D24" s="58"/>
    </row>
    <row r="25" spans="2:20" x14ac:dyDescent="0.25">
      <c r="D25" s="58"/>
    </row>
    <row r="26" spans="2:20" x14ac:dyDescent="0.25">
      <c r="D26" s="58"/>
    </row>
    <row r="27" spans="2:20" x14ac:dyDescent="0.25">
      <c r="D27" s="58"/>
    </row>
    <row r="28" spans="2:20" x14ac:dyDescent="0.25">
      <c r="D28" s="58"/>
    </row>
    <row r="29" spans="2:20" x14ac:dyDescent="0.25">
      <c r="D29" s="58"/>
    </row>
    <row r="30" spans="2:20" x14ac:dyDescent="0.25">
      <c r="D30" s="58"/>
    </row>
    <row r="31" spans="2:20" x14ac:dyDescent="0.25">
      <c r="D31" s="58"/>
    </row>
    <row r="32" spans="2:20" x14ac:dyDescent="0.25">
      <c r="D32" s="58"/>
    </row>
    <row r="33" spans="4:4" x14ac:dyDescent="0.25">
      <c r="D33" s="58"/>
    </row>
    <row r="34" spans="4:4" x14ac:dyDescent="0.25">
      <c r="D34" s="58"/>
    </row>
    <row r="35" spans="4:4" x14ac:dyDescent="0.25">
      <c r="D35" s="58"/>
    </row>
    <row r="36" spans="4:4" x14ac:dyDescent="0.25">
      <c r="D36" s="58"/>
    </row>
    <row r="37" spans="4:4" x14ac:dyDescent="0.25">
      <c r="D37" s="58"/>
    </row>
    <row r="38" spans="4:4" x14ac:dyDescent="0.25">
      <c r="D38" s="58"/>
    </row>
    <row r="39" spans="4:4" x14ac:dyDescent="0.25">
      <c r="D39" s="58"/>
    </row>
    <row r="40" spans="4:4" x14ac:dyDescent="0.25">
      <c r="D40" s="58"/>
    </row>
    <row r="41" spans="4:4" x14ac:dyDescent="0.25">
      <c r="D41" s="58"/>
    </row>
    <row r="42" spans="4:4" x14ac:dyDescent="0.25">
      <c r="D42" s="58"/>
    </row>
    <row r="43" spans="4:4" x14ac:dyDescent="0.25">
      <c r="D43" s="58"/>
    </row>
    <row r="44" spans="4:4" x14ac:dyDescent="0.25">
      <c r="D44" s="58"/>
    </row>
    <row r="45" spans="4:4" x14ac:dyDescent="0.25">
      <c r="D45" s="58"/>
    </row>
    <row r="46" spans="4:4" x14ac:dyDescent="0.25">
      <c r="D46" s="58"/>
    </row>
    <row r="47" spans="4:4" x14ac:dyDescent="0.25">
      <c r="D47" s="58"/>
    </row>
    <row r="48" spans="4:4" x14ac:dyDescent="0.25">
      <c r="D48" s="58"/>
    </row>
    <row r="49" spans="4:4" x14ac:dyDescent="0.25">
      <c r="D49" s="58"/>
    </row>
    <row r="50" spans="4:4" x14ac:dyDescent="0.25">
      <c r="D50" s="58"/>
    </row>
    <row r="51" spans="4:4" x14ac:dyDescent="0.25">
      <c r="D51" s="58"/>
    </row>
    <row r="52" spans="4:4" x14ac:dyDescent="0.25">
      <c r="D52" s="58"/>
    </row>
    <row r="53" spans="4:4" x14ac:dyDescent="0.25">
      <c r="D53" s="58"/>
    </row>
    <row r="54" spans="4:4" x14ac:dyDescent="0.25">
      <c r="D54" s="58"/>
    </row>
    <row r="55" spans="4:4" x14ac:dyDescent="0.25">
      <c r="D55" s="58"/>
    </row>
    <row r="56" spans="4:4" x14ac:dyDescent="0.25">
      <c r="D56" s="58"/>
    </row>
    <row r="57" spans="4:4" x14ac:dyDescent="0.25">
      <c r="D57" s="58"/>
    </row>
    <row r="58" spans="4:4" x14ac:dyDescent="0.25">
      <c r="D58" s="58"/>
    </row>
    <row r="59" spans="4:4" x14ac:dyDescent="0.25">
      <c r="D59" s="58"/>
    </row>
    <row r="60" spans="4:4" x14ac:dyDescent="0.25">
      <c r="D60" s="58"/>
    </row>
    <row r="61" spans="4:4" x14ac:dyDescent="0.25">
      <c r="D61" s="58"/>
    </row>
    <row r="62" spans="4:4" x14ac:dyDescent="0.25">
      <c r="D62" s="58"/>
    </row>
    <row r="63" spans="4:4" x14ac:dyDescent="0.25">
      <c r="D63" s="58"/>
    </row>
    <row r="64" spans="4:4" x14ac:dyDescent="0.25">
      <c r="D64" s="58"/>
    </row>
    <row r="65" spans="4:4" x14ac:dyDescent="0.25">
      <c r="D65" s="58"/>
    </row>
    <row r="66" spans="4:4" x14ac:dyDescent="0.25">
      <c r="D66" s="58"/>
    </row>
    <row r="67" spans="4:4" x14ac:dyDescent="0.25">
      <c r="D67" s="58"/>
    </row>
    <row r="68" spans="4:4" x14ac:dyDescent="0.25">
      <c r="D68" s="58"/>
    </row>
    <row r="69" spans="4:4" x14ac:dyDescent="0.25">
      <c r="D69" s="58"/>
    </row>
    <row r="70" spans="4:4" x14ac:dyDescent="0.25">
      <c r="D70" s="58"/>
    </row>
    <row r="71" spans="4:4" x14ac:dyDescent="0.25">
      <c r="D71" s="58"/>
    </row>
    <row r="72" spans="4:4" x14ac:dyDescent="0.25">
      <c r="D72" s="58"/>
    </row>
    <row r="73" spans="4:4" x14ac:dyDescent="0.25">
      <c r="D73" s="58"/>
    </row>
    <row r="74" spans="4:4" x14ac:dyDescent="0.25">
      <c r="D74" s="58"/>
    </row>
    <row r="75" spans="4:4" x14ac:dyDescent="0.25">
      <c r="D75" s="58"/>
    </row>
    <row r="76" spans="4:4" x14ac:dyDescent="0.25">
      <c r="D76" s="58"/>
    </row>
    <row r="77" spans="4:4" x14ac:dyDescent="0.25">
      <c r="D77" s="58"/>
    </row>
    <row r="78" spans="4:4" x14ac:dyDescent="0.25">
      <c r="D78" s="58"/>
    </row>
    <row r="79" spans="4:4" x14ac:dyDescent="0.25">
      <c r="D79" s="58"/>
    </row>
    <row r="80" spans="4:4" x14ac:dyDescent="0.25">
      <c r="D80" s="58"/>
    </row>
    <row r="81" spans="4:4" x14ac:dyDescent="0.25">
      <c r="D81" s="58"/>
    </row>
    <row r="82" spans="4:4" x14ac:dyDescent="0.25">
      <c r="D82" s="58"/>
    </row>
    <row r="83" spans="4:4" x14ac:dyDescent="0.25">
      <c r="D83" s="58"/>
    </row>
    <row r="84" spans="4:4" x14ac:dyDescent="0.25">
      <c r="D84" s="58"/>
    </row>
    <row r="85" spans="4:4" x14ac:dyDescent="0.25">
      <c r="D85" s="58"/>
    </row>
    <row r="86" spans="4:4" x14ac:dyDescent="0.25">
      <c r="D86" s="58"/>
    </row>
    <row r="87" spans="4:4" x14ac:dyDescent="0.25">
      <c r="D87" s="58"/>
    </row>
    <row r="88" spans="4:4" x14ac:dyDescent="0.25">
      <c r="D88" s="58"/>
    </row>
    <row r="89" spans="4:4" x14ac:dyDescent="0.25">
      <c r="D89" s="58"/>
    </row>
    <row r="90" spans="4:4" x14ac:dyDescent="0.25">
      <c r="D90" s="58"/>
    </row>
    <row r="91" spans="4:4" x14ac:dyDescent="0.25">
      <c r="D91" s="58"/>
    </row>
    <row r="92" spans="4:4" x14ac:dyDescent="0.25">
      <c r="D92" s="58"/>
    </row>
    <row r="93" spans="4:4" x14ac:dyDescent="0.25">
      <c r="D93" s="58"/>
    </row>
    <row r="94" spans="4:4" x14ac:dyDescent="0.25">
      <c r="D94" s="58"/>
    </row>
    <row r="95" spans="4:4" x14ac:dyDescent="0.25">
      <c r="D95" s="58"/>
    </row>
    <row r="96" spans="4:4" x14ac:dyDescent="0.25">
      <c r="D96" s="58"/>
    </row>
    <row r="97" spans="4:4" x14ac:dyDescent="0.25">
      <c r="D97" s="58"/>
    </row>
    <row r="98" spans="4:4" x14ac:dyDescent="0.25">
      <c r="D98" s="58"/>
    </row>
    <row r="99" spans="4:4" x14ac:dyDescent="0.25">
      <c r="D99" s="58"/>
    </row>
    <row r="100" spans="4:4" x14ac:dyDescent="0.25">
      <c r="D100" s="58"/>
    </row>
    <row r="101" spans="4:4" x14ac:dyDescent="0.25">
      <c r="D101" s="58"/>
    </row>
    <row r="102" spans="4:4" x14ac:dyDescent="0.25">
      <c r="D102" s="58"/>
    </row>
    <row r="103" spans="4:4" x14ac:dyDescent="0.25">
      <c r="D103" s="58"/>
    </row>
    <row r="104" spans="4:4" x14ac:dyDescent="0.25">
      <c r="D104" s="58"/>
    </row>
    <row r="105" spans="4:4" x14ac:dyDescent="0.25">
      <c r="D105" s="58"/>
    </row>
    <row r="106" spans="4:4" x14ac:dyDescent="0.25">
      <c r="D106" s="58"/>
    </row>
    <row r="107" spans="4:4" x14ac:dyDescent="0.25">
      <c r="D107" s="58"/>
    </row>
    <row r="108" spans="4:4" x14ac:dyDescent="0.25">
      <c r="D108" s="58"/>
    </row>
    <row r="109" spans="4:4" x14ac:dyDescent="0.25">
      <c r="D109" s="58"/>
    </row>
    <row r="110" spans="4:4" x14ac:dyDescent="0.25">
      <c r="D110" s="58"/>
    </row>
    <row r="111" spans="4:4" x14ac:dyDescent="0.25">
      <c r="D111" s="58"/>
    </row>
    <row r="112" spans="4:4" x14ac:dyDescent="0.25">
      <c r="D112" s="58"/>
    </row>
    <row r="113" spans="4:4" x14ac:dyDescent="0.25">
      <c r="D113" s="58"/>
    </row>
    <row r="114" spans="4:4" x14ac:dyDescent="0.25">
      <c r="D114" s="58"/>
    </row>
    <row r="115" spans="4:4" x14ac:dyDescent="0.25">
      <c r="D115" s="58"/>
    </row>
    <row r="116" spans="4:4" x14ac:dyDescent="0.25">
      <c r="D116" s="58"/>
    </row>
    <row r="117" spans="4:4" x14ac:dyDescent="0.25">
      <c r="D117" s="58"/>
    </row>
    <row r="118" spans="4:4" x14ac:dyDescent="0.25">
      <c r="D118" s="58"/>
    </row>
    <row r="119" spans="4:4" x14ac:dyDescent="0.25">
      <c r="D119" s="58"/>
    </row>
    <row r="120" spans="4:4" x14ac:dyDescent="0.25">
      <c r="D120" s="58"/>
    </row>
    <row r="121" spans="4:4" x14ac:dyDescent="0.25">
      <c r="D121" s="58"/>
    </row>
    <row r="122" spans="4:4" x14ac:dyDescent="0.25">
      <c r="D122" s="58"/>
    </row>
    <row r="123" spans="4:4" x14ac:dyDescent="0.25">
      <c r="D123" s="58"/>
    </row>
    <row r="124" spans="4:4" x14ac:dyDescent="0.25">
      <c r="D124" s="58"/>
    </row>
    <row r="125" spans="4:4" x14ac:dyDescent="0.25">
      <c r="D125" s="58"/>
    </row>
    <row r="126" spans="4:4" x14ac:dyDescent="0.25">
      <c r="D126" s="58"/>
    </row>
    <row r="127" spans="4:4" x14ac:dyDescent="0.25">
      <c r="D127" s="58"/>
    </row>
    <row r="128" spans="4:4" x14ac:dyDescent="0.25">
      <c r="D128" s="58"/>
    </row>
    <row r="129" spans="4:4" x14ac:dyDescent="0.25">
      <c r="D129" s="58"/>
    </row>
    <row r="130" spans="4:4" x14ac:dyDescent="0.25">
      <c r="D130" s="58"/>
    </row>
    <row r="131" spans="4:4" x14ac:dyDescent="0.25">
      <c r="D131" s="58"/>
    </row>
    <row r="132" spans="4:4" x14ac:dyDescent="0.25">
      <c r="D132" s="58"/>
    </row>
    <row r="133" spans="4:4" x14ac:dyDescent="0.25">
      <c r="D133" s="58"/>
    </row>
    <row r="134" spans="4:4" x14ac:dyDescent="0.25">
      <c r="D134" s="58"/>
    </row>
    <row r="135" spans="4:4" x14ac:dyDescent="0.25">
      <c r="D135" s="58"/>
    </row>
    <row r="136" spans="4:4" x14ac:dyDescent="0.25">
      <c r="D136" s="58"/>
    </row>
    <row r="137" spans="4:4" x14ac:dyDescent="0.25">
      <c r="D137" s="58"/>
    </row>
    <row r="138" spans="4:4" x14ac:dyDescent="0.25">
      <c r="D138" s="58"/>
    </row>
    <row r="139" spans="4:4" x14ac:dyDescent="0.25">
      <c r="D139" s="58"/>
    </row>
    <row r="140" spans="4:4" x14ac:dyDescent="0.25">
      <c r="D140" s="58"/>
    </row>
    <row r="141" spans="4:4" x14ac:dyDescent="0.25">
      <c r="D141" s="58"/>
    </row>
    <row r="142" spans="4:4" x14ac:dyDescent="0.25">
      <c r="D142" s="58"/>
    </row>
    <row r="143" spans="4:4" x14ac:dyDescent="0.25">
      <c r="D143" s="58"/>
    </row>
    <row r="144" spans="4:4" x14ac:dyDescent="0.25">
      <c r="D144" s="58"/>
    </row>
    <row r="145" spans="4:4" x14ac:dyDescent="0.25">
      <c r="D145" s="58"/>
    </row>
    <row r="146" spans="4:4" x14ac:dyDescent="0.25">
      <c r="D146" s="58"/>
    </row>
    <row r="147" spans="4:4" x14ac:dyDescent="0.25">
      <c r="D147" s="58"/>
    </row>
  </sheetData>
  <mergeCells count="10">
    <mergeCell ref="Q2:T2"/>
    <mergeCell ref="Q3:Q4"/>
    <mergeCell ref="R3:T3"/>
    <mergeCell ref="B2:E2"/>
    <mergeCell ref="B3:B4"/>
    <mergeCell ref="C3:E3"/>
    <mergeCell ref="G3:I4"/>
    <mergeCell ref="K2:O2"/>
    <mergeCell ref="K3:K4"/>
    <mergeCell ref="L3:O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</vt:lpstr>
      <vt:lpstr>n-lin-reg</vt:lpstr>
      <vt:lpstr>sirt-lin-reg</vt:lpstr>
      <vt:lpstr>sirt-def-reg</vt:lpstr>
      <vt:lpstr>sirt-lin-def-reg</vt:lpstr>
      <vt:lpstr>sub-study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Mario Guerra</dc:creator>
  <cp:lastModifiedBy>Jorge Mario Guerra</cp:lastModifiedBy>
  <cp:lastPrinted>2020-06-29T07:01:08Z</cp:lastPrinted>
  <dcterms:created xsi:type="dcterms:W3CDTF">2020-06-17T19:42:48Z</dcterms:created>
  <dcterms:modified xsi:type="dcterms:W3CDTF">2020-07-08T00:54:08Z</dcterms:modified>
</cp:coreProperties>
</file>