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Master thesis\master\kri-evaluation\results\"/>
    </mc:Choice>
  </mc:AlternateContent>
  <xr:revisionPtr revIDLastSave="0" documentId="13_ncr:1_{0472973F-450D-47C3-ADA6-099D6095DC2D}" xr6:coauthVersionLast="44" xr6:coauthVersionMax="44" xr10:uidLastSave="{00000000-0000-0000-0000-000000000000}"/>
  <bookViews>
    <workbookView xWindow="-120" yWindow="-120" windowWidth="29040" windowHeight="15840" activeTab="2" xr2:uid="{00000000-000D-0000-FFFF-FFFF00000000}"/>
  </bookViews>
  <sheets>
    <sheet name="kri" sheetId="1" r:id="rId1"/>
    <sheet name="kri-nn" sheetId="3" r:id="rId2"/>
    <sheet name="kri-nn-postpr" sheetId="5" r:id="rId3"/>
    <sheet name="raw" sheetId="4" r:id="rId4"/>
    <sheet name="etc" sheetId="2" r:id="rId5"/>
    <sheet name="Sheet1" sheetId="6" r:id="rId6"/>
  </sheets>
  <definedNames>
    <definedName name="_xlnm._FilterDatabase" localSheetId="0">kri!$A$1:$F$104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5" i="5" l="1"/>
  <c r="G78" i="5" l="1"/>
  <c r="G10" i="5"/>
  <c r="G13" i="5"/>
  <c r="G15" i="5"/>
  <c r="G16" i="5"/>
  <c r="G17" i="5"/>
  <c r="G18" i="5"/>
  <c r="G19" i="5"/>
  <c r="G20" i="5"/>
  <c r="G25" i="5"/>
  <c r="G28" i="5"/>
  <c r="G30" i="5"/>
  <c r="G32" i="5"/>
  <c r="G33" i="5"/>
  <c r="G34" i="5"/>
  <c r="G36" i="5"/>
  <c r="G39" i="5"/>
  <c r="G44" i="5"/>
  <c r="G46" i="5"/>
  <c r="G48" i="5"/>
  <c r="G49" i="5"/>
  <c r="G52" i="5"/>
  <c r="G53" i="5"/>
  <c r="G54" i="5"/>
  <c r="G55" i="5"/>
  <c r="G58" i="5"/>
  <c r="G59" i="5"/>
  <c r="G60" i="5"/>
  <c r="G61" i="5"/>
  <c r="G62" i="5"/>
  <c r="G64" i="5"/>
  <c r="G65" i="5"/>
  <c r="G66" i="5"/>
  <c r="G69" i="5"/>
  <c r="G73" i="5"/>
  <c r="G74" i="5"/>
  <c r="G77" i="5"/>
  <c r="G85" i="5"/>
  <c r="G88" i="5"/>
  <c r="G90" i="5"/>
  <c r="G102" i="5"/>
  <c r="G2" i="5"/>
  <c r="O61" i="5" l="1"/>
  <c r="O25" i="5"/>
  <c r="O26" i="5"/>
  <c r="O27" i="5"/>
  <c r="O28" i="5"/>
  <c r="O3" i="5"/>
  <c r="O4" i="5"/>
  <c r="D104" i="5" l="1"/>
  <c r="C104" i="5"/>
  <c r="B104" i="5"/>
  <c r="A104" i="5"/>
  <c r="D103" i="5"/>
  <c r="C103" i="5"/>
  <c r="O103" i="5" s="1"/>
  <c r="B103" i="5"/>
  <c r="A103" i="5"/>
  <c r="D102" i="5"/>
  <c r="C102" i="5"/>
  <c r="B102" i="5"/>
  <c r="A102" i="5"/>
  <c r="D101" i="5"/>
  <c r="C101" i="5"/>
  <c r="B101" i="5"/>
  <c r="A101" i="5"/>
  <c r="D100" i="5"/>
  <c r="C100" i="5"/>
  <c r="O100" i="5" s="1"/>
  <c r="B100" i="5"/>
  <c r="A100" i="5"/>
  <c r="D99" i="5"/>
  <c r="C99" i="5"/>
  <c r="O99" i="5" s="1"/>
  <c r="B99" i="5"/>
  <c r="A99" i="5"/>
  <c r="D98" i="5"/>
  <c r="C98" i="5"/>
  <c r="B98" i="5"/>
  <c r="A98" i="5"/>
  <c r="D97" i="5"/>
  <c r="C97" i="5"/>
  <c r="B97" i="5"/>
  <c r="A97" i="5"/>
  <c r="D96" i="5"/>
  <c r="C96" i="5"/>
  <c r="O96" i="5" s="1"/>
  <c r="B96" i="5"/>
  <c r="A96" i="5"/>
  <c r="D95" i="5"/>
  <c r="C95" i="5"/>
  <c r="B95" i="5"/>
  <c r="A95" i="5"/>
  <c r="D94" i="5"/>
  <c r="C94" i="5"/>
  <c r="B94" i="5"/>
  <c r="A94" i="5"/>
  <c r="D93" i="5"/>
  <c r="C93" i="5"/>
  <c r="B93" i="5"/>
  <c r="A93" i="5"/>
  <c r="D92" i="5"/>
  <c r="C92" i="5"/>
  <c r="O92" i="5" s="1"/>
  <c r="B92" i="5"/>
  <c r="A92" i="5"/>
  <c r="D91" i="5"/>
  <c r="C91" i="5"/>
  <c r="B91" i="5"/>
  <c r="A91" i="5"/>
  <c r="D90" i="5"/>
  <c r="C90" i="5"/>
  <c r="B90" i="5"/>
  <c r="A90" i="5"/>
  <c r="D89" i="5"/>
  <c r="C89" i="5"/>
  <c r="B89" i="5"/>
  <c r="A89" i="5"/>
  <c r="D88" i="5"/>
  <c r="C88" i="5"/>
  <c r="B88" i="5"/>
  <c r="A88" i="5"/>
  <c r="D87" i="5"/>
  <c r="C87" i="5"/>
  <c r="B87" i="5"/>
  <c r="A87" i="5"/>
  <c r="C86" i="5"/>
  <c r="B86" i="5"/>
  <c r="A86" i="5"/>
  <c r="D85" i="5"/>
  <c r="C85" i="5"/>
  <c r="O85" i="5" s="1"/>
  <c r="B85" i="5"/>
  <c r="A85" i="5"/>
  <c r="D84" i="5"/>
  <c r="C84" i="5"/>
  <c r="B84" i="5"/>
  <c r="A84" i="5"/>
  <c r="D83" i="5"/>
  <c r="C83" i="5"/>
  <c r="O83" i="5" s="1"/>
  <c r="B83" i="5"/>
  <c r="A83" i="5"/>
  <c r="D82" i="5"/>
  <c r="C82" i="5"/>
  <c r="B82" i="5"/>
  <c r="A82" i="5"/>
  <c r="D81" i="5"/>
  <c r="C81" i="5"/>
  <c r="B81" i="5"/>
  <c r="A81" i="5"/>
  <c r="D80" i="5"/>
  <c r="C80" i="5"/>
  <c r="B80" i="5"/>
  <c r="A80" i="5"/>
  <c r="D79" i="5"/>
  <c r="C79" i="5"/>
  <c r="O79" i="5" s="1"/>
  <c r="B79" i="5"/>
  <c r="A79" i="5"/>
  <c r="D78" i="5"/>
  <c r="C78" i="5"/>
  <c r="B78" i="5"/>
  <c r="A78" i="5"/>
  <c r="D77" i="5"/>
  <c r="C77" i="5"/>
  <c r="B77" i="5"/>
  <c r="A77" i="5"/>
  <c r="D76" i="5"/>
  <c r="C76" i="5"/>
  <c r="O76" i="5" s="1"/>
  <c r="B76" i="5"/>
  <c r="A76" i="5"/>
  <c r="D75" i="5"/>
  <c r="C75" i="5"/>
  <c r="B75" i="5"/>
  <c r="A75" i="5"/>
  <c r="D74" i="5"/>
  <c r="C74" i="5"/>
  <c r="B74" i="5"/>
  <c r="A74" i="5"/>
  <c r="D73" i="5"/>
  <c r="C73" i="5"/>
  <c r="B73" i="5"/>
  <c r="A73" i="5"/>
  <c r="D72" i="5"/>
  <c r="C72" i="5"/>
  <c r="B72" i="5"/>
  <c r="A72" i="5"/>
  <c r="D71" i="5"/>
  <c r="C71" i="5"/>
  <c r="B71" i="5"/>
  <c r="A71" i="5"/>
  <c r="D70" i="5"/>
  <c r="C70" i="5"/>
  <c r="B70" i="5"/>
  <c r="A70" i="5"/>
  <c r="D69" i="5"/>
  <c r="C69" i="5"/>
  <c r="B69" i="5"/>
  <c r="A69" i="5"/>
  <c r="D68" i="5"/>
  <c r="C68" i="5"/>
  <c r="B68" i="5"/>
  <c r="A68" i="5"/>
  <c r="D67" i="5"/>
  <c r="C67" i="5"/>
  <c r="B67" i="5"/>
  <c r="A67" i="5"/>
  <c r="D66" i="5"/>
  <c r="C66" i="5"/>
  <c r="B66" i="5"/>
  <c r="A66" i="5"/>
  <c r="D65" i="5"/>
  <c r="C65" i="5"/>
  <c r="B65" i="5"/>
  <c r="A65" i="5"/>
  <c r="D64" i="5"/>
  <c r="C64" i="5"/>
  <c r="B64" i="5"/>
  <c r="A64" i="5"/>
  <c r="D63" i="5"/>
  <c r="C63" i="5"/>
  <c r="B63" i="5"/>
  <c r="A63" i="5"/>
  <c r="D62" i="5"/>
  <c r="C62" i="5"/>
  <c r="B62" i="5"/>
  <c r="A62" i="5"/>
  <c r="D61" i="5"/>
  <c r="C61" i="5"/>
  <c r="B61" i="5"/>
  <c r="A61" i="5"/>
  <c r="D60" i="5"/>
  <c r="C60" i="5"/>
  <c r="O60" i="5" s="1"/>
  <c r="B60" i="5"/>
  <c r="A60" i="5"/>
  <c r="D59" i="5"/>
  <c r="C59" i="5"/>
  <c r="B59" i="5"/>
  <c r="A59" i="5"/>
  <c r="D58" i="5"/>
  <c r="C58" i="5"/>
  <c r="B58" i="5"/>
  <c r="A58" i="5"/>
  <c r="D57" i="5"/>
  <c r="C57" i="5"/>
  <c r="O57" i="5" s="1"/>
  <c r="B57" i="5"/>
  <c r="A57" i="5"/>
  <c r="D56" i="5"/>
  <c r="C56" i="5"/>
  <c r="B56" i="5"/>
  <c r="A56" i="5"/>
  <c r="D55" i="5"/>
  <c r="C55" i="5"/>
  <c r="B55" i="5"/>
  <c r="A55" i="5"/>
  <c r="D54" i="5"/>
  <c r="C54" i="5"/>
  <c r="B54" i="5"/>
  <c r="A54" i="5"/>
  <c r="D53" i="5"/>
  <c r="C53" i="5"/>
  <c r="B53" i="5"/>
  <c r="A53" i="5"/>
  <c r="D52" i="5"/>
  <c r="C52" i="5"/>
  <c r="B52" i="5"/>
  <c r="A52" i="5"/>
  <c r="D51" i="5"/>
  <c r="C51" i="5"/>
  <c r="O51" i="5" s="1"/>
  <c r="B51" i="5"/>
  <c r="A51" i="5"/>
  <c r="D50" i="5"/>
  <c r="C50" i="5"/>
  <c r="B50" i="5"/>
  <c r="A50" i="5"/>
  <c r="D49" i="5"/>
  <c r="C49" i="5"/>
  <c r="B49" i="5"/>
  <c r="A49" i="5"/>
  <c r="D48" i="5"/>
  <c r="C48" i="5"/>
  <c r="B48" i="5"/>
  <c r="A48" i="5"/>
  <c r="D47" i="5"/>
  <c r="C47" i="5"/>
  <c r="B47" i="5"/>
  <c r="A47" i="5"/>
  <c r="D46" i="5"/>
  <c r="C46" i="5"/>
  <c r="B46" i="5"/>
  <c r="A46" i="5"/>
  <c r="D45" i="5"/>
  <c r="C45" i="5"/>
  <c r="B45" i="5"/>
  <c r="A45" i="5"/>
  <c r="D44" i="5"/>
  <c r="C44" i="5"/>
  <c r="O44" i="5" s="1"/>
  <c r="B44" i="5"/>
  <c r="A44" i="5"/>
  <c r="D43" i="5"/>
  <c r="C43" i="5"/>
  <c r="O43" i="5" s="1"/>
  <c r="B43" i="5"/>
  <c r="A43" i="5"/>
  <c r="D42" i="5"/>
  <c r="C42" i="5"/>
  <c r="B42" i="5"/>
  <c r="A42" i="5"/>
  <c r="D41" i="5"/>
  <c r="C41" i="5"/>
  <c r="B41" i="5"/>
  <c r="A41" i="5"/>
  <c r="D40" i="5"/>
  <c r="C40" i="5"/>
  <c r="B40" i="5"/>
  <c r="A40" i="5"/>
  <c r="D39" i="5"/>
  <c r="C39" i="5"/>
  <c r="B39" i="5"/>
  <c r="A39" i="5"/>
  <c r="D38" i="5"/>
  <c r="C38" i="5"/>
  <c r="B38" i="5"/>
  <c r="A38" i="5"/>
  <c r="D37" i="5"/>
  <c r="C37" i="5"/>
  <c r="B37" i="5"/>
  <c r="A37" i="5"/>
  <c r="D36" i="5"/>
  <c r="C36" i="5"/>
  <c r="B36" i="5"/>
  <c r="A36" i="5"/>
  <c r="D35" i="5"/>
  <c r="C35" i="5"/>
  <c r="B35" i="5"/>
  <c r="A35" i="5"/>
  <c r="D34" i="5"/>
  <c r="C34" i="5"/>
  <c r="B34" i="5"/>
  <c r="A34" i="5"/>
  <c r="D33" i="5"/>
  <c r="C33" i="5"/>
  <c r="B33" i="5"/>
  <c r="A33" i="5"/>
  <c r="D32" i="5"/>
  <c r="C32" i="5"/>
  <c r="B32" i="5"/>
  <c r="A32" i="5"/>
  <c r="D31" i="5"/>
  <c r="C31" i="5"/>
  <c r="B31" i="5"/>
  <c r="A31" i="5"/>
  <c r="D30" i="5"/>
  <c r="C30" i="5"/>
  <c r="B30" i="5"/>
  <c r="A30" i="5"/>
  <c r="D29" i="5"/>
  <c r="C29" i="5"/>
  <c r="B29" i="5"/>
  <c r="A29" i="5"/>
  <c r="D28" i="5"/>
  <c r="C28" i="5"/>
  <c r="B28" i="5"/>
  <c r="A28" i="5"/>
  <c r="D27" i="5"/>
  <c r="C27" i="5"/>
  <c r="B27" i="5"/>
  <c r="A27" i="5"/>
  <c r="D26" i="5"/>
  <c r="C26" i="5"/>
  <c r="B26" i="5"/>
  <c r="A26" i="5"/>
  <c r="D25" i="5"/>
  <c r="C25" i="5"/>
  <c r="B25" i="5"/>
  <c r="A25" i="5"/>
  <c r="D24" i="5"/>
  <c r="C24" i="5"/>
  <c r="B24" i="5"/>
  <c r="A24" i="5"/>
  <c r="D23" i="5"/>
  <c r="C23" i="5"/>
  <c r="B23" i="5"/>
  <c r="A23" i="5"/>
  <c r="D22" i="5"/>
  <c r="C22" i="5"/>
  <c r="B22" i="5"/>
  <c r="A22" i="5"/>
  <c r="D21" i="5"/>
  <c r="C21" i="5"/>
  <c r="B21" i="5"/>
  <c r="A21" i="5"/>
  <c r="D20" i="5"/>
  <c r="C20" i="5"/>
  <c r="B20" i="5"/>
  <c r="A20" i="5"/>
  <c r="D19" i="5"/>
  <c r="C19" i="5"/>
  <c r="B19" i="5"/>
  <c r="A19" i="5"/>
  <c r="D18" i="5"/>
  <c r="C18" i="5"/>
  <c r="B18" i="5"/>
  <c r="A18" i="5"/>
  <c r="D17" i="5"/>
  <c r="C17" i="5"/>
  <c r="B17" i="5"/>
  <c r="A17" i="5"/>
  <c r="D16" i="5"/>
  <c r="C16" i="5"/>
  <c r="B16" i="5"/>
  <c r="A16" i="5"/>
  <c r="D15" i="5"/>
  <c r="C15" i="5"/>
  <c r="B15" i="5"/>
  <c r="A15" i="5"/>
  <c r="D14" i="5"/>
  <c r="C14" i="5"/>
  <c r="B14" i="5"/>
  <c r="A14" i="5"/>
  <c r="D13" i="5"/>
  <c r="C13" i="5"/>
  <c r="B13" i="5"/>
  <c r="A13" i="5"/>
  <c r="S12" i="5"/>
  <c r="D12" i="5"/>
  <c r="C12" i="5"/>
  <c r="B12" i="5"/>
  <c r="A12" i="5"/>
  <c r="D11" i="5"/>
  <c r="C11" i="5"/>
  <c r="B11" i="5"/>
  <c r="A11" i="5"/>
  <c r="D10" i="5"/>
  <c r="C10" i="5"/>
  <c r="B10" i="5"/>
  <c r="A10" i="5"/>
  <c r="D9" i="5"/>
  <c r="C9" i="5"/>
  <c r="B9" i="5"/>
  <c r="A9" i="5"/>
  <c r="D8" i="5"/>
  <c r="C8" i="5"/>
  <c r="B8" i="5"/>
  <c r="A8" i="5"/>
  <c r="S7" i="5"/>
  <c r="D7" i="5"/>
  <c r="C7" i="5"/>
  <c r="B7" i="5"/>
  <c r="A7" i="5"/>
  <c r="D6" i="5"/>
  <c r="C6" i="5"/>
  <c r="B6" i="5"/>
  <c r="A6" i="5"/>
  <c r="D5" i="5"/>
  <c r="C5" i="5"/>
  <c r="B5" i="5"/>
  <c r="A5" i="5"/>
  <c r="D4" i="5"/>
  <c r="C4" i="5"/>
  <c r="B4" i="5"/>
  <c r="A4" i="5"/>
  <c r="D3" i="5"/>
  <c r="C3" i="5"/>
  <c r="G3" i="5" s="1"/>
  <c r="B3" i="5"/>
  <c r="A3" i="5"/>
  <c r="D2" i="5"/>
  <c r="C2" i="5"/>
  <c r="B2" i="5"/>
  <c r="A2" i="5"/>
  <c r="O12" i="5" l="1"/>
  <c r="O18" i="5"/>
  <c r="O30" i="5"/>
  <c r="O87" i="5"/>
  <c r="O36" i="5"/>
  <c r="O39" i="5"/>
  <c r="O42" i="5"/>
  <c r="O45" i="5"/>
  <c r="O48" i="5"/>
  <c r="O54" i="5"/>
  <c r="O63" i="5"/>
  <c r="O66" i="5"/>
  <c r="O69" i="5"/>
  <c r="O72" i="5"/>
  <c r="O75" i="5"/>
  <c r="O78" i="5"/>
  <c r="O81" i="5"/>
  <c r="O84" i="5"/>
  <c r="O6" i="5"/>
  <c r="O9" i="5"/>
  <c r="O24" i="5"/>
  <c r="O93" i="5"/>
  <c r="O33" i="5"/>
  <c r="O7" i="5"/>
  <c r="O10" i="5"/>
  <c r="O13" i="5"/>
  <c r="O16" i="5"/>
  <c r="O19" i="5"/>
  <c r="O22" i="5"/>
  <c r="O31" i="5"/>
  <c r="O88" i="5"/>
  <c r="O91" i="5"/>
  <c r="O94" i="5"/>
  <c r="O97" i="5"/>
  <c r="O34" i="5"/>
  <c r="O37" i="5"/>
  <c r="O46" i="5"/>
  <c r="O49" i="5"/>
  <c r="O52" i="5"/>
  <c r="O55" i="5"/>
  <c r="O58" i="5"/>
  <c r="O64" i="5"/>
  <c r="O67" i="5"/>
  <c r="O70" i="5"/>
  <c r="O73" i="5"/>
  <c r="O82" i="5"/>
  <c r="O90" i="5"/>
  <c r="K31" i="5"/>
  <c r="O8" i="5"/>
  <c r="O11" i="5"/>
  <c r="O15" i="5"/>
  <c r="O5" i="5"/>
  <c r="O14" i="5"/>
  <c r="O17" i="5"/>
  <c r="O20" i="5"/>
  <c r="O23" i="5"/>
  <c r="O29" i="5"/>
  <c r="O89" i="5"/>
  <c r="O95" i="5"/>
  <c r="O98" i="5"/>
  <c r="O101" i="5"/>
  <c r="O104" i="5"/>
  <c r="O21" i="5"/>
  <c r="O102" i="5"/>
  <c r="O2" i="5"/>
  <c r="O32" i="5"/>
  <c r="O35" i="5"/>
  <c r="O38" i="5"/>
  <c r="O41" i="5"/>
  <c r="O47" i="5"/>
  <c r="O50" i="5"/>
  <c r="O53" i="5"/>
  <c r="O56" i="5"/>
  <c r="O59" i="5"/>
  <c r="O62" i="5"/>
  <c r="O65" i="5"/>
  <c r="O68" i="5"/>
  <c r="O71" i="5"/>
  <c r="O74" i="5"/>
  <c r="O77" i="5"/>
  <c r="O80" i="5"/>
  <c r="K27" i="5"/>
  <c r="K51" i="5"/>
  <c r="K57" i="5"/>
  <c r="K99" i="5"/>
  <c r="K92" i="5"/>
  <c r="K96" i="5"/>
  <c r="K81" i="5"/>
  <c r="K43" i="5"/>
  <c r="K76" i="5"/>
  <c r="K79" i="5"/>
  <c r="K100" i="5"/>
  <c r="K103" i="5"/>
  <c r="K83" i="5"/>
  <c r="G5" i="5"/>
  <c r="G6" i="5"/>
  <c r="G4" i="5"/>
  <c r="K24" i="5"/>
  <c r="K42" i="5"/>
  <c r="K91" i="5"/>
  <c r="K98" i="5"/>
  <c r="K26" i="5"/>
  <c r="K75" i="5"/>
  <c r="K95" i="5"/>
  <c r="K37" i="5"/>
  <c r="K71" i="5"/>
  <c r="K7" i="5"/>
  <c r="D108" i="5"/>
  <c r="K63" i="5"/>
  <c r="K12" i="5"/>
  <c r="K22" i="5"/>
  <c r="K35" i="5"/>
  <c r="K72" i="5"/>
  <c r="K82" i="5"/>
  <c r="K87" i="5"/>
  <c r="K21" i="5"/>
  <c r="K89" i="5"/>
  <c r="K94" i="5"/>
  <c r="K29" i="5"/>
  <c r="K8" i="5"/>
  <c r="K23" i="5"/>
  <c r="K41" i="5"/>
  <c r="K68" i="5"/>
  <c r="K104" i="5"/>
  <c r="K11" i="5"/>
  <c r="K38" i="5"/>
  <c r="K47" i="5"/>
  <c r="K50" i="5"/>
  <c r="K56" i="5"/>
  <c r="K70" i="5"/>
  <c r="K80" i="5"/>
  <c r="K84" i="5"/>
  <c r="K93" i="5"/>
  <c r="K97" i="5"/>
  <c r="K101" i="5"/>
  <c r="K14" i="5"/>
  <c r="K9" i="5"/>
  <c r="D107" i="5"/>
  <c r="S12" i="3"/>
  <c r="S7" i="3"/>
  <c r="B40" i="3"/>
  <c r="C40" i="3"/>
  <c r="D40"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7" i="3"/>
  <c r="D88" i="3"/>
  <c r="D89" i="3"/>
  <c r="D90" i="3"/>
  <c r="D91" i="3"/>
  <c r="D92" i="3"/>
  <c r="D93" i="3"/>
  <c r="D94" i="3"/>
  <c r="D95" i="3"/>
  <c r="D96" i="3"/>
  <c r="D97" i="3"/>
  <c r="D98" i="3"/>
  <c r="D99" i="3"/>
  <c r="D100" i="3"/>
  <c r="D101" i="3"/>
  <c r="D102" i="3"/>
  <c r="D103" i="3"/>
  <c r="D104" i="3"/>
  <c r="D2" i="3"/>
  <c r="B3" i="3"/>
  <c r="C3" i="3"/>
  <c r="B4" i="3"/>
  <c r="C4" i="3"/>
  <c r="B5" i="3"/>
  <c r="C5" i="3"/>
  <c r="B6" i="3"/>
  <c r="C6" i="3"/>
  <c r="O6" i="3" s="1"/>
  <c r="B7" i="3"/>
  <c r="C7" i="3"/>
  <c r="O7" i="3" s="1"/>
  <c r="B8" i="3"/>
  <c r="C8" i="3"/>
  <c r="O8" i="3" s="1"/>
  <c r="B9" i="3"/>
  <c r="C9" i="3"/>
  <c r="O9" i="3" s="1"/>
  <c r="B10" i="3"/>
  <c r="C10" i="3"/>
  <c r="O10" i="3" s="1"/>
  <c r="B11" i="3"/>
  <c r="C11" i="3"/>
  <c r="O11" i="3" s="1"/>
  <c r="B12" i="3"/>
  <c r="C12" i="3"/>
  <c r="O12" i="3" s="1"/>
  <c r="B13" i="3"/>
  <c r="C13" i="3"/>
  <c r="O13" i="3" s="1"/>
  <c r="B14" i="3"/>
  <c r="C14" i="3"/>
  <c r="O14" i="3" s="1"/>
  <c r="B15" i="3"/>
  <c r="C15" i="3"/>
  <c r="O15" i="3" s="1"/>
  <c r="B16" i="3"/>
  <c r="C16" i="3"/>
  <c r="O16" i="3" s="1"/>
  <c r="B17" i="3"/>
  <c r="C17" i="3"/>
  <c r="O17" i="3" s="1"/>
  <c r="B18" i="3"/>
  <c r="C18" i="3"/>
  <c r="O18" i="3" s="1"/>
  <c r="B19" i="3"/>
  <c r="C19" i="3"/>
  <c r="O19" i="3" s="1"/>
  <c r="B20" i="3"/>
  <c r="C20" i="3"/>
  <c r="O20" i="3" s="1"/>
  <c r="B21" i="3"/>
  <c r="C21" i="3"/>
  <c r="O21" i="3" s="1"/>
  <c r="B22" i="3"/>
  <c r="C22" i="3"/>
  <c r="O22" i="3" s="1"/>
  <c r="B23" i="3"/>
  <c r="C23" i="3"/>
  <c r="O23" i="3" s="1"/>
  <c r="B24" i="3"/>
  <c r="C24" i="3"/>
  <c r="O24" i="3" s="1"/>
  <c r="B25" i="3"/>
  <c r="C25" i="3"/>
  <c r="O25" i="3" s="1"/>
  <c r="B26" i="3"/>
  <c r="C26" i="3"/>
  <c r="O26" i="3" s="1"/>
  <c r="B27" i="3"/>
  <c r="C27" i="3"/>
  <c r="O27" i="3" s="1"/>
  <c r="B28" i="3"/>
  <c r="C28" i="3"/>
  <c r="O28" i="3" s="1"/>
  <c r="B29" i="3"/>
  <c r="C29" i="3"/>
  <c r="O29" i="3" s="1"/>
  <c r="B30" i="3"/>
  <c r="C30" i="3"/>
  <c r="O30" i="3" s="1"/>
  <c r="B31" i="3"/>
  <c r="C31" i="3"/>
  <c r="O31" i="3" s="1"/>
  <c r="B32" i="3"/>
  <c r="C32" i="3"/>
  <c r="O32" i="3" s="1"/>
  <c r="B33" i="3"/>
  <c r="C33" i="3"/>
  <c r="O33" i="3" s="1"/>
  <c r="B34" i="3"/>
  <c r="C34" i="3"/>
  <c r="O34" i="3" s="1"/>
  <c r="B35" i="3"/>
  <c r="C35" i="3"/>
  <c r="O35" i="3" s="1"/>
  <c r="B36" i="3"/>
  <c r="C36" i="3"/>
  <c r="O36" i="3" s="1"/>
  <c r="B37" i="3"/>
  <c r="C37" i="3"/>
  <c r="O37" i="3" s="1"/>
  <c r="B38" i="3"/>
  <c r="C38" i="3"/>
  <c r="O38" i="3" s="1"/>
  <c r="B39" i="3"/>
  <c r="C39" i="3"/>
  <c r="O39" i="3" s="1"/>
  <c r="B41" i="3"/>
  <c r="C41" i="3"/>
  <c r="O41" i="3" s="1"/>
  <c r="B42" i="3"/>
  <c r="C42" i="3"/>
  <c r="O42" i="3" s="1"/>
  <c r="B43" i="3"/>
  <c r="C43" i="3"/>
  <c r="O43" i="3" s="1"/>
  <c r="B44" i="3"/>
  <c r="C44" i="3"/>
  <c r="B45" i="3"/>
  <c r="C45" i="3"/>
  <c r="O45" i="3" s="1"/>
  <c r="B46" i="3"/>
  <c r="C46" i="3"/>
  <c r="O46" i="3" s="1"/>
  <c r="B47" i="3"/>
  <c r="C47" i="3"/>
  <c r="O47" i="3" s="1"/>
  <c r="B48" i="3"/>
  <c r="C48" i="3"/>
  <c r="O48" i="3" s="1"/>
  <c r="B49" i="3"/>
  <c r="C49" i="3"/>
  <c r="O49" i="3" s="1"/>
  <c r="B50" i="3"/>
  <c r="C50" i="3"/>
  <c r="O50" i="3" s="1"/>
  <c r="B51" i="3"/>
  <c r="C51" i="3"/>
  <c r="O51" i="3" s="1"/>
  <c r="B52" i="3"/>
  <c r="C52" i="3"/>
  <c r="O52" i="3" s="1"/>
  <c r="B53" i="3"/>
  <c r="C53" i="3"/>
  <c r="O53" i="3" s="1"/>
  <c r="B54" i="3"/>
  <c r="C54" i="3"/>
  <c r="O54" i="3" s="1"/>
  <c r="B55" i="3"/>
  <c r="C55" i="3"/>
  <c r="O55" i="3" s="1"/>
  <c r="B56" i="3"/>
  <c r="C56" i="3"/>
  <c r="O56" i="3" s="1"/>
  <c r="B57" i="3"/>
  <c r="C57" i="3"/>
  <c r="O57" i="3" s="1"/>
  <c r="B58" i="3"/>
  <c r="C58" i="3"/>
  <c r="O58" i="3" s="1"/>
  <c r="B59" i="3"/>
  <c r="C59" i="3"/>
  <c r="O59" i="3" s="1"/>
  <c r="B60" i="3"/>
  <c r="C60" i="3"/>
  <c r="O60" i="3" s="1"/>
  <c r="B61" i="3"/>
  <c r="C61" i="3"/>
  <c r="B62" i="3"/>
  <c r="C62" i="3"/>
  <c r="O62" i="3" s="1"/>
  <c r="B63" i="3"/>
  <c r="C63" i="3"/>
  <c r="O63" i="3" s="1"/>
  <c r="B64" i="3"/>
  <c r="C64" i="3"/>
  <c r="O64" i="3" s="1"/>
  <c r="B65" i="3"/>
  <c r="C65" i="3"/>
  <c r="O65" i="3" s="1"/>
  <c r="B66" i="3"/>
  <c r="C66" i="3"/>
  <c r="O66" i="3" s="1"/>
  <c r="B67" i="3"/>
  <c r="C67" i="3"/>
  <c r="O67" i="3" s="1"/>
  <c r="B68" i="3"/>
  <c r="C68" i="3"/>
  <c r="O68" i="3" s="1"/>
  <c r="B69" i="3"/>
  <c r="C69" i="3"/>
  <c r="O69" i="3" s="1"/>
  <c r="B70" i="3"/>
  <c r="C70" i="3"/>
  <c r="O70" i="3" s="1"/>
  <c r="B71" i="3"/>
  <c r="C71" i="3"/>
  <c r="O71" i="3" s="1"/>
  <c r="B72" i="3"/>
  <c r="C72" i="3"/>
  <c r="O72" i="3" s="1"/>
  <c r="B73" i="3"/>
  <c r="C73" i="3"/>
  <c r="O73" i="3" s="1"/>
  <c r="B74" i="3"/>
  <c r="C74" i="3"/>
  <c r="O74" i="3" s="1"/>
  <c r="B75" i="3"/>
  <c r="C75" i="3"/>
  <c r="O75" i="3" s="1"/>
  <c r="B76" i="3"/>
  <c r="C76" i="3"/>
  <c r="O76" i="3" s="1"/>
  <c r="B77" i="3"/>
  <c r="C77" i="3"/>
  <c r="O77" i="3" s="1"/>
  <c r="B78" i="3"/>
  <c r="C78" i="3"/>
  <c r="O78" i="3" s="1"/>
  <c r="B79" i="3"/>
  <c r="C79" i="3"/>
  <c r="O79" i="3" s="1"/>
  <c r="B80" i="3"/>
  <c r="C80" i="3"/>
  <c r="O80" i="3" s="1"/>
  <c r="B81" i="3"/>
  <c r="C81" i="3"/>
  <c r="O81" i="3" s="1"/>
  <c r="B82" i="3"/>
  <c r="C82" i="3"/>
  <c r="O82" i="3" s="1"/>
  <c r="B83" i="3"/>
  <c r="C83" i="3"/>
  <c r="O83" i="3" s="1"/>
  <c r="B84" i="3"/>
  <c r="C84" i="3"/>
  <c r="O84" i="3" s="1"/>
  <c r="B85" i="3"/>
  <c r="C85" i="3"/>
  <c r="B86" i="3"/>
  <c r="C86" i="3"/>
  <c r="B87" i="3"/>
  <c r="C87" i="3"/>
  <c r="O87" i="3" s="1"/>
  <c r="B88" i="3"/>
  <c r="C88" i="3"/>
  <c r="O88" i="3" s="1"/>
  <c r="B89" i="3"/>
  <c r="C89" i="3"/>
  <c r="O89" i="3" s="1"/>
  <c r="B90" i="3"/>
  <c r="C90" i="3"/>
  <c r="O90" i="3" s="1"/>
  <c r="B91" i="3"/>
  <c r="C91" i="3"/>
  <c r="O91" i="3" s="1"/>
  <c r="B92" i="3"/>
  <c r="C92" i="3"/>
  <c r="O92" i="3" s="1"/>
  <c r="B93" i="3"/>
  <c r="C93" i="3"/>
  <c r="O93" i="3" s="1"/>
  <c r="B94" i="3"/>
  <c r="C94" i="3"/>
  <c r="O94" i="3" s="1"/>
  <c r="B95" i="3"/>
  <c r="C95" i="3"/>
  <c r="O95" i="3" s="1"/>
  <c r="B96" i="3"/>
  <c r="C96" i="3"/>
  <c r="O96" i="3" s="1"/>
  <c r="B97" i="3"/>
  <c r="C97" i="3"/>
  <c r="O97" i="3" s="1"/>
  <c r="B98" i="3"/>
  <c r="C98" i="3"/>
  <c r="O98" i="3" s="1"/>
  <c r="B99" i="3"/>
  <c r="C99" i="3"/>
  <c r="O99" i="3" s="1"/>
  <c r="B100" i="3"/>
  <c r="C100" i="3"/>
  <c r="O100" i="3" s="1"/>
  <c r="B101" i="3"/>
  <c r="C101" i="3"/>
  <c r="O101" i="3" s="1"/>
  <c r="B102" i="3"/>
  <c r="C102" i="3"/>
  <c r="O102" i="3" s="1"/>
  <c r="B103" i="3"/>
  <c r="C103" i="3"/>
  <c r="O103" i="3" s="1"/>
  <c r="B104" i="3"/>
  <c r="C104" i="3"/>
  <c r="O104" i="3" s="1"/>
  <c r="C2" i="3"/>
  <c r="O2" i="3" s="1"/>
  <c r="B2" i="3"/>
  <c r="A104"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2" i="3"/>
  <c r="S15" i="5" l="1"/>
  <c r="S6" i="5"/>
  <c r="S10" i="5"/>
  <c r="S16" i="5"/>
  <c r="S11" i="5"/>
  <c r="D107" i="3"/>
  <c r="D108" i="3"/>
  <c r="K98" i="3"/>
  <c r="K89" i="3"/>
  <c r="K83" i="3"/>
  <c r="O5" i="3"/>
  <c r="S16" i="3" s="1"/>
  <c r="K38" i="3"/>
  <c r="K37" i="3"/>
  <c r="K75" i="3"/>
  <c r="K22" i="3"/>
  <c r="K97" i="3"/>
  <c r="K71" i="3"/>
  <c r="K79" i="3"/>
  <c r="K95" i="3"/>
  <c r="K57" i="3"/>
  <c r="K91" i="3"/>
  <c r="K51" i="3"/>
  <c r="K45" i="3"/>
  <c r="K87" i="3"/>
  <c r="K43" i="3"/>
  <c r="K14" i="3"/>
  <c r="K12" i="3"/>
  <c r="K103" i="3"/>
  <c r="K94" i="3"/>
  <c r="K82" i="3"/>
  <c r="K70" i="3"/>
  <c r="K27" i="3"/>
  <c r="K101" i="3"/>
  <c r="K93" i="3"/>
  <c r="K81" i="3"/>
  <c r="K68" i="3"/>
  <c r="K42" i="3"/>
  <c r="K26" i="3"/>
  <c r="K11" i="3"/>
  <c r="K100" i="3"/>
  <c r="K92" i="3"/>
  <c r="K80" i="3"/>
  <c r="K63" i="3"/>
  <c r="K41" i="3"/>
  <c r="K24" i="3"/>
  <c r="K9" i="3"/>
  <c r="K99" i="3"/>
  <c r="K23" i="3"/>
  <c r="K8" i="3"/>
  <c r="K7" i="3"/>
  <c r="K35" i="3"/>
  <c r="K21" i="3"/>
  <c r="K47" i="3"/>
  <c r="K56" i="3"/>
  <c r="K96" i="3"/>
  <c r="S10" i="3" s="1"/>
  <c r="K84" i="3"/>
  <c r="K72" i="3"/>
  <c r="K50" i="3"/>
  <c r="K31" i="3"/>
  <c r="K76" i="3"/>
  <c r="K104" i="3"/>
  <c r="K29" i="3"/>
  <c r="S15" i="3"/>
  <c r="R3" i="1"/>
  <c r="S3" i="1" s="1"/>
  <c r="R4" i="1"/>
  <c r="S4" i="1" s="1"/>
  <c r="R5" i="1"/>
  <c r="S5" i="1" s="1"/>
  <c r="R6" i="1"/>
  <c r="S6" i="1" s="1"/>
  <c r="R7" i="1"/>
  <c r="S7" i="1" s="1"/>
  <c r="R8" i="1"/>
  <c r="S8" i="1" s="1"/>
  <c r="R9" i="1"/>
  <c r="S9" i="1" s="1"/>
  <c r="R10" i="1"/>
  <c r="S10" i="1" s="1"/>
  <c r="R11" i="1"/>
  <c r="S11" i="1" s="1"/>
  <c r="R12" i="1"/>
  <c r="S12" i="1" s="1"/>
  <c r="R13" i="1"/>
  <c r="S13" i="1" s="1"/>
  <c r="R14" i="1"/>
  <c r="S14" i="1" s="1"/>
  <c r="R15" i="1"/>
  <c r="S15" i="1" s="1"/>
  <c r="R16" i="1"/>
  <c r="S16" i="1" s="1"/>
  <c r="R17" i="1"/>
  <c r="S17" i="1" s="1"/>
  <c r="R18" i="1"/>
  <c r="S18" i="1" s="1"/>
  <c r="R19" i="1"/>
  <c r="S19" i="1" s="1"/>
  <c r="R20" i="1"/>
  <c r="S20" i="1" s="1"/>
  <c r="R21" i="1"/>
  <c r="S21" i="1" s="1"/>
  <c r="R22" i="1"/>
  <c r="S22" i="1" s="1"/>
  <c r="R23" i="1"/>
  <c r="S23" i="1" s="1"/>
  <c r="R24" i="1"/>
  <c r="S24" i="1" s="1"/>
  <c r="R25" i="1"/>
  <c r="S25" i="1" s="1"/>
  <c r="R26" i="1"/>
  <c r="S26" i="1" s="1"/>
  <c r="R27" i="1"/>
  <c r="S27" i="1" s="1"/>
  <c r="R28" i="1"/>
  <c r="S28" i="1" s="1"/>
  <c r="R29" i="1"/>
  <c r="S29" i="1" s="1"/>
  <c r="R30" i="1"/>
  <c r="S30" i="1" s="1"/>
  <c r="R31" i="1"/>
  <c r="S31" i="1" s="1"/>
  <c r="R32" i="1"/>
  <c r="S32" i="1" s="1"/>
  <c r="R33" i="1"/>
  <c r="S33" i="1" s="1"/>
  <c r="R34" i="1"/>
  <c r="S34" i="1" s="1"/>
  <c r="R35" i="1"/>
  <c r="S35" i="1" s="1"/>
  <c r="R36" i="1"/>
  <c r="S36" i="1" s="1"/>
  <c r="R37" i="1"/>
  <c r="S37" i="1" s="1"/>
  <c r="R38" i="1"/>
  <c r="S38" i="1" s="1"/>
  <c r="R39" i="1"/>
  <c r="S39" i="1" s="1"/>
  <c r="R41" i="1"/>
  <c r="S41" i="1" s="1"/>
  <c r="R42" i="1"/>
  <c r="S42" i="1" s="1"/>
  <c r="R43" i="1"/>
  <c r="S43" i="1" s="1"/>
  <c r="R44" i="1"/>
  <c r="S44" i="1" s="1"/>
  <c r="R45" i="1"/>
  <c r="S45" i="1" s="1"/>
  <c r="R46" i="1"/>
  <c r="S46" i="1" s="1"/>
  <c r="R47" i="1"/>
  <c r="S47" i="1" s="1"/>
  <c r="R48" i="1"/>
  <c r="S48" i="1" s="1"/>
  <c r="R49" i="1"/>
  <c r="S49" i="1" s="1"/>
  <c r="R50" i="1"/>
  <c r="S50" i="1" s="1"/>
  <c r="R51" i="1"/>
  <c r="S51" i="1" s="1"/>
  <c r="R52" i="1"/>
  <c r="S52" i="1" s="1"/>
  <c r="R53" i="1"/>
  <c r="S53" i="1" s="1"/>
  <c r="R54" i="1"/>
  <c r="S54" i="1" s="1"/>
  <c r="R55" i="1"/>
  <c r="S55" i="1" s="1"/>
  <c r="R56" i="1"/>
  <c r="S56" i="1" s="1"/>
  <c r="R57" i="1"/>
  <c r="S57" i="1" s="1"/>
  <c r="R58" i="1"/>
  <c r="S58" i="1" s="1"/>
  <c r="R59" i="1"/>
  <c r="S59" i="1" s="1"/>
  <c r="R60" i="1"/>
  <c r="S60" i="1" s="1"/>
  <c r="R61" i="1"/>
  <c r="S61" i="1" s="1"/>
  <c r="R62" i="1"/>
  <c r="S62" i="1" s="1"/>
  <c r="R63" i="1"/>
  <c r="S63" i="1" s="1"/>
  <c r="R64" i="1"/>
  <c r="S64" i="1" s="1"/>
  <c r="R65" i="1"/>
  <c r="S65" i="1" s="1"/>
  <c r="R66" i="1"/>
  <c r="S66" i="1" s="1"/>
  <c r="R67" i="1"/>
  <c r="S67" i="1" s="1"/>
  <c r="R68" i="1"/>
  <c r="S68" i="1" s="1"/>
  <c r="R69" i="1"/>
  <c r="S69" i="1" s="1"/>
  <c r="R70" i="1"/>
  <c r="S70" i="1" s="1"/>
  <c r="R71" i="1"/>
  <c r="S71" i="1" s="1"/>
  <c r="R72" i="1"/>
  <c r="S72" i="1" s="1"/>
  <c r="R73" i="1"/>
  <c r="S73" i="1" s="1"/>
  <c r="R74" i="1"/>
  <c r="S74" i="1" s="1"/>
  <c r="R75" i="1"/>
  <c r="S75" i="1" s="1"/>
  <c r="R76" i="1"/>
  <c r="S76" i="1" s="1"/>
  <c r="R77" i="1"/>
  <c r="S77" i="1" s="1"/>
  <c r="R78" i="1"/>
  <c r="S78" i="1" s="1"/>
  <c r="R79" i="1"/>
  <c r="S79" i="1" s="1"/>
  <c r="R80" i="1"/>
  <c r="S80" i="1" s="1"/>
  <c r="R81" i="1"/>
  <c r="S81" i="1" s="1"/>
  <c r="R82" i="1"/>
  <c r="S82" i="1" s="1"/>
  <c r="R83" i="1"/>
  <c r="S83" i="1" s="1"/>
  <c r="R84" i="1"/>
  <c r="S84" i="1" s="1"/>
  <c r="R85" i="1"/>
  <c r="S85" i="1" s="1"/>
  <c r="R87" i="1"/>
  <c r="S87" i="1" s="1"/>
  <c r="R88" i="1"/>
  <c r="S88" i="1" s="1"/>
  <c r="R89" i="1"/>
  <c r="S89" i="1" s="1"/>
  <c r="R90" i="1"/>
  <c r="S90" i="1" s="1"/>
  <c r="R91" i="1"/>
  <c r="S91" i="1" s="1"/>
  <c r="R92" i="1"/>
  <c r="S92" i="1" s="1"/>
  <c r="R93" i="1"/>
  <c r="S93" i="1" s="1"/>
  <c r="R94" i="1"/>
  <c r="S94" i="1" s="1"/>
  <c r="R95" i="1"/>
  <c r="S95" i="1" s="1"/>
  <c r="R96" i="1"/>
  <c r="S96" i="1" s="1"/>
  <c r="R97" i="1"/>
  <c r="S97" i="1" s="1"/>
  <c r="R98" i="1"/>
  <c r="S98" i="1" s="1"/>
  <c r="R99" i="1"/>
  <c r="S99" i="1" s="1"/>
  <c r="R100" i="1"/>
  <c r="S100" i="1" s="1"/>
  <c r="R101" i="1"/>
  <c r="S101" i="1" s="1"/>
  <c r="R102" i="1"/>
  <c r="S102" i="1" s="1"/>
  <c r="R103" i="1"/>
  <c r="S103" i="1" s="1"/>
  <c r="R104" i="1"/>
  <c r="S104" i="1" s="1"/>
  <c r="R2" i="1"/>
  <c r="S2" i="1" s="1"/>
  <c r="S6" i="3" l="1"/>
  <c r="S5" i="3"/>
  <c r="S11" i="3"/>
  <c r="S109" i="1"/>
  <c r="S108" i="1"/>
  <c r="I103" i="1"/>
  <c r="I101" i="1"/>
  <c r="I100" i="1"/>
  <c r="I99" i="1"/>
  <c r="I98" i="1"/>
  <c r="I97" i="1"/>
  <c r="I96" i="1"/>
  <c r="I95" i="1"/>
  <c r="I94" i="1"/>
  <c r="I93" i="1"/>
  <c r="I92" i="1"/>
  <c r="I91" i="1"/>
  <c r="I90" i="1"/>
  <c r="I89" i="1"/>
  <c r="I88" i="1"/>
  <c r="I87"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I104" i="1"/>
  <c r="I102" i="1"/>
  <c r="J101" i="1"/>
  <c r="J100" i="1"/>
  <c r="J99" i="1"/>
  <c r="J98" i="1"/>
  <c r="J97" i="1"/>
  <c r="J96" i="1"/>
  <c r="J95" i="1"/>
  <c r="J94" i="1"/>
  <c r="J93" i="1"/>
  <c r="J92" i="1"/>
  <c r="J91" i="1"/>
  <c r="J90" i="1"/>
  <c r="J89" i="1"/>
  <c r="J88" i="1"/>
  <c r="J87"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J102" i="1"/>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9" i="1"/>
  <c r="K70" i="1"/>
  <c r="K71" i="1"/>
  <c r="K72" i="1"/>
  <c r="K73" i="1"/>
  <c r="K74" i="1"/>
  <c r="K75" i="1"/>
  <c r="K76" i="1"/>
  <c r="K77" i="1"/>
  <c r="K78" i="1"/>
  <c r="K79" i="1"/>
  <c r="K80" i="1"/>
  <c r="K81" i="1"/>
  <c r="K82" i="1"/>
  <c r="K83" i="1"/>
  <c r="K84" i="1"/>
  <c r="K85" i="1"/>
  <c r="K86" i="1"/>
  <c r="K88" i="1"/>
  <c r="K89" i="1"/>
  <c r="K90" i="1"/>
  <c r="K91" i="1"/>
  <c r="K92" i="1"/>
  <c r="K93" i="1"/>
  <c r="K94" i="1"/>
  <c r="K95" i="1"/>
  <c r="K96" i="1"/>
  <c r="K97" i="1"/>
  <c r="K98" i="1"/>
  <c r="K99" i="1"/>
  <c r="K100" i="1"/>
  <c r="K101" i="1"/>
  <c r="K102" i="1"/>
  <c r="J103" i="1"/>
  <c r="K103" i="1"/>
  <c r="J104" i="1"/>
  <c r="K104" i="1"/>
  <c r="K2" i="1"/>
  <c r="I109" i="1"/>
  <c r="I108" i="1"/>
  <c r="K108" i="1" l="1"/>
  <c r="K109" i="1"/>
  <c r="J108" i="1"/>
  <c r="J109" i="1"/>
</calcChain>
</file>

<file path=xl/sharedStrings.xml><?xml version="1.0" encoding="utf-8"?>
<sst xmlns="http://schemas.openxmlformats.org/spreadsheetml/2006/main" count="576" uniqueCount="69">
  <si>
    <t>ID</t>
  </si>
  <si>
    <t>Volume A</t>
  </si>
  <si>
    <t>Volume P</t>
  </si>
  <si>
    <t>Comments (Teddy)</t>
  </si>
  <si>
    <t>Modality</t>
  </si>
  <si>
    <t>Spalte3</t>
  </si>
  <si>
    <t>Spalte4</t>
  </si>
  <si>
    <t>Läsionen gut segmentierbar</t>
  </si>
  <si>
    <t>ct</t>
  </si>
  <si>
    <t>keine lesion</t>
  </si>
  <si>
    <t>Aszites</t>
  </si>
  <si>
    <t>mr</t>
  </si>
  <si>
    <t>027_SEGM_1</t>
  </si>
  <si>
    <t>whole data missing</t>
  </si>
  <si>
    <t>a big difference</t>
  </si>
  <si>
    <t>3 SIMU, first one used</t>
  </si>
  <si>
    <t>1?</t>
  </si>
  <si>
    <t>2 pret</t>
  </si>
  <si>
    <t>simu not complete</t>
  </si>
  <si>
    <t>Error A</t>
  </si>
  <si>
    <t>Error NN MR</t>
  </si>
  <si>
    <t>Error NN CT</t>
  </si>
  <si>
    <t>NN (CT/MR)</t>
  </si>
  <si>
    <t>NN (Low Dose)</t>
  </si>
  <si>
    <t>Error NN Low Dose CT</t>
  </si>
  <si>
    <t>Max. Cranio-caudal</t>
  </si>
  <si>
    <t>Max. latero-lateral</t>
  </si>
  <si>
    <t>Max. anterior-posterior</t>
  </si>
  <si>
    <t>V</t>
  </si>
  <si>
    <t>Error V</t>
  </si>
  <si>
    <t>no lowdose</t>
  </si>
  <si>
    <t>Every lowdose volume evaluation, it´s meant to be similar to the diagnostic one (in ml)</t>
  </si>
  <si>
    <t>bad lowdose</t>
  </si>
  <si>
    <t>bad pat. Positioning</t>
  </si>
  <si>
    <t>Is repeated from other</t>
  </si>
  <si>
    <t>NN (CT)</t>
  </si>
  <si>
    <t>Comments</t>
  </si>
  <si>
    <t>Dr. Mustafa's calculation</t>
  </si>
  <si>
    <t>Teddy's calculation</t>
  </si>
  <si>
    <t>broken volume</t>
  </si>
  <si>
    <t>Error</t>
  </si>
  <si>
    <t>!!!</t>
  </si>
  <si>
    <t>NN LowDose</t>
  </si>
  <si>
    <t>Average Volume Error</t>
  </si>
  <si>
    <t>Liver in other side</t>
  </si>
  <si>
    <t>NN Low Dose</t>
  </si>
  <si>
    <t>Dice</t>
  </si>
  <si>
    <t>NN MRI</t>
  </si>
  <si>
    <t>Volume Error Dev</t>
  </si>
  <si>
    <t>Volume Error Mean</t>
  </si>
  <si>
    <t>Dice Error Mean</t>
  </si>
  <si>
    <t>NN CT</t>
  </si>
  <si>
    <t>NN MR</t>
  </si>
  <si>
    <t>MR</t>
  </si>
  <si>
    <t>CT</t>
  </si>
  <si>
    <t>!50.9%</t>
  </si>
  <si>
    <t>Dice Score Mean</t>
  </si>
  <si>
    <t>NN (MRI)</t>
  </si>
  <si>
    <t>Computed on every MR data partient, missing dice scores are due to missing anotations</t>
  </si>
  <si>
    <t>broken CT</t>
  </si>
  <si>
    <t>Multiple volumes are broken, fragmented. Some preprocessing must be done</t>
  </si>
  <si>
    <t>[SIRT]</t>
  </si>
  <si>
    <t>Automatically computed lowdose</t>
  </si>
  <si>
    <t>Automatically computed mri</t>
  </si>
  <si>
    <t>Wrong MR sequence</t>
  </si>
  <si>
    <r>
      <rPr>
        <b/>
        <sz val="11"/>
        <color rgb="FF000000"/>
        <rFont val="Calibri"/>
        <family val="2"/>
      </rPr>
      <t xml:space="preserve">NOTES: </t>
    </r>
    <r>
      <rPr>
        <sz val="11"/>
        <color rgb="FF000000"/>
        <rFont val="Calibri"/>
        <family val="2"/>
        <charset val="1"/>
      </rPr>
      <t xml:space="preserve">
- </t>
    </r>
    <r>
      <rPr>
        <b/>
        <sz val="11"/>
        <color rgb="FF000000"/>
        <rFont val="Calibri"/>
        <family val="2"/>
      </rPr>
      <t>Broken volume</t>
    </r>
    <r>
      <rPr>
        <sz val="11"/>
        <color rgb="FF000000"/>
        <rFont val="Calibri"/>
        <family val="2"/>
        <charset val="1"/>
      </rPr>
      <t xml:space="preserve">: Slice continuity is broken, maybe error while transfering
- </t>
    </r>
    <r>
      <rPr>
        <b/>
        <sz val="11"/>
        <color rgb="FF000000"/>
        <rFont val="Calibri"/>
        <family val="2"/>
      </rPr>
      <t xml:space="preserve">!!!! : </t>
    </r>
    <r>
      <rPr>
        <sz val="11"/>
        <color rgb="FF000000"/>
        <rFont val="Calibri"/>
        <family val="2"/>
      </rPr>
      <t xml:space="preserve">Means that volume is very wrong but visually prediction is acceptable
- </t>
    </r>
    <r>
      <rPr>
        <b/>
        <sz val="11"/>
        <color rgb="FF000000"/>
        <rFont val="Calibri"/>
        <family val="2"/>
      </rPr>
      <t xml:space="preserve">Liver in the other side: </t>
    </r>
    <r>
      <rPr>
        <sz val="11"/>
        <color rgb="FF000000"/>
        <rFont val="Calibri"/>
        <family val="2"/>
      </rPr>
      <t>Liver in not usual positions that nn is unfamiliar with</t>
    </r>
  </si>
  <si>
    <t>???</t>
  </si>
  <si>
    <t>28.05.2020</t>
  </si>
  <si>
    <t>This is the volumetry computed by the nn without supervision removing all islands in the generated prediction, with morphological operations conect islands tat aver very close.
Missing dice scores are due to corrupted stored meshes.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</si>
</sst>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rgb="FF000000"/>
      <name val="Calibri"/>
      <family val="2"/>
      <charset val="1"/>
    </font>
    <font>
      <sz val="10"/>
      <name val="Arial"/>
      <family val="2"/>
    </font>
    <font>
      <b/>
      <sz val="11"/>
      <color rgb="FF000000"/>
      <name val="Calibri"/>
      <family val="2"/>
      <charset val="1"/>
    </font>
    <font>
      <sz val="11"/>
      <color rgb="FF000000"/>
      <name val="Calibri"/>
      <family val="2"/>
    </font>
    <font>
      <sz val="11"/>
      <color rgb="FFFF0000"/>
      <name val="Calibri"/>
      <family val="2"/>
      <charset val="1"/>
    </font>
    <font>
      <sz val="11"/>
      <name val="Calibri"/>
      <family val="2"/>
      <charset val="1"/>
    </font>
    <font>
      <sz val="11"/>
      <color rgb="FF000000"/>
      <name val="Calibri"/>
      <family val="2"/>
      <charset val="1"/>
    </font>
    <font>
      <b/>
      <sz val="11"/>
      <color rgb="FF3F3F3F"/>
      <name val="Calibri"/>
      <family val="2"/>
    </font>
    <font>
      <b/>
      <sz val="12"/>
      <name val="Calibri"/>
      <family val="2"/>
    </font>
    <font>
      <sz val="11"/>
      <name val="Calibri"/>
      <family val="2"/>
    </font>
    <font>
      <b/>
      <sz val="11"/>
      <name val="Calibri"/>
      <family val="2"/>
    </font>
    <font>
      <b/>
      <sz val="11"/>
      <color rgb="FF000000"/>
      <name val="Calibri"/>
      <family val="2"/>
    </font>
    <font>
      <b/>
      <sz val="10"/>
      <name val="Arial"/>
      <family val="2"/>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8"/>
        <bgColor indexed="64"/>
      </patternFill>
    </fill>
    <fill>
      <patternFill patternType="solid">
        <fgColor rgb="FFF2F2F2"/>
      </patternFill>
    </fill>
    <fill>
      <patternFill patternType="solid">
        <fgColor rgb="FFFFFFCC"/>
      </patternFill>
    </fill>
  </fills>
  <borders count="30">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medium">
        <color indexed="64"/>
      </left>
      <right style="thin">
        <color rgb="FFB2B2B2"/>
      </right>
      <top/>
      <bottom/>
      <diagonal/>
    </border>
    <border>
      <left style="thin">
        <color rgb="FFB2B2B2"/>
      </left>
      <right style="medium">
        <color indexed="64"/>
      </right>
      <top/>
      <bottom/>
      <diagonal/>
    </border>
    <border>
      <left style="medium">
        <color indexed="64"/>
      </left>
      <right style="thin">
        <color rgb="FFB2B2B2"/>
      </right>
      <top/>
      <bottom style="thin">
        <color rgb="FFB2B2B2"/>
      </bottom>
      <diagonal/>
    </border>
    <border>
      <left style="thin">
        <color rgb="FFB2B2B2"/>
      </left>
      <right style="medium">
        <color indexed="64"/>
      </right>
      <top/>
      <bottom style="thin">
        <color rgb="FFB2B2B2"/>
      </bottom>
      <diagonal/>
    </border>
    <border>
      <left style="medium">
        <color indexed="64"/>
      </left>
      <right style="thin">
        <color rgb="FFB2B2B2"/>
      </right>
      <top/>
      <bottom style="medium">
        <color indexed="64"/>
      </bottom>
      <diagonal/>
    </border>
    <border>
      <left style="thin">
        <color rgb="FFB2B2B2"/>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B2B2B2"/>
      </right>
      <top style="thin">
        <color rgb="FFB2B2B2"/>
      </top>
      <bottom style="medium">
        <color indexed="64"/>
      </bottom>
      <diagonal/>
    </border>
    <border>
      <left style="thin">
        <color rgb="FFB2B2B2"/>
      </left>
      <right style="medium">
        <color indexed="64"/>
      </right>
      <top style="thin">
        <color rgb="FFB2B2B2"/>
      </top>
      <bottom style="medium">
        <color indexed="64"/>
      </bottom>
      <diagonal/>
    </border>
  </borders>
  <cellStyleXfs count="4">
    <xf numFmtId="0" fontId="0" fillId="0" borderId="0"/>
    <xf numFmtId="9" fontId="1" fillId="0" borderId="0" applyBorder="0" applyAlignment="0" applyProtection="0"/>
    <xf numFmtId="0" fontId="7" fillId="5" borderId="1" applyNumberFormat="0" applyAlignment="0" applyProtection="0"/>
    <xf numFmtId="0" fontId="6" fillId="6" borderId="2" applyNumberFormat="0" applyFont="0" applyAlignment="0" applyProtection="0"/>
  </cellStyleXfs>
  <cellXfs count="110">
    <xf numFmtId="0" fontId="0" fillId="0" borderId="0" xfId="0"/>
    <xf numFmtId="0" fontId="0" fillId="0" borderId="0" xfId="0" applyFont="1" applyAlignment="1">
      <alignment horizontal="center" wrapText="1"/>
    </xf>
    <xf numFmtId="0" fontId="2" fillId="0" borderId="0" xfId="0" applyFont="1" applyAlignment="1">
      <alignment horizontal="center" wrapText="1"/>
    </xf>
    <xf numFmtId="0" fontId="0" fillId="0" borderId="0" xfId="0" applyAlignment="1">
      <alignment horizontal="center" wrapText="1"/>
    </xf>
    <xf numFmtId="9" fontId="1" fillId="0" borderId="0" xfId="1" applyAlignment="1">
      <alignment horizontal="center" wrapText="1"/>
    </xf>
    <xf numFmtId="164" fontId="1" fillId="0" borderId="0" xfId="1" applyNumberFormat="1" applyAlignment="1">
      <alignment horizontal="center" wrapText="1"/>
    </xf>
    <xf numFmtId="0" fontId="5" fillId="2" borderId="0" xfId="0" applyFont="1" applyFill="1" applyAlignment="1">
      <alignment horizontal="center" wrapText="1"/>
    </xf>
    <xf numFmtId="164" fontId="1" fillId="2" borderId="0" xfId="1" applyNumberFormat="1" applyFill="1" applyAlignment="1">
      <alignment horizontal="center" wrapText="1"/>
    </xf>
    <xf numFmtId="0" fontId="0" fillId="0" borderId="0" xfId="0" applyFill="1" applyAlignment="1">
      <alignment horizontal="center" wrapText="1"/>
    </xf>
    <xf numFmtId="0" fontId="4" fillId="0" borderId="0" xfId="0" applyFont="1" applyAlignment="1">
      <alignment horizontal="center" wrapText="1"/>
    </xf>
    <xf numFmtId="0" fontId="5" fillId="0" borderId="0" xfId="0" applyFont="1" applyAlignment="1">
      <alignment horizontal="center" wrapText="1"/>
    </xf>
    <xf numFmtId="0" fontId="4" fillId="0" borderId="0" xfId="0" applyFont="1" applyFill="1" applyAlignment="1">
      <alignment horizontal="center" wrapText="1"/>
    </xf>
    <xf numFmtId="0" fontId="0" fillId="4" borderId="0" xfId="0" applyFill="1" applyAlignment="1">
      <alignment horizontal="center" wrapText="1"/>
    </xf>
    <xf numFmtId="164" fontId="4" fillId="0" borderId="0" xfId="0" applyNumberFormat="1" applyFont="1" applyAlignment="1">
      <alignment horizontal="center" wrapText="1"/>
    </xf>
    <xf numFmtId="0" fontId="0" fillId="2" borderId="0" xfId="0" applyFill="1" applyAlignment="1">
      <alignment horizontal="center" wrapText="1"/>
    </xf>
    <xf numFmtId="0" fontId="0" fillId="3" borderId="0" xfId="0" applyFill="1" applyAlignment="1">
      <alignment horizontal="center" wrapText="1"/>
    </xf>
    <xf numFmtId="0" fontId="3" fillId="0" borderId="0" xfId="0" applyFont="1" applyAlignment="1">
      <alignment horizontal="center" wrapText="1"/>
    </xf>
    <xf numFmtId="164" fontId="0" fillId="0" borderId="0" xfId="0" applyNumberFormat="1" applyAlignment="1">
      <alignment horizontal="center" wrapText="1"/>
    </xf>
    <xf numFmtId="0" fontId="8" fillId="0" borderId="0" xfId="0" applyFont="1" applyAlignment="1">
      <alignment horizontal="center" wrapText="1"/>
    </xf>
    <xf numFmtId="0" fontId="8" fillId="2" borderId="0" xfId="0" applyFont="1" applyFill="1" applyAlignment="1">
      <alignment horizontal="center" wrapText="1"/>
    </xf>
    <xf numFmtId="0" fontId="8" fillId="0" borderId="0" xfId="0" applyFont="1" applyFill="1" applyAlignment="1">
      <alignment horizontal="center" wrapText="1"/>
    </xf>
    <xf numFmtId="0" fontId="0" fillId="0" borderId="0" xfId="0" applyAlignment="1">
      <alignment horizontal="center"/>
    </xf>
    <xf numFmtId="0" fontId="11" fillId="0" borderId="0" xfId="0" applyFont="1" applyAlignment="1">
      <alignment horizontal="center" wrapText="1"/>
    </xf>
    <xf numFmtId="0" fontId="11" fillId="0" borderId="0" xfId="0" applyFont="1" applyAlignment="1">
      <alignment horizontal="center"/>
    </xf>
    <xf numFmtId="0" fontId="8" fillId="0" borderId="0" xfId="0" applyFont="1" applyAlignment="1">
      <alignment horizontal="center"/>
    </xf>
    <xf numFmtId="0" fontId="0" fillId="6" borderId="3" xfId="3" applyFont="1" applyBorder="1" applyAlignment="1">
      <alignment horizontal="center"/>
    </xf>
    <xf numFmtId="0" fontId="0" fillId="6" borderId="4" xfId="3" applyFont="1" applyBorder="1" applyAlignment="1">
      <alignment horizontal="center"/>
    </xf>
    <xf numFmtId="0" fontId="0" fillId="6" borderId="5" xfId="3" applyFont="1" applyBorder="1" applyAlignment="1">
      <alignment horizontal="center"/>
    </xf>
    <xf numFmtId="0" fontId="0" fillId="6" borderId="6" xfId="3" applyFont="1" applyBorder="1" applyAlignment="1">
      <alignment horizontal="center"/>
    </xf>
    <xf numFmtId="0" fontId="10" fillId="0" borderId="15" xfId="0" applyFont="1" applyBorder="1" applyAlignment="1">
      <alignment horizontal="center" wrapText="1"/>
    </xf>
    <xf numFmtId="164" fontId="12" fillId="0" borderId="16" xfId="1" applyNumberFormat="1" applyFont="1" applyBorder="1" applyAlignment="1">
      <alignment horizontal="center" wrapText="1"/>
    </xf>
    <xf numFmtId="0" fontId="0" fillId="0" borderId="17" xfId="0" applyBorder="1" applyAlignment="1">
      <alignment horizontal="center"/>
    </xf>
    <xf numFmtId="164" fontId="1" fillId="0" borderId="18" xfId="1" applyNumberFormat="1" applyBorder="1" applyAlignment="1">
      <alignment horizontal="center"/>
    </xf>
    <xf numFmtId="0" fontId="11" fillId="0" borderId="15" xfId="0" applyFont="1" applyBorder="1" applyAlignment="1">
      <alignment horizontal="center" wrapText="1"/>
    </xf>
    <xf numFmtId="0" fontId="11" fillId="0" borderId="19" xfId="0" applyFont="1" applyBorder="1" applyAlignment="1">
      <alignment horizontal="center" wrapText="1"/>
    </xf>
    <xf numFmtId="0" fontId="11" fillId="0" borderId="16" xfId="0" applyFont="1" applyBorder="1" applyAlignment="1">
      <alignment horizontal="center" wrapText="1"/>
    </xf>
    <xf numFmtId="0" fontId="0" fillId="0" borderId="17" xfId="0" applyBorder="1" applyAlignment="1">
      <alignment horizontal="center" wrapText="1"/>
    </xf>
    <xf numFmtId="0" fontId="0" fillId="0" borderId="0" xfId="0" applyBorder="1" applyAlignment="1">
      <alignment horizontal="center"/>
    </xf>
    <xf numFmtId="0" fontId="0" fillId="0" borderId="18" xfId="0" applyBorder="1" applyAlignment="1">
      <alignment horizontal="center"/>
    </xf>
    <xf numFmtId="9" fontId="1" fillId="0" borderId="0" xfId="1" applyBorder="1" applyAlignment="1">
      <alignment horizontal="center"/>
    </xf>
    <xf numFmtId="9" fontId="1" fillId="0" borderId="18" xfId="1" applyBorder="1" applyAlignment="1">
      <alignment horizontal="center"/>
    </xf>
    <xf numFmtId="164" fontId="1" fillId="0" borderId="18" xfId="1" applyNumberFormat="1" applyBorder="1" applyAlignment="1">
      <alignment horizontal="center" wrapText="1"/>
    </xf>
    <xf numFmtId="0" fontId="11" fillId="0" borderId="0" xfId="0" applyFont="1" applyAlignment="1">
      <alignment horizontal="center" vertical="center"/>
    </xf>
    <xf numFmtId="0" fontId="0" fillId="0" borderId="0" xfId="0" applyAlignment="1">
      <alignment horizontal="center" vertical="center"/>
    </xf>
    <xf numFmtId="0" fontId="7" fillId="5" borderId="1" xfId="2" applyAlignment="1">
      <alignment horizontal="center" vertical="center"/>
    </xf>
    <xf numFmtId="164" fontId="7" fillId="5" borderId="1" xfId="2" applyNumberFormat="1" applyAlignment="1">
      <alignment horizontal="center" vertical="center"/>
    </xf>
    <xf numFmtId="9" fontId="7" fillId="5" borderId="1" xfId="2" applyNumberFormat="1" applyAlignment="1">
      <alignment horizontal="center" vertical="center"/>
    </xf>
    <xf numFmtId="0" fontId="3" fillId="0" borderId="16" xfId="0" applyFont="1" applyBorder="1" applyAlignment="1">
      <alignment horizontal="center"/>
    </xf>
    <xf numFmtId="0" fontId="3" fillId="0" borderId="24" xfId="0" applyFont="1" applyBorder="1" applyAlignment="1">
      <alignment horizontal="center"/>
    </xf>
    <xf numFmtId="164" fontId="1" fillId="0" borderId="0" xfId="1" applyNumberFormat="1" applyBorder="1" applyAlignment="1">
      <alignment horizontal="center" wrapText="1"/>
    </xf>
    <xf numFmtId="164" fontId="1" fillId="0" borderId="0" xfId="1" applyNumberFormat="1"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7" fillId="5" borderId="1" xfId="2" applyAlignment="1">
      <alignment horizontal="center" vertical="center"/>
    </xf>
    <xf numFmtId="0" fontId="8" fillId="0" borderId="15" xfId="0" applyFont="1" applyBorder="1" applyAlignment="1">
      <alignment horizontal="center" wrapText="1"/>
    </xf>
    <xf numFmtId="0" fontId="8" fillId="0" borderId="17" xfId="0" applyFont="1" applyBorder="1" applyAlignment="1">
      <alignment horizontal="center"/>
    </xf>
    <xf numFmtId="0" fontId="0" fillId="0" borderId="18" xfId="0" applyBorder="1" applyAlignment="1">
      <alignment horizontal="center" wrapText="1"/>
    </xf>
    <xf numFmtId="10" fontId="1" fillId="0" borderId="18" xfId="1" applyNumberFormat="1" applyBorder="1" applyAlignment="1">
      <alignment horizontal="center"/>
    </xf>
    <xf numFmtId="10" fontId="12" fillId="0" borderId="16" xfId="1" applyNumberFormat="1" applyFont="1" applyBorder="1" applyAlignment="1">
      <alignment horizontal="center" wrapText="1"/>
    </xf>
    <xf numFmtId="0" fontId="0" fillId="0" borderId="17" xfId="0" applyBorder="1" applyAlignment="1">
      <alignment horizontal="center" vertical="center"/>
    </xf>
    <xf numFmtId="10" fontId="1" fillId="0" borderId="18" xfId="1" applyNumberFormat="1" applyBorder="1" applyAlignment="1">
      <alignment horizontal="center" vertical="center"/>
    </xf>
    <xf numFmtId="0" fontId="11" fillId="0" borderId="15" xfId="0" applyFont="1" applyBorder="1" applyAlignment="1">
      <alignment horizontal="center" vertical="center"/>
    </xf>
    <xf numFmtId="0" fontId="11" fillId="0" borderId="16" xfId="0" applyFont="1" applyBorder="1" applyAlignment="1">
      <alignment horizontal="center" vertical="center"/>
    </xf>
    <xf numFmtId="0" fontId="0" fillId="2" borderId="17" xfId="0" applyFill="1" applyBorder="1" applyAlignment="1">
      <alignment horizontal="center"/>
    </xf>
    <xf numFmtId="164" fontId="1" fillId="2" borderId="0" xfId="1" applyNumberFormat="1" applyFill="1" applyBorder="1" applyAlignment="1">
      <alignment horizontal="center" wrapText="1"/>
    </xf>
    <xf numFmtId="10" fontId="1" fillId="2" borderId="18" xfId="1" applyNumberFormat="1" applyFill="1" applyBorder="1" applyAlignment="1">
      <alignment horizontal="center"/>
    </xf>
    <xf numFmtId="9" fontId="1" fillId="2" borderId="0" xfId="1" applyFill="1" applyBorder="1" applyAlignment="1">
      <alignment horizontal="center"/>
    </xf>
    <xf numFmtId="20" fontId="0" fillId="0" borderId="0" xfId="0" applyNumberFormat="1"/>
    <xf numFmtId="0" fontId="0" fillId="0" borderId="17" xfId="0" applyFill="1" applyBorder="1" applyAlignment="1">
      <alignment horizontal="center" vertical="center"/>
    </xf>
    <xf numFmtId="0" fontId="11" fillId="0" borderId="15" xfId="0" applyFont="1" applyFill="1" applyBorder="1" applyAlignment="1">
      <alignment horizontal="center" wrapText="1"/>
    </xf>
    <xf numFmtId="0" fontId="11" fillId="0" borderId="19" xfId="0" applyFont="1" applyFill="1" applyBorder="1" applyAlignment="1">
      <alignment horizontal="center" wrapText="1"/>
    </xf>
    <xf numFmtId="0" fontId="11" fillId="0" borderId="16" xfId="0" applyFont="1" applyFill="1" applyBorder="1" applyAlignment="1">
      <alignment horizontal="center" wrapText="1"/>
    </xf>
    <xf numFmtId="0" fontId="0" fillId="0" borderId="17" xfId="0" applyFill="1" applyBorder="1" applyAlignment="1">
      <alignment horizontal="center" wrapText="1"/>
    </xf>
    <xf numFmtId="164" fontId="1" fillId="0" borderId="0" xfId="1" applyNumberFormat="1" applyFill="1" applyBorder="1" applyAlignment="1">
      <alignment horizontal="center"/>
    </xf>
    <xf numFmtId="0" fontId="0" fillId="0" borderId="17" xfId="0" applyFill="1" applyBorder="1" applyAlignment="1">
      <alignment horizontal="center"/>
    </xf>
    <xf numFmtId="0" fontId="0" fillId="0" borderId="18" xfId="0" applyFill="1" applyBorder="1" applyAlignment="1">
      <alignment horizontal="center"/>
    </xf>
    <xf numFmtId="0" fontId="0" fillId="0" borderId="0" xfId="0" applyFill="1" applyBorder="1" applyAlignment="1">
      <alignment horizontal="center"/>
    </xf>
    <xf numFmtId="10" fontId="1" fillId="0" borderId="18" xfId="1" applyNumberFormat="1" applyFill="1" applyBorder="1" applyAlignment="1">
      <alignment horizontal="center" wrapText="1"/>
    </xf>
    <xf numFmtId="10" fontId="0" fillId="0" borderId="18" xfId="0" applyNumberFormat="1" applyFill="1" applyBorder="1" applyAlignment="1">
      <alignment horizontal="center"/>
    </xf>
    <xf numFmtId="0" fontId="9" fillId="6" borderId="8" xfId="3" applyFont="1" applyBorder="1" applyAlignment="1">
      <alignment horizontal="center" vertical="center" wrapText="1"/>
    </xf>
    <xf numFmtId="0" fontId="9" fillId="6" borderId="10" xfId="3" applyFont="1" applyBorder="1" applyAlignment="1">
      <alignment horizontal="center" vertical="center" wrapText="1"/>
    </xf>
    <xf numFmtId="0" fontId="9" fillId="6" borderId="14" xfId="3" applyFont="1" applyBorder="1" applyAlignment="1">
      <alignment horizontal="center" vertical="center" wrapText="1"/>
    </xf>
    <xf numFmtId="0" fontId="0" fillId="6" borderId="7" xfId="3" applyFont="1" applyBorder="1" applyAlignment="1">
      <alignment horizontal="center" vertical="center"/>
    </xf>
    <xf numFmtId="0" fontId="0" fillId="6" borderId="9" xfId="3" applyFont="1" applyBorder="1" applyAlignment="1">
      <alignment horizontal="center" vertical="center"/>
    </xf>
    <xf numFmtId="0" fontId="0" fillId="6" borderId="13" xfId="3" applyFont="1" applyBorder="1" applyAlignment="1">
      <alignment horizontal="center" vertical="center"/>
    </xf>
    <xf numFmtId="0" fontId="0" fillId="6" borderId="11" xfId="3" applyFont="1" applyBorder="1" applyAlignment="1">
      <alignment horizontal="center" vertical="center"/>
    </xf>
    <xf numFmtId="0" fontId="9" fillId="6" borderId="12" xfId="3" applyFont="1" applyBorder="1" applyAlignment="1">
      <alignment horizontal="center" vertical="center" wrapText="1"/>
    </xf>
    <xf numFmtId="0" fontId="11" fillId="0" borderId="15" xfId="0" applyFont="1" applyBorder="1" applyAlignment="1">
      <alignment horizontal="center"/>
    </xf>
    <xf numFmtId="0" fontId="11" fillId="0" borderId="19" xfId="0" applyFont="1" applyBorder="1" applyAlignment="1">
      <alignment horizontal="center"/>
    </xf>
    <xf numFmtId="0" fontId="11" fillId="0" borderId="22" xfId="0" applyFont="1" applyBorder="1" applyAlignment="1">
      <alignment horizontal="center"/>
    </xf>
    <xf numFmtId="0" fontId="11" fillId="0" borderId="23" xfId="0" applyFont="1" applyBorder="1" applyAlignment="1">
      <alignment horizontal="center"/>
    </xf>
    <xf numFmtId="0" fontId="7" fillId="5" borderId="1" xfId="2" applyAlignment="1">
      <alignment horizontal="center" vertical="center"/>
    </xf>
    <xf numFmtId="0" fontId="7" fillId="5" borderId="20" xfId="2" applyBorder="1" applyAlignment="1">
      <alignment horizontal="center" vertical="center"/>
    </xf>
    <xf numFmtId="0" fontId="7" fillId="5" borderId="21" xfId="2" applyBorder="1" applyAlignment="1">
      <alignment horizontal="center" vertical="center"/>
    </xf>
    <xf numFmtId="0" fontId="9" fillId="6" borderId="15" xfId="3" applyFont="1" applyBorder="1" applyAlignment="1">
      <alignment horizontal="center" vertical="center" wrapText="1"/>
    </xf>
    <xf numFmtId="0" fontId="9" fillId="6" borderId="16" xfId="3" applyFont="1" applyBorder="1" applyAlignment="1">
      <alignment horizontal="center" vertical="center" wrapText="1"/>
    </xf>
    <xf numFmtId="0" fontId="9" fillId="6" borderId="17" xfId="3" applyFont="1" applyBorder="1" applyAlignment="1">
      <alignment horizontal="center" vertical="center" wrapText="1"/>
    </xf>
    <xf numFmtId="0" fontId="9" fillId="6" borderId="18" xfId="3" applyFont="1" applyBorder="1" applyAlignment="1">
      <alignment horizontal="center" vertical="center" wrapText="1"/>
    </xf>
    <xf numFmtId="0" fontId="9" fillId="6" borderId="22" xfId="3" applyFont="1" applyBorder="1" applyAlignment="1">
      <alignment horizontal="center" vertical="center" wrapText="1"/>
    </xf>
    <xf numFmtId="0" fontId="9" fillId="6" borderId="24" xfId="3" applyFont="1" applyBorder="1" applyAlignment="1">
      <alignment horizontal="center" vertical="center" wrapText="1"/>
    </xf>
    <xf numFmtId="0" fontId="3" fillId="6" borderId="3" xfId="3" applyFont="1" applyBorder="1" applyAlignment="1">
      <alignment horizontal="left" vertical="top" wrapText="1"/>
    </xf>
    <xf numFmtId="0" fontId="0" fillId="6" borderId="4" xfId="3" applyFont="1" applyBorder="1" applyAlignment="1">
      <alignment horizontal="left" vertical="top" wrapText="1"/>
    </xf>
    <xf numFmtId="0" fontId="0" fillId="6" borderId="5" xfId="3" applyFont="1" applyBorder="1" applyAlignment="1">
      <alignment horizontal="left" vertical="top" wrapText="1"/>
    </xf>
    <xf numFmtId="0" fontId="0" fillId="6" borderId="6" xfId="3" applyFont="1" applyBorder="1" applyAlignment="1">
      <alignment horizontal="left" vertical="top" wrapText="1"/>
    </xf>
    <xf numFmtId="0" fontId="0" fillId="6" borderId="28" xfId="3" applyFont="1" applyBorder="1" applyAlignment="1">
      <alignment horizontal="left" vertical="top" wrapText="1"/>
    </xf>
    <xf numFmtId="0" fontId="0" fillId="6" borderId="29" xfId="3" applyFont="1" applyBorder="1" applyAlignment="1">
      <alignment horizontal="left" vertical="top" wrapText="1"/>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cellXfs>
  <cellStyles count="4">
    <cellStyle name="Normal" xfId="0" builtinId="0"/>
    <cellStyle name="Note" xfId="3" builtinId="10"/>
    <cellStyle name="Output" xfId="2" builtinId="21"/>
    <cellStyle name="Percent" xfId="1" builtinId="5"/>
  </cellStyles>
  <dxfs count="27">
    <dxf>
      <font>
        <color rgb="FF9C0006"/>
      </font>
    </dxf>
    <dxf>
      <fill>
        <patternFill>
          <bgColor rgb="FFFFC7CE"/>
        </patternFill>
      </fill>
    </dxf>
    <dxf>
      <font>
        <color rgb="FF9C0006"/>
      </font>
    </dxf>
    <dxf>
      <fill>
        <patternFill>
          <bgColor rgb="FFFFC7CE"/>
        </patternFill>
      </fill>
    </dxf>
    <dxf>
      <font>
        <color rgb="FF9C0006"/>
      </font>
    </dxf>
    <dxf>
      <fill>
        <patternFill>
          <bgColor rgb="FFFFC7CE"/>
        </patternFill>
      </fill>
    </dxf>
    <dxf>
      <font>
        <color rgb="FF9C0006"/>
      </font>
    </dxf>
    <dxf>
      <fill>
        <patternFill>
          <bgColor rgb="FFFFC7CE"/>
        </patternFill>
      </fill>
    </dxf>
    <dxf>
      <font>
        <color rgb="FF9C0006"/>
      </font>
    </dxf>
    <dxf>
      <fill>
        <patternFill>
          <bgColor rgb="FFFFC7CE"/>
        </patternFill>
      </fill>
    </dxf>
    <dxf>
      <fill>
        <patternFill>
          <bgColor theme="9" tint="0.59996337778862885"/>
        </patternFill>
      </fill>
    </dxf>
    <dxf>
      <fill>
        <patternFill>
          <bgColor theme="4" tint="0.39994506668294322"/>
        </patternFill>
      </fill>
    </dxf>
    <dxf>
      <font>
        <color rgb="FF9C0006"/>
      </font>
    </dxf>
    <dxf>
      <fill>
        <patternFill>
          <bgColor rgb="FFFFC7CE"/>
        </patternFill>
      </fill>
    </dxf>
    <dxf>
      <fill>
        <patternFill>
          <bgColor theme="9" tint="0.59996337778862885"/>
        </patternFill>
      </fill>
    </dxf>
    <dxf>
      <fill>
        <patternFill>
          <bgColor theme="4" tint="0.39994506668294322"/>
        </patternFill>
      </fill>
    </dxf>
    <dxf>
      <font>
        <color rgb="FF9C0006"/>
      </font>
    </dxf>
    <dxf>
      <fill>
        <patternFill>
          <bgColor rgb="FFFFC7CE"/>
        </patternFill>
      </fill>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font>
        <b/>
        <strike val="0"/>
        <outline val="0"/>
        <shadow val="0"/>
        <u val="none"/>
        <vertAlign val="baseline"/>
        <sz val="12"/>
        <color auto="1"/>
        <name val="Calibri"/>
        <scheme val="none"/>
      </font>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1</xdr:row>
      <xdr:rowOff>180975</xdr:rowOff>
    </xdr:from>
    <xdr:to>
      <xdr:col>11</xdr:col>
      <xdr:colOff>29450</xdr:colOff>
      <xdr:row>12</xdr:row>
      <xdr:rowOff>143162</xdr:rowOff>
    </xdr:to>
    <xdr:pic>
      <xdr:nvPicPr>
        <xdr:cNvPr id="2" name="Picture 1">
          <a:extLst>
            <a:ext uri="{FF2B5EF4-FFF2-40B4-BE49-F238E27FC236}">
              <a16:creationId xmlns:a16="http://schemas.microsoft.com/office/drawing/2014/main" id="{70E1C7A6-4C3E-4CA4-ABA1-D7D334F1C5B2}"/>
            </a:ext>
          </a:extLst>
        </xdr:cNvPr>
        <xdr:cNvPicPr>
          <a:picLocks noChangeAspect="1"/>
        </xdr:cNvPicPr>
      </xdr:nvPicPr>
      <xdr:blipFill>
        <a:blip xmlns:r="http://schemas.openxmlformats.org/officeDocument/2006/relationships" r:embed="rId1"/>
        <a:stretch>
          <a:fillRect/>
        </a:stretch>
      </xdr:blipFill>
      <xdr:spPr>
        <a:xfrm>
          <a:off x="466725" y="371475"/>
          <a:ext cx="6268325" cy="205768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04" totalsRowShown="0" headerRowDxfId="26" dataDxfId="25">
  <autoFilter ref="A1:G104" xr:uid="{00000000-0009-0000-0100-000001000000}"/>
  <sortState xmlns:xlrd2="http://schemas.microsoft.com/office/spreadsheetml/2017/richdata2" ref="A2:G104">
    <sortCondition ref="A1:A104"/>
  </sortState>
  <tableColumns count="7">
    <tableColumn id="1" xr3:uid="{00000000-0010-0000-0000-000001000000}" name="ID" dataDxfId="24"/>
    <tableColumn id="2" xr3:uid="{00000000-0010-0000-0000-000002000000}" name="Volume A" dataDxfId="23"/>
    <tableColumn id="3" xr3:uid="{00000000-0010-0000-0000-000003000000}" name="Volume P" dataDxfId="22"/>
    <tableColumn id="5" xr3:uid="{00000000-0010-0000-0000-000005000000}" name="Modality" dataDxfId="21"/>
    <tableColumn id="6" xr3:uid="{00000000-0010-0000-0000-000006000000}" name="Spalte3" dataDxfId="20"/>
    <tableColumn id="7" xr3:uid="{00000000-0010-0000-0000-000007000000}" name="Spalte4" dataDxfId="19"/>
    <tableColumn id="8" xr3:uid="{00000000-0010-0000-0000-000008000000}" name="Läsionen gut segmentierbar" dataDxfId="18"/>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10"/>
  <sheetViews>
    <sheetView workbookViewId="0"/>
  </sheetViews>
  <sheetFormatPr defaultColWidth="9.140625" defaultRowHeight="15" x14ac:dyDescent="0.25"/>
  <cols>
    <col min="1" max="1" width="11" style="3" customWidth="1"/>
    <col min="2" max="3" width="16.5703125" style="3" customWidth="1"/>
    <col min="4" max="4" width="11.140625" style="3" customWidth="1"/>
    <col min="5" max="5" width="17" style="3" customWidth="1"/>
    <col min="6" max="6" width="13.5703125" style="3" customWidth="1"/>
    <col min="7" max="7" width="30.5703125" style="3" customWidth="1"/>
    <col min="8" max="8" width="15.42578125" style="3" customWidth="1"/>
    <col min="9" max="9" width="9.140625" style="3"/>
    <col min="10" max="10" width="11.28515625" style="3" bestFit="1" customWidth="1"/>
    <col min="11" max="11" width="12.7109375" style="4" bestFit="1" customWidth="1"/>
    <col min="12" max="12" width="20.140625" style="3" bestFit="1" customWidth="1"/>
    <col min="13" max="13" width="22.7109375" style="3" bestFit="1" customWidth="1"/>
    <col min="14" max="14" width="9.140625" style="3"/>
    <col min="15" max="15" width="18" style="3" bestFit="1" customWidth="1"/>
    <col min="16" max="16" width="17.5703125" style="3" bestFit="1" customWidth="1"/>
    <col min="17" max="17" width="22" style="3" bestFit="1" customWidth="1"/>
    <col min="18" max="16384" width="9.140625" style="3"/>
  </cols>
  <sheetData>
    <row r="1" spans="1:19" ht="30" x14ac:dyDescent="0.25">
      <c r="A1" s="1" t="s">
        <v>0</v>
      </c>
      <c r="B1" s="1" t="s">
        <v>1</v>
      </c>
      <c r="C1" s="1" t="s">
        <v>2</v>
      </c>
      <c r="D1" s="2" t="s">
        <v>4</v>
      </c>
      <c r="E1" s="1" t="s">
        <v>5</v>
      </c>
      <c r="F1" s="1" t="s">
        <v>6</v>
      </c>
      <c r="G1" s="1" t="s">
        <v>7</v>
      </c>
      <c r="H1" s="3" t="s">
        <v>22</v>
      </c>
      <c r="I1" s="3" t="s">
        <v>19</v>
      </c>
      <c r="J1" s="3" t="s">
        <v>21</v>
      </c>
      <c r="K1" s="4" t="s">
        <v>20</v>
      </c>
      <c r="L1" s="3" t="s">
        <v>24</v>
      </c>
      <c r="M1" s="2" t="s">
        <v>3</v>
      </c>
      <c r="O1" s="3" t="s">
        <v>25</v>
      </c>
      <c r="P1" s="3" t="s">
        <v>26</v>
      </c>
      <c r="Q1" s="3" t="s">
        <v>27</v>
      </c>
      <c r="R1" s="3" t="s">
        <v>28</v>
      </c>
      <c r="S1" s="3" t="s">
        <v>29</v>
      </c>
    </row>
    <row r="2" spans="1:19" ht="15.75" x14ac:dyDescent="0.25">
      <c r="A2" s="18">
        <v>1</v>
      </c>
      <c r="B2" s="3">
        <v>1801.8</v>
      </c>
      <c r="C2" s="3">
        <v>1665.6</v>
      </c>
      <c r="D2" s="3" t="s">
        <v>8</v>
      </c>
      <c r="H2" s="3">
        <v>2017.51</v>
      </c>
      <c r="I2" s="5">
        <f>ABS((Table1[[#This Row],[Volume A]]-Table1[[#This Row],[Volume P]])/Table1[[#This Row],[Volume P]])</f>
        <v>8.177233429394816E-2</v>
      </c>
      <c r="J2" s="4">
        <f>IF(Table1[[#This Row],[Modality]]="ct",ABS((H2-Table1[[#This Row],[Volume P]])/Table1[[#This Row],[Volume P]]),"")</f>
        <v>0.21128121998078778</v>
      </c>
      <c r="K2" s="4" t="str">
        <f>IF(Table1[[#This Row],[Modality]]="mr",(H2-Table1[[#This Row],[Volume P]])/Table1[[#This Row],[Volume P]],"")</f>
        <v/>
      </c>
      <c r="O2" s="3">
        <v>11.26</v>
      </c>
      <c r="P2" s="3">
        <v>21.07</v>
      </c>
      <c r="Q2" s="3">
        <v>12.62</v>
      </c>
      <c r="R2" s="3">
        <f>0.31*Q2*P2*O2</f>
        <v>928.16240803999995</v>
      </c>
      <c r="S2" s="4">
        <f>ABS((R2-Table1[[#This Row],[Volume P]])/Table1[[#This Row],[Volume P]])</f>
        <v>0.44274591256003842</v>
      </c>
    </row>
    <row r="3" spans="1:19" s="8" customFormat="1" ht="15.75" x14ac:dyDescent="0.25">
      <c r="A3" s="19">
        <v>2</v>
      </c>
      <c r="B3" s="6">
        <v>1714.7</v>
      </c>
      <c r="C3" s="6">
        <v>1172.5999999999999</v>
      </c>
      <c r="D3" s="6" t="s">
        <v>8</v>
      </c>
      <c r="E3" s="6" t="s">
        <v>9</v>
      </c>
      <c r="F3" s="6" t="s">
        <v>10</v>
      </c>
      <c r="G3" s="6"/>
      <c r="H3" s="6">
        <v>1452.78</v>
      </c>
      <c r="I3" s="7">
        <f>ABS((Table1[[#This Row],[Volume A]]-Table1[[#This Row],[Volume P]])/Table1[[#This Row],[Volume P]])</f>
        <v>0.46230598669623074</v>
      </c>
      <c r="J3" s="4">
        <f>IF(Table1[[#This Row],[Modality]]="ct",ABS((H3-Table1[[#This Row],[Volume P]])/Table1[[#This Row],[Volume P]]),"")</f>
        <v>0.23893910967081705</v>
      </c>
      <c r="K3" s="4" t="str">
        <f>IF(Table1[[#This Row],[Modality]]="mr",(H3-Table1[[#This Row],[Volume P]])/Table1[[#This Row],[Volume P]],"")</f>
        <v/>
      </c>
      <c r="M3" s="6"/>
      <c r="O3" s="8">
        <v>12.58</v>
      </c>
      <c r="P3" s="8">
        <v>20.97</v>
      </c>
      <c r="Q3" s="8">
        <v>11.39</v>
      </c>
      <c r="R3" s="3">
        <f t="shared" ref="R3:R66" si="0">0.31*Q3*P3*O3</f>
        <v>931.46060034000004</v>
      </c>
      <c r="S3" s="4">
        <f>ABS((R3-Table1[[#This Row],[Volume P]])/Table1[[#This Row],[Volume P]])</f>
        <v>0.20564506196486432</v>
      </c>
    </row>
    <row r="4" spans="1:19" ht="15.75" x14ac:dyDescent="0.25">
      <c r="A4" s="18">
        <v>3</v>
      </c>
      <c r="B4" s="3">
        <v>2263.6</v>
      </c>
      <c r="C4" s="3">
        <v>2073</v>
      </c>
      <c r="D4" s="3" t="s">
        <v>8</v>
      </c>
      <c r="H4" s="3">
        <v>2128.29</v>
      </c>
      <c r="I4" s="5">
        <f>ABS((Table1[[#This Row],[Volume A]]-Table1[[#This Row],[Volume P]])/Table1[[#This Row],[Volume P]])</f>
        <v>9.1944042450554708E-2</v>
      </c>
      <c r="J4" s="4">
        <f>IF(Table1[[#This Row],[Modality]]="ct",ABS((H4-Table1[[#This Row],[Volume P]])/Table1[[#This Row],[Volume P]]),"")</f>
        <v>2.6671490593342964E-2</v>
      </c>
      <c r="K4" s="4" t="str">
        <f>IF(Table1[[#This Row],[Modality]]="mr",(H4-Table1[[#This Row],[Volume P]])/Table1[[#This Row],[Volume P]],"")</f>
        <v/>
      </c>
      <c r="O4" s="3">
        <v>18.2</v>
      </c>
      <c r="P4" s="3">
        <v>22.08</v>
      </c>
      <c r="Q4" s="3">
        <v>14.88</v>
      </c>
      <c r="R4" s="3">
        <f t="shared" si="0"/>
        <v>1853.6813567999998</v>
      </c>
      <c r="S4" s="4">
        <f>ABS((R4-Table1[[#This Row],[Volume P]])/Table1[[#This Row],[Volume P]])</f>
        <v>0.10579770535455872</v>
      </c>
    </row>
    <row r="5" spans="1:19" ht="15.75" x14ac:dyDescent="0.25">
      <c r="A5" s="18">
        <v>4</v>
      </c>
      <c r="B5" s="3">
        <v>1739.5</v>
      </c>
      <c r="C5" s="3">
        <v>1798</v>
      </c>
      <c r="D5" s="3" t="s">
        <v>8</v>
      </c>
      <c r="H5" s="3">
        <v>1757.13</v>
      </c>
      <c r="I5" s="5">
        <f>ABS((Table1[[#This Row],[Volume A]]-Table1[[#This Row],[Volume P]])/Table1[[#This Row],[Volume P]])</f>
        <v>3.2536151279199108E-2</v>
      </c>
      <c r="J5" s="4">
        <f>IF(Table1[[#This Row],[Modality]]="ct",ABS((H5-Table1[[#This Row],[Volume P]])/Table1[[#This Row],[Volume P]]),"")</f>
        <v>2.2730812013348103E-2</v>
      </c>
      <c r="K5" s="4" t="str">
        <f>IF(Table1[[#This Row],[Modality]]="mr",(H5-Table1[[#This Row],[Volume P]])/Table1[[#This Row],[Volume P]],"")</f>
        <v/>
      </c>
      <c r="O5" s="3">
        <v>11.69</v>
      </c>
      <c r="P5" s="3">
        <v>23.2</v>
      </c>
      <c r="Q5" s="3">
        <v>13.39</v>
      </c>
      <c r="R5" s="3">
        <f t="shared" si="0"/>
        <v>1125.7572871999998</v>
      </c>
      <c r="S5" s="4">
        <f>ABS((R5-Table1[[#This Row],[Volume P]])/Table1[[#This Row],[Volume P]])</f>
        <v>0.37388360000000009</v>
      </c>
    </row>
    <row r="6" spans="1:19" ht="15.75" x14ac:dyDescent="0.25">
      <c r="A6" s="18">
        <v>5</v>
      </c>
      <c r="B6" s="3">
        <v>1941.7</v>
      </c>
      <c r="C6" s="3">
        <v>1775.9</v>
      </c>
      <c r="D6" s="3" t="s">
        <v>8</v>
      </c>
      <c r="H6" s="3">
        <v>1961.33</v>
      </c>
      <c r="I6" s="5">
        <f>ABS((Table1[[#This Row],[Volume A]]-Table1[[#This Row],[Volume P]])/Table1[[#This Row],[Volume P]])</f>
        <v>9.3361112675263216E-2</v>
      </c>
      <c r="J6" s="4">
        <f>IF(Table1[[#This Row],[Modality]]="ct",ABS((H6-Table1[[#This Row],[Volume P]])/Table1[[#This Row],[Volume P]]),"")</f>
        <v>0.10441466298778075</v>
      </c>
      <c r="K6" s="4" t="str">
        <f>IF(Table1[[#This Row],[Modality]]="mr",(H6-Table1[[#This Row],[Volume P]])/Table1[[#This Row],[Volume P]],"")</f>
        <v/>
      </c>
      <c r="O6" s="3">
        <v>11.65</v>
      </c>
      <c r="P6" s="3">
        <v>18.84</v>
      </c>
      <c r="Q6" s="3">
        <v>13.95</v>
      </c>
      <c r="R6" s="3">
        <f t="shared" si="0"/>
        <v>949.16720699999985</v>
      </c>
      <c r="S6" s="4">
        <f>ABS((R6-Table1[[#This Row],[Volume P]])/Table1[[#This Row],[Volume P]])</f>
        <v>0.46552891097471716</v>
      </c>
    </row>
    <row r="7" spans="1:19" s="9" customFormat="1" ht="15.75" x14ac:dyDescent="0.25">
      <c r="A7" s="18">
        <v>6</v>
      </c>
      <c r="B7" s="3">
        <v>1526.8</v>
      </c>
      <c r="C7" s="3">
        <v>1515.4</v>
      </c>
      <c r="D7" s="3" t="s">
        <v>11</v>
      </c>
      <c r="E7" s="3"/>
      <c r="F7" s="3"/>
      <c r="G7" s="3"/>
      <c r="H7" s="9">
        <v>4623.09</v>
      </c>
      <c r="I7" s="5">
        <f>ABS((Table1[[#This Row],[Volume A]]-Table1[[#This Row],[Volume P]])/Table1[[#This Row],[Volume P]])</f>
        <v>7.5227662663322308E-3</v>
      </c>
      <c r="J7" s="4" t="str">
        <f>IF(Table1[[#This Row],[Modality]]="ct",ABS((H7-Table1[[#This Row],[Volume P]])/Table1[[#This Row],[Volume P]]),"")</f>
        <v/>
      </c>
      <c r="K7" s="4">
        <f>IF(Table1[[#This Row],[Modality]]="mr",(H7-Table1[[#This Row],[Volume P]])/Table1[[#This Row],[Volume P]],"")</f>
        <v>2.0507390787910782</v>
      </c>
      <c r="M7" s="3"/>
      <c r="O7" s="10">
        <v>10.8</v>
      </c>
      <c r="P7" s="10">
        <v>17.23</v>
      </c>
      <c r="Q7" s="10">
        <v>12.92</v>
      </c>
      <c r="R7" s="10">
        <f t="shared" si="0"/>
        <v>745.30363680000005</v>
      </c>
      <c r="S7" s="4">
        <f>ABS((R7-Table1[[#This Row],[Volume P]])/Table1[[#This Row],[Volume P]])</f>
        <v>0.5081802581496635</v>
      </c>
    </row>
    <row r="8" spans="1:19" s="9" customFormat="1" ht="15.75" x14ac:dyDescent="0.25">
      <c r="A8" s="18">
        <v>7</v>
      </c>
      <c r="B8" s="9">
        <v>1313.8</v>
      </c>
      <c r="C8" s="9">
        <v>1328.6</v>
      </c>
      <c r="D8" s="9" t="s">
        <v>11</v>
      </c>
      <c r="H8" s="9">
        <v>2810.78</v>
      </c>
      <c r="I8" s="5">
        <f>ABS((Table1[[#This Row],[Volume A]]-Table1[[#This Row],[Volume P]])/Table1[[#This Row],[Volume P]])</f>
        <v>1.1139545386120695E-2</v>
      </c>
      <c r="J8" s="4" t="str">
        <f>IF(Table1[[#This Row],[Modality]]="ct",ABS((H8-Table1[[#This Row],[Volume P]])/Table1[[#This Row],[Volume P]]),"")</f>
        <v/>
      </c>
      <c r="K8" s="4">
        <f>IF(Table1[[#This Row],[Modality]]="mr",(H8-Table1[[#This Row],[Volume P]])/Table1[[#This Row],[Volume P]],"")</f>
        <v>1.1155953635405693</v>
      </c>
      <c r="O8" s="9">
        <v>12.86</v>
      </c>
      <c r="P8" s="9">
        <v>19.190000000000001</v>
      </c>
      <c r="Q8" s="9">
        <v>11.56</v>
      </c>
      <c r="R8" s="3">
        <f t="shared" si="0"/>
        <v>884.37299224000014</v>
      </c>
      <c r="S8" s="4">
        <f>ABS((R8-Table1[[#This Row],[Volume P]])/Table1[[#This Row],[Volume P]])</f>
        <v>0.33435722396507589</v>
      </c>
    </row>
    <row r="9" spans="1:19" s="9" customFormat="1" ht="15.75" x14ac:dyDescent="0.25">
      <c r="A9" s="18">
        <v>8</v>
      </c>
      <c r="B9" s="9">
        <v>1304.0999999999999</v>
      </c>
      <c r="C9" s="9">
        <v>1243</v>
      </c>
      <c r="D9" s="9" t="s">
        <v>11</v>
      </c>
      <c r="H9" s="9">
        <v>3560.22</v>
      </c>
      <c r="I9" s="5">
        <f>ABS((Table1[[#This Row],[Volume A]]-Table1[[#This Row],[Volume P]])/Table1[[#This Row],[Volume P]])</f>
        <v>4.9155269509251739E-2</v>
      </c>
      <c r="J9" s="4" t="str">
        <f>IF(Table1[[#This Row],[Modality]]="ct",ABS((H9-Table1[[#This Row],[Volume P]])/Table1[[#This Row],[Volume P]]),"")</f>
        <v/>
      </c>
      <c r="K9" s="4">
        <f>IF(Table1[[#This Row],[Modality]]="mr",(H9-Table1[[#This Row],[Volume P]])/Table1[[#This Row],[Volume P]],"")</f>
        <v>1.864215607401448</v>
      </c>
      <c r="O9" s="9">
        <v>12.1</v>
      </c>
      <c r="P9" s="9">
        <v>16.329999999999998</v>
      </c>
      <c r="Q9" s="9">
        <v>11.08</v>
      </c>
      <c r="R9" s="3">
        <f t="shared" si="0"/>
        <v>678.69243639999991</v>
      </c>
      <c r="S9" s="4">
        <f>ABS((R9-Table1[[#This Row],[Volume P]])/Table1[[#This Row],[Volume P]])</f>
        <v>0.45398838584070805</v>
      </c>
    </row>
    <row r="10" spans="1:19" ht="15.75" x14ac:dyDescent="0.25">
      <c r="A10" s="18">
        <v>9</v>
      </c>
      <c r="B10" s="9">
        <v>1620.4</v>
      </c>
      <c r="C10" s="9">
        <v>1516.3</v>
      </c>
      <c r="D10" s="9" t="s">
        <v>8</v>
      </c>
      <c r="E10" s="9"/>
      <c r="F10" s="9"/>
      <c r="G10" s="9"/>
      <c r="H10" s="3">
        <v>2044.4</v>
      </c>
      <c r="I10" s="5">
        <f>ABS((Table1[[#This Row],[Volume A]]-Table1[[#This Row],[Volume P]])/Table1[[#This Row],[Volume P]])</f>
        <v>6.8653960298094133E-2</v>
      </c>
      <c r="J10" s="4">
        <f>IF(Table1[[#This Row],[Modality]]="ct",ABS((H10-Table1[[#This Row],[Volume P]])/Table1[[#This Row],[Volume P]]),"")</f>
        <v>0.34828200224230044</v>
      </c>
      <c r="K10" s="4" t="str">
        <f>IF(Table1[[#This Row],[Modality]]="mr",(H10-Table1[[#This Row],[Volume P]])/Table1[[#This Row],[Volume P]],"")</f>
        <v/>
      </c>
      <c r="M10" s="9"/>
      <c r="O10" s="3">
        <v>12.51</v>
      </c>
      <c r="P10" s="3">
        <v>13.24</v>
      </c>
      <c r="Q10" s="3">
        <v>13.56</v>
      </c>
      <c r="R10" s="3">
        <f>0.31*Q10*P10*O10</f>
        <v>696.2523566399999</v>
      </c>
      <c r="S10" s="4">
        <f>ABS((R10-Table1[[#This Row],[Volume P]])/Table1[[#This Row],[Volume P]])</f>
        <v>0.54082150191914535</v>
      </c>
    </row>
    <row r="11" spans="1:19" ht="15.75" x14ac:dyDescent="0.25">
      <c r="A11" s="18">
        <v>10</v>
      </c>
      <c r="B11" s="3">
        <v>1357.2</v>
      </c>
      <c r="C11" s="3">
        <v>1330</v>
      </c>
      <c r="D11" s="3" t="s">
        <v>11</v>
      </c>
      <c r="H11" s="3">
        <v>2459.17</v>
      </c>
      <c r="I11" s="5">
        <f>ABS((Table1[[#This Row],[Volume A]]-Table1[[#This Row],[Volume P]])/Table1[[#This Row],[Volume P]])</f>
        <v>2.0451127819548907E-2</v>
      </c>
      <c r="J11" s="4" t="str">
        <f>IF(Table1[[#This Row],[Modality]]="ct",ABS((H11-Table1[[#This Row],[Volume P]])/Table1[[#This Row],[Volume P]]),"")</f>
        <v/>
      </c>
      <c r="K11" s="4">
        <f>IF(Table1[[#This Row],[Modality]]="mr",(H11-Table1[[#This Row],[Volume P]])/Table1[[#This Row],[Volume P]],"")</f>
        <v>0.84900000000000009</v>
      </c>
      <c r="O11" s="3">
        <v>13.02</v>
      </c>
      <c r="P11" s="3">
        <v>16.14</v>
      </c>
      <c r="Q11" s="3">
        <v>12.37</v>
      </c>
      <c r="R11" s="3">
        <f>0.31*Q11*P11*O11</f>
        <v>805.83459515999994</v>
      </c>
      <c r="S11" s="4">
        <f>ABS((R11-Table1[[#This Row],[Volume P]])/Table1[[#This Row],[Volume P]])</f>
        <v>0.39410932694736844</v>
      </c>
    </row>
    <row r="12" spans="1:19" s="9" customFormat="1" ht="15.75" x14ac:dyDescent="0.25">
      <c r="A12" s="18">
        <v>11</v>
      </c>
      <c r="B12" s="3">
        <v>1566.9</v>
      </c>
      <c r="C12" s="3">
        <v>1549.1</v>
      </c>
      <c r="D12" s="3" t="s">
        <v>11</v>
      </c>
      <c r="E12" s="3"/>
      <c r="F12" s="3"/>
      <c r="G12" s="3"/>
      <c r="H12" s="9">
        <v>3265.72</v>
      </c>
      <c r="I12" s="5">
        <f>ABS((Table1[[#This Row],[Volume A]]-Table1[[#This Row],[Volume P]])/Table1[[#This Row],[Volume P]])</f>
        <v>1.1490542895875143E-2</v>
      </c>
      <c r="J12" s="4" t="str">
        <f>IF(Table1[[#This Row],[Modality]]="ct",ABS((H12-Table1[[#This Row],[Volume P]])/Table1[[#This Row],[Volume P]]),"")</f>
        <v/>
      </c>
      <c r="K12" s="4">
        <f>IF(Table1[[#This Row],[Modality]]="mr",(H12-Table1[[#This Row],[Volume P]])/Table1[[#This Row],[Volume P]],"")</f>
        <v>1.1081402104447744</v>
      </c>
      <c r="M12" s="3"/>
      <c r="O12" s="9">
        <v>9.9</v>
      </c>
      <c r="P12" s="9">
        <v>15.04</v>
      </c>
      <c r="Q12" s="9">
        <v>14.82</v>
      </c>
      <c r="R12" s="3">
        <f t="shared" si="0"/>
        <v>684.05800320000003</v>
      </c>
      <c r="S12" s="4">
        <f>ABS((R12-Table1[[#This Row],[Volume P]])/Table1[[#This Row],[Volume P]])</f>
        <v>0.55841585230133617</v>
      </c>
    </row>
    <row r="13" spans="1:19" ht="15.75" x14ac:dyDescent="0.25">
      <c r="A13" s="18">
        <v>12</v>
      </c>
      <c r="B13" s="9">
        <v>1460.6</v>
      </c>
      <c r="C13" s="9">
        <v>1466.1</v>
      </c>
      <c r="D13" s="9" t="s">
        <v>8</v>
      </c>
      <c r="E13" s="9"/>
      <c r="F13" s="9"/>
      <c r="G13" s="9"/>
      <c r="H13" s="3">
        <v>2983.24</v>
      </c>
      <c r="I13" s="5">
        <f>ABS((Table1[[#This Row],[Volume A]]-Table1[[#This Row],[Volume P]])/Table1[[#This Row],[Volume P]])</f>
        <v>3.7514494236409526E-3</v>
      </c>
      <c r="J13" s="4">
        <f>IF(Table1[[#This Row],[Modality]]="ct",ABS((H13-Table1[[#This Row],[Volume P]])/Table1[[#This Row],[Volume P]]),"")</f>
        <v>1.034813450651388</v>
      </c>
      <c r="K13" s="4" t="str">
        <f>IF(Table1[[#This Row],[Modality]]="mr",(H13-Table1[[#This Row],[Volume P]])/Table1[[#This Row],[Volume P]],"")</f>
        <v/>
      </c>
      <c r="M13" s="9"/>
      <c r="R13" s="3">
        <f t="shared" si="0"/>
        <v>0</v>
      </c>
      <c r="S13" s="4">
        <f>ABS((R13-Table1[[#This Row],[Volume P]])/Table1[[#This Row],[Volume P]])</f>
        <v>1</v>
      </c>
    </row>
    <row r="14" spans="1:19" s="9" customFormat="1" ht="15.75" x14ac:dyDescent="0.25">
      <c r="A14" s="18">
        <v>13</v>
      </c>
      <c r="B14" s="3">
        <v>1633.4</v>
      </c>
      <c r="C14" s="3">
        <v>1557.7</v>
      </c>
      <c r="D14" s="3" t="s">
        <v>11</v>
      </c>
      <c r="E14" s="3"/>
      <c r="F14" s="3"/>
      <c r="G14" s="3"/>
      <c r="H14" s="9">
        <v>2795.38</v>
      </c>
      <c r="I14" s="5">
        <f>ABS((Table1[[#This Row],[Volume A]]-Table1[[#This Row],[Volume P]])/Table1[[#This Row],[Volume P]])</f>
        <v>4.8597290877575944E-2</v>
      </c>
      <c r="J14" s="4" t="str">
        <f>IF(Table1[[#This Row],[Modality]]="ct",ABS((H14-Table1[[#This Row],[Volume P]])/Table1[[#This Row],[Volume P]]),"")</f>
        <v/>
      </c>
      <c r="K14" s="4">
        <f>IF(Table1[[#This Row],[Modality]]="mr",(H14-Table1[[#This Row],[Volume P]])/Table1[[#This Row],[Volume P]],"")</f>
        <v>0.7945560762662901</v>
      </c>
      <c r="M14" s="3"/>
      <c r="R14" s="3">
        <f t="shared" si="0"/>
        <v>0</v>
      </c>
      <c r="S14" s="4">
        <f>ABS((R14-Table1[[#This Row],[Volume P]])/Table1[[#This Row],[Volume P]])</f>
        <v>1</v>
      </c>
    </row>
    <row r="15" spans="1:19" ht="15.75" x14ac:dyDescent="0.25">
      <c r="A15" s="18">
        <v>14</v>
      </c>
      <c r="B15" s="9">
        <v>1737.8</v>
      </c>
      <c r="C15" s="9">
        <v>1781.4</v>
      </c>
      <c r="D15" s="9" t="s">
        <v>8</v>
      </c>
      <c r="E15" s="9"/>
      <c r="F15" s="9"/>
      <c r="G15" s="9"/>
      <c r="H15" s="3">
        <v>1549.65</v>
      </c>
      <c r="I15" s="5">
        <f>ABS((Table1[[#This Row],[Volume A]]-Table1[[#This Row],[Volume P]])/Table1[[#This Row],[Volume P]])</f>
        <v>2.4475131918715691E-2</v>
      </c>
      <c r="J15" s="4">
        <f>IF(Table1[[#This Row],[Modality]]="ct",ABS((H15-Table1[[#This Row],[Volume P]])/Table1[[#This Row],[Volume P]]),"")</f>
        <v>0.13009430784776019</v>
      </c>
      <c r="K15" s="4" t="str">
        <f>IF(Table1[[#This Row],[Modality]]="mr",(H15-Table1[[#This Row],[Volume P]])/Table1[[#This Row],[Volume P]],"")</f>
        <v/>
      </c>
      <c r="M15" s="9"/>
      <c r="R15" s="3">
        <f t="shared" si="0"/>
        <v>0</v>
      </c>
      <c r="S15" s="4">
        <f>ABS((R15-Table1[[#This Row],[Volume P]])/Table1[[#This Row],[Volume P]])</f>
        <v>1</v>
      </c>
    </row>
    <row r="16" spans="1:19" s="9" customFormat="1" ht="15.75" x14ac:dyDescent="0.25">
      <c r="A16" s="18">
        <v>15</v>
      </c>
      <c r="B16" s="3">
        <v>2186.1</v>
      </c>
      <c r="C16" s="3">
        <v>2274</v>
      </c>
      <c r="D16" s="3" t="s">
        <v>8</v>
      </c>
      <c r="E16" s="3"/>
      <c r="F16" s="3"/>
      <c r="G16" s="3"/>
      <c r="H16" s="9">
        <v>2307.29</v>
      </c>
      <c r="I16" s="5">
        <f>ABS((Table1[[#This Row],[Volume A]]-Table1[[#This Row],[Volume P]])/Table1[[#This Row],[Volume P]])</f>
        <v>3.865435356200532E-2</v>
      </c>
      <c r="J16" s="4">
        <f>IF(Table1[[#This Row],[Modality]]="ct",ABS((H16-Table1[[#This Row],[Volume P]])/Table1[[#This Row],[Volume P]]),"")</f>
        <v>1.4639401934916431E-2</v>
      </c>
      <c r="K16" s="4" t="str">
        <f>IF(Table1[[#This Row],[Modality]]="mr",(H16-Table1[[#This Row],[Volume P]])/Table1[[#This Row],[Volume P]],"")</f>
        <v/>
      </c>
      <c r="M16" s="3"/>
      <c r="R16" s="3">
        <f t="shared" si="0"/>
        <v>0</v>
      </c>
      <c r="S16" s="4">
        <f>ABS((R16-Table1[[#This Row],[Volume P]])/Table1[[#This Row],[Volume P]])</f>
        <v>1</v>
      </c>
    </row>
    <row r="17" spans="1:19" ht="15.75" x14ac:dyDescent="0.25">
      <c r="A17" s="18">
        <v>16</v>
      </c>
      <c r="B17" s="3">
        <v>1714.3</v>
      </c>
      <c r="C17" s="3">
        <v>1807.1</v>
      </c>
      <c r="D17" s="3" t="s">
        <v>8</v>
      </c>
      <c r="H17" s="3">
        <v>1657.36</v>
      </c>
      <c r="I17" s="5">
        <f>ABS((Table1[[#This Row],[Volume A]]-Table1[[#This Row],[Volume P]])/Table1[[#This Row],[Volume P]])</f>
        <v>5.1352996513751289E-2</v>
      </c>
      <c r="J17" s="4">
        <f>IF(Table1[[#This Row],[Modality]]="ct",ABS((H17-Table1[[#This Row],[Volume P]])/Table1[[#This Row],[Volume P]]),"")</f>
        <v>8.2862044159150022E-2</v>
      </c>
      <c r="K17" s="4" t="str">
        <f>IF(Table1[[#This Row],[Modality]]="mr",(H17-Table1[[#This Row],[Volume P]])/Table1[[#This Row],[Volume P]],"")</f>
        <v/>
      </c>
      <c r="R17" s="3">
        <f t="shared" si="0"/>
        <v>0</v>
      </c>
      <c r="S17" s="4">
        <f>ABS((R17-Table1[[#This Row],[Volume P]])/Table1[[#This Row],[Volume P]])</f>
        <v>1</v>
      </c>
    </row>
    <row r="18" spans="1:19" ht="15.75" x14ac:dyDescent="0.25">
      <c r="A18" s="18">
        <v>17</v>
      </c>
      <c r="B18" s="9">
        <v>1512.3</v>
      </c>
      <c r="C18" s="9">
        <v>1506.5</v>
      </c>
      <c r="D18" s="9" t="s">
        <v>8</v>
      </c>
      <c r="E18" s="9"/>
      <c r="F18" s="9"/>
      <c r="G18" s="9"/>
      <c r="H18" s="3">
        <v>1347.96</v>
      </c>
      <c r="I18" s="5">
        <f>ABS((Table1[[#This Row],[Volume A]]-Table1[[#This Row],[Volume P]])/Table1[[#This Row],[Volume P]])</f>
        <v>3.8499834052439126E-3</v>
      </c>
      <c r="J18" s="4">
        <f>IF(Table1[[#This Row],[Modality]]="ct",ABS((H18-Table1[[#This Row],[Volume P]])/Table1[[#This Row],[Volume P]]),"")</f>
        <v>0.10523730501161631</v>
      </c>
      <c r="K18" s="4" t="str">
        <f>IF(Table1[[#This Row],[Modality]]="mr",(H18-Table1[[#This Row],[Volume P]])/Table1[[#This Row],[Volume P]],"")</f>
        <v/>
      </c>
      <c r="M18" s="9"/>
      <c r="R18" s="3">
        <f t="shared" si="0"/>
        <v>0</v>
      </c>
      <c r="S18" s="4">
        <f>ABS((R18-Table1[[#This Row],[Volume P]])/Table1[[#This Row],[Volume P]])</f>
        <v>1</v>
      </c>
    </row>
    <row r="19" spans="1:19" s="9" customFormat="1" ht="15.75" x14ac:dyDescent="0.25">
      <c r="A19" s="18">
        <v>18</v>
      </c>
      <c r="B19" s="3">
        <v>1967.4</v>
      </c>
      <c r="C19" s="3">
        <v>2019.5</v>
      </c>
      <c r="D19" s="3" t="s">
        <v>8</v>
      </c>
      <c r="E19" s="3"/>
      <c r="F19" s="3"/>
      <c r="G19" s="3"/>
      <c r="H19" s="9">
        <v>1983.33</v>
      </c>
      <c r="I19" s="5">
        <f>ABS((Table1[[#This Row],[Volume A]]-Table1[[#This Row],[Volume P]])/Table1[[#This Row],[Volume P]])</f>
        <v>2.579846496657584E-2</v>
      </c>
      <c r="J19" s="4">
        <f>IF(Table1[[#This Row],[Modality]]="ct",ABS((H19-Table1[[#This Row],[Volume P]])/Table1[[#This Row],[Volume P]]),"")</f>
        <v>1.7910373854914619E-2</v>
      </c>
      <c r="K19" s="4" t="str">
        <f>IF(Table1[[#This Row],[Modality]]="mr",(H19-Table1[[#This Row],[Volume P]])/Table1[[#This Row],[Volume P]],"")</f>
        <v/>
      </c>
      <c r="M19" s="3"/>
      <c r="R19" s="3">
        <f t="shared" si="0"/>
        <v>0</v>
      </c>
      <c r="S19" s="4">
        <f>ABS((R19-Table1[[#This Row],[Volume P]])/Table1[[#This Row],[Volume P]])</f>
        <v>1</v>
      </c>
    </row>
    <row r="20" spans="1:19" ht="15.75" x14ac:dyDescent="0.25">
      <c r="A20" s="18">
        <v>19</v>
      </c>
      <c r="B20" s="9">
        <v>1742.9</v>
      </c>
      <c r="C20" s="9">
        <v>1613</v>
      </c>
      <c r="D20" s="9" t="s">
        <v>8</v>
      </c>
      <c r="E20" s="9"/>
      <c r="F20" s="9"/>
      <c r="G20" s="9"/>
      <c r="H20" s="3">
        <v>1681.32</v>
      </c>
      <c r="I20" s="5">
        <f>ABS((Table1[[#This Row],[Volume A]]-Table1[[#This Row],[Volume P]])/Table1[[#This Row],[Volume P]])</f>
        <v>8.0533168009919456E-2</v>
      </c>
      <c r="J20" s="4">
        <f>IF(Table1[[#This Row],[Modality]]="ct",ABS((H20-Table1[[#This Row],[Volume P]])/Table1[[#This Row],[Volume P]]),"")</f>
        <v>4.235585864848105E-2</v>
      </c>
      <c r="K20" s="4" t="str">
        <f>IF(Table1[[#This Row],[Modality]]="mr",(H20-Table1[[#This Row],[Volume P]])/Table1[[#This Row],[Volume P]],"")</f>
        <v/>
      </c>
      <c r="M20" s="9"/>
      <c r="R20" s="3">
        <f t="shared" si="0"/>
        <v>0</v>
      </c>
      <c r="S20" s="4">
        <f>ABS((R20-Table1[[#This Row],[Volume P]])/Table1[[#This Row],[Volume P]])</f>
        <v>1</v>
      </c>
    </row>
    <row r="21" spans="1:19" s="9" customFormat="1" ht="15.75" x14ac:dyDescent="0.25">
      <c r="A21" s="18">
        <v>20</v>
      </c>
      <c r="B21" s="3">
        <v>1771.8</v>
      </c>
      <c r="C21" s="3">
        <v>1668.2</v>
      </c>
      <c r="D21" s="3" t="s">
        <v>11</v>
      </c>
      <c r="E21" s="3"/>
      <c r="F21" s="3"/>
      <c r="G21" s="3"/>
      <c r="H21" s="9">
        <v>4513</v>
      </c>
      <c r="I21" s="5">
        <f>ABS((Table1[[#This Row],[Volume A]]-Table1[[#This Row],[Volume P]])/Table1[[#This Row],[Volume P]])</f>
        <v>6.2102865363865188E-2</v>
      </c>
      <c r="J21" s="4" t="str">
        <f>IF(Table1[[#This Row],[Modality]]="ct",ABS((H21-Table1[[#This Row],[Volume P]])/Table1[[#This Row],[Volume P]]),"")</f>
        <v/>
      </c>
      <c r="K21" s="4">
        <f>IF(Table1[[#This Row],[Modality]]="mr",(H21-Table1[[#This Row],[Volume P]])/Table1[[#This Row],[Volume P]],"")</f>
        <v>1.7053111137753267</v>
      </c>
      <c r="M21" s="3"/>
      <c r="R21" s="3">
        <f t="shared" si="0"/>
        <v>0</v>
      </c>
      <c r="S21" s="4">
        <f>ABS((R21-Table1[[#This Row],[Volume P]])/Table1[[#This Row],[Volume P]])</f>
        <v>1</v>
      </c>
    </row>
    <row r="22" spans="1:19" ht="15.75" x14ac:dyDescent="0.25">
      <c r="A22" s="18">
        <v>21</v>
      </c>
      <c r="B22" s="9">
        <v>1885.8</v>
      </c>
      <c r="C22" s="9">
        <v>1799</v>
      </c>
      <c r="D22" s="9" t="s">
        <v>11</v>
      </c>
      <c r="E22" s="9"/>
      <c r="F22" s="9"/>
      <c r="G22" s="9"/>
      <c r="H22" s="3">
        <v>4029.76</v>
      </c>
      <c r="I22" s="5">
        <f>ABS((Table1[[#This Row],[Volume A]]-Table1[[#This Row],[Volume P]])/Table1[[#This Row],[Volume P]])</f>
        <v>4.824902723735406E-2</v>
      </c>
      <c r="J22" s="4" t="str">
        <f>IF(Table1[[#This Row],[Modality]]="ct",ABS((H22-Table1[[#This Row],[Volume P]])/Table1[[#This Row],[Volume P]]),"")</f>
        <v/>
      </c>
      <c r="K22" s="4">
        <f>IF(Table1[[#This Row],[Modality]]="mr",(H22-Table1[[#This Row],[Volume P]])/Table1[[#This Row],[Volume P]],"")</f>
        <v>1.2400000000000002</v>
      </c>
      <c r="M22" s="9"/>
      <c r="R22" s="3">
        <f t="shared" si="0"/>
        <v>0</v>
      </c>
      <c r="S22" s="4">
        <f>ABS((R22-Table1[[#This Row],[Volume P]])/Table1[[#This Row],[Volume P]])</f>
        <v>1</v>
      </c>
    </row>
    <row r="23" spans="1:19" ht="15.75" x14ac:dyDescent="0.25">
      <c r="A23" s="18">
        <v>22</v>
      </c>
      <c r="B23" s="9">
        <v>1415.2</v>
      </c>
      <c r="C23" s="9">
        <v>1394.5</v>
      </c>
      <c r="D23" s="9" t="s">
        <v>11</v>
      </c>
      <c r="E23" s="9"/>
      <c r="F23" s="9"/>
      <c r="G23" s="9"/>
      <c r="H23" s="3">
        <v>2597.11</v>
      </c>
      <c r="I23" s="5">
        <f>ABS((Table1[[#This Row],[Volume A]]-Table1[[#This Row],[Volume P]])/Table1[[#This Row],[Volume P]])</f>
        <v>1.4844030118322011E-2</v>
      </c>
      <c r="J23" s="4" t="str">
        <f>IF(Table1[[#This Row],[Modality]]="ct",ABS((H23-Table1[[#This Row],[Volume P]])/Table1[[#This Row],[Volume P]]),"")</f>
        <v/>
      </c>
      <c r="K23" s="4">
        <f>IF(Table1[[#This Row],[Modality]]="mr",(H23-Table1[[#This Row],[Volume P]])/Table1[[#This Row],[Volume P]],"")</f>
        <v>0.86239512370025107</v>
      </c>
      <c r="M23" s="9"/>
      <c r="R23" s="3">
        <f t="shared" si="0"/>
        <v>0</v>
      </c>
      <c r="S23" s="4">
        <f>ABS((R23-Table1[[#This Row],[Volume P]])/Table1[[#This Row],[Volume P]])</f>
        <v>1</v>
      </c>
    </row>
    <row r="24" spans="1:19" s="9" customFormat="1" ht="15.75" x14ac:dyDescent="0.25">
      <c r="A24" s="18">
        <v>23</v>
      </c>
      <c r="B24" s="9">
        <v>1057.5</v>
      </c>
      <c r="C24" s="9">
        <v>1033.5</v>
      </c>
      <c r="D24" s="9" t="s">
        <v>11</v>
      </c>
      <c r="H24" s="9">
        <v>6329.84</v>
      </c>
      <c r="I24" s="5">
        <f>ABS((Table1[[#This Row],[Volume A]]-Table1[[#This Row],[Volume P]])/Table1[[#This Row],[Volume P]])</f>
        <v>2.3222060957910014E-2</v>
      </c>
      <c r="J24" s="4" t="str">
        <f>IF(Table1[[#This Row],[Modality]]="ct",ABS((H24-Table1[[#This Row],[Volume P]])/Table1[[#This Row],[Volume P]]),"")</f>
        <v/>
      </c>
      <c r="K24" s="4">
        <f>IF(Table1[[#This Row],[Modality]]="mr",(H24-Table1[[#This Row],[Volume P]])/Table1[[#This Row],[Volume P]],"")</f>
        <v>5.1246637639090471</v>
      </c>
      <c r="R24" s="3">
        <f t="shared" si="0"/>
        <v>0</v>
      </c>
      <c r="S24" s="4">
        <f>ABS((R24-Table1[[#This Row],[Volume P]])/Table1[[#This Row],[Volume P]])</f>
        <v>1</v>
      </c>
    </row>
    <row r="25" spans="1:19" ht="15.75" x14ac:dyDescent="0.25">
      <c r="A25" s="18">
        <v>24</v>
      </c>
      <c r="B25" s="3">
        <v>2002.2</v>
      </c>
      <c r="C25" s="3">
        <v>1941.2</v>
      </c>
      <c r="D25" s="3" t="s">
        <v>8</v>
      </c>
      <c r="H25" s="3">
        <v>1831.83</v>
      </c>
      <c r="I25" s="5">
        <f>ABS((Table1[[#This Row],[Volume A]]-Table1[[#This Row],[Volume P]])/Table1[[#This Row],[Volume P]])</f>
        <v>3.1423861528951165E-2</v>
      </c>
      <c r="J25" s="4">
        <f>IF(Table1[[#This Row],[Modality]]="ct",ABS((H25-Table1[[#This Row],[Volume P]])/Table1[[#This Row],[Volume P]]),"")</f>
        <v>5.6341438285596596E-2</v>
      </c>
      <c r="K25" s="4" t="str">
        <f>IF(Table1[[#This Row],[Modality]]="mr",(H25-Table1[[#This Row],[Volume P]])/Table1[[#This Row],[Volume P]],"")</f>
        <v/>
      </c>
      <c r="R25" s="3">
        <f t="shared" si="0"/>
        <v>0</v>
      </c>
      <c r="S25" s="4">
        <f>ABS((R25-Table1[[#This Row],[Volume P]])/Table1[[#This Row],[Volume P]])</f>
        <v>1</v>
      </c>
    </row>
    <row r="26" spans="1:19" s="9" customFormat="1" ht="15.75" x14ac:dyDescent="0.25">
      <c r="A26" s="18">
        <v>25</v>
      </c>
      <c r="B26" s="9">
        <v>1246.4000000000001</v>
      </c>
      <c r="C26" s="9">
        <v>1140.9000000000001</v>
      </c>
      <c r="D26" s="9" t="s">
        <v>11</v>
      </c>
      <c r="H26" s="9">
        <v>2039.88</v>
      </c>
      <c r="I26" s="5">
        <f>ABS((Table1[[#This Row],[Volume A]]-Table1[[#This Row],[Volume P]])/Table1[[#This Row],[Volume P]])</f>
        <v>9.2470856341484789E-2</v>
      </c>
      <c r="J26" s="4" t="str">
        <f>IF(Table1[[#This Row],[Modality]]="ct",ABS((H26-Table1[[#This Row],[Volume P]])/Table1[[#This Row],[Volume P]]),"")</f>
        <v/>
      </c>
      <c r="K26" s="4">
        <f>IF(Table1[[#This Row],[Modality]]="mr",(H26-Table1[[#This Row],[Volume P]])/Table1[[#This Row],[Volume P]],"")</f>
        <v>0.78795687615040755</v>
      </c>
      <c r="R26" s="3">
        <f t="shared" si="0"/>
        <v>0</v>
      </c>
      <c r="S26" s="4">
        <f>ABS((R26-Table1[[#This Row],[Volume P]])/Table1[[#This Row],[Volume P]])</f>
        <v>1</v>
      </c>
    </row>
    <row r="27" spans="1:19" s="9" customFormat="1" ht="15.75" x14ac:dyDescent="0.25">
      <c r="A27" s="18">
        <v>26</v>
      </c>
      <c r="B27" s="3">
        <v>1578.2</v>
      </c>
      <c r="C27" s="3">
        <v>1481.1</v>
      </c>
      <c r="D27" s="3" t="s">
        <v>11</v>
      </c>
      <c r="E27" s="3"/>
      <c r="F27" s="3"/>
      <c r="G27" s="3"/>
      <c r="H27" s="9">
        <v>2637.39</v>
      </c>
      <c r="I27" s="5">
        <f>ABS((Table1[[#This Row],[Volume A]]-Table1[[#This Row],[Volume P]])/Table1[[#This Row],[Volume P]])</f>
        <v>6.5559381540746836E-2</v>
      </c>
      <c r="J27" s="4" t="str">
        <f>IF(Table1[[#This Row],[Modality]]="ct",ABS((H27-Table1[[#This Row],[Volume P]])/Table1[[#This Row],[Volume P]]),"")</f>
        <v/>
      </c>
      <c r="K27" s="4">
        <f>IF(Table1[[#This Row],[Modality]]="mr",(H27-Table1[[#This Row],[Volume P]])/Table1[[#This Row],[Volume P]],"")</f>
        <v>0.78069677942070081</v>
      </c>
      <c r="M27" s="3"/>
      <c r="R27" s="3">
        <f t="shared" si="0"/>
        <v>0</v>
      </c>
      <c r="S27" s="4">
        <f>ABS((R27-Table1[[#This Row],[Volume P]])/Table1[[#This Row],[Volume P]])</f>
        <v>1</v>
      </c>
    </row>
    <row r="28" spans="1:19" s="8" customFormat="1" ht="15.75" x14ac:dyDescent="0.25">
      <c r="A28" s="20">
        <v>27</v>
      </c>
      <c r="B28" s="11">
        <v>1167.8</v>
      </c>
      <c r="C28" s="11">
        <v>1186.5</v>
      </c>
      <c r="D28" s="11" t="s">
        <v>8</v>
      </c>
      <c r="E28" s="11"/>
      <c r="F28" s="11"/>
      <c r="G28" s="11"/>
      <c r="H28" s="8">
        <v>753.33</v>
      </c>
      <c r="I28" s="5">
        <f>ABS((Table1[[#This Row],[Volume A]]-Table1[[#This Row],[Volume P]])/Table1[[#This Row],[Volume P]])</f>
        <v>1.5760640539401641E-2</v>
      </c>
      <c r="J28" s="4">
        <f>IF(Table1[[#This Row],[Modality]]="ct",ABS((H28-Table1[[#This Row],[Volume P]])/Table1[[#This Row],[Volume P]]),"")</f>
        <v>0.36508217446270541</v>
      </c>
      <c r="K28" s="4" t="str">
        <f>IF(Table1[[#This Row],[Modality]]="mr",(H28-Table1[[#This Row],[Volume P]])/Table1[[#This Row],[Volume P]],"")</f>
        <v/>
      </c>
      <c r="M28" s="11" t="s">
        <v>12</v>
      </c>
      <c r="R28" s="3">
        <f t="shared" si="0"/>
        <v>0</v>
      </c>
      <c r="S28" s="4">
        <f>ABS((R28-Table1[[#This Row],[Volume P]])/Table1[[#This Row],[Volume P]])</f>
        <v>1</v>
      </c>
    </row>
    <row r="29" spans="1:19" ht="15.75" x14ac:dyDescent="0.25">
      <c r="A29" s="18">
        <v>28</v>
      </c>
      <c r="B29" s="9">
        <v>2079.8000000000002</v>
      </c>
      <c r="C29" s="9">
        <v>1888.9</v>
      </c>
      <c r="D29" s="9" t="s">
        <v>11</v>
      </c>
      <c r="E29" s="9"/>
      <c r="F29" s="9"/>
      <c r="G29" s="9"/>
      <c r="H29" s="3">
        <v>4326.91</v>
      </c>
      <c r="I29" s="5">
        <f>ABS((Table1[[#This Row],[Volume A]]-Table1[[#This Row],[Volume P]])/Table1[[#This Row],[Volume P]])</f>
        <v>0.10106411138758012</v>
      </c>
      <c r="J29" s="4" t="str">
        <f>IF(Table1[[#This Row],[Modality]]="ct",ABS((H29-Table1[[#This Row],[Volume P]])/Table1[[#This Row],[Volume P]]),"")</f>
        <v/>
      </c>
      <c r="K29" s="4">
        <f>IF(Table1[[#This Row],[Modality]]="mr",(H29-Table1[[#This Row],[Volume P]])/Table1[[#This Row],[Volume P]],"")</f>
        <v>1.2907035840965639</v>
      </c>
      <c r="M29" s="9"/>
      <c r="R29" s="3">
        <f t="shared" si="0"/>
        <v>0</v>
      </c>
      <c r="S29" s="4">
        <f>ABS((R29-Table1[[#This Row],[Volume P]])/Table1[[#This Row],[Volume P]])</f>
        <v>1</v>
      </c>
    </row>
    <row r="30" spans="1:19" ht="15.75" x14ac:dyDescent="0.25">
      <c r="A30" s="18">
        <v>29</v>
      </c>
      <c r="B30" s="3">
        <v>1309.4000000000001</v>
      </c>
      <c r="C30" s="3">
        <v>1317.3</v>
      </c>
      <c r="D30" s="3" t="s">
        <v>8</v>
      </c>
      <c r="H30" s="3">
        <v>1321.29</v>
      </c>
      <c r="I30" s="5">
        <f>ABS((Table1[[#This Row],[Volume A]]-Table1[[#This Row],[Volume P]])/Table1[[#This Row],[Volume P]])</f>
        <v>5.9971153116221542E-3</v>
      </c>
      <c r="J30" s="4">
        <f>IF(Table1[[#This Row],[Modality]]="ct",ABS((H30-Table1[[#This Row],[Volume P]])/Table1[[#This Row],[Volume P]]),"")</f>
        <v>3.0289227966294762E-3</v>
      </c>
      <c r="K30" s="4" t="str">
        <f>IF(Table1[[#This Row],[Modality]]="mr",(H30-Table1[[#This Row],[Volume P]])/Table1[[#This Row],[Volume P]],"")</f>
        <v/>
      </c>
      <c r="R30" s="3">
        <f t="shared" si="0"/>
        <v>0</v>
      </c>
      <c r="S30" s="4">
        <f>ABS((R30-Table1[[#This Row],[Volume P]])/Table1[[#This Row],[Volume P]])</f>
        <v>1</v>
      </c>
    </row>
    <row r="31" spans="1:19" s="9" customFormat="1" ht="15.75" x14ac:dyDescent="0.25">
      <c r="A31" s="18">
        <v>30</v>
      </c>
      <c r="B31" s="3">
        <v>1994.1</v>
      </c>
      <c r="C31" s="3">
        <v>1989.8</v>
      </c>
      <c r="D31" s="3" t="s">
        <v>11</v>
      </c>
      <c r="E31" s="3"/>
      <c r="F31" s="3"/>
      <c r="G31" s="3"/>
      <c r="H31" s="9">
        <v>5017.07</v>
      </c>
      <c r="I31" s="5">
        <f>ABS((Table1[[#This Row],[Volume A]]-Table1[[#This Row],[Volume P]])/Table1[[#This Row],[Volume P]])</f>
        <v>2.1610212081616016E-3</v>
      </c>
      <c r="J31" s="4" t="str">
        <f>IF(Table1[[#This Row],[Modality]]="ct",ABS((H31-Table1[[#This Row],[Volume P]])/Table1[[#This Row],[Volume P]]),"")</f>
        <v/>
      </c>
      <c r="K31" s="4">
        <f>IF(Table1[[#This Row],[Modality]]="mr",(H31-Table1[[#This Row],[Volume P]])/Table1[[#This Row],[Volume P]],"")</f>
        <v>1.5213941099607999</v>
      </c>
      <c r="M31" s="3"/>
      <c r="R31" s="3">
        <f t="shared" si="0"/>
        <v>0</v>
      </c>
      <c r="S31" s="4">
        <f>ABS((R31-Table1[[#This Row],[Volume P]])/Table1[[#This Row],[Volume P]])</f>
        <v>1</v>
      </c>
    </row>
    <row r="32" spans="1:19" ht="15.75" x14ac:dyDescent="0.25">
      <c r="A32" s="18">
        <v>31</v>
      </c>
      <c r="B32" s="3">
        <v>1453.5</v>
      </c>
      <c r="C32" s="3">
        <v>1511.3</v>
      </c>
      <c r="D32" s="3" t="s">
        <v>8</v>
      </c>
      <c r="H32" s="3">
        <v>1529.41</v>
      </c>
      <c r="I32" s="5">
        <f>ABS((Table1[[#This Row],[Volume A]]-Table1[[#This Row],[Volume P]])/Table1[[#This Row],[Volume P]])</f>
        <v>3.8245219347581523E-2</v>
      </c>
      <c r="J32" s="4">
        <f>IF(Table1[[#This Row],[Modality]]="ct",ABS((H32-Table1[[#This Row],[Volume P]])/Table1[[#This Row],[Volume P]]),"")</f>
        <v>1.1983060940911882E-2</v>
      </c>
      <c r="K32" s="4" t="str">
        <f>IF(Table1[[#This Row],[Modality]]="mr",(H32-Table1[[#This Row],[Volume P]])/Table1[[#This Row],[Volume P]],"")</f>
        <v/>
      </c>
      <c r="R32" s="3">
        <f t="shared" si="0"/>
        <v>0</v>
      </c>
      <c r="S32" s="4">
        <f>ABS((R32-Table1[[#This Row],[Volume P]])/Table1[[#This Row],[Volume P]])</f>
        <v>1</v>
      </c>
    </row>
    <row r="33" spans="1:19" ht="15.75" x14ac:dyDescent="0.25">
      <c r="A33" s="18">
        <v>32</v>
      </c>
      <c r="B33" s="9">
        <v>1174.7</v>
      </c>
      <c r="C33" s="9">
        <v>1205.5</v>
      </c>
      <c r="D33" s="9" t="s">
        <v>8</v>
      </c>
      <c r="E33" s="9"/>
      <c r="F33" s="9"/>
      <c r="G33" s="9"/>
      <c r="H33" s="3">
        <v>1161.83</v>
      </c>
      <c r="I33" s="5">
        <f>ABS((Table1[[#This Row],[Volume A]]-Table1[[#This Row],[Volume P]])/Table1[[#This Row],[Volume P]])</f>
        <v>2.554956449605969E-2</v>
      </c>
      <c r="J33" s="4">
        <f>IF(Table1[[#This Row],[Modality]]="ct",ABS((H33-Table1[[#This Row],[Volume P]])/Table1[[#This Row],[Volume P]]),"")</f>
        <v>3.6225632517627601E-2</v>
      </c>
      <c r="K33" s="4" t="str">
        <f>IF(Table1[[#This Row],[Modality]]="mr",(H33-Table1[[#This Row],[Volume P]])/Table1[[#This Row],[Volume P]],"")</f>
        <v/>
      </c>
      <c r="M33" s="9"/>
      <c r="R33" s="3">
        <f t="shared" si="0"/>
        <v>0</v>
      </c>
      <c r="S33" s="4">
        <f>ABS((R33-Table1[[#This Row],[Volume P]])/Table1[[#This Row],[Volume P]])</f>
        <v>1</v>
      </c>
    </row>
    <row r="34" spans="1:19" ht="15.75" x14ac:dyDescent="0.25">
      <c r="A34" s="18">
        <v>33</v>
      </c>
      <c r="B34" s="3">
        <v>1499.6</v>
      </c>
      <c r="C34" s="3">
        <v>1556.7</v>
      </c>
      <c r="D34" s="3" t="s">
        <v>8</v>
      </c>
      <c r="H34" s="3">
        <v>1475.9</v>
      </c>
      <c r="I34" s="5">
        <f>ABS((Table1[[#This Row],[Volume A]]-Table1[[#This Row],[Volume P]])/Table1[[#This Row],[Volume P]])</f>
        <v>3.6680156741825745E-2</v>
      </c>
      <c r="J34" s="4">
        <f>IF(Table1[[#This Row],[Modality]]="ct",ABS((H34-Table1[[#This Row],[Volume P]])/Table1[[#This Row],[Volume P]]),"")</f>
        <v>5.1904670135543104E-2</v>
      </c>
      <c r="K34" s="4" t="str">
        <f>IF(Table1[[#This Row],[Modality]]="mr",(H34-Table1[[#This Row],[Volume P]])/Table1[[#This Row],[Volume P]],"")</f>
        <v/>
      </c>
      <c r="R34" s="3">
        <f t="shared" si="0"/>
        <v>0</v>
      </c>
      <c r="S34" s="4">
        <f>ABS((R34-Table1[[#This Row],[Volume P]])/Table1[[#This Row],[Volume P]])</f>
        <v>1</v>
      </c>
    </row>
    <row r="35" spans="1:19" s="9" customFormat="1" ht="15.75" x14ac:dyDescent="0.25">
      <c r="A35" s="18">
        <v>34</v>
      </c>
      <c r="B35" s="9">
        <v>1339</v>
      </c>
      <c r="C35" s="9">
        <v>1294.5999999999999</v>
      </c>
      <c r="D35" s="9" t="s">
        <v>11</v>
      </c>
      <c r="H35" s="9">
        <v>6794.24</v>
      </c>
      <c r="I35" s="5">
        <f>ABS((Table1[[#This Row],[Volume A]]-Table1[[#This Row],[Volume P]])/Table1[[#This Row],[Volume P]])</f>
        <v>3.4296307739842498E-2</v>
      </c>
      <c r="J35" s="4" t="str">
        <f>IF(Table1[[#This Row],[Modality]]="ct",ABS((H35-Table1[[#This Row],[Volume P]])/Table1[[#This Row],[Volume P]]),"")</f>
        <v/>
      </c>
      <c r="K35" s="4">
        <f>IF(Table1[[#This Row],[Modality]]="mr",(H35-Table1[[#This Row],[Volume P]])/Table1[[#This Row],[Volume P]],"")</f>
        <v>4.248138421133941</v>
      </c>
      <c r="R35" s="3">
        <f t="shared" si="0"/>
        <v>0</v>
      </c>
      <c r="S35" s="4">
        <f>ABS((R35-Table1[[#This Row],[Volume P]])/Table1[[#This Row],[Volume P]])</f>
        <v>1</v>
      </c>
    </row>
    <row r="36" spans="1:19" ht="15.75" x14ac:dyDescent="0.25">
      <c r="A36" s="18">
        <v>35</v>
      </c>
      <c r="B36" s="9">
        <v>1049</v>
      </c>
      <c r="C36" s="9">
        <v>1109.0999999999999</v>
      </c>
      <c r="D36" s="9" t="s">
        <v>8</v>
      </c>
      <c r="E36" s="9"/>
      <c r="F36" s="9"/>
      <c r="G36" s="9"/>
      <c r="H36" s="3">
        <v>1253.3699999999999</v>
      </c>
      <c r="I36" s="5">
        <f>ABS((Table1[[#This Row],[Volume A]]-Table1[[#This Row],[Volume P]])/Table1[[#This Row],[Volume P]])</f>
        <v>5.4188080425570204E-2</v>
      </c>
      <c r="J36" s="4">
        <f>IF(Table1[[#This Row],[Modality]]="ct",ABS((H36-Table1[[#This Row],[Volume P]])/Table1[[#This Row],[Volume P]]),"")</f>
        <v>0.13007844197998378</v>
      </c>
      <c r="K36" s="4" t="str">
        <f>IF(Table1[[#This Row],[Modality]]="mr",(H36-Table1[[#This Row],[Volume P]])/Table1[[#This Row],[Volume P]],"")</f>
        <v/>
      </c>
      <c r="M36" s="9"/>
      <c r="R36" s="3">
        <f t="shared" si="0"/>
        <v>0</v>
      </c>
      <c r="S36" s="4">
        <f>ABS((R36-Table1[[#This Row],[Volume P]])/Table1[[#This Row],[Volume P]])</f>
        <v>1</v>
      </c>
    </row>
    <row r="37" spans="1:19" ht="15.75" x14ac:dyDescent="0.25">
      <c r="A37" s="18">
        <v>36</v>
      </c>
      <c r="B37" s="9">
        <v>1069</v>
      </c>
      <c r="C37" s="9">
        <v>1062.8</v>
      </c>
      <c r="D37" s="9" t="s">
        <v>11</v>
      </c>
      <c r="E37" s="9"/>
      <c r="F37" s="9"/>
      <c r="G37" s="9"/>
      <c r="H37" s="3">
        <v>3449.06</v>
      </c>
      <c r="I37" s="5">
        <f>ABS((Table1[[#This Row],[Volume A]]-Table1[[#This Row],[Volume P]])/Table1[[#This Row],[Volume P]])</f>
        <v>5.833646970267262E-3</v>
      </c>
      <c r="J37" s="4" t="str">
        <f>IF(Table1[[#This Row],[Modality]]="ct",ABS((H37-Table1[[#This Row],[Volume P]])/Table1[[#This Row],[Volume P]]),"")</f>
        <v/>
      </c>
      <c r="K37" s="4">
        <f>IF(Table1[[#This Row],[Modality]]="mr",(H37-Table1[[#This Row],[Volume P]])/Table1[[#This Row],[Volume P]],"")</f>
        <v>2.245257809559654</v>
      </c>
      <c r="M37" s="9"/>
      <c r="R37" s="3">
        <f t="shared" si="0"/>
        <v>0</v>
      </c>
      <c r="S37" s="4">
        <f>ABS((R37-Table1[[#This Row],[Volume P]])/Table1[[#This Row],[Volume P]])</f>
        <v>1</v>
      </c>
    </row>
    <row r="38" spans="1:19" s="9" customFormat="1" ht="15.75" x14ac:dyDescent="0.25">
      <c r="A38" s="18">
        <v>37</v>
      </c>
      <c r="B38" s="3">
        <v>1717.5</v>
      </c>
      <c r="C38" s="3">
        <v>1624.4</v>
      </c>
      <c r="D38" s="3" t="s">
        <v>11</v>
      </c>
      <c r="E38" s="3"/>
      <c r="F38" s="3"/>
      <c r="G38" s="3"/>
      <c r="H38" s="9">
        <v>4833.1499999999996</v>
      </c>
      <c r="I38" s="5">
        <f>ABS((Table1[[#This Row],[Volume A]]-Table1[[#This Row],[Volume P]])/Table1[[#This Row],[Volume P]])</f>
        <v>5.7313469588771176E-2</v>
      </c>
      <c r="J38" s="4" t="str">
        <f>IF(Table1[[#This Row],[Modality]]="ct",ABS((H38-Table1[[#This Row],[Volume P]])/Table1[[#This Row],[Volume P]]),"")</f>
        <v/>
      </c>
      <c r="K38" s="4">
        <f>IF(Table1[[#This Row],[Modality]]="mr",(H38-Table1[[#This Row],[Volume P]])/Table1[[#This Row],[Volume P]],"")</f>
        <v>1.9753447426742179</v>
      </c>
      <c r="M38" s="3"/>
      <c r="R38" s="3">
        <f t="shared" si="0"/>
        <v>0</v>
      </c>
      <c r="S38" s="4">
        <f>ABS((R38-Table1[[#This Row],[Volume P]])/Table1[[#This Row],[Volume P]])</f>
        <v>1</v>
      </c>
    </row>
    <row r="39" spans="1:19" ht="15.75" x14ac:dyDescent="0.25">
      <c r="A39" s="18">
        <v>38</v>
      </c>
      <c r="B39" s="3">
        <v>3371.7</v>
      </c>
      <c r="C39" s="3">
        <v>3489.7</v>
      </c>
      <c r="D39" s="3" t="s">
        <v>8</v>
      </c>
      <c r="H39" s="3">
        <v>3380.49</v>
      </c>
      <c r="I39" s="5">
        <f>ABS((Table1[[#This Row],[Volume A]]-Table1[[#This Row],[Volume P]])/Table1[[#This Row],[Volume P]])</f>
        <v>3.3813794882081555E-2</v>
      </c>
      <c r="J39" s="4">
        <f>IF(Table1[[#This Row],[Modality]]="ct",ABS((H39-Table1[[#This Row],[Volume P]])/Table1[[#This Row],[Volume P]]),"")</f>
        <v>3.1294953720950237E-2</v>
      </c>
      <c r="K39" s="4" t="str">
        <f>IF(Table1[[#This Row],[Modality]]="mr",(H39-Table1[[#This Row],[Volume P]])/Table1[[#This Row],[Volume P]],"")</f>
        <v/>
      </c>
      <c r="R39" s="3">
        <f t="shared" si="0"/>
        <v>0</v>
      </c>
      <c r="S39" s="4">
        <f>ABS((R39-Table1[[#This Row],[Volume P]])/Table1[[#This Row],[Volume P]])</f>
        <v>1</v>
      </c>
    </row>
    <row r="40" spans="1:19" ht="15.75" x14ac:dyDescent="0.25">
      <c r="A40" s="18">
        <v>39</v>
      </c>
      <c r="I40" s="5"/>
      <c r="J40" s="4" t="str">
        <f>IF(Table1[[#This Row],[Modality]]="ct",ABS((H40-Table1[[#This Row],[Volume P]])/Table1[[#This Row],[Volume P]]),"")</f>
        <v/>
      </c>
      <c r="K40" s="4" t="str">
        <f>IF(Table1[[#This Row],[Modality]]="mr",(H40-Table1[[#This Row],[Volume P]])/Table1[[#This Row],[Volume P]],"")</f>
        <v/>
      </c>
      <c r="M40" s="3" t="s">
        <v>13</v>
      </c>
      <c r="S40" s="4"/>
    </row>
    <row r="41" spans="1:19" s="9" customFormat="1" ht="15.75" x14ac:dyDescent="0.25">
      <c r="A41" s="18">
        <v>40</v>
      </c>
      <c r="B41" s="3">
        <v>1266</v>
      </c>
      <c r="C41" s="3">
        <v>1176.0999999999999</v>
      </c>
      <c r="D41" s="3" t="s">
        <v>11</v>
      </c>
      <c r="E41" s="3"/>
      <c r="F41" s="3"/>
      <c r="G41" s="3"/>
      <c r="H41" s="9">
        <v>3589.68</v>
      </c>
      <c r="I41" s="5">
        <f>ABS((Table1[[#This Row],[Volume A]]-Table1[[#This Row],[Volume P]])/Table1[[#This Row],[Volume P]])</f>
        <v>7.6439078309667632E-2</v>
      </c>
      <c r="J41" s="4" t="str">
        <f>IF(Table1[[#This Row],[Modality]]="ct",ABS((H41-Table1[[#This Row],[Volume P]])/Table1[[#This Row],[Volume P]]),"")</f>
        <v/>
      </c>
      <c r="K41" s="4">
        <f>IF(Table1[[#This Row],[Modality]]="mr",(H41-Table1[[#This Row],[Volume P]])/Table1[[#This Row],[Volume P]],"")</f>
        <v>2.0521894396734974</v>
      </c>
      <c r="M41" s="3"/>
      <c r="R41" s="3">
        <f t="shared" si="0"/>
        <v>0</v>
      </c>
      <c r="S41" s="4">
        <f>ABS((R41-Table1[[#This Row],[Volume P]])/Table1[[#This Row],[Volume P]])</f>
        <v>1</v>
      </c>
    </row>
    <row r="42" spans="1:19" s="9" customFormat="1" ht="15.75" x14ac:dyDescent="0.25">
      <c r="A42" s="18">
        <v>41</v>
      </c>
      <c r="B42" s="9">
        <v>2609.6999999999998</v>
      </c>
      <c r="C42" s="9">
        <v>2513.1</v>
      </c>
      <c r="D42" s="9" t="s">
        <v>11</v>
      </c>
      <c r="H42" s="9">
        <v>5170.0200000000004</v>
      </c>
      <c r="I42" s="5">
        <f>ABS((Table1[[#This Row],[Volume A]]-Table1[[#This Row],[Volume P]])/Table1[[#This Row],[Volume P]])</f>
        <v>3.8438581831204452E-2</v>
      </c>
      <c r="J42" s="4" t="str">
        <f>IF(Table1[[#This Row],[Modality]]="ct",ABS((H42-Table1[[#This Row],[Volume P]])/Table1[[#This Row],[Volume P]]),"")</f>
        <v/>
      </c>
      <c r="K42" s="4">
        <f>IF(Table1[[#This Row],[Modality]]="mr",(H42-Table1[[#This Row],[Volume P]])/Table1[[#This Row],[Volume P]],"")</f>
        <v>1.057228124626955</v>
      </c>
      <c r="R42" s="3">
        <f t="shared" si="0"/>
        <v>0</v>
      </c>
      <c r="S42" s="4">
        <f>ABS((R42-Table1[[#This Row],[Volume P]])/Table1[[#This Row],[Volume P]])</f>
        <v>1</v>
      </c>
    </row>
    <row r="43" spans="1:19" s="9" customFormat="1" ht="15.75" x14ac:dyDescent="0.25">
      <c r="A43" s="18">
        <v>42</v>
      </c>
      <c r="B43" s="3">
        <v>2962.4</v>
      </c>
      <c r="C43" s="3">
        <v>2818.8</v>
      </c>
      <c r="D43" s="3" t="s">
        <v>11</v>
      </c>
      <c r="E43" s="3"/>
      <c r="F43" s="3"/>
      <c r="G43" s="3"/>
      <c r="H43" s="9">
        <v>6167.79</v>
      </c>
      <c r="I43" s="5">
        <f>ABS((Table1[[#This Row],[Volume A]]-Table1[[#This Row],[Volume P]])/Table1[[#This Row],[Volume P]])</f>
        <v>5.094366397048386E-2</v>
      </c>
      <c r="J43" s="4" t="str">
        <f>IF(Table1[[#This Row],[Modality]]="ct",ABS((H43-Table1[[#This Row],[Volume P]])/Table1[[#This Row],[Volume P]]),"")</f>
        <v/>
      </c>
      <c r="K43" s="4">
        <f>IF(Table1[[#This Row],[Modality]]="mr",(H43-Table1[[#This Row],[Volume P]])/Table1[[#This Row],[Volume P]],"")</f>
        <v>1.1880906768837802</v>
      </c>
      <c r="M43" s="3"/>
      <c r="R43" s="3">
        <f t="shared" si="0"/>
        <v>0</v>
      </c>
      <c r="S43" s="4">
        <f>ABS((R43-Table1[[#This Row],[Volume P]])/Table1[[#This Row],[Volume P]])</f>
        <v>1</v>
      </c>
    </row>
    <row r="44" spans="1:19" s="9" customFormat="1" ht="15.75" x14ac:dyDescent="0.25">
      <c r="A44" s="18">
        <v>43</v>
      </c>
      <c r="B44" s="3">
        <v>3499.1</v>
      </c>
      <c r="C44" s="3">
        <v>3648.8</v>
      </c>
      <c r="D44" s="3" t="s">
        <v>8</v>
      </c>
      <c r="E44" s="3"/>
      <c r="F44" s="3"/>
      <c r="G44" s="3"/>
      <c r="H44" s="9">
        <v>3717.74</v>
      </c>
      <c r="I44" s="5">
        <f>ABS((Table1[[#This Row],[Volume A]]-Table1[[#This Row],[Volume P]])/Table1[[#This Row],[Volume P]])</f>
        <v>4.1027187020390335E-2</v>
      </c>
      <c r="J44" s="4">
        <f>IF(Table1[[#This Row],[Modality]]="ct",ABS((H44-Table1[[#This Row],[Volume P]])/Table1[[#This Row],[Volume P]]),"")</f>
        <v>1.8893882920412081E-2</v>
      </c>
      <c r="K44" s="4" t="str">
        <f>IF(Table1[[#This Row],[Modality]]="mr",(H44-Table1[[#This Row],[Volume P]])/Table1[[#This Row],[Volume P]],"")</f>
        <v/>
      </c>
      <c r="M44" s="3"/>
      <c r="R44" s="3">
        <f t="shared" si="0"/>
        <v>0</v>
      </c>
      <c r="S44" s="4">
        <f>ABS((R44-Table1[[#This Row],[Volume P]])/Table1[[#This Row],[Volume P]])</f>
        <v>1</v>
      </c>
    </row>
    <row r="45" spans="1:19" ht="15.75" x14ac:dyDescent="0.25">
      <c r="A45" s="18">
        <v>44</v>
      </c>
      <c r="B45" s="3">
        <v>2536</v>
      </c>
      <c r="C45" s="3">
        <v>2262.6999999999998</v>
      </c>
      <c r="D45" s="3" t="s">
        <v>11</v>
      </c>
      <c r="E45" s="3" t="s">
        <v>14</v>
      </c>
      <c r="H45" s="12">
        <v>9759.43</v>
      </c>
      <c r="I45" s="5">
        <f>ABS((Table1[[#This Row],[Volume A]]-Table1[[#This Row],[Volume P]])/Table1[[#This Row],[Volume P]])</f>
        <v>0.1207849029920008</v>
      </c>
      <c r="J45" s="4" t="str">
        <f>IF(Table1[[#This Row],[Modality]]="ct",ABS((H45-Table1[[#This Row],[Volume P]])/Table1[[#This Row],[Volume P]]),"")</f>
        <v/>
      </c>
      <c r="K45" s="4">
        <f>IF(Table1[[#This Row],[Modality]]="mr",(H45-Table1[[#This Row],[Volume P]])/Table1[[#This Row],[Volume P]],"")</f>
        <v>3.31317894550758</v>
      </c>
      <c r="R45" s="3">
        <f t="shared" si="0"/>
        <v>0</v>
      </c>
      <c r="S45" s="4">
        <f>ABS((R45-Table1[[#This Row],[Volume P]])/Table1[[#This Row],[Volume P]])</f>
        <v>1</v>
      </c>
    </row>
    <row r="46" spans="1:19" ht="15.75" x14ac:dyDescent="0.25">
      <c r="A46" s="18">
        <v>45</v>
      </c>
      <c r="B46" s="9">
        <v>1298.8</v>
      </c>
      <c r="C46" s="9">
        <v>1299.3</v>
      </c>
      <c r="D46" s="9" t="s">
        <v>8</v>
      </c>
      <c r="E46" s="9"/>
      <c r="F46" s="9"/>
      <c r="G46" s="9"/>
      <c r="H46" s="3">
        <v>1255.4000000000001</v>
      </c>
      <c r="I46" s="5">
        <f>ABS((Table1[[#This Row],[Volume A]]-Table1[[#This Row],[Volume P]])/Table1[[#This Row],[Volume P]])</f>
        <v>3.8482259678288309E-4</v>
      </c>
      <c r="J46" s="4">
        <f>IF(Table1[[#This Row],[Modality]]="ct",ABS((H46-Table1[[#This Row],[Volume P]])/Table1[[#This Row],[Volume P]]),"")</f>
        <v>3.3787423997537029E-2</v>
      </c>
      <c r="K46" s="4" t="str">
        <f>IF(Table1[[#This Row],[Modality]]="mr",(H46-Table1[[#This Row],[Volume P]])/Table1[[#This Row],[Volume P]],"")</f>
        <v/>
      </c>
      <c r="M46" s="9"/>
      <c r="R46" s="3">
        <f t="shared" si="0"/>
        <v>0</v>
      </c>
      <c r="S46" s="4">
        <f>ABS((R46-Table1[[#This Row],[Volume P]])/Table1[[#This Row],[Volume P]])</f>
        <v>1</v>
      </c>
    </row>
    <row r="47" spans="1:19" ht="15.75" x14ac:dyDescent="0.25">
      <c r="A47" s="18">
        <v>46</v>
      </c>
      <c r="B47" s="3">
        <v>1318.9</v>
      </c>
      <c r="C47" s="3">
        <v>1182.5999999999999</v>
      </c>
      <c r="D47" s="3" t="s">
        <v>11</v>
      </c>
      <c r="H47" s="3">
        <v>3777.71</v>
      </c>
      <c r="I47" s="5">
        <f>ABS((Table1[[#This Row],[Volume A]]-Table1[[#This Row],[Volume P]])/Table1[[#This Row],[Volume P]])</f>
        <v>0.11525452393032318</v>
      </c>
      <c r="J47" s="4" t="str">
        <f>IF(Table1[[#This Row],[Modality]]="ct",ABS((H47-Table1[[#This Row],[Volume P]])/Table1[[#This Row],[Volume P]]),"")</f>
        <v/>
      </c>
      <c r="K47" s="4">
        <f>IF(Table1[[#This Row],[Modality]]="mr",(H47-Table1[[#This Row],[Volume P]])/Table1[[#This Row],[Volume P]],"")</f>
        <v>2.1944106206663285</v>
      </c>
      <c r="R47" s="3">
        <f t="shared" si="0"/>
        <v>0</v>
      </c>
      <c r="S47" s="4">
        <f>ABS((R47-Table1[[#This Row],[Volume P]])/Table1[[#This Row],[Volume P]])</f>
        <v>1</v>
      </c>
    </row>
    <row r="48" spans="1:19" s="9" customFormat="1" ht="15.75" x14ac:dyDescent="0.25">
      <c r="A48" s="18">
        <v>47</v>
      </c>
      <c r="B48" s="3">
        <v>1316.5</v>
      </c>
      <c r="C48" s="3">
        <v>1298.4000000000001</v>
      </c>
      <c r="D48" s="3" t="s">
        <v>8</v>
      </c>
      <c r="E48" s="3"/>
      <c r="F48" s="3"/>
      <c r="G48" s="3"/>
      <c r="H48" s="9">
        <v>1268.75</v>
      </c>
      <c r="I48" s="5">
        <f>ABS((Table1[[#This Row],[Volume A]]-Table1[[#This Row],[Volume P]])/Table1[[#This Row],[Volume P]])</f>
        <v>1.3940234134319092E-2</v>
      </c>
      <c r="J48" s="4">
        <f>IF(Table1[[#This Row],[Modality]]="ct",ABS((H48-Table1[[#This Row],[Volume P]])/Table1[[#This Row],[Volume P]]),"")</f>
        <v>2.2835797905114055E-2</v>
      </c>
      <c r="K48" s="4" t="str">
        <f>IF(Table1[[#This Row],[Modality]]="mr",(H48-Table1[[#This Row],[Volume P]])/Table1[[#This Row],[Volume P]],"")</f>
        <v/>
      </c>
      <c r="L48" s="13"/>
      <c r="M48" s="3"/>
      <c r="R48" s="3">
        <f t="shared" si="0"/>
        <v>0</v>
      </c>
      <c r="S48" s="4">
        <f>ABS((R48-Table1[[#This Row],[Volume P]])/Table1[[#This Row],[Volume P]])</f>
        <v>1</v>
      </c>
    </row>
    <row r="49" spans="1:19" ht="15.75" x14ac:dyDescent="0.25">
      <c r="A49" s="18">
        <v>48</v>
      </c>
      <c r="B49" s="9">
        <v>1340.9</v>
      </c>
      <c r="C49" s="9">
        <v>1361.1</v>
      </c>
      <c r="D49" s="9" t="s">
        <v>8</v>
      </c>
      <c r="E49" s="9"/>
      <c r="F49" s="9"/>
      <c r="G49" s="9"/>
      <c r="H49" s="3">
        <v>1339.15</v>
      </c>
      <c r="I49" s="5">
        <f>ABS((Table1[[#This Row],[Volume A]]-Table1[[#This Row],[Volume P]])/Table1[[#This Row],[Volume P]])</f>
        <v>1.4840937477040496E-2</v>
      </c>
      <c r="J49" s="4">
        <f>IF(Table1[[#This Row],[Modality]]="ct",ABS((H49-Table1[[#This Row],[Volume P]])/Table1[[#This Row],[Volume P]]),"")</f>
        <v>1.6126662258467282E-2</v>
      </c>
      <c r="K49" s="4" t="str">
        <f>IF(Table1[[#This Row],[Modality]]="mr",(H49-Table1[[#This Row],[Volume P]])/Table1[[#This Row],[Volume P]],"")</f>
        <v/>
      </c>
      <c r="L49" s="5"/>
      <c r="M49" s="9"/>
      <c r="R49" s="3">
        <f t="shared" si="0"/>
        <v>0</v>
      </c>
      <c r="S49" s="4">
        <f>ABS((R49-Table1[[#This Row],[Volume P]])/Table1[[#This Row],[Volume P]])</f>
        <v>1</v>
      </c>
    </row>
    <row r="50" spans="1:19" s="9" customFormat="1" ht="15.75" x14ac:dyDescent="0.25">
      <c r="A50" s="18">
        <v>49</v>
      </c>
      <c r="B50" s="3">
        <v>1291.5999999999999</v>
      </c>
      <c r="C50" s="3">
        <v>1260.3</v>
      </c>
      <c r="D50" s="3" t="s">
        <v>11</v>
      </c>
      <c r="E50" s="3"/>
      <c r="F50" s="3"/>
      <c r="G50" s="3"/>
      <c r="H50" s="9">
        <v>3143.75</v>
      </c>
      <c r="I50" s="5">
        <f>ABS((Table1[[#This Row],[Volume A]]-Table1[[#This Row],[Volume P]])/Table1[[#This Row],[Volume P]])</f>
        <v>2.4835356661112397E-2</v>
      </c>
      <c r="J50" s="4" t="str">
        <f>IF(Table1[[#This Row],[Modality]]="ct",ABS((H50-Table1[[#This Row],[Volume P]])/Table1[[#This Row],[Volume P]]),"")</f>
        <v/>
      </c>
      <c r="K50" s="4">
        <f>IF(Table1[[#This Row],[Modality]]="mr",(H50-Table1[[#This Row],[Volume P]])/Table1[[#This Row],[Volume P]],"")</f>
        <v>1.4944457668809015</v>
      </c>
      <c r="M50" s="3"/>
      <c r="R50" s="3">
        <f t="shared" si="0"/>
        <v>0</v>
      </c>
      <c r="S50" s="4">
        <f>ABS((R50-Table1[[#This Row],[Volume P]])/Table1[[#This Row],[Volume P]])</f>
        <v>1</v>
      </c>
    </row>
    <row r="51" spans="1:19" s="9" customFormat="1" ht="15.75" x14ac:dyDescent="0.25">
      <c r="A51" s="18">
        <v>50</v>
      </c>
      <c r="B51" s="3">
        <v>1526</v>
      </c>
      <c r="C51" s="3">
        <v>1461.1</v>
      </c>
      <c r="D51" s="3" t="s">
        <v>11</v>
      </c>
      <c r="E51" s="3"/>
      <c r="F51" s="3"/>
      <c r="G51" s="3"/>
      <c r="H51" s="9">
        <v>6143.71</v>
      </c>
      <c r="I51" s="5">
        <f>ABS((Table1[[#This Row],[Volume A]]-Table1[[#This Row],[Volume P]])/Table1[[#This Row],[Volume P]])</f>
        <v>4.4418588734515159E-2</v>
      </c>
      <c r="J51" s="4" t="str">
        <f>IF(Table1[[#This Row],[Modality]]="ct",ABS((H51-Table1[[#This Row],[Volume P]])/Table1[[#This Row],[Volume P]]),"")</f>
        <v/>
      </c>
      <c r="K51" s="4">
        <f>IF(Table1[[#This Row],[Modality]]="mr",(H51-Table1[[#This Row],[Volume P]])/Table1[[#This Row],[Volume P]],"")</f>
        <v>3.2048525083840946</v>
      </c>
      <c r="M51" s="3"/>
      <c r="R51" s="3">
        <f t="shared" si="0"/>
        <v>0</v>
      </c>
      <c r="S51" s="4">
        <f>ABS((R51-Table1[[#This Row],[Volume P]])/Table1[[#This Row],[Volume P]])</f>
        <v>1</v>
      </c>
    </row>
    <row r="52" spans="1:19" ht="15.75" x14ac:dyDescent="0.25">
      <c r="A52" s="18">
        <v>51</v>
      </c>
      <c r="B52" s="9">
        <v>1494.2</v>
      </c>
      <c r="C52" s="9">
        <v>1521</v>
      </c>
      <c r="D52" s="9" t="s">
        <v>8</v>
      </c>
      <c r="E52" s="9"/>
      <c r="F52" s="9"/>
      <c r="G52" s="9"/>
      <c r="H52" s="3">
        <v>1490.63</v>
      </c>
      <c r="I52" s="5">
        <f>ABS((Table1[[#This Row],[Volume A]]-Table1[[#This Row],[Volume P]])/Table1[[#This Row],[Volume P]])</f>
        <v>1.7619986850756053E-2</v>
      </c>
      <c r="J52" s="4">
        <f>IF(Table1[[#This Row],[Modality]]="ct",ABS((H52-Table1[[#This Row],[Volume P]])/Table1[[#This Row],[Volume P]]),"")</f>
        <v>1.9967126890203742E-2</v>
      </c>
      <c r="K52" s="4" t="str">
        <f>IF(Table1[[#This Row],[Modality]]="mr",(H52-Table1[[#This Row],[Volume P]])/Table1[[#This Row],[Volume P]],"")</f>
        <v/>
      </c>
      <c r="M52" s="9"/>
      <c r="R52" s="3">
        <f t="shared" si="0"/>
        <v>0</v>
      </c>
      <c r="S52" s="4">
        <f>ABS((R52-Table1[[#This Row],[Volume P]])/Table1[[#This Row],[Volume P]])</f>
        <v>1</v>
      </c>
    </row>
    <row r="53" spans="1:19" ht="15.75" x14ac:dyDescent="0.25">
      <c r="A53" s="19">
        <v>52</v>
      </c>
      <c r="B53" s="14">
        <v>2111.6999999999998</v>
      </c>
      <c r="C53" s="14">
        <v>1361.1</v>
      </c>
      <c r="D53" s="14" t="s">
        <v>8</v>
      </c>
      <c r="E53" s="14"/>
      <c r="F53" s="14"/>
      <c r="G53" s="14"/>
      <c r="H53" s="14">
        <v>2098.8200000000002</v>
      </c>
      <c r="I53" s="7">
        <f>ABS((Table1[[#This Row],[Volume A]]-Table1[[#This Row],[Volume P]])/Table1[[#This Row],[Volume P]])</f>
        <v>0.55146572625082646</v>
      </c>
      <c r="J53" s="4">
        <f>IF(Table1[[#This Row],[Modality]]="ct",ABS((H53-Table1[[#This Row],[Volume P]])/Table1[[#This Row],[Volume P]]),"")</f>
        <v>0.5420027918595256</v>
      </c>
      <c r="K53" s="4" t="str">
        <f>IF(Table1[[#This Row],[Modality]]="mr",(H53-Table1[[#This Row],[Volume P]])/Table1[[#This Row],[Volume P]],"")</f>
        <v/>
      </c>
      <c r="M53" s="14"/>
      <c r="R53" s="3">
        <f t="shared" si="0"/>
        <v>0</v>
      </c>
      <c r="S53" s="4">
        <f>ABS((R53-Table1[[#This Row],[Volume P]])/Table1[[#This Row],[Volume P]])</f>
        <v>1</v>
      </c>
    </row>
    <row r="54" spans="1:19" ht="15.75" x14ac:dyDescent="0.25">
      <c r="A54" s="18">
        <v>53</v>
      </c>
      <c r="B54" s="3">
        <v>2898.1</v>
      </c>
      <c r="C54" s="3">
        <v>3021.9</v>
      </c>
      <c r="D54" s="3" t="s">
        <v>8</v>
      </c>
      <c r="H54" s="15"/>
      <c r="I54" s="5">
        <f>ABS((Table1[[#This Row],[Volume A]]-Table1[[#This Row],[Volume P]])/Table1[[#This Row],[Volume P]])</f>
        <v>4.0967603163572647E-2</v>
      </c>
      <c r="J54" s="4">
        <f>IF(Table1[[#This Row],[Modality]]="ct",ABS((H54-Table1[[#This Row],[Volume P]])/Table1[[#This Row],[Volume P]]),"")</f>
        <v>1</v>
      </c>
      <c r="K54" s="4" t="str">
        <f>IF(Table1[[#This Row],[Modality]]="mr",(H54-Table1[[#This Row],[Volume P]])/Table1[[#This Row],[Volume P]],"")</f>
        <v/>
      </c>
      <c r="R54" s="3">
        <f t="shared" si="0"/>
        <v>0</v>
      </c>
      <c r="S54" s="4">
        <f>ABS((R54-Table1[[#This Row],[Volume P]])/Table1[[#This Row],[Volume P]])</f>
        <v>1</v>
      </c>
    </row>
    <row r="55" spans="1:19" ht="15.75" x14ac:dyDescent="0.25">
      <c r="A55" s="18">
        <v>54</v>
      </c>
      <c r="B55" s="3">
        <v>2171.6999999999998</v>
      </c>
      <c r="C55" s="3">
        <v>2208.3000000000002</v>
      </c>
      <c r="D55" s="3" t="s">
        <v>8</v>
      </c>
      <c r="H55" s="3">
        <v>2047.58</v>
      </c>
      <c r="I55" s="5">
        <f>ABS((Table1[[#This Row],[Volume A]]-Table1[[#This Row],[Volume P]])/Table1[[#This Row],[Volume P]])</f>
        <v>1.6573835076756038E-2</v>
      </c>
      <c r="J55" s="4">
        <f>IF(Table1[[#This Row],[Modality]]="ct",ABS((H55-Table1[[#This Row],[Volume P]])/Table1[[#This Row],[Volume P]]),"")</f>
        <v>7.2779966490060341E-2</v>
      </c>
      <c r="K55" s="4" t="str">
        <f>IF(Table1[[#This Row],[Modality]]="mr",(H55-Table1[[#This Row],[Volume P]])/Table1[[#This Row],[Volume P]],"")</f>
        <v/>
      </c>
      <c r="R55" s="3">
        <f t="shared" si="0"/>
        <v>0</v>
      </c>
      <c r="S55" s="4">
        <f>ABS((R55-Table1[[#This Row],[Volume P]])/Table1[[#This Row],[Volume P]])</f>
        <v>1</v>
      </c>
    </row>
    <row r="56" spans="1:19" s="9" customFormat="1" ht="15.75" x14ac:dyDescent="0.25">
      <c r="A56" s="18">
        <v>55</v>
      </c>
      <c r="B56" s="3">
        <v>2052.6999999999998</v>
      </c>
      <c r="C56" s="3">
        <v>2070.5</v>
      </c>
      <c r="D56" s="3" t="s">
        <v>11</v>
      </c>
      <c r="E56" s="3"/>
      <c r="F56" s="3"/>
      <c r="G56" s="3"/>
      <c r="H56" s="9">
        <v>46.9</v>
      </c>
      <c r="I56" s="5">
        <f>ABS((Table1[[#This Row],[Volume A]]-Table1[[#This Row],[Volume P]])/Table1[[#This Row],[Volume P]])</f>
        <v>8.5969572567013673E-3</v>
      </c>
      <c r="J56" s="4" t="str">
        <f>IF(Table1[[#This Row],[Modality]]="ct",ABS((H56-Table1[[#This Row],[Volume P]])/Table1[[#This Row],[Volume P]]),"")</f>
        <v/>
      </c>
      <c r="K56" s="4">
        <f>IF(Table1[[#This Row],[Modality]]="mr",(H56-Table1[[#This Row],[Volume P]])/Table1[[#This Row],[Volume P]],"")</f>
        <v>-0.97734846655397245</v>
      </c>
      <c r="M56" s="3"/>
      <c r="R56" s="3">
        <f t="shared" si="0"/>
        <v>0</v>
      </c>
      <c r="S56" s="4">
        <f>ABS((R56-Table1[[#This Row],[Volume P]])/Table1[[#This Row],[Volume P]])</f>
        <v>1</v>
      </c>
    </row>
    <row r="57" spans="1:19" s="9" customFormat="1" ht="15.75" x14ac:dyDescent="0.25">
      <c r="A57" s="18">
        <v>56</v>
      </c>
      <c r="B57" s="3">
        <v>1983.6</v>
      </c>
      <c r="C57" s="3">
        <v>1946.3</v>
      </c>
      <c r="D57" s="3" t="s">
        <v>11</v>
      </c>
      <c r="E57" s="3"/>
      <c r="F57" s="3"/>
      <c r="G57" s="3"/>
      <c r="H57" s="9">
        <v>5107.74</v>
      </c>
      <c r="I57" s="5">
        <f>ABS((Table1[[#This Row],[Volume A]]-Table1[[#This Row],[Volume P]])/Table1[[#This Row],[Volume P]])</f>
        <v>1.9164568668756078E-2</v>
      </c>
      <c r="J57" s="4" t="str">
        <f>IF(Table1[[#This Row],[Modality]]="ct",ABS((H57-Table1[[#This Row],[Volume P]])/Table1[[#This Row],[Volume P]]),"")</f>
        <v/>
      </c>
      <c r="K57" s="4">
        <f>IF(Table1[[#This Row],[Modality]]="mr",(H57-Table1[[#This Row],[Volume P]])/Table1[[#This Row],[Volume P]],"")</f>
        <v>1.6243333504598467</v>
      </c>
      <c r="M57" s="3"/>
      <c r="R57" s="3">
        <f t="shared" si="0"/>
        <v>0</v>
      </c>
      <c r="S57" s="4">
        <f>ABS((R57-Table1[[#This Row],[Volume P]])/Table1[[#This Row],[Volume P]])</f>
        <v>1</v>
      </c>
    </row>
    <row r="58" spans="1:19" s="9" customFormat="1" ht="15.75" x14ac:dyDescent="0.25">
      <c r="A58" s="18">
        <v>57</v>
      </c>
      <c r="B58" s="9">
        <v>1606</v>
      </c>
      <c r="C58" s="9">
        <v>1566.8</v>
      </c>
      <c r="D58" s="9" t="s">
        <v>8</v>
      </c>
      <c r="H58" s="9">
        <v>1617.32</v>
      </c>
      <c r="I58" s="5">
        <f>ABS((Table1[[#This Row],[Volume A]]-Table1[[#This Row],[Volume P]])/Table1[[#This Row],[Volume P]])</f>
        <v>2.5019147306612234E-2</v>
      </c>
      <c r="J58" s="4">
        <f>IF(Table1[[#This Row],[Modality]]="ct",ABS((H58-Table1[[#This Row],[Volume P]])/Table1[[#This Row],[Volume P]]),"")</f>
        <v>3.2244064334950209E-2</v>
      </c>
      <c r="K58" s="4" t="str">
        <f>IF(Table1[[#This Row],[Modality]]="mr",(H58-Table1[[#This Row],[Volume P]])/Table1[[#This Row],[Volume P]],"")</f>
        <v/>
      </c>
      <c r="R58" s="3">
        <f t="shared" si="0"/>
        <v>0</v>
      </c>
      <c r="S58" s="4">
        <f>ABS((R58-Table1[[#This Row],[Volume P]])/Table1[[#This Row],[Volume P]])</f>
        <v>1</v>
      </c>
    </row>
    <row r="59" spans="1:19" s="9" customFormat="1" ht="15.75" x14ac:dyDescent="0.25">
      <c r="A59" s="18">
        <v>58</v>
      </c>
      <c r="B59" s="3">
        <v>1708.3</v>
      </c>
      <c r="C59" s="3">
        <v>1748.6</v>
      </c>
      <c r="D59" s="3" t="s">
        <v>8</v>
      </c>
      <c r="E59" s="3"/>
      <c r="F59" s="3"/>
      <c r="G59" s="3"/>
      <c r="H59" s="9">
        <v>1759.34</v>
      </c>
      <c r="I59" s="5">
        <f>ABS((Table1[[#This Row],[Volume A]]-Table1[[#This Row],[Volume P]])/Table1[[#This Row],[Volume P]])</f>
        <v>2.3047009035800044E-2</v>
      </c>
      <c r="J59" s="4">
        <f>IF(Table1[[#This Row],[Modality]]="ct",ABS((H59-Table1[[#This Row],[Volume P]])/Table1[[#This Row],[Volume P]]),"")</f>
        <v>6.1420565023447386E-3</v>
      </c>
      <c r="K59" s="4" t="str">
        <f>IF(Table1[[#This Row],[Modality]]="mr",(H59-Table1[[#This Row],[Volume P]])/Table1[[#This Row],[Volume P]],"")</f>
        <v/>
      </c>
      <c r="M59" s="3"/>
      <c r="R59" s="3">
        <f t="shared" si="0"/>
        <v>0</v>
      </c>
      <c r="S59" s="4">
        <f>ABS((R59-Table1[[#This Row],[Volume P]])/Table1[[#This Row],[Volume P]])</f>
        <v>1</v>
      </c>
    </row>
    <row r="60" spans="1:19" ht="15.75" x14ac:dyDescent="0.25">
      <c r="A60" s="18">
        <v>59</v>
      </c>
      <c r="B60" s="3">
        <v>1474.3</v>
      </c>
      <c r="C60" s="3">
        <v>1504.3</v>
      </c>
      <c r="D60" s="3" t="s">
        <v>8</v>
      </c>
      <c r="H60" s="3">
        <v>854.09</v>
      </c>
      <c r="I60" s="5">
        <f>ABS((Table1[[#This Row],[Volume A]]-Table1[[#This Row],[Volume P]])/Table1[[#This Row],[Volume P]])</f>
        <v>1.9942830552416406E-2</v>
      </c>
      <c r="J60" s="4">
        <f>IF(Table1[[#This Row],[Modality]]="ct",ABS((H60-Table1[[#This Row],[Volume P]])/Table1[[#This Row],[Volume P]]),"")</f>
        <v>0.43223426178288904</v>
      </c>
      <c r="K60" s="4" t="str">
        <f>IF(Table1[[#This Row],[Modality]]="mr",(H60-Table1[[#This Row],[Volume P]])/Table1[[#This Row],[Volume P]],"")</f>
        <v/>
      </c>
      <c r="R60" s="3">
        <f t="shared" si="0"/>
        <v>0</v>
      </c>
      <c r="S60" s="4">
        <f>ABS((R60-Table1[[#This Row],[Volume P]])/Table1[[#This Row],[Volume P]])</f>
        <v>1</v>
      </c>
    </row>
    <row r="61" spans="1:19" s="9" customFormat="1" ht="15.75" x14ac:dyDescent="0.25">
      <c r="A61" s="18">
        <v>60</v>
      </c>
      <c r="B61" s="3">
        <v>6568.9</v>
      </c>
      <c r="C61" s="3">
        <v>6702.5</v>
      </c>
      <c r="D61" s="3" t="s">
        <v>8</v>
      </c>
      <c r="E61" s="3"/>
      <c r="F61" s="3"/>
      <c r="G61" s="3"/>
      <c r="H61" s="9">
        <v>5350.95</v>
      </c>
      <c r="I61" s="5">
        <f>ABS((Table1[[#This Row],[Volume A]]-Table1[[#This Row],[Volume P]])/Table1[[#This Row],[Volume P]])</f>
        <v>1.9932860872808707E-2</v>
      </c>
      <c r="J61" s="4">
        <f>IF(Table1[[#This Row],[Modality]]="ct",ABS((H61-Table1[[#This Row],[Volume P]])/Table1[[#This Row],[Volume P]]),"")</f>
        <v>0.20164863856769866</v>
      </c>
      <c r="K61" s="4" t="str">
        <f>IF(Table1[[#This Row],[Modality]]="mr",(H61-Table1[[#This Row],[Volume P]])/Table1[[#This Row],[Volume P]],"")</f>
        <v/>
      </c>
      <c r="M61" s="3"/>
      <c r="R61" s="3">
        <f t="shared" si="0"/>
        <v>0</v>
      </c>
      <c r="S61" s="4">
        <f>ABS((R61-Table1[[#This Row],[Volume P]])/Table1[[#This Row],[Volume P]])</f>
        <v>1</v>
      </c>
    </row>
    <row r="62" spans="1:19" ht="15.75" x14ac:dyDescent="0.25">
      <c r="A62" s="18">
        <v>61</v>
      </c>
      <c r="B62" s="9">
        <v>1663.3</v>
      </c>
      <c r="C62" s="9">
        <v>1557.1</v>
      </c>
      <c r="D62" s="9" t="s">
        <v>8</v>
      </c>
      <c r="E62" s="9"/>
      <c r="F62" s="9"/>
      <c r="G62" s="9"/>
      <c r="H62" s="3">
        <v>1458.73</v>
      </c>
      <c r="I62" s="5">
        <f>ABS((Table1[[#This Row],[Volume A]]-Table1[[#This Row],[Volume P]])/Table1[[#This Row],[Volume P]])</f>
        <v>6.8203712028771471E-2</v>
      </c>
      <c r="J62" s="4">
        <f>IF(Table1[[#This Row],[Modality]]="ct",ABS((H62-Table1[[#This Row],[Volume P]])/Table1[[#This Row],[Volume P]]),"")</f>
        <v>6.3175133260548383E-2</v>
      </c>
      <c r="K62" s="4" t="str">
        <f>IF(Table1[[#This Row],[Modality]]="mr",(H62-Table1[[#This Row],[Volume P]])/Table1[[#This Row],[Volume P]],"")</f>
        <v/>
      </c>
      <c r="M62" s="9"/>
      <c r="R62" s="3">
        <f t="shared" si="0"/>
        <v>0</v>
      </c>
      <c r="S62" s="4">
        <f>ABS((R62-Table1[[#This Row],[Volume P]])/Table1[[#This Row],[Volume P]])</f>
        <v>1</v>
      </c>
    </row>
    <row r="63" spans="1:19" s="9" customFormat="1" ht="15.75" x14ac:dyDescent="0.25">
      <c r="A63" s="18">
        <v>62</v>
      </c>
      <c r="B63" s="3">
        <v>1768.6</v>
      </c>
      <c r="C63" s="3">
        <v>1662.8</v>
      </c>
      <c r="D63" s="3" t="s">
        <v>11</v>
      </c>
      <c r="E63" s="3"/>
      <c r="F63" s="3"/>
      <c r="G63" s="3"/>
      <c r="H63" s="9">
        <v>3037.81</v>
      </c>
      <c r="I63" s="5">
        <f>ABS((Table1[[#This Row],[Volume A]]-Table1[[#This Row],[Volume P]])/Table1[[#This Row],[Volume P]])</f>
        <v>6.3627616069280704E-2</v>
      </c>
      <c r="J63" s="4" t="str">
        <f>IF(Table1[[#This Row],[Modality]]="ct",ABS((H63-Table1[[#This Row],[Volume P]])/Table1[[#This Row],[Volume P]]),"")</f>
        <v/>
      </c>
      <c r="K63" s="4">
        <f>IF(Table1[[#This Row],[Modality]]="mr",(H63-Table1[[#This Row],[Volume P]])/Table1[[#This Row],[Volume P]],"")</f>
        <v>0.82692446475823911</v>
      </c>
      <c r="M63" s="3" t="s">
        <v>15</v>
      </c>
      <c r="R63" s="3">
        <f t="shared" si="0"/>
        <v>0</v>
      </c>
      <c r="S63" s="4">
        <f>ABS((R63-Table1[[#This Row],[Volume P]])/Table1[[#This Row],[Volume P]])</f>
        <v>1</v>
      </c>
    </row>
    <row r="64" spans="1:19" s="9" customFormat="1" ht="15.75" x14ac:dyDescent="0.25">
      <c r="A64" s="18">
        <v>63</v>
      </c>
      <c r="B64" s="3">
        <v>1697.4</v>
      </c>
      <c r="C64" s="3">
        <v>1639.9</v>
      </c>
      <c r="D64" s="3" t="s">
        <v>8</v>
      </c>
      <c r="E64" s="3"/>
      <c r="F64" s="3"/>
      <c r="G64" s="3"/>
      <c r="H64" s="9">
        <v>1630.13</v>
      </c>
      <c r="I64" s="5">
        <f>ABS((Table1[[#This Row],[Volume A]]-Table1[[#This Row],[Volume P]])/Table1[[#This Row],[Volume P]])</f>
        <v>3.5063113604488078E-2</v>
      </c>
      <c r="J64" s="4">
        <f>IF(Table1[[#This Row],[Modality]]="ct",ABS((H64-Table1[[#This Row],[Volume P]])/Table1[[#This Row],[Volume P]]),"")</f>
        <v>5.9576803463625714E-3</v>
      </c>
      <c r="K64" s="4" t="str">
        <f>IF(Table1[[#This Row],[Modality]]="mr",(H64-Table1[[#This Row],[Volume P]])/Table1[[#This Row],[Volume P]],"")</f>
        <v/>
      </c>
      <c r="M64" s="3"/>
      <c r="R64" s="3">
        <f t="shared" si="0"/>
        <v>0</v>
      </c>
      <c r="S64" s="4">
        <f>ABS((R64-Table1[[#This Row],[Volume P]])/Table1[[#This Row],[Volume P]])</f>
        <v>1</v>
      </c>
    </row>
    <row r="65" spans="1:19" ht="15.75" x14ac:dyDescent="0.25">
      <c r="A65" s="18">
        <v>64</v>
      </c>
      <c r="B65" s="3">
        <v>2427.6999999999998</v>
      </c>
      <c r="C65" s="3">
        <v>2413.9</v>
      </c>
      <c r="D65" s="3" t="s">
        <v>8</v>
      </c>
      <c r="H65" s="3">
        <v>2258.5300000000002</v>
      </c>
      <c r="I65" s="5">
        <f>ABS((Table1[[#This Row],[Volume A]]-Table1[[#This Row],[Volume P]])/Table1[[#This Row],[Volume P]])</f>
        <v>5.716889680599746E-3</v>
      </c>
      <c r="J65" s="4">
        <f>IF(Table1[[#This Row],[Modality]]="ct",ABS((H65-Table1[[#This Row],[Volume P]])/Table1[[#This Row],[Volume P]]),"")</f>
        <v>6.4364720990927493E-2</v>
      </c>
      <c r="K65" s="4" t="str">
        <f>IF(Table1[[#This Row],[Modality]]="mr",(H65-Table1[[#This Row],[Volume P]])/Table1[[#This Row],[Volume P]],"")</f>
        <v/>
      </c>
      <c r="R65" s="3">
        <f t="shared" si="0"/>
        <v>0</v>
      </c>
      <c r="S65" s="4">
        <f>ABS((R65-Table1[[#This Row],[Volume P]])/Table1[[#This Row],[Volume P]])</f>
        <v>1</v>
      </c>
    </row>
    <row r="66" spans="1:19" ht="15.75" x14ac:dyDescent="0.25">
      <c r="A66" s="18">
        <v>65</v>
      </c>
      <c r="B66" s="9">
        <v>1426.1</v>
      </c>
      <c r="C66" s="9">
        <v>1520.4</v>
      </c>
      <c r="D66" s="9" t="s">
        <v>8</v>
      </c>
      <c r="E66" s="9"/>
      <c r="F66" s="9"/>
      <c r="G66" s="9"/>
      <c r="H66" s="3">
        <v>1412.32</v>
      </c>
      <c r="I66" s="5">
        <f>ABS((Table1[[#This Row],[Volume A]]-Table1[[#This Row],[Volume P]])/Table1[[#This Row],[Volume P]])</f>
        <v>6.2023151802157443E-2</v>
      </c>
      <c r="J66" s="4">
        <f>IF(Table1[[#This Row],[Modality]]="ct",ABS((H66-Table1[[#This Row],[Volume P]])/Table1[[#This Row],[Volume P]]),"")</f>
        <v>7.1086556169429202E-2</v>
      </c>
      <c r="K66" s="4" t="str">
        <f>IF(Table1[[#This Row],[Modality]]="mr",(H66-Table1[[#This Row],[Volume P]])/Table1[[#This Row],[Volume P]],"")</f>
        <v/>
      </c>
      <c r="M66" s="9"/>
      <c r="R66" s="3">
        <f t="shared" si="0"/>
        <v>0</v>
      </c>
      <c r="S66" s="4">
        <f>ABS((R66-Table1[[#This Row],[Volume P]])/Table1[[#This Row],[Volume P]])</f>
        <v>1</v>
      </c>
    </row>
    <row r="67" spans="1:19" s="9" customFormat="1" ht="15.75" x14ac:dyDescent="0.25">
      <c r="A67" s="18">
        <v>66</v>
      </c>
      <c r="B67" s="3">
        <v>2647.4</v>
      </c>
      <c r="C67" s="3">
        <v>2494.6</v>
      </c>
      <c r="D67" s="3" t="s">
        <v>11</v>
      </c>
      <c r="E67" s="3"/>
      <c r="F67" s="3"/>
      <c r="G67" s="3"/>
      <c r="H67" s="9">
        <v>3929.51</v>
      </c>
      <c r="I67" s="5">
        <f>ABS((Table1[[#This Row],[Volume A]]-Table1[[#This Row],[Volume P]])/Table1[[#This Row],[Volume P]])</f>
        <v>6.1252304978754182E-2</v>
      </c>
      <c r="J67" s="4" t="str">
        <f>IF(Table1[[#This Row],[Modality]]="ct",ABS((H67-Table1[[#This Row],[Volume P]])/Table1[[#This Row],[Volume P]]),"")</f>
        <v/>
      </c>
      <c r="K67" s="4">
        <f>IF(Table1[[#This Row],[Modality]]="mr",(H67-Table1[[#This Row],[Volume P]])/Table1[[#This Row],[Volume P]],"")</f>
        <v>0.57520644592319425</v>
      </c>
      <c r="M67" s="3"/>
      <c r="R67" s="3">
        <f t="shared" ref="R67:R104" si="1">0.31*Q67*P67*O67</f>
        <v>0</v>
      </c>
      <c r="S67" s="4">
        <f>ABS((R67-Table1[[#This Row],[Volume P]])/Table1[[#This Row],[Volume P]])</f>
        <v>1</v>
      </c>
    </row>
    <row r="68" spans="1:19" ht="15.75" x14ac:dyDescent="0.25">
      <c r="A68" s="18">
        <v>67</v>
      </c>
      <c r="B68" s="3">
        <v>1233.7</v>
      </c>
      <c r="C68" s="3">
        <v>1174.3</v>
      </c>
      <c r="D68" s="3" t="s">
        <v>11</v>
      </c>
      <c r="H68" s="15"/>
      <c r="I68" s="5">
        <f>ABS((Table1[[#This Row],[Volume A]]-Table1[[#This Row],[Volume P]])/Table1[[#This Row],[Volume P]])</f>
        <v>5.0583326236907172E-2</v>
      </c>
      <c r="J68" s="4" t="str">
        <f>IF(Table1[[#This Row],[Modality]]="ct",ABS((H68-Table1[[#This Row],[Volume P]])/Table1[[#This Row],[Volume P]]),"")</f>
        <v/>
      </c>
      <c r="R68" s="3">
        <f t="shared" si="1"/>
        <v>0</v>
      </c>
      <c r="S68" s="4">
        <f>ABS((R68-Table1[[#This Row],[Volume P]])/Table1[[#This Row],[Volume P]])</f>
        <v>1</v>
      </c>
    </row>
    <row r="69" spans="1:19" ht="15.75" x14ac:dyDescent="0.25">
      <c r="A69" s="18">
        <v>68</v>
      </c>
      <c r="B69" s="3">
        <v>2397.4</v>
      </c>
      <c r="C69" s="3">
        <v>2448.1999999999998</v>
      </c>
      <c r="D69" s="3" t="s">
        <v>8</v>
      </c>
      <c r="H69" s="3">
        <v>2342.7600000000002</v>
      </c>
      <c r="I69" s="5">
        <f>ABS((Table1[[#This Row],[Volume A]]-Table1[[#This Row],[Volume P]])/Table1[[#This Row],[Volume P]])</f>
        <v>2.0749938730495764E-2</v>
      </c>
      <c r="J69" s="4">
        <f>IF(Table1[[#This Row],[Modality]]="ct",ABS((H69-Table1[[#This Row],[Volume P]])/Table1[[#This Row],[Volume P]]),"")</f>
        <v>4.3068376766603876E-2</v>
      </c>
      <c r="K69" s="4" t="str">
        <f>IF(Table1[[#This Row],[Modality]]="mr",(H69-Table1[[#This Row],[Volume P]])/Table1[[#This Row],[Volume P]],"")</f>
        <v/>
      </c>
      <c r="R69" s="3">
        <f t="shared" si="1"/>
        <v>0</v>
      </c>
      <c r="S69" s="4">
        <f>ABS((R69-Table1[[#This Row],[Volume P]])/Table1[[#This Row],[Volume P]])</f>
        <v>1</v>
      </c>
    </row>
    <row r="70" spans="1:19" ht="15.75" x14ac:dyDescent="0.25">
      <c r="A70" s="18">
        <v>69</v>
      </c>
      <c r="B70" s="3">
        <v>1954.2</v>
      </c>
      <c r="C70" s="3">
        <v>1835.2</v>
      </c>
      <c r="D70" s="3" t="s">
        <v>11</v>
      </c>
      <c r="H70" s="3">
        <v>675.54</v>
      </c>
      <c r="I70" s="5">
        <f>ABS((Table1[[#This Row],[Volume A]]-Table1[[#This Row],[Volume P]])/Table1[[#This Row],[Volume P]])</f>
        <v>6.484306887532694E-2</v>
      </c>
      <c r="J70" s="4" t="str">
        <f>IF(Table1[[#This Row],[Modality]]="ct",ABS((H70-Table1[[#This Row],[Volume P]])/Table1[[#This Row],[Volume P]]),"")</f>
        <v/>
      </c>
      <c r="K70" s="4">
        <f>IF(Table1[[#This Row],[Modality]]="mr",(H70-Table1[[#This Row],[Volume P]])/Table1[[#This Row],[Volume P]],"")</f>
        <v>-0.63189843068875329</v>
      </c>
      <c r="R70" s="3">
        <f t="shared" si="1"/>
        <v>0</v>
      </c>
      <c r="S70" s="4">
        <f>ABS((R70-Table1[[#This Row],[Volume P]])/Table1[[#This Row],[Volume P]])</f>
        <v>1</v>
      </c>
    </row>
    <row r="71" spans="1:19" ht="15.75" x14ac:dyDescent="0.25">
      <c r="A71" s="18">
        <v>70</v>
      </c>
      <c r="B71" s="3">
        <v>2792.5</v>
      </c>
      <c r="C71" s="3">
        <v>2720.7</v>
      </c>
      <c r="D71" s="3" t="s">
        <v>11</v>
      </c>
      <c r="H71" s="3">
        <v>4095.04</v>
      </c>
      <c r="I71" s="5">
        <f>ABS((Table1[[#This Row],[Volume A]]-Table1[[#This Row],[Volume P]])/Table1[[#This Row],[Volume P]])</f>
        <v>2.6390267210644389E-2</v>
      </c>
      <c r="J71" s="4" t="str">
        <f>IF(Table1[[#This Row],[Modality]]="ct",ABS((H71-Table1[[#This Row],[Volume P]])/Table1[[#This Row],[Volume P]]),"")</f>
        <v/>
      </c>
      <c r="K71" s="4">
        <f>IF(Table1[[#This Row],[Modality]]="mr",(H71-Table1[[#This Row],[Volume P]])/Table1[[#This Row],[Volume P]],"")</f>
        <v>0.5051420590289265</v>
      </c>
      <c r="R71" s="3">
        <f t="shared" si="1"/>
        <v>0</v>
      </c>
      <c r="S71" s="4">
        <f>ABS((R71-Table1[[#This Row],[Volume P]])/Table1[[#This Row],[Volume P]])</f>
        <v>1</v>
      </c>
    </row>
    <row r="72" spans="1:19" ht="15.75" x14ac:dyDescent="0.25">
      <c r="A72" s="18">
        <v>71</v>
      </c>
      <c r="B72" s="3">
        <v>2313.1999999999998</v>
      </c>
      <c r="C72" s="3">
        <v>2720.7</v>
      </c>
      <c r="D72" s="3" t="s">
        <v>11</v>
      </c>
      <c r="G72" s="3">
        <v>1</v>
      </c>
      <c r="H72" s="3">
        <v>4039.67</v>
      </c>
      <c r="I72" s="5">
        <f>ABS((Table1[[#This Row],[Volume A]]-Table1[[#This Row],[Volume P]])/Table1[[#This Row],[Volume P]])</f>
        <v>0.14977763075679054</v>
      </c>
      <c r="J72" s="4" t="str">
        <f>IF(Table1[[#This Row],[Modality]]="ct",ABS((H72-Table1[[#This Row],[Volume P]])/Table1[[#This Row],[Volume P]]),"")</f>
        <v/>
      </c>
      <c r="K72" s="4">
        <f>IF(Table1[[#This Row],[Modality]]="mr",(H72-Table1[[#This Row],[Volume P]])/Table1[[#This Row],[Volume P]],"")</f>
        <v>0.48479067886940874</v>
      </c>
      <c r="R72" s="3">
        <f t="shared" si="1"/>
        <v>0</v>
      </c>
      <c r="S72" s="4">
        <f>ABS((R72-Table1[[#This Row],[Volume P]])/Table1[[#This Row],[Volume P]])</f>
        <v>1</v>
      </c>
    </row>
    <row r="73" spans="1:19" ht="15.75" x14ac:dyDescent="0.25">
      <c r="A73" s="18">
        <v>72</v>
      </c>
      <c r="B73" s="3">
        <v>1887.8</v>
      </c>
      <c r="C73" s="3">
        <v>1944</v>
      </c>
      <c r="D73" s="3" t="s">
        <v>8</v>
      </c>
      <c r="G73" s="3">
        <v>1</v>
      </c>
      <c r="H73" s="15"/>
      <c r="I73" s="5">
        <f>ABS((Table1[[#This Row],[Volume A]]-Table1[[#This Row],[Volume P]])/Table1[[#This Row],[Volume P]])</f>
        <v>2.8909465020576154E-2</v>
      </c>
      <c r="J73" s="4">
        <f>IF(Table1[[#This Row],[Modality]]="ct",ABS((H73-Table1[[#This Row],[Volume P]])/Table1[[#This Row],[Volume P]]),"")</f>
        <v>1</v>
      </c>
      <c r="K73" s="4" t="str">
        <f>IF(Table1[[#This Row],[Modality]]="mr",(H73-Table1[[#This Row],[Volume P]])/Table1[[#This Row],[Volume P]],"")</f>
        <v/>
      </c>
      <c r="R73" s="3">
        <f t="shared" si="1"/>
        <v>0</v>
      </c>
      <c r="S73" s="4">
        <f>ABS((R73-Table1[[#This Row],[Volume P]])/Table1[[#This Row],[Volume P]])</f>
        <v>1</v>
      </c>
    </row>
    <row r="74" spans="1:19" ht="15.75" x14ac:dyDescent="0.25">
      <c r="A74" s="18">
        <v>73</v>
      </c>
      <c r="B74" s="9">
        <v>1541.2</v>
      </c>
      <c r="C74" s="9">
        <v>1532.7</v>
      </c>
      <c r="D74" s="9" t="s">
        <v>8</v>
      </c>
      <c r="E74" s="9"/>
      <c r="F74" s="9"/>
      <c r="G74" s="9" t="s">
        <v>16</v>
      </c>
      <c r="H74" s="3">
        <v>1529.93</v>
      </c>
      <c r="I74" s="5">
        <f>ABS((Table1[[#This Row],[Volume A]]-Table1[[#This Row],[Volume P]])/Table1[[#This Row],[Volume P]])</f>
        <v>5.5457689045475302E-3</v>
      </c>
      <c r="J74" s="4">
        <f>IF(Table1[[#This Row],[Modality]]="ct",ABS((H74-Table1[[#This Row],[Volume P]])/Table1[[#This Row],[Volume P]]),"")</f>
        <v>1.8072682194819479E-3</v>
      </c>
      <c r="K74" s="4" t="str">
        <f>IF(Table1[[#This Row],[Modality]]="mr",(H74-Table1[[#This Row],[Volume P]])/Table1[[#This Row],[Volume P]],"")</f>
        <v/>
      </c>
      <c r="M74" s="9"/>
      <c r="R74" s="3">
        <f t="shared" si="1"/>
        <v>0</v>
      </c>
      <c r="S74" s="4">
        <f>ABS((R74-Table1[[#This Row],[Volume P]])/Table1[[#This Row],[Volume P]])</f>
        <v>1</v>
      </c>
    </row>
    <row r="75" spans="1:19" ht="15.75" x14ac:dyDescent="0.25">
      <c r="A75" s="19">
        <v>74</v>
      </c>
      <c r="B75" s="14">
        <v>1431.2</v>
      </c>
      <c r="C75" s="14">
        <v>1141.8</v>
      </c>
      <c r="D75" s="14" t="s">
        <v>11</v>
      </c>
      <c r="E75" s="14"/>
      <c r="F75" s="14"/>
      <c r="G75" s="14"/>
      <c r="H75" s="14">
        <v>2414.7199999999998</v>
      </c>
      <c r="I75" s="7">
        <f>ABS((Table1[[#This Row],[Volume A]]-Table1[[#This Row],[Volume P]])/Table1[[#This Row],[Volume P]])</f>
        <v>0.25345944999124198</v>
      </c>
      <c r="J75" s="4" t="str">
        <f>IF(Table1[[#This Row],[Modality]]="ct",ABS((H75-Table1[[#This Row],[Volume P]])/Table1[[#This Row],[Volume P]]),"")</f>
        <v/>
      </c>
      <c r="K75" s="4">
        <f>IF(Table1[[#This Row],[Modality]]="mr",(H75-Table1[[#This Row],[Volume P]])/Table1[[#This Row],[Volume P]],"")</f>
        <v>1.1148362235067437</v>
      </c>
      <c r="M75" s="14"/>
      <c r="R75" s="3">
        <f t="shared" si="1"/>
        <v>0</v>
      </c>
      <c r="S75" s="4">
        <f>ABS((R75-Table1[[#This Row],[Volume P]])/Table1[[#This Row],[Volume P]])</f>
        <v>1</v>
      </c>
    </row>
    <row r="76" spans="1:19" ht="15.75" x14ac:dyDescent="0.25">
      <c r="A76" s="18">
        <v>75</v>
      </c>
      <c r="B76" s="3">
        <v>1582.6</v>
      </c>
      <c r="C76" s="3">
        <v>1485.8</v>
      </c>
      <c r="D76" s="3" t="s">
        <v>11</v>
      </c>
      <c r="G76" s="3">
        <v>1</v>
      </c>
      <c r="H76" s="3">
        <v>2133.16</v>
      </c>
      <c r="I76" s="5">
        <f>ABS((Table1[[#This Row],[Volume A]]-Table1[[#This Row],[Volume P]])/Table1[[#This Row],[Volume P]])</f>
        <v>6.5150087494952186E-2</v>
      </c>
      <c r="J76" s="4" t="str">
        <f>IF(Table1[[#This Row],[Modality]]="ct",ABS((H76-Table1[[#This Row],[Volume P]])/Table1[[#This Row],[Volume P]]),"")</f>
        <v/>
      </c>
      <c r="K76" s="4">
        <f>IF(Table1[[#This Row],[Modality]]="mr",(H76-Table1[[#This Row],[Volume P]])/Table1[[#This Row],[Volume P]],"")</f>
        <v>0.43569794050343241</v>
      </c>
      <c r="R76" s="3">
        <f t="shared" si="1"/>
        <v>0</v>
      </c>
      <c r="S76" s="4">
        <f>ABS((R76-Table1[[#This Row],[Volume P]])/Table1[[#This Row],[Volume P]])</f>
        <v>1</v>
      </c>
    </row>
    <row r="77" spans="1:19" ht="15.75" x14ac:dyDescent="0.25">
      <c r="A77" s="18">
        <v>76</v>
      </c>
      <c r="B77" s="9">
        <v>1685.2</v>
      </c>
      <c r="C77" s="9">
        <v>1593.1</v>
      </c>
      <c r="D77" s="9" t="s">
        <v>8</v>
      </c>
      <c r="E77" s="9"/>
      <c r="F77" s="9"/>
      <c r="G77" s="9">
        <v>1</v>
      </c>
      <c r="H77" s="3">
        <v>1641.42</v>
      </c>
      <c r="I77" s="5">
        <f>ABS((Table1[[#This Row],[Volume A]]-Table1[[#This Row],[Volume P]])/Table1[[#This Row],[Volume P]])</f>
        <v>5.7811813445483737E-2</v>
      </c>
      <c r="J77" s="4">
        <f>IF(Table1[[#This Row],[Modality]]="ct",ABS((H77-Table1[[#This Row],[Volume P]])/Table1[[#This Row],[Volume P]]),"")</f>
        <v>3.033080158182171E-2</v>
      </c>
      <c r="K77" s="4" t="str">
        <f>IF(Table1[[#This Row],[Modality]]="mr",(H77-Table1[[#This Row],[Volume P]])/Table1[[#This Row],[Volume P]],"")</f>
        <v/>
      </c>
      <c r="M77" s="9"/>
      <c r="R77" s="3">
        <f t="shared" si="1"/>
        <v>0</v>
      </c>
      <c r="S77" s="4">
        <f>ABS((R77-Table1[[#This Row],[Volume P]])/Table1[[#This Row],[Volume P]])</f>
        <v>1</v>
      </c>
    </row>
    <row r="78" spans="1:19" ht="15.75" x14ac:dyDescent="0.25">
      <c r="A78" s="18">
        <v>77</v>
      </c>
      <c r="B78" s="9">
        <v>2114.9</v>
      </c>
      <c r="C78" s="9">
        <v>2074.1</v>
      </c>
      <c r="D78" s="9" t="s">
        <v>8</v>
      </c>
      <c r="E78" s="9"/>
      <c r="F78" s="9"/>
      <c r="G78" s="9"/>
      <c r="H78" s="3">
        <v>1967.2</v>
      </c>
      <c r="I78" s="5">
        <f>ABS((Table1[[#This Row],[Volume A]]-Table1[[#This Row],[Volume P]])/Table1[[#This Row],[Volume P]])</f>
        <v>1.9671182681645139E-2</v>
      </c>
      <c r="J78" s="4">
        <f>IF(Table1[[#This Row],[Modality]]="ct",ABS((H78-Table1[[#This Row],[Volume P]])/Table1[[#This Row],[Volume P]]),"")</f>
        <v>5.15404271732317E-2</v>
      </c>
      <c r="K78" s="4" t="str">
        <f>IF(Table1[[#This Row],[Modality]]="mr",(H78-Table1[[#This Row],[Volume P]])/Table1[[#This Row],[Volume P]],"")</f>
        <v/>
      </c>
      <c r="M78" s="9"/>
      <c r="R78" s="3">
        <f t="shared" si="1"/>
        <v>0</v>
      </c>
      <c r="S78" s="4">
        <f>ABS((R78-Table1[[#This Row],[Volume P]])/Table1[[#This Row],[Volume P]])</f>
        <v>1</v>
      </c>
    </row>
    <row r="79" spans="1:19" ht="15.75" x14ac:dyDescent="0.25">
      <c r="A79" s="18">
        <v>78</v>
      </c>
      <c r="B79" s="3">
        <v>2091.1</v>
      </c>
      <c r="C79" s="3">
        <v>1951.7</v>
      </c>
      <c r="D79" s="3" t="s">
        <v>11</v>
      </c>
      <c r="G79" s="3">
        <v>1</v>
      </c>
      <c r="H79" s="3">
        <v>3648.21</v>
      </c>
      <c r="I79" s="5">
        <f>ABS((Table1[[#This Row],[Volume A]]-Table1[[#This Row],[Volume P]])/Table1[[#This Row],[Volume P]])</f>
        <v>7.1424911615514605E-2</v>
      </c>
      <c r="J79" s="4" t="str">
        <f>IF(Table1[[#This Row],[Modality]]="ct",ABS((H79-Table1[[#This Row],[Volume P]])/Table1[[#This Row],[Volume P]]),"")</f>
        <v/>
      </c>
      <c r="K79" s="4">
        <f>IF(Table1[[#This Row],[Modality]]="mr",(H79-Table1[[#This Row],[Volume P]])/Table1[[#This Row],[Volume P]],"")</f>
        <v>0.86924732284674899</v>
      </c>
      <c r="R79" s="3">
        <f t="shared" si="1"/>
        <v>0</v>
      </c>
      <c r="S79" s="4">
        <f>ABS((R79-Table1[[#This Row],[Volume P]])/Table1[[#This Row],[Volume P]])</f>
        <v>1</v>
      </c>
    </row>
    <row r="80" spans="1:19" ht="15.75" x14ac:dyDescent="0.25">
      <c r="A80" s="18">
        <v>79</v>
      </c>
      <c r="B80" s="3">
        <v>2330.1</v>
      </c>
      <c r="C80" s="3">
        <v>2142.6999999999998</v>
      </c>
      <c r="D80" s="3" t="s">
        <v>11</v>
      </c>
      <c r="G80" s="3">
        <v>1</v>
      </c>
      <c r="H80" s="3">
        <v>3419.01</v>
      </c>
      <c r="I80" s="5">
        <f>ABS((Table1[[#This Row],[Volume A]]-Table1[[#This Row],[Volume P]])/Table1[[#This Row],[Volume P]])</f>
        <v>8.7459747048116918E-2</v>
      </c>
      <c r="J80" s="4" t="str">
        <f>IF(Table1[[#This Row],[Modality]]="ct",ABS((H80-Table1[[#This Row],[Volume P]])/Table1[[#This Row],[Volume P]]),"")</f>
        <v/>
      </c>
      <c r="K80" s="4">
        <f>IF(Table1[[#This Row],[Modality]]="mr",(H80-Table1[[#This Row],[Volume P]])/Table1[[#This Row],[Volume P]],"")</f>
        <v>0.59565501470107829</v>
      </c>
      <c r="R80" s="3">
        <f t="shared" si="1"/>
        <v>0</v>
      </c>
      <c r="S80" s="4">
        <f>ABS((R80-Table1[[#This Row],[Volume P]])/Table1[[#This Row],[Volume P]])</f>
        <v>1</v>
      </c>
    </row>
    <row r="81" spans="1:19" s="8" customFormat="1" ht="15.75" x14ac:dyDescent="0.25">
      <c r="A81" s="20">
        <v>80</v>
      </c>
      <c r="B81" s="8">
        <v>1821.3</v>
      </c>
      <c r="C81" s="8">
        <v>1644.7</v>
      </c>
      <c r="D81" s="8" t="s">
        <v>11</v>
      </c>
      <c r="H81" s="8">
        <v>2838.95</v>
      </c>
      <c r="I81" s="5">
        <f>ABS((Table1[[#This Row],[Volume A]]-Table1[[#This Row],[Volume P]])/Table1[[#This Row],[Volume P]])</f>
        <v>0.10737520520459652</v>
      </c>
      <c r="J81" s="4" t="str">
        <f>IF(Table1[[#This Row],[Modality]]="ct",ABS((H81-Table1[[#This Row],[Volume P]])/Table1[[#This Row],[Volume P]]),"")</f>
        <v/>
      </c>
      <c r="K81" s="4">
        <f>IF(Table1[[#This Row],[Modality]]="mr",(H81-Table1[[#This Row],[Volume P]])/Table1[[#This Row],[Volume P]],"")</f>
        <v>0.7261202650939379</v>
      </c>
      <c r="M81" s="8" t="s">
        <v>17</v>
      </c>
      <c r="R81" s="3">
        <f t="shared" si="1"/>
        <v>0</v>
      </c>
      <c r="S81" s="4">
        <f>ABS((R81-Table1[[#This Row],[Volume P]])/Table1[[#This Row],[Volume P]])</f>
        <v>1</v>
      </c>
    </row>
    <row r="82" spans="1:19" ht="15.75" x14ac:dyDescent="0.25">
      <c r="A82" s="18">
        <v>81</v>
      </c>
      <c r="B82" s="3">
        <v>1446.8</v>
      </c>
      <c r="C82" s="3">
        <v>1284.0999999999999</v>
      </c>
      <c r="D82" s="3" t="s">
        <v>11</v>
      </c>
      <c r="H82" s="3">
        <v>5522.39</v>
      </c>
      <c r="I82" s="5">
        <f>ABS((Table1[[#This Row],[Volume A]]-Table1[[#This Row],[Volume P]])/Table1[[#This Row],[Volume P]])</f>
        <v>0.12670352776263535</v>
      </c>
      <c r="J82" s="4" t="str">
        <f>IF(Table1[[#This Row],[Modality]]="ct",ABS((H82-Table1[[#This Row],[Volume P]])/Table1[[#This Row],[Volume P]]),"")</f>
        <v/>
      </c>
      <c r="K82" s="4">
        <f>IF(Table1[[#This Row],[Modality]]="mr",(H82-Table1[[#This Row],[Volume P]])/Table1[[#This Row],[Volume P]],"")</f>
        <v>3.3005918542169623</v>
      </c>
      <c r="R82" s="3">
        <f t="shared" si="1"/>
        <v>0</v>
      </c>
      <c r="S82" s="4">
        <f>ABS((R82-Table1[[#This Row],[Volume P]])/Table1[[#This Row],[Volume P]])</f>
        <v>1</v>
      </c>
    </row>
    <row r="83" spans="1:19" ht="15.75" x14ac:dyDescent="0.25">
      <c r="A83" s="18">
        <v>82</v>
      </c>
      <c r="B83" s="3">
        <v>1431.1</v>
      </c>
      <c r="C83" s="3">
        <v>1268.3</v>
      </c>
      <c r="D83" s="3" t="s">
        <v>11</v>
      </c>
      <c r="H83" s="3">
        <v>3710.53</v>
      </c>
      <c r="I83" s="5">
        <f>ABS((Table1[[#This Row],[Volume A]]-Table1[[#This Row],[Volume P]])/Table1[[#This Row],[Volume P]])</f>
        <v>0.12836079791847352</v>
      </c>
      <c r="J83" s="4" t="str">
        <f>IF(Table1[[#This Row],[Modality]]="ct",ABS((H83-Table1[[#This Row],[Volume P]])/Table1[[#This Row],[Volume P]]),"")</f>
        <v/>
      </c>
      <c r="K83" s="4">
        <f>IF(Table1[[#This Row],[Modality]]="mr",(H83-Table1[[#This Row],[Volume P]])/Table1[[#This Row],[Volume P]],"")</f>
        <v>1.9255933138847281</v>
      </c>
      <c r="R83" s="3">
        <f t="shared" si="1"/>
        <v>0</v>
      </c>
      <c r="S83" s="4">
        <f>ABS((R83-Table1[[#This Row],[Volume P]])/Table1[[#This Row],[Volume P]])</f>
        <v>1</v>
      </c>
    </row>
    <row r="84" spans="1:19" ht="15.75" x14ac:dyDescent="0.25">
      <c r="A84" s="18">
        <v>83</v>
      </c>
      <c r="B84" s="3">
        <v>1990.3</v>
      </c>
      <c r="C84" s="3">
        <v>1954.3</v>
      </c>
      <c r="D84" s="3" t="s">
        <v>11</v>
      </c>
      <c r="G84" s="3">
        <v>1</v>
      </c>
      <c r="H84" s="3">
        <v>6160.25</v>
      </c>
      <c r="I84" s="5">
        <f>ABS((Table1[[#This Row],[Volume A]]-Table1[[#This Row],[Volume P]])/Table1[[#This Row],[Volume P]])</f>
        <v>1.8420917975745792E-2</v>
      </c>
      <c r="J84" s="4" t="str">
        <f>IF(Table1[[#This Row],[Modality]]="ct",ABS((H84-Table1[[#This Row],[Volume P]])/Table1[[#This Row],[Volume P]]),"")</f>
        <v/>
      </c>
      <c r="K84" s="4">
        <f>IF(Table1[[#This Row],[Modality]]="mr",(H84-Table1[[#This Row],[Volume P]])/Table1[[#This Row],[Volume P]],"")</f>
        <v>2.1521516655580002</v>
      </c>
      <c r="R84" s="3">
        <f t="shared" si="1"/>
        <v>0</v>
      </c>
      <c r="S84" s="4">
        <f>ABS((R84-Table1[[#This Row],[Volume P]])/Table1[[#This Row],[Volume P]])</f>
        <v>1</v>
      </c>
    </row>
    <row r="85" spans="1:19" ht="15.75" x14ac:dyDescent="0.25">
      <c r="A85" s="18">
        <v>84</v>
      </c>
      <c r="B85" s="9">
        <v>2076.1</v>
      </c>
      <c r="C85" s="9">
        <v>2063.5</v>
      </c>
      <c r="D85" s="9" t="s">
        <v>8</v>
      </c>
      <c r="E85" s="9"/>
      <c r="F85" s="9"/>
      <c r="G85" s="9"/>
      <c r="H85" s="3">
        <v>1758.55</v>
      </c>
      <c r="I85" s="5">
        <f>ABS((Table1[[#This Row],[Volume A]]-Table1[[#This Row],[Volume P]])/Table1[[#This Row],[Volume P]])</f>
        <v>6.1061303610370288E-3</v>
      </c>
      <c r="J85" s="4">
        <f>IF(Table1[[#This Row],[Modality]]="ct",ABS((H85-Table1[[#This Row],[Volume P]])/Table1[[#This Row],[Volume P]]),"")</f>
        <v>0.1477828931427187</v>
      </c>
      <c r="K85" s="4" t="str">
        <f>IF(Table1[[#This Row],[Modality]]="mr",(H85-Table1[[#This Row],[Volume P]])/Table1[[#This Row],[Volume P]],"")</f>
        <v/>
      </c>
      <c r="M85" s="9"/>
      <c r="R85" s="3">
        <f t="shared" si="1"/>
        <v>0</v>
      </c>
      <c r="S85" s="4">
        <f>ABS((R85-Table1[[#This Row],[Volume P]])/Table1[[#This Row],[Volume P]])</f>
        <v>1</v>
      </c>
    </row>
    <row r="86" spans="1:19" ht="15.75" x14ac:dyDescent="0.25">
      <c r="A86" s="18">
        <v>85</v>
      </c>
      <c r="D86" s="3" t="s">
        <v>8</v>
      </c>
      <c r="I86" s="5"/>
      <c r="J86" s="4"/>
      <c r="K86" s="4" t="str">
        <f>IF(Table1[[#This Row],[Modality]]="mr",(H86-Table1[[#This Row],[Volume P]])/Table1[[#This Row],[Volume P]],"")</f>
        <v/>
      </c>
      <c r="M86" s="3" t="s">
        <v>18</v>
      </c>
      <c r="S86" s="4"/>
    </row>
    <row r="87" spans="1:19" ht="15.75" x14ac:dyDescent="0.25">
      <c r="A87" s="18">
        <v>86</v>
      </c>
      <c r="B87" s="3">
        <v>2489.8000000000002</v>
      </c>
      <c r="C87" s="3">
        <v>2330.6</v>
      </c>
      <c r="D87" s="3" t="s">
        <v>11</v>
      </c>
      <c r="G87" s="3">
        <v>1</v>
      </c>
      <c r="H87" s="15"/>
      <c r="I87" s="5">
        <f>ABS((Table1[[#This Row],[Volume A]]-Table1[[#This Row],[Volume P]])/Table1[[#This Row],[Volume P]])</f>
        <v>6.8308590062644933E-2</v>
      </c>
      <c r="J87" s="4" t="str">
        <f>IF(Table1[[#This Row],[Modality]]="ct",ABS((H87-Table1[[#This Row],[Volume P]])/Table1[[#This Row],[Volume P]]),"")</f>
        <v/>
      </c>
      <c r="R87" s="3">
        <f t="shared" si="1"/>
        <v>0</v>
      </c>
      <c r="S87" s="4">
        <f>ABS((R87-Table1[[#This Row],[Volume P]])/Table1[[#This Row],[Volume P]])</f>
        <v>1</v>
      </c>
    </row>
    <row r="88" spans="1:19" ht="15.75" x14ac:dyDescent="0.25">
      <c r="A88" s="18">
        <v>87</v>
      </c>
      <c r="B88" s="3">
        <v>882.2</v>
      </c>
      <c r="C88" s="3">
        <v>852</v>
      </c>
      <c r="D88" s="3" t="s">
        <v>8</v>
      </c>
      <c r="H88" s="3">
        <v>794.56</v>
      </c>
      <c r="I88" s="5">
        <f>ABS((Table1[[#This Row],[Volume A]]-Table1[[#This Row],[Volume P]])/Table1[[#This Row],[Volume P]])</f>
        <v>3.5446009389671414E-2</v>
      </c>
      <c r="J88" s="4">
        <f>IF(Table1[[#This Row],[Modality]]="ct",ABS((H88-Table1[[#This Row],[Volume P]])/Table1[[#This Row],[Volume P]]),"")</f>
        <v>6.7417840375586915E-2</v>
      </c>
      <c r="K88" s="4" t="str">
        <f>IF(Table1[[#This Row],[Modality]]="mr",(H88-Table1[[#This Row],[Volume P]])/Table1[[#This Row],[Volume P]],"")</f>
        <v/>
      </c>
      <c r="R88" s="3">
        <f t="shared" si="1"/>
        <v>0</v>
      </c>
      <c r="S88" s="4">
        <f>ABS((R88-Table1[[#This Row],[Volume P]])/Table1[[#This Row],[Volume P]])</f>
        <v>1</v>
      </c>
    </row>
    <row r="89" spans="1:19" ht="15.75" x14ac:dyDescent="0.25">
      <c r="A89" s="18">
        <v>88</v>
      </c>
      <c r="B89" s="3">
        <v>3200.9</v>
      </c>
      <c r="C89" s="3">
        <v>2785.2</v>
      </c>
      <c r="D89" s="3" t="s">
        <v>11</v>
      </c>
      <c r="H89" s="3">
        <v>5498.34</v>
      </c>
      <c r="I89" s="5">
        <f>ABS((Table1[[#This Row],[Volume A]]-Table1[[#This Row],[Volume P]])/Table1[[#This Row],[Volume P]])</f>
        <v>0.14925319546172638</v>
      </c>
      <c r="J89" s="4" t="str">
        <f>IF(Table1[[#This Row],[Modality]]="ct",ABS((H89-Table1[[#This Row],[Volume P]])/Table1[[#This Row],[Volume P]]),"")</f>
        <v/>
      </c>
      <c r="K89" s="4">
        <f>IF(Table1[[#This Row],[Modality]]="mr",(H89-Table1[[#This Row],[Volume P]])/Table1[[#This Row],[Volume P]],"")</f>
        <v>0.97412753123653617</v>
      </c>
      <c r="R89" s="3">
        <f t="shared" si="1"/>
        <v>0</v>
      </c>
      <c r="S89" s="4">
        <f>ABS((R89-Table1[[#This Row],[Volume P]])/Table1[[#This Row],[Volume P]])</f>
        <v>1</v>
      </c>
    </row>
    <row r="90" spans="1:19" ht="15.75" x14ac:dyDescent="0.25">
      <c r="A90" s="19">
        <v>89</v>
      </c>
      <c r="B90" s="14">
        <v>1116.3</v>
      </c>
      <c r="C90" s="14">
        <v>2785.3</v>
      </c>
      <c r="D90" s="14" t="s">
        <v>8</v>
      </c>
      <c r="E90" s="14"/>
      <c r="F90" s="14"/>
      <c r="G90" s="14"/>
      <c r="H90" s="14">
        <v>701.7</v>
      </c>
      <c r="I90" s="7">
        <f>ABS((Table1[[#This Row],[Volume A]]-Table1[[#This Row],[Volume P]])/Table1[[#This Row],[Volume P]])</f>
        <v>0.59921731949879731</v>
      </c>
      <c r="J90" s="4">
        <f>IF(Table1[[#This Row],[Modality]]="ct",ABS((H90-Table1[[#This Row],[Volume P]])/Table1[[#This Row],[Volume P]]),"")</f>
        <v>0.74807022582845661</v>
      </c>
      <c r="K90" s="4" t="str">
        <f>IF(Table1[[#This Row],[Modality]]="mr",(H90-Table1[[#This Row],[Volume P]])/Table1[[#This Row],[Volume P]],"")</f>
        <v/>
      </c>
      <c r="M90" s="14"/>
      <c r="R90" s="3">
        <f t="shared" si="1"/>
        <v>0</v>
      </c>
      <c r="S90" s="4">
        <f>ABS((R90-Table1[[#This Row],[Volume P]])/Table1[[#This Row],[Volume P]])</f>
        <v>1</v>
      </c>
    </row>
    <row r="91" spans="1:19" ht="15.75" x14ac:dyDescent="0.25">
      <c r="A91" s="18">
        <v>90</v>
      </c>
      <c r="B91" s="3">
        <v>4059.3</v>
      </c>
      <c r="C91" s="3">
        <v>3808.3</v>
      </c>
      <c r="D91" s="3" t="s">
        <v>11</v>
      </c>
      <c r="H91" s="3">
        <v>6089.25</v>
      </c>
      <c r="I91" s="5">
        <f>ABS((Table1[[#This Row],[Volume A]]-Table1[[#This Row],[Volume P]])/Table1[[#This Row],[Volume P]])</f>
        <v>6.5908673161253054E-2</v>
      </c>
      <c r="J91" s="4" t="str">
        <f>IF(Table1[[#This Row],[Modality]]="ct",ABS((H91-Table1[[#This Row],[Volume P]])/Table1[[#This Row],[Volume P]]),"")</f>
        <v/>
      </c>
      <c r="K91" s="4">
        <f>IF(Table1[[#This Row],[Modality]]="mr",(H91-Table1[[#This Row],[Volume P]])/Table1[[#This Row],[Volume P]],"")</f>
        <v>0.59894178504844675</v>
      </c>
      <c r="R91" s="3">
        <f t="shared" si="1"/>
        <v>0</v>
      </c>
      <c r="S91" s="4">
        <f>ABS((R91-Table1[[#This Row],[Volume P]])/Table1[[#This Row],[Volume P]])</f>
        <v>1</v>
      </c>
    </row>
    <row r="92" spans="1:19" ht="15.75" x14ac:dyDescent="0.25">
      <c r="A92" s="18">
        <v>91</v>
      </c>
      <c r="B92" s="3">
        <v>2365</v>
      </c>
      <c r="C92" s="3">
        <v>2383.3000000000002</v>
      </c>
      <c r="D92" s="3" t="s">
        <v>11</v>
      </c>
      <c r="G92" s="3">
        <v>1</v>
      </c>
      <c r="H92" s="16">
        <v>4852</v>
      </c>
      <c r="I92" s="5">
        <f>ABS((Table1[[#This Row],[Volume A]]-Table1[[#This Row],[Volume P]])/Table1[[#This Row],[Volume P]])</f>
        <v>7.6784290689381031E-3</v>
      </c>
      <c r="J92" s="4" t="str">
        <f>IF(Table1[[#This Row],[Modality]]="ct",ABS((H92-Table1[[#This Row],[Volume P]])/Table1[[#This Row],[Volume P]]),"")</f>
        <v/>
      </c>
      <c r="K92" s="4">
        <f>IF(Table1[[#This Row],[Modality]]="mr",(H92-Table1[[#This Row],[Volume P]])/Table1[[#This Row],[Volume P]],"")</f>
        <v>1.0358326689883772</v>
      </c>
      <c r="R92" s="3">
        <f t="shared" si="1"/>
        <v>0</v>
      </c>
      <c r="S92" s="4">
        <f>ABS((R92-Table1[[#This Row],[Volume P]])/Table1[[#This Row],[Volume P]])</f>
        <v>1</v>
      </c>
    </row>
    <row r="93" spans="1:19" ht="15.75" x14ac:dyDescent="0.25">
      <c r="A93" s="18">
        <v>92</v>
      </c>
      <c r="B93" s="3">
        <v>2052.1999999999998</v>
      </c>
      <c r="C93" s="3">
        <v>1903.7</v>
      </c>
      <c r="D93" s="3" t="s">
        <v>11</v>
      </c>
      <c r="G93" s="3">
        <v>1</v>
      </c>
      <c r="H93" s="3">
        <v>2706.2</v>
      </c>
      <c r="I93" s="5">
        <f>ABS((Table1[[#This Row],[Volume A]]-Table1[[#This Row],[Volume P]])/Table1[[#This Row],[Volume P]])</f>
        <v>7.8005988338498589E-2</v>
      </c>
      <c r="J93" s="4" t="str">
        <f>IF(Table1[[#This Row],[Modality]]="ct",ABS((H93-Table1[[#This Row],[Volume P]])/Table1[[#This Row],[Volume P]]),"")</f>
        <v/>
      </c>
      <c r="K93" s="4">
        <f>IF(Table1[[#This Row],[Modality]]="mr",(H93-Table1[[#This Row],[Volume P]])/Table1[[#This Row],[Volume P]],"")</f>
        <v>0.4215475127383515</v>
      </c>
      <c r="R93" s="3">
        <f t="shared" si="1"/>
        <v>0</v>
      </c>
      <c r="S93" s="4">
        <f>ABS((R93-Table1[[#This Row],[Volume P]])/Table1[[#This Row],[Volume P]])</f>
        <v>1</v>
      </c>
    </row>
    <row r="94" spans="1:19" ht="15.75" x14ac:dyDescent="0.25">
      <c r="A94" s="18">
        <v>93</v>
      </c>
      <c r="B94" s="3">
        <v>1525</v>
      </c>
      <c r="C94" s="3">
        <v>1343.9</v>
      </c>
      <c r="D94" s="3" t="s">
        <v>11</v>
      </c>
      <c r="G94" s="3">
        <v>1</v>
      </c>
      <c r="H94" s="3">
        <v>4164.25</v>
      </c>
      <c r="I94" s="5">
        <f>ABS((Table1[[#This Row],[Volume A]]-Table1[[#This Row],[Volume P]])/Table1[[#This Row],[Volume P]])</f>
        <v>0.13475705037577193</v>
      </c>
      <c r="J94" s="4" t="str">
        <f>IF(Table1[[#This Row],[Modality]]="ct",ABS((H94-Table1[[#This Row],[Volume P]])/Table1[[#This Row],[Volume P]]),"")</f>
        <v/>
      </c>
      <c r="K94" s="4">
        <f>IF(Table1[[#This Row],[Modality]]="mr",(H94-Table1[[#This Row],[Volume P]])/Table1[[#This Row],[Volume P]],"")</f>
        <v>2.0986308505097102</v>
      </c>
      <c r="R94" s="3">
        <f t="shared" si="1"/>
        <v>0</v>
      </c>
      <c r="S94" s="4">
        <f>ABS((R94-Table1[[#This Row],[Volume P]])/Table1[[#This Row],[Volume P]])</f>
        <v>1</v>
      </c>
    </row>
    <row r="95" spans="1:19" ht="15.75" x14ac:dyDescent="0.25">
      <c r="A95" s="18">
        <v>94</v>
      </c>
      <c r="B95" s="3">
        <v>2403.6999999999998</v>
      </c>
      <c r="C95" s="3">
        <v>2247.1</v>
      </c>
      <c r="D95" s="3" t="s">
        <v>11</v>
      </c>
      <c r="G95" s="3">
        <v>1</v>
      </c>
      <c r="H95" s="3">
        <v>4080.09</v>
      </c>
      <c r="I95" s="5">
        <f>ABS((Table1[[#This Row],[Volume A]]-Table1[[#This Row],[Volume P]])/Table1[[#This Row],[Volume P]])</f>
        <v>6.9689822437808691E-2</v>
      </c>
      <c r="J95" s="4" t="str">
        <f>IF(Table1[[#This Row],[Modality]]="ct",ABS((H95-Table1[[#This Row],[Volume P]])/Table1[[#This Row],[Volume P]]),"")</f>
        <v/>
      </c>
      <c r="K95" s="4">
        <f>IF(Table1[[#This Row],[Modality]]="mr",(H95-Table1[[#This Row],[Volume P]])/Table1[[#This Row],[Volume P]],"")</f>
        <v>0.81571358640024938</v>
      </c>
      <c r="R95" s="3">
        <f t="shared" si="1"/>
        <v>0</v>
      </c>
      <c r="S95" s="4">
        <f>ABS((R95-Table1[[#This Row],[Volume P]])/Table1[[#This Row],[Volume P]])</f>
        <v>1</v>
      </c>
    </row>
    <row r="96" spans="1:19" ht="15.75" x14ac:dyDescent="0.25">
      <c r="A96" s="18">
        <v>95</v>
      </c>
      <c r="B96" s="3">
        <v>2865.4</v>
      </c>
      <c r="C96" s="3">
        <v>2579.6999999999998</v>
      </c>
      <c r="D96" s="3" t="s">
        <v>11</v>
      </c>
      <c r="G96" s="3">
        <v>1</v>
      </c>
      <c r="H96" s="3">
        <v>3932.69</v>
      </c>
      <c r="I96" s="5">
        <f>ABS((Table1[[#This Row],[Volume A]]-Table1[[#This Row],[Volume P]])/Table1[[#This Row],[Volume P]])</f>
        <v>0.11074931193549649</v>
      </c>
      <c r="J96" s="4" t="str">
        <f>IF(Table1[[#This Row],[Modality]]="ct",ABS((H96-Table1[[#This Row],[Volume P]])/Table1[[#This Row],[Volume P]]),"")</f>
        <v/>
      </c>
      <c r="K96" s="4">
        <f>IF(Table1[[#This Row],[Modality]]="mr",(H96-Table1[[#This Row],[Volume P]])/Table1[[#This Row],[Volume P]],"")</f>
        <v>0.52447571423033701</v>
      </c>
      <c r="R96" s="3">
        <f t="shared" si="1"/>
        <v>0</v>
      </c>
      <c r="S96" s="4">
        <f>ABS((R96-Table1[[#This Row],[Volume P]])/Table1[[#This Row],[Volume P]])</f>
        <v>1</v>
      </c>
    </row>
    <row r="97" spans="1:19" ht="15.75" x14ac:dyDescent="0.25">
      <c r="A97" s="18">
        <v>96</v>
      </c>
      <c r="B97" s="3">
        <v>1994.9</v>
      </c>
      <c r="C97" s="3">
        <v>1868.8</v>
      </c>
      <c r="D97" s="3" t="s">
        <v>11</v>
      </c>
      <c r="H97" s="3">
        <v>6654.35</v>
      </c>
      <c r="I97" s="5">
        <f>ABS((Table1[[#This Row],[Volume A]]-Table1[[#This Row],[Volume P]])/Table1[[#This Row],[Volume P]])</f>
        <v>6.7476455479452135E-2</v>
      </c>
      <c r="J97" s="4" t="str">
        <f>IF(Table1[[#This Row],[Modality]]="ct",ABS((H97-Table1[[#This Row],[Volume P]])/Table1[[#This Row],[Volume P]]),"")</f>
        <v/>
      </c>
      <c r="K97" s="4">
        <f>IF(Table1[[#This Row],[Modality]]="mr",(H97-Table1[[#This Row],[Volume P]])/Table1[[#This Row],[Volume P]],"")</f>
        <v>2.5607609160958904</v>
      </c>
      <c r="R97" s="3">
        <f t="shared" si="1"/>
        <v>0</v>
      </c>
      <c r="S97" s="4">
        <f>ABS((R97-Table1[[#This Row],[Volume P]])/Table1[[#This Row],[Volume P]])</f>
        <v>1</v>
      </c>
    </row>
    <row r="98" spans="1:19" s="8" customFormat="1" ht="15.75" x14ac:dyDescent="0.25">
      <c r="A98" s="20">
        <v>97</v>
      </c>
      <c r="B98" s="8">
        <v>2088.6999999999998</v>
      </c>
      <c r="C98" s="8">
        <v>1907</v>
      </c>
      <c r="D98" s="8" t="s">
        <v>11</v>
      </c>
      <c r="G98" s="8">
        <v>1</v>
      </c>
      <c r="H98" s="8">
        <v>2788.91</v>
      </c>
      <c r="I98" s="5">
        <f>ABS((Table1[[#This Row],[Volume A]]-Table1[[#This Row],[Volume P]])/Table1[[#This Row],[Volume P]])</f>
        <v>9.5280545359202842E-2</v>
      </c>
      <c r="J98" s="4" t="str">
        <f>IF(Table1[[#This Row],[Modality]]="ct",ABS((H98-Table1[[#This Row],[Volume P]])/Table1[[#This Row],[Volume P]]),"")</f>
        <v/>
      </c>
      <c r="K98" s="4">
        <f>IF(Table1[[#This Row],[Modality]]="mr",(H98-Table1[[#This Row],[Volume P]])/Table1[[#This Row],[Volume P]],"")</f>
        <v>0.46245936025170414</v>
      </c>
      <c r="R98" s="3">
        <f t="shared" si="1"/>
        <v>0</v>
      </c>
      <c r="S98" s="4">
        <f>ABS((R98-Table1[[#This Row],[Volume P]])/Table1[[#This Row],[Volume P]])</f>
        <v>1</v>
      </c>
    </row>
    <row r="99" spans="1:19" ht="15.75" x14ac:dyDescent="0.25">
      <c r="A99" s="19">
        <v>98</v>
      </c>
      <c r="B99" s="14">
        <v>1510.4</v>
      </c>
      <c r="C99" s="14">
        <v>1184.2</v>
      </c>
      <c r="D99" s="14" t="s">
        <v>11</v>
      </c>
      <c r="E99" s="14"/>
      <c r="F99" s="14"/>
      <c r="G99" s="14">
        <v>1</v>
      </c>
      <c r="H99" s="14">
        <v>2242.88</v>
      </c>
      <c r="I99" s="7">
        <f>ABS((Table1[[#This Row],[Volume A]]-Table1[[#This Row],[Volume P]])/Table1[[#This Row],[Volume P]])</f>
        <v>0.27546022631312284</v>
      </c>
      <c r="J99" s="4" t="str">
        <f>IF(Table1[[#This Row],[Modality]]="ct",ABS((H99-Table1[[#This Row],[Volume P]])/Table1[[#This Row],[Volume P]]),"")</f>
        <v/>
      </c>
      <c r="K99" s="4">
        <f>IF(Table1[[#This Row],[Modality]]="mr",(H99-Table1[[#This Row],[Volume P]])/Table1[[#This Row],[Volume P]],"")</f>
        <v>0.89400439115014363</v>
      </c>
      <c r="M99" s="14"/>
      <c r="R99" s="3">
        <f t="shared" si="1"/>
        <v>0</v>
      </c>
      <c r="S99" s="4">
        <f>ABS((R99-Table1[[#This Row],[Volume P]])/Table1[[#This Row],[Volume P]])</f>
        <v>1</v>
      </c>
    </row>
    <row r="100" spans="1:19" ht="15.75" x14ac:dyDescent="0.25">
      <c r="A100" s="18">
        <v>99</v>
      </c>
      <c r="B100" s="3">
        <v>2365.5</v>
      </c>
      <c r="C100" s="3">
        <v>2259.8000000000002</v>
      </c>
      <c r="D100" s="3" t="s">
        <v>11</v>
      </c>
      <c r="G100" s="3">
        <v>1</v>
      </c>
      <c r="H100" s="3">
        <v>4242.58</v>
      </c>
      <c r="I100" s="5">
        <f>ABS((Table1[[#This Row],[Volume A]]-Table1[[#This Row],[Volume P]])/Table1[[#This Row],[Volume P]])</f>
        <v>4.6774050800955751E-2</v>
      </c>
      <c r="J100" s="4" t="str">
        <f>IF(Table1[[#This Row],[Modality]]="ct",ABS((H100-Table1[[#This Row],[Volume P]])/Table1[[#This Row],[Volume P]]),"")</f>
        <v/>
      </c>
      <c r="K100" s="4">
        <f>IF(Table1[[#This Row],[Modality]]="mr",(H100-Table1[[#This Row],[Volume P]])/Table1[[#This Row],[Volume P]],"")</f>
        <v>0.87741393043632165</v>
      </c>
      <c r="R100" s="3">
        <f t="shared" si="1"/>
        <v>0</v>
      </c>
      <c r="S100" s="4">
        <f>ABS((R100-Table1[[#This Row],[Volume P]])/Table1[[#This Row],[Volume P]])</f>
        <v>1</v>
      </c>
    </row>
    <row r="101" spans="1:19" ht="15.75" x14ac:dyDescent="0.25">
      <c r="A101" s="18">
        <v>100</v>
      </c>
      <c r="B101" s="3">
        <v>1516.6</v>
      </c>
      <c r="C101" s="3">
        <v>1516.6</v>
      </c>
      <c r="D101" s="3" t="s">
        <v>11</v>
      </c>
      <c r="G101" s="3">
        <v>1</v>
      </c>
      <c r="H101" s="3">
        <v>1803.45</v>
      </c>
      <c r="I101" s="5">
        <f>ABS((Table1[[#This Row],[Volume A]]-Table1[[#This Row],[Volume P]])/Table1[[#This Row],[Volume P]])</f>
        <v>0</v>
      </c>
      <c r="J101" s="4" t="str">
        <f>IF(Table1[[#This Row],[Modality]]="ct",ABS((H101-Table1[[#This Row],[Volume P]])/Table1[[#This Row],[Volume P]]),"")</f>
        <v/>
      </c>
      <c r="K101" s="4">
        <f>IF(Table1[[#This Row],[Modality]]="mr",(H101-Table1[[#This Row],[Volume P]])/Table1[[#This Row],[Volume P]],"")</f>
        <v>0.18914018198602148</v>
      </c>
      <c r="R101" s="3">
        <f t="shared" si="1"/>
        <v>0</v>
      </c>
      <c r="S101" s="4">
        <f>ABS((R101-Table1[[#This Row],[Volume P]])/Table1[[#This Row],[Volume P]])</f>
        <v>1</v>
      </c>
    </row>
    <row r="102" spans="1:19" ht="15.75" x14ac:dyDescent="0.25">
      <c r="A102" s="18">
        <v>101</v>
      </c>
      <c r="B102" s="9">
        <v>3683.1</v>
      </c>
      <c r="C102" s="9">
        <v>3679.8</v>
      </c>
      <c r="D102" s="9" t="s">
        <v>8</v>
      </c>
      <c r="E102" s="9"/>
      <c r="F102" s="9"/>
      <c r="G102" s="9"/>
      <c r="H102" s="3">
        <v>2118.0500000000002</v>
      </c>
      <c r="I102" s="5">
        <f>ABS((Table1[[#This Row],[Volume A]]-Table1[[#This Row],[Volume P]])/Table1[[#This Row],[Volume P]])</f>
        <v>8.9678786890584465E-4</v>
      </c>
      <c r="J102" s="4">
        <f>IF(Table1[[#This Row],[Modality]]="ct",ABS((H102-Table1[[#This Row],[Volume P]])/Table1[[#This Row],[Volume P]]),"")</f>
        <v>0.42441165280721777</v>
      </c>
      <c r="K102" s="4" t="str">
        <f>IF(Table1[[#This Row],[Modality]]="mr",(H102-Table1[[#This Row],[Volume P]])/Table1[[#This Row],[Volume P]],"")</f>
        <v/>
      </c>
      <c r="M102" s="9"/>
      <c r="R102" s="3">
        <f t="shared" si="1"/>
        <v>0</v>
      </c>
      <c r="S102" s="4">
        <f>ABS((R102-Table1[[#This Row],[Volume P]])/Table1[[#This Row],[Volume P]])</f>
        <v>1</v>
      </c>
    </row>
    <row r="103" spans="1:19" ht="15.75" x14ac:dyDescent="0.25">
      <c r="A103" s="18">
        <v>102</v>
      </c>
      <c r="B103" s="3">
        <v>1452.8</v>
      </c>
      <c r="C103" s="3">
        <v>1456.5</v>
      </c>
      <c r="D103" s="3" t="s">
        <v>11</v>
      </c>
      <c r="G103" s="3">
        <v>1</v>
      </c>
      <c r="H103" s="12">
        <v>5126.34</v>
      </c>
      <c r="I103" s="5">
        <f>ABS((Table1[[#This Row],[Volume A]]-Table1[[#This Row],[Volume P]])/Table1[[#This Row],[Volume P]])</f>
        <v>2.5403364229317168E-3</v>
      </c>
      <c r="J103" s="4" t="str">
        <f>IF(Table1[[#This Row],[Modality]]="ct",(H103-Table1[[#This Row],[Volume P]])/Table1[[#This Row],[Volume P]],"")</f>
        <v/>
      </c>
      <c r="K103" s="4">
        <f>IF(Table1[[#This Row],[Modality]]="mr",(H103-Table1[[#This Row],[Volume P]])/Table1[[#This Row],[Volume P]],"")</f>
        <v>2.5196292481977345</v>
      </c>
      <c r="R103" s="3">
        <f t="shared" si="1"/>
        <v>0</v>
      </c>
      <c r="S103" s="4">
        <f>ABS((R103-Table1[[#This Row],[Volume P]])/Table1[[#This Row],[Volume P]])</f>
        <v>1</v>
      </c>
    </row>
    <row r="104" spans="1:19" ht="15.75" x14ac:dyDescent="0.25">
      <c r="A104" s="18">
        <v>103</v>
      </c>
      <c r="B104" s="3">
        <v>1923.1</v>
      </c>
      <c r="C104" s="3">
        <v>1737.8</v>
      </c>
      <c r="D104" s="3" t="s">
        <v>11</v>
      </c>
      <c r="H104" s="3">
        <v>3095.99</v>
      </c>
      <c r="I104" s="5">
        <f>ABS((Table1[[#This Row],[Volume A]]-Table1[[#This Row],[Volume P]])/Table1[[#This Row],[Volume P]])</f>
        <v>0.10662907123949819</v>
      </c>
      <c r="J104" s="4" t="str">
        <f>IF(Table1[[#This Row],[Modality]]="ct",(H104-Table1[[#This Row],[Volume P]])/Table1[[#This Row],[Volume P]],"")</f>
        <v/>
      </c>
      <c r="K104" s="4">
        <f>IF(Table1[[#This Row],[Modality]]="mr",(H104-Table1[[#This Row],[Volume P]])/Table1[[#This Row],[Volume P]],"")</f>
        <v>0.78155714121302788</v>
      </c>
      <c r="L104" s="17"/>
      <c r="R104" s="3">
        <f t="shared" si="1"/>
        <v>0</v>
      </c>
      <c r="S104" s="4">
        <f>ABS((R104-Table1[[#This Row],[Volume P]])/Table1[[#This Row],[Volume P]])</f>
        <v>1</v>
      </c>
    </row>
    <row r="105" spans="1:19" x14ac:dyDescent="0.25">
      <c r="L105" s="5"/>
      <c r="S105" s="4"/>
    </row>
    <row r="106" spans="1:19" x14ac:dyDescent="0.25">
      <c r="J106" s="5"/>
      <c r="S106" s="4"/>
    </row>
    <row r="107" spans="1:19" x14ac:dyDescent="0.25">
      <c r="S107" s="4"/>
    </row>
    <row r="108" spans="1:19" x14ac:dyDescent="0.25">
      <c r="I108" s="17">
        <f>AVERAGE(I2:I104)</f>
        <v>6.671743743843124E-2</v>
      </c>
      <c r="J108" s="17">
        <f>AVERAGE(J2:J104)</f>
        <v>0.17790973010017694</v>
      </c>
      <c r="K108" s="4">
        <f>AVERAGE(K2:K104)</f>
        <v>1.3650902502648974</v>
      </c>
      <c r="S108" s="17">
        <f>AVERAGE(S2:S104)</f>
        <v>0.93448983900967797</v>
      </c>
    </row>
    <row r="109" spans="1:19" x14ac:dyDescent="0.25">
      <c r="I109" s="5">
        <f>STDEV(I2:I104)</f>
        <v>9.5918024823494444E-2</v>
      </c>
      <c r="J109" s="5">
        <f>STDEV(J2:J104)</f>
        <v>0.27328509579349991</v>
      </c>
      <c r="K109" s="4">
        <f>STDEV(K2:K104)</f>
        <v>1.0960771263248681</v>
      </c>
      <c r="S109" s="5">
        <f>STDEV(S2:S104)</f>
        <v>0.19342703086718172</v>
      </c>
    </row>
    <row r="110" spans="1:19" x14ac:dyDescent="0.25">
      <c r="S110" s="4"/>
    </row>
  </sheetData>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92"/>
  <sheetViews>
    <sheetView workbookViewId="0">
      <selection activeCell="N2" sqref="N2"/>
    </sheetView>
  </sheetViews>
  <sheetFormatPr defaultColWidth="9.140625" defaultRowHeight="15.75" x14ac:dyDescent="0.25"/>
  <cols>
    <col min="1" max="1" width="9.140625" style="24" customWidth="1"/>
    <col min="2" max="2" width="9.7109375" style="21" bestFit="1" customWidth="1"/>
    <col min="3" max="3" width="9.5703125" style="21" bestFit="1" customWidth="1"/>
    <col min="4" max="4" width="9" style="21" bestFit="1" customWidth="1"/>
    <col min="5" max="5" width="6.140625" style="21" customWidth="1"/>
    <col min="6" max="6" width="12.85546875" style="31" customWidth="1"/>
    <col min="7" max="7" width="8.7109375" style="37" customWidth="1"/>
    <col min="8" max="8" width="10" style="38" customWidth="1"/>
    <col min="9" max="9" width="4.7109375" style="21" customWidth="1"/>
    <col min="10" max="10" width="12.5703125" style="31" customWidth="1"/>
    <col min="11" max="11" width="8.7109375" style="37" customWidth="1"/>
    <col min="12" max="12" width="8.42578125" style="38" customWidth="1"/>
    <col min="13" max="13" width="4.85546875" style="21" customWidth="1"/>
    <col min="14" max="14" width="12.7109375" style="31" bestFit="1" customWidth="1"/>
    <col min="15" max="15" width="9.28515625" style="32" customWidth="1"/>
    <col min="16" max="16" width="24.28515625" style="21" customWidth="1"/>
    <col min="17" max="17" width="9.140625" style="21"/>
    <col min="18" max="18" width="22" style="43" bestFit="1" customWidth="1"/>
    <col min="19" max="19" width="12" style="43" customWidth="1"/>
    <col min="20" max="20" width="9.140625" style="21"/>
    <col min="21" max="21" width="18.28515625" style="21" customWidth="1"/>
    <col min="22" max="22" width="43.5703125" style="21" customWidth="1"/>
    <col min="23" max="16384" width="9.140625" style="21"/>
  </cols>
  <sheetData>
    <row r="1" spans="1:22" s="23" customFormat="1" x14ac:dyDescent="0.25">
      <c r="A1" s="18" t="s">
        <v>0</v>
      </c>
      <c r="B1" s="22" t="s">
        <v>1</v>
      </c>
      <c r="C1" s="22" t="s">
        <v>2</v>
      </c>
      <c r="D1" s="22" t="s">
        <v>4</v>
      </c>
      <c r="E1" s="22"/>
      <c r="F1" s="33" t="s">
        <v>51</v>
      </c>
      <c r="G1" s="34" t="s">
        <v>40</v>
      </c>
      <c r="H1" s="35" t="s">
        <v>46</v>
      </c>
      <c r="I1" s="22"/>
      <c r="J1" s="33" t="s">
        <v>52</v>
      </c>
      <c r="K1" s="34" t="s">
        <v>40</v>
      </c>
      <c r="L1" s="35" t="s">
        <v>46</v>
      </c>
      <c r="M1" s="22"/>
      <c r="N1" s="29" t="s">
        <v>45</v>
      </c>
      <c r="O1" s="30" t="s">
        <v>40</v>
      </c>
      <c r="P1" s="23" t="s">
        <v>36</v>
      </c>
      <c r="R1" s="42"/>
      <c r="S1" s="42"/>
    </row>
    <row r="2" spans="1:22" ht="16.5" thickBot="1" x14ac:dyDescent="0.3">
      <c r="A2" s="24">
        <f>+kri!A2</f>
        <v>1</v>
      </c>
      <c r="B2" s="21">
        <f>+Table1[[#This Row],[Volume A]]</f>
        <v>1801.8</v>
      </c>
      <c r="C2" s="21">
        <f>+Table1[[#This Row],[Volume P]]</f>
        <v>1665.6</v>
      </c>
      <c r="D2" s="3" t="str">
        <f>+Table1[[#This Row],[Modality]]</f>
        <v>ct</v>
      </c>
      <c r="E2" s="3"/>
      <c r="F2" s="36"/>
      <c r="G2" s="49"/>
      <c r="H2" s="41"/>
      <c r="I2" s="3"/>
      <c r="J2" s="36"/>
      <c r="K2" s="49"/>
      <c r="L2" s="41"/>
      <c r="M2" s="3"/>
      <c r="N2" s="31">
        <v>1466.39</v>
      </c>
      <c r="O2" s="32">
        <f>+ABS((N2-C2)/C2)</f>
        <v>0.11960254562920258</v>
      </c>
      <c r="P2" s="21" t="s">
        <v>59</v>
      </c>
    </row>
    <row r="3" spans="1:22" x14ac:dyDescent="0.25">
      <c r="A3" s="24">
        <f>+kri!A3</f>
        <v>2</v>
      </c>
      <c r="B3" s="21">
        <f>+Table1[[#This Row],[Volume A]]</f>
        <v>1714.7</v>
      </c>
      <c r="C3" s="21">
        <f>+Table1[[#This Row],[Volume P]]</f>
        <v>1172.5999999999999</v>
      </c>
      <c r="D3" s="3" t="str">
        <f>+Table1[[#This Row],[Modality]]</f>
        <v>ct</v>
      </c>
      <c r="E3" s="3"/>
      <c r="G3" s="50"/>
      <c r="H3" s="32"/>
      <c r="K3" s="49"/>
      <c r="L3" s="32"/>
      <c r="P3" s="21" t="s">
        <v>30</v>
      </c>
      <c r="U3" s="25" t="s">
        <v>1</v>
      </c>
      <c r="V3" s="26" t="s">
        <v>38</v>
      </c>
    </row>
    <row r="4" spans="1:22" x14ac:dyDescent="0.25">
      <c r="A4" s="24">
        <f>+kri!A4</f>
        <v>3</v>
      </c>
      <c r="B4" s="21">
        <f>+Table1[[#This Row],[Volume A]]</f>
        <v>2263.6</v>
      </c>
      <c r="C4" s="21">
        <f>+Table1[[#This Row],[Volume P]]</f>
        <v>2073</v>
      </c>
      <c r="D4" s="3" t="str">
        <f>+Table1[[#This Row],[Modality]]</f>
        <v>ct</v>
      </c>
      <c r="E4" s="3"/>
      <c r="G4" s="50"/>
      <c r="H4" s="32"/>
      <c r="K4" s="49"/>
      <c r="L4" s="32"/>
      <c r="P4" s="21" t="s">
        <v>30</v>
      </c>
      <c r="R4" s="92" t="s">
        <v>51</v>
      </c>
      <c r="S4" s="92"/>
      <c r="U4" s="27" t="s">
        <v>2</v>
      </c>
      <c r="V4" s="28" t="s">
        <v>37</v>
      </c>
    </row>
    <row r="5" spans="1:22" x14ac:dyDescent="0.25">
      <c r="A5" s="24">
        <f>+kri!A5</f>
        <v>4</v>
      </c>
      <c r="B5" s="21">
        <f>+Table1[[#This Row],[Volume A]]</f>
        <v>1739.5</v>
      </c>
      <c r="C5" s="21">
        <f>+Table1[[#This Row],[Volume P]]</f>
        <v>1798</v>
      </c>
      <c r="D5" s="3" t="str">
        <f>+Table1[[#This Row],[Modality]]</f>
        <v>ct</v>
      </c>
      <c r="E5" s="3"/>
      <c r="G5" s="50"/>
      <c r="H5" s="32"/>
      <c r="K5" s="49"/>
      <c r="L5" s="32"/>
      <c r="N5" s="31">
        <v>1732.34</v>
      </c>
      <c r="O5" s="32">
        <f t="shared" ref="O5:O66" si="0">+ABS((N5-C5)/C5)</f>
        <v>3.6518353726362668E-2</v>
      </c>
      <c r="R5" s="44" t="s">
        <v>49</v>
      </c>
      <c r="S5" s="45" t="e">
        <f>AVERAGEIFS(G2:G104,G2:G104,"&lt;&gt;0",G2:G104,"&lt;50%")</f>
        <v>#DIV/0!</v>
      </c>
      <c r="U5" s="83" t="s">
        <v>35</v>
      </c>
      <c r="V5" s="80" t="s">
        <v>60</v>
      </c>
    </row>
    <row r="6" spans="1:22" x14ac:dyDescent="0.25">
      <c r="A6" s="24">
        <f>+kri!A6</f>
        <v>5</v>
      </c>
      <c r="B6" s="21">
        <f>+Table1[[#This Row],[Volume A]]</f>
        <v>1941.7</v>
      </c>
      <c r="C6" s="21">
        <f>+Table1[[#This Row],[Volume P]]</f>
        <v>1775.9</v>
      </c>
      <c r="D6" s="3" t="str">
        <f>+Table1[[#This Row],[Modality]]</f>
        <v>ct</v>
      </c>
      <c r="E6" s="3"/>
      <c r="G6" s="50"/>
      <c r="H6" s="32"/>
      <c r="K6" s="49"/>
      <c r="L6" s="32"/>
      <c r="N6" s="31">
        <v>2188.71</v>
      </c>
      <c r="O6" s="32">
        <f t="shared" si="0"/>
        <v>0.23245115152880225</v>
      </c>
      <c r="R6" s="44" t="s">
        <v>48</v>
      </c>
      <c r="S6" s="45" t="e">
        <f>STDEV(G2:G104)</f>
        <v>#DIV/0!</v>
      </c>
      <c r="U6" s="84"/>
      <c r="V6" s="81"/>
    </row>
    <row r="7" spans="1:22" x14ac:dyDescent="0.25">
      <c r="A7" s="24">
        <f>+kri!A7</f>
        <v>6</v>
      </c>
      <c r="B7" s="21">
        <f>+Table1[[#This Row],[Volume A]]</f>
        <v>1526.8</v>
      </c>
      <c r="C7" s="21">
        <f>+Table1[[#This Row],[Volume P]]</f>
        <v>1515.4</v>
      </c>
      <c r="D7" s="3" t="str">
        <f>+Table1[[#This Row],[Modality]]</f>
        <v>mr</v>
      </c>
      <c r="E7" s="3"/>
      <c r="G7" s="50"/>
      <c r="H7" s="32"/>
      <c r="J7" s="31">
        <v>1564.39</v>
      </c>
      <c r="K7" s="49">
        <f t="shared" ref="K7:K63" si="1">+ABS((C7-J7)/C7)</f>
        <v>3.2328098191896533E-2</v>
      </c>
      <c r="L7" s="32">
        <v>0.94199999999999995</v>
      </c>
      <c r="N7" s="31">
        <v>1383.32</v>
      </c>
      <c r="O7" s="32">
        <f t="shared" si="0"/>
        <v>8.7158506005015277E-2</v>
      </c>
      <c r="R7" s="44" t="s">
        <v>50</v>
      </c>
      <c r="S7" s="45" t="e">
        <f>AVERAGEIF(H4:H106,"&lt;&gt;0")</f>
        <v>#DIV/0!</v>
      </c>
      <c r="U7" s="84"/>
      <c r="V7" s="81"/>
    </row>
    <row r="8" spans="1:22" x14ac:dyDescent="0.25">
      <c r="A8" s="24">
        <f>+kri!A8</f>
        <v>7</v>
      </c>
      <c r="B8" s="21">
        <f>+Table1[[#This Row],[Volume A]]</f>
        <v>1313.8</v>
      </c>
      <c r="C8" s="21">
        <f>+Table1[[#This Row],[Volume P]]</f>
        <v>1328.6</v>
      </c>
      <c r="D8" s="3" t="str">
        <f>+Table1[[#This Row],[Modality]]</f>
        <v>mr</v>
      </c>
      <c r="E8" s="3"/>
      <c r="G8" s="50"/>
      <c r="H8" s="32"/>
      <c r="J8" s="31">
        <v>1615.39</v>
      </c>
      <c r="K8" s="49">
        <f t="shared" si="1"/>
        <v>0.21585879873551123</v>
      </c>
      <c r="L8" s="32">
        <v>0.85140000000000005</v>
      </c>
      <c r="N8" s="31">
        <v>660.87099999999998</v>
      </c>
      <c r="O8" s="32">
        <f t="shared" si="0"/>
        <v>0.50258091223844648</v>
      </c>
      <c r="P8" s="21" t="s">
        <v>44</v>
      </c>
      <c r="U8" s="84"/>
      <c r="V8" s="81"/>
    </row>
    <row r="9" spans="1:22" x14ac:dyDescent="0.25">
      <c r="A9" s="24">
        <f>+kri!A9</f>
        <v>8</v>
      </c>
      <c r="B9" s="21">
        <f>+Table1[[#This Row],[Volume A]]</f>
        <v>1304.0999999999999</v>
      </c>
      <c r="C9" s="21">
        <f>+Table1[[#This Row],[Volume P]]</f>
        <v>1243</v>
      </c>
      <c r="D9" s="3" t="str">
        <f>+Table1[[#This Row],[Modality]]</f>
        <v>mr</v>
      </c>
      <c r="E9" s="3"/>
      <c r="G9" s="50"/>
      <c r="H9" s="32"/>
      <c r="J9" s="31">
        <v>1295.53</v>
      </c>
      <c r="K9" s="49">
        <f t="shared" si="1"/>
        <v>4.2260659694287994E-2</v>
      </c>
      <c r="L9" s="32">
        <v>0.88329999999999997</v>
      </c>
      <c r="N9" s="31">
        <v>1337.11</v>
      </c>
      <c r="O9" s="32">
        <f t="shared" si="0"/>
        <v>7.5711987127916255E-2</v>
      </c>
      <c r="R9" s="92" t="s">
        <v>47</v>
      </c>
      <c r="S9" s="92"/>
      <c r="U9" s="86"/>
      <c r="V9" s="87"/>
    </row>
    <row r="10" spans="1:22" x14ac:dyDescent="0.25">
      <c r="A10" s="24">
        <f>+kri!A10</f>
        <v>9</v>
      </c>
      <c r="B10" s="21">
        <f>+Table1[[#This Row],[Volume A]]</f>
        <v>1620.4</v>
      </c>
      <c r="C10" s="21">
        <f>+Table1[[#This Row],[Volume P]]</f>
        <v>1516.3</v>
      </c>
      <c r="D10" s="3" t="str">
        <f>+Table1[[#This Row],[Modality]]</f>
        <v>ct</v>
      </c>
      <c r="E10" s="3"/>
      <c r="G10" s="50"/>
      <c r="H10" s="32"/>
      <c r="K10" s="49"/>
      <c r="L10" s="32"/>
      <c r="N10" s="31">
        <v>1466.4</v>
      </c>
      <c r="O10" s="32">
        <f t="shared" si="0"/>
        <v>3.2909054936358151E-2</v>
      </c>
      <c r="R10" s="44" t="s">
        <v>49</v>
      </c>
      <c r="S10" s="45">
        <f>AVERAGEIFS(K2:K104,K2:K104,"&lt;&gt;0",K2:K104,"&lt;30%")</f>
        <v>6.3609986190155884E-2</v>
      </c>
      <c r="U10" s="83" t="s">
        <v>57</v>
      </c>
      <c r="V10" s="80" t="s">
        <v>58</v>
      </c>
    </row>
    <row r="11" spans="1:22" x14ac:dyDescent="0.25">
      <c r="A11" s="24">
        <f>+kri!A11</f>
        <v>10</v>
      </c>
      <c r="B11" s="21">
        <f>+Table1[[#This Row],[Volume A]]</f>
        <v>1357.2</v>
      </c>
      <c r="C11" s="21">
        <f>+Table1[[#This Row],[Volume P]]</f>
        <v>1330</v>
      </c>
      <c r="D11" s="3" t="str">
        <f>+Table1[[#This Row],[Modality]]</f>
        <v>mr</v>
      </c>
      <c r="E11" s="3"/>
      <c r="G11" s="50"/>
      <c r="H11" s="32"/>
      <c r="J11" s="31">
        <v>1389.44</v>
      </c>
      <c r="K11" s="49">
        <f t="shared" si="1"/>
        <v>4.469172932330831E-2</v>
      </c>
      <c r="L11" s="32">
        <v>0.92700000000000005</v>
      </c>
      <c r="N11" s="31">
        <v>1312.44</v>
      </c>
      <c r="O11" s="32">
        <f t="shared" si="0"/>
        <v>1.3203007518796951E-2</v>
      </c>
      <c r="R11" s="44" t="s">
        <v>48</v>
      </c>
      <c r="S11" s="45">
        <f>STDEV(K2:K104)</f>
        <v>0.21826631915929956</v>
      </c>
      <c r="U11" s="84"/>
      <c r="V11" s="81"/>
    </row>
    <row r="12" spans="1:22" x14ac:dyDescent="0.25">
      <c r="A12" s="24">
        <f>+kri!A12</f>
        <v>11</v>
      </c>
      <c r="B12" s="21">
        <f>+Table1[[#This Row],[Volume A]]</f>
        <v>1566.9</v>
      </c>
      <c r="C12" s="21">
        <f>+Table1[[#This Row],[Volume P]]</f>
        <v>1549.1</v>
      </c>
      <c r="D12" s="3" t="str">
        <f>+Table1[[#This Row],[Modality]]</f>
        <v>mr</v>
      </c>
      <c r="E12" s="3"/>
      <c r="G12" s="50"/>
      <c r="H12" s="32"/>
      <c r="J12" s="31">
        <v>1497.36</v>
      </c>
      <c r="K12" s="49">
        <f t="shared" si="1"/>
        <v>3.340003873216707E-2</v>
      </c>
      <c r="L12" s="32">
        <v>0.92110000000000003</v>
      </c>
      <c r="N12" s="31">
        <v>1334.49</v>
      </c>
      <c r="O12" s="32">
        <f t="shared" si="0"/>
        <v>0.13853850622942349</v>
      </c>
      <c r="R12" s="44" t="s">
        <v>56</v>
      </c>
      <c r="S12" s="45">
        <f>AVERAGEIF(L4:L106,"&lt;&gt;0")</f>
        <v>0.90393372549019602</v>
      </c>
      <c r="U12" s="84"/>
      <c r="V12" s="81"/>
    </row>
    <row r="13" spans="1:22" x14ac:dyDescent="0.25">
      <c r="A13" s="24">
        <f>+kri!A13</f>
        <v>12</v>
      </c>
      <c r="B13" s="21">
        <f>+Table1[[#This Row],[Volume A]]</f>
        <v>1460.6</v>
      </c>
      <c r="C13" s="21">
        <f>+Table1[[#This Row],[Volume P]]</f>
        <v>1466.1</v>
      </c>
      <c r="D13" s="3" t="str">
        <f>+Table1[[#This Row],[Modality]]</f>
        <v>ct</v>
      </c>
      <c r="E13" s="3"/>
      <c r="G13" s="50"/>
      <c r="H13" s="32"/>
      <c r="K13" s="49"/>
      <c r="L13" s="32"/>
      <c r="N13" s="31">
        <v>1640</v>
      </c>
      <c r="O13" s="32">
        <f t="shared" si="0"/>
        <v>0.11861400995839308</v>
      </c>
      <c r="R13"/>
      <c r="S13"/>
      <c r="U13" s="84"/>
      <c r="V13" s="81"/>
    </row>
    <row r="14" spans="1:22" ht="15" customHeight="1" x14ac:dyDescent="0.25">
      <c r="A14" s="24">
        <f>+kri!A14</f>
        <v>13</v>
      </c>
      <c r="B14" s="21">
        <f>+Table1[[#This Row],[Volume A]]</f>
        <v>1633.4</v>
      </c>
      <c r="C14" s="21">
        <f>+Table1[[#This Row],[Volume P]]</f>
        <v>1557.7</v>
      </c>
      <c r="D14" s="3" t="str">
        <f>+Table1[[#This Row],[Modality]]</f>
        <v>mr</v>
      </c>
      <c r="E14" s="3"/>
      <c r="G14" s="50"/>
      <c r="H14" s="32"/>
      <c r="J14" s="31">
        <v>1724.16</v>
      </c>
      <c r="K14" s="49">
        <f t="shared" si="1"/>
        <v>0.1068626821595943</v>
      </c>
      <c r="L14" s="32">
        <v>0.87860000000000005</v>
      </c>
      <c r="N14" s="31">
        <v>1485.88</v>
      </c>
      <c r="O14" s="32">
        <f t="shared" si="0"/>
        <v>4.6106438980548205E-2</v>
      </c>
      <c r="R14" s="93" t="s">
        <v>42</v>
      </c>
      <c r="S14" s="94"/>
      <c r="U14" s="86"/>
      <c r="V14" s="87"/>
    </row>
    <row r="15" spans="1:22" x14ac:dyDescent="0.25">
      <c r="A15" s="24">
        <f>+kri!A15</f>
        <v>14</v>
      </c>
      <c r="B15" s="21">
        <f>+Table1[[#This Row],[Volume A]]</f>
        <v>1737.8</v>
      </c>
      <c r="C15" s="21">
        <f>+Table1[[#This Row],[Volume P]]</f>
        <v>1781.4</v>
      </c>
      <c r="D15" s="3" t="str">
        <f>+Table1[[#This Row],[Modality]]</f>
        <v>ct</v>
      </c>
      <c r="E15" s="3"/>
      <c r="G15" s="50"/>
      <c r="H15" s="32"/>
      <c r="K15" s="49"/>
      <c r="L15" s="32"/>
      <c r="N15" s="31">
        <v>1583.3</v>
      </c>
      <c r="O15" s="32">
        <f t="shared" si="0"/>
        <v>0.11120467048388914</v>
      </c>
      <c r="R15" s="44" t="s">
        <v>43</v>
      </c>
      <c r="S15" s="45">
        <f>AVERAGEIFS(O2:O104,O2:O104,"&lt;&gt;0",O2:O104,"&lt;50%")</f>
        <v>0.12434032373984207</v>
      </c>
      <c r="U15" s="83" t="s">
        <v>23</v>
      </c>
      <c r="V15" s="80" t="s">
        <v>31</v>
      </c>
    </row>
    <row r="16" spans="1:22" x14ac:dyDescent="0.25">
      <c r="A16" s="24">
        <f>+kri!A16</f>
        <v>15</v>
      </c>
      <c r="B16" s="21">
        <f>+Table1[[#This Row],[Volume A]]</f>
        <v>2186.1</v>
      </c>
      <c r="C16" s="21">
        <f>+Table1[[#This Row],[Volume P]]</f>
        <v>2274</v>
      </c>
      <c r="D16" s="3" t="str">
        <f>+Table1[[#This Row],[Modality]]</f>
        <v>ct</v>
      </c>
      <c r="E16" s="3"/>
      <c r="G16" s="50"/>
      <c r="H16" s="32"/>
      <c r="K16" s="49"/>
      <c r="L16" s="32"/>
      <c r="N16" s="31">
        <v>2405.56</v>
      </c>
      <c r="O16" s="32">
        <f t="shared" si="0"/>
        <v>5.7854001759014929E-2</v>
      </c>
      <c r="R16" s="44" t="s">
        <v>48</v>
      </c>
      <c r="S16" s="46">
        <f>STDEV(O2:O104)</f>
        <v>0.14978376778042762</v>
      </c>
      <c r="U16" s="84"/>
      <c r="V16" s="81"/>
    </row>
    <row r="17" spans="1:22" x14ac:dyDescent="0.25">
      <c r="A17" s="24">
        <f>+kri!A17</f>
        <v>16</v>
      </c>
      <c r="B17" s="21">
        <f>+Table1[[#This Row],[Volume A]]</f>
        <v>1714.3</v>
      </c>
      <c r="C17" s="21">
        <f>+Table1[[#This Row],[Volume P]]</f>
        <v>1807.1</v>
      </c>
      <c r="D17" s="3" t="str">
        <f>+Table1[[#This Row],[Modality]]</f>
        <v>ct</v>
      </c>
      <c r="E17" s="3"/>
      <c r="G17" s="50"/>
      <c r="H17" s="32"/>
      <c r="K17" s="49"/>
      <c r="L17" s="32"/>
      <c r="N17" s="31">
        <v>1725.11</v>
      </c>
      <c r="O17" s="32">
        <f t="shared" si="0"/>
        <v>4.5371036467268006E-2</v>
      </c>
      <c r="U17" s="84"/>
      <c r="V17" s="81"/>
    </row>
    <row r="18" spans="1:22" x14ac:dyDescent="0.25">
      <c r="A18" s="24">
        <f>+kri!A18</f>
        <v>17</v>
      </c>
      <c r="B18" s="21">
        <f>+Table1[[#This Row],[Volume A]]</f>
        <v>1512.3</v>
      </c>
      <c r="C18" s="21">
        <f>+Table1[[#This Row],[Volume P]]</f>
        <v>1506.5</v>
      </c>
      <c r="D18" s="3" t="str">
        <f>+Table1[[#This Row],[Modality]]</f>
        <v>ct</v>
      </c>
      <c r="E18" s="3"/>
      <c r="G18" s="50"/>
      <c r="H18" s="32"/>
      <c r="K18" s="49"/>
      <c r="L18" s="32"/>
      <c r="N18" s="31">
        <v>1155.5</v>
      </c>
      <c r="O18" s="32">
        <f t="shared" si="0"/>
        <v>0.2329903750414869</v>
      </c>
      <c r="U18" s="84"/>
      <c r="V18" s="81"/>
    </row>
    <row r="19" spans="1:22" ht="16.5" thickBot="1" x14ac:dyDescent="0.3">
      <c r="A19" s="24">
        <f>+kri!A19</f>
        <v>18</v>
      </c>
      <c r="B19" s="21">
        <f>+Table1[[#This Row],[Volume A]]</f>
        <v>1967.4</v>
      </c>
      <c r="C19" s="21">
        <f>+Table1[[#This Row],[Volume P]]</f>
        <v>2019.5</v>
      </c>
      <c r="D19" s="3" t="str">
        <f>+Table1[[#This Row],[Modality]]</f>
        <v>ct</v>
      </c>
      <c r="E19" s="3"/>
      <c r="G19" s="50"/>
      <c r="H19" s="32"/>
      <c r="K19" s="49"/>
      <c r="L19" s="32"/>
      <c r="N19" s="31">
        <v>1487.53</v>
      </c>
      <c r="O19" s="32">
        <f t="shared" si="0"/>
        <v>0.26341668729883638</v>
      </c>
      <c r="U19" s="85"/>
      <c r="V19" s="82"/>
    </row>
    <row r="20" spans="1:22" x14ac:dyDescent="0.25">
      <c r="A20" s="24">
        <f>+kri!A20</f>
        <v>19</v>
      </c>
      <c r="B20" s="21">
        <f>+Table1[[#This Row],[Volume A]]</f>
        <v>1742.9</v>
      </c>
      <c r="C20" s="21">
        <f>+Table1[[#This Row],[Volume P]]</f>
        <v>1613</v>
      </c>
      <c r="D20" s="3" t="str">
        <f>+Table1[[#This Row],[Modality]]</f>
        <v>ct</v>
      </c>
      <c r="E20" s="3"/>
      <c r="G20" s="50"/>
      <c r="H20" s="32"/>
      <c r="K20" s="49"/>
      <c r="L20" s="32"/>
      <c r="N20" s="31">
        <v>1278.6300000000001</v>
      </c>
      <c r="O20" s="32">
        <f t="shared" si="0"/>
        <v>0.20729696218226901</v>
      </c>
    </row>
    <row r="21" spans="1:22" x14ac:dyDescent="0.25">
      <c r="A21" s="24">
        <f>+kri!A21</f>
        <v>20</v>
      </c>
      <c r="B21" s="21">
        <f>+Table1[[#This Row],[Volume A]]</f>
        <v>1771.8</v>
      </c>
      <c r="C21" s="21">
        <f>+Table1[[#This Row],[Volume P]]</f>
        <v>1668.2</v>
      </c>
      <c r="D21" s="3" t="str">
        <f>+Table1[[#This Row],[Modality]]</f>
        <v>mr</v>
      </c>
      <c r="E21" s="3"/>
      <c r="G21" s="50"/>
      <c r="H21" s="32"/>
      <c r="J21" s="31">
        <v>1681.62</v>
      </c>
      <c r="K21" s="49">
        <f t="shared" si="1"/>
        <v>8.0445989689484736E-3</v>
      </c>
      <c r="L21" s="32">
        <v>0.92710000000000004</v>
      </c>
      <c r="N21" s="31">
        <v>1486.89</v>
      </c>
      <c r="O21" s="32">
        <f t="shared" si="0"/>
        <v>0.10868600887183788</v>
      </c>
    </row>
    <row r="22" spans="1:22" x14ac:dyDescent="0.25">
      <c r="A22" s="24">
        <f>+kri!A22</f>
        <v>21</v>
      </c>
      <c r="B22" s="21">
        <f>+Table1[[#This Row],[Volume A]]</f>
        <v>1885.8</v>
      </c>
      <c r="C22" s="21">
        <f>+Table1[[#This Row],[Volume P]]</f>
        <v>1799</v>
      </c>
      <c r="D22" s="3" t="str">
        <f>+Table1[[#This Row],[Modality]]</f>
        <v>mr</v>
      </c>
      <c r="E22" s="3"/>
      <c r="G22" s="50"/>
      <c r="H22" s="32"/>
      <c r="J22" s="31">
        <v>1944.44</v>
      </c>
      <c r="K22" s="49">
        <f t="shared" si="1"/>
        <v>8.0844913841022825E-2</v>
      </c>
      <c r="L22" s="32">
        <v>0.9083</v>
      </c>
      <c r="N22" s="31">
        <v>2705.85</v>
      </c>
      <c r="O22" s="32">
        <f t="shared" si="0"/>
        <v>0.50408560311284045</v>
      </c>
    </row>
    <row r="23" spans="1:22" x14ac:dyDescent="0.25">
      <c r="A23" s="24">
        <f>+kri!A23</f>
        <v>22</v>
      </c>
      <c r="B23" s="21">
        <f>+Table1[[#This Row],[Volume A]]</f>
        <v>1415.2</v>
      </c>
      <c r="C23" s="21">
        <f>+Table1[[#This Row],[Volume P]]</f>
        <v>1394.5</v>
      </c>
      <c r="D23" s="3" t="str">
        <f>+Table1[[#This Row],[Modality]]</f>
        <v>mr</v>
      </c>
      <c r="E23" s="3"/>
      <c r="G23" s="50"/>
      <c r="H23" s="32"/>
      <c r="J23" s="31">
        <v>1279.6300000000001</v>
      </c>
      <c r="K23" s="49">
        <f t="shared" si="1"/>
        <v>8.23736106131229E-2</v>
      </c>
      <c r="L23" s="32">
        <v>0.90900000000000003</v>
      </c>
      <c r="N23" s="31">
        <v>1269.93</v>
      </c>
      <c r="O23" s="32">
        <f t="shared" si="0"/>
        <v>8.9329508784510528E-2</v>
      </c>
    </row>
    <row r="24" spans="1:22" x14ac:dyDescent="0.25">
      <c r="A24" s="24">
        <f>+kri!A24</f>
        <v>23</v>
      </c>
      <c r="B24" s="21">
        <f>+Table1[[#This Row],[Volume A]]</f>
        <v>1057.5</v>
      </c>
      <c r="C24" s="21">
        <f>+Table1[[#This Row],[Volume P]]</f>
        <v>1033.5</v>
      </c>
      <c r="D24" s="3" t="str">
        <f>+Table1[[#This Row],[Modality]]</f>
        <v>mr</v>
      </c>
      <c r="E24" s="3"/>
      <c r="G24" s="50"/>
      <c r="H24" s="32"/>
      <c r="J24" s="31">
        <v>1012.37</v>
      </c>
      <c r="K24" s="49">
        <f t="shared" si="1"/>
        <v>2.044508950169327E-2</v>
      </c>
      <c r="L24" s="32"/>
      <c r="N24" s="31">
        <v>859.33</v>
      </c>
      <c r="O24" s="32">
        <f t="shared" si="0"/>
        <v>0.16852443154329944</v>
      </c>
    </row>
    <row r="25" spans="1:22" x14ac:dyDescent="0.25">
      <c r="A25" s="24">
        <f>+kri!A25</f>
        <v>24</v>
      </c>
      <c r="B25" s="21">
        <f>+Table1[[#This Row],[Volume A]]</f>
        <v>2002.2</v>
      </c>
      <c r="C25" s="21">
        <f>+Table1[[#This Row],[Volume P]]</f>
        <v>1941.2</v>
      </c>
      <c r="D25" s="3" t="str">
        <f>+Table1[[#This Row],[Modality]]</f>
        <v>ct</v>
      </c>
      <c r="E25" s="3"/>
      <c r="G25" s="50"/>
      <c r="H25" s="32"/>
      <c r="K25" s="49"/>
      <c r="L25" s="32"/>
      <c r="N25" s="31">
        <v>2362.75</v>
      </c>
      <c r="O25" s="32">
        <f t="shared" si="0"/>
        <v>0.21715948897589119</v>
      </c>
    </row>
    <row r="26" spans="1:22" x14ac:dyDescent="0.25">
      <c r="A26" s="24">
        <f>+kri!A26</f>
        <v>25</v>
      </c>
      <c r="B26" s="21">
        <f>+Table1[[#This Row],[Volume A]]</f>
        <v>1246.4000000000001</v>
      </c>
      <c r="C26" s="21">
        <f>+Table1[[#This Row],[Volume P]]</f>
        <v>1140.9000000000001</v>
      </c>
      <c r="D26" s="3" t="str">
        <f>+Table1[[#This Row],[Modality]]</f>
        <v>mr</v>
      </c>
      <c r="E26" s="3"/>
      <c r="G26" s="50"/>
      <c r="H26" s="32"/>
      <c r="J26" s="31">
        <v>1254.3499999999999</v>
      </c>
      <c r="K26" s="49">
        <f t="shared" si="1"/>
        <v>9.9439039354895092E-2</v>
      </c>
      <c r="L26" s="32">
        <v>0.89019999999999999</v>
      </c>
      <c r="N26" s="31">
        <v>1323.38</v>
      </c>
      <c r="O26" s="32">
        <f t="shared" si="0"/>
        <v>0.15994390393548952</v>
      </c>
    </row>
    <row r="27" spans="1:22" x14ac:dyDescent="0.25">
      <c r="A27" s="24">
        <f>+kri!A27</f>
        <v>26</v>
      </c>
      <c r="B27" s="21">
        <f>+Table1[[#This Row],[Volume A]]</f>
        <v>1578.2</v>
      </c>
      <c r="C27" s="21">
        <f>+Table1[[#This Row],[Volume P]]</f>
        <v>1481.1</v>
      </c>
      <c r="D27" s="3" t="str">
        <f>+Table1[[#This Row],[Modality]]</f>
        <v>mr</v>
      </c>
      <c r="E27" s="3"/>
      <c r="G27" s="50"/>
      <c r="H27" s="32"/>
      <c r="J27" s="31">
        <v>1537.02</v>
      </c>
      <c r="K27" s="49">
        <f t="shared" si="1"/>
        <v>3.77557220984404E-2</v>
      </c>
      <c r="L27" s="32">
        <v>0.93700000000000006</v>
      </c>
      <c r="N27" s="31">
        <v>1600</v>
      </c>
      <c r="O27" s="32">
        <f t="shared" si="0"/>
        <v>8.0278171629194581E-2</v>
      </c>
    </row>
    <row r="28" spans="1:22" x14ac:dyDescent="0.25">
      <c r="A28" s="24">
        <f>+kri!A28</f>
        <v>27</v>
      </c>
      <c r="B28" s="21">
        <f>+Table1[[#This Row],[Volume A]]</f>
        <v>1167.8</v>
      </c>
      <c r="C28" s="21">
        <f>+Table1[[#This Row],[Volume P]]</f>
        <v>1186.5</v>
      </c>
      <c r="D28" s="3" t="str">
        <f>+Table1[[#This Row],[Modality]]</f>
        <v>ct</v>
      </c>
      <c r="E28" s="3"/>
      <c r="G28" s="50"/>
      <c r="H28" s="32"/>
      <c r="K28" s="49"/>
      <c r="L28" s="32"/>
      <c r="N28" s="31">
        <v>1179.56</v>
      </c>
      <c r="O28" s="32">
        <f t="shared" si="0"/>
        <v>5.8491361146228863E-3</v>
      </c>
    </row>
    <row r="29" spans="1:22" x14ac:dyDescent="0.25">
      <c r="A29" s="24">
        <f>+kri!A29</f>
        <v>28</v>
      </c>
      <c r="B29" s="21">
        <f>+Table1[[#This Row],[Volume A]]</f>
        <v>2079.8000000000002</v>
      </c>
      <c r="C29" s="21">
        <f>+Table1[[#This Row],[Volume P]]</f>
        <v>1888.9</v>
      </c>
      <c r="D29" s="3" t="str">
        <f>+Table1[[#This Row],[Modality]]</f>
        <v>mr</v>
      </c>
      <c r="E29" s="3"/>
      <c r="G29" s="50"/>
      <c r="H29" s="32"/>
      <c r="J29" s="31">
        <v>2006.6</v>
      </c>
      <c r="K29" s="49">
        <f t="shared" si="1"/>
        <v>6.231139816824597E-2</v>
      </c>
      <c r="L29" s="32"/>
      <c r="N29" s="31">
        <v>1977.03</v>
      </c>
      <c r="O29" s="32">
        <f t="shared" si="0"/>
        <v>4.6656784371856573E-2</v>
      </c>
    </row>
    <row r="30" spans="1:22" x14ac:dyDescent="0.25">
      <c r="A30" s="24">
        <f>+kri!A30</f>
        <v>29</v>
      </c>
      <c r="B30" s="21">
        <f>+Table1[[#This Row],[Volume A]]</f>
        <v>1309.4000000000001</v>
      </c>
      <c r="C30" s="21">
        <f>+Table1[[#This Row],[Volume P]]</f>
        <v>1317.3</v>
      </c>
      <c r="D30" s="3" t="str">
        <f>+Table1[[#This Row],[Modality]]</f>
        <v>ct</v>
      </c>
      <c r="E30" s="3"/>
      <c r="G30" s="50"/>
      <c r="H30" s="32"/>
      <c r="K30" s="49"/>
      <c r="L30" s="32"/>
      <c r="N30" s="31">
        <v>928.03</v>
      </c>
      <c r="O30" s="32">
        <f t="shared" si="0"/>
        <v>0.29550595915888561</v>
      </c>
    </row>
    <row r="31" spans="1:22" x14ac:dyDescent="0.25">
      <c r="A31" s="24">
        <f>+kri!A31</f>
        <v>30</v>
      </c>
      <c r="B31" s="21">
        <f>+Table1[[#This Row],[Volume A]]</f>
        <v>1994.1</v>
      </c>
      <c r="C31" s="21">
        <f>+Table1[[#This Row],[Volume P]]</f>
        <v>1989.8</v>
      </c>
      <c r="D31" s="3" t="str">
        <f>+Table1[[#This Row],[Modality]]</f>
        <v>mr</v>
      </c>
      <c r="E31" s="3"/>
      <c r="G31" s="50"/>
      <c r="H31" s="32"/>
      <c r="J31" s="31">
        <v>2053.41</v>
      </c>
      <c r="K31" s="49">
        <f t="shared" si="1"/>
        <v>3.1968036988642028E-2</v>
      </c>
      <c r="L31" s="32">
        <v>0.94850000000000001</v>
      </c>
      <c r="N31" s="31">
        <v>2582.12</v>
      </c>
      <c r="O31" s="32">
        <f t="shared" si="0"/>
        <v>0.2976781586089054</v>
      </c>
    </row>
    <row r="32" spans="1:22" x14ac:dyDescent="0.25">
      <c r="A32" s="24">
        <f>+kri!A32</f>
        <v>31</v>
      </c>
      <c r="B32" s="21">
        <f>+Table1[[#This Row],[Volume A]]</f>
        <v>1453.5</v>
      </c>
      <c r="C32" s="21">
        <f>+Table1[[#This Row],[Volume P]]</f>
        <v>1511.3</v>
      </c>
      <c r="D32" s="3" t="str">
        <f>+Table1[[#This Row],[Modality]]</f>
        <v>ct</v>
      </c>
      <c r="E32" s="3"/>
      <c r="G32" s="39"/>
      <c r="H32" s="40"/>
      <c r="K32" s="49"/>
      <c r="L32" s="32"/>
      <c r="N32" s="31">
        <v>1615.39</v>
      </c>
      <c r="O32" s="32">
        <f t="shared" si="0"/>
        <v>6.8874478925428542E-2</v>
      </c>
    </row>
    <row r="33" spans="1:16" x14ac:dyDescent="0.25">
      <c r="A33" s="24">
        <f>+kri!A33</f>
        <v>32</v>
      </c>
      <c r="B33" s="21">
        <f>+Table1[[#This Row],[Volume A]]</f>
        <v>1174.7</v>
      </c>
      <c r="C33" s="21">
        <f>+Table1[[#This Row],[Volume P]]</f>
        <v>1205.5</v>
      </c>
      <c r="D33" s="3" t="str">
        <f>+Table1[[#This Row],[Modality]]</f>
        <v>ct</v>
      </c>
      <c r="E33" s="3"/>
      <c r="G33" s="39"/>
      <c r="H33" s="40"/>
      <c r="K33" s="49"/>
      <c r="L33" s="32"/>
      <c r="N33" s="31">
        <v>1137.1300000000001</v>
      </c>
      <c r="O33" s="32">
        <f t="shared" si="0"/>
        <v>5.6715055993363656E-2</v>
      </c>
    </row>
    <row r="34" spans="1:16" x14ac:dyDescent="0.25">
      <c r="A34" s="24">
        <f>+kri!A34</f>
        <v>33</v>
      </c>
      <c r="B34" s="21">
        <f>+Table1[[#This Row],[Volume A]]</f>
        <v>1499.6</v>
      </c>
      <c r="C34" s="21">
        <f>+Table1[[#This Row],[Volume P]]</f>
        <v>1556.7</v>
      </c>
      <c r="D34" s="3" t="str">
        <f>+Table1[[#This Row],[Modality]]</f>
        <v>ct</v>
      </c>
      <c r="E34" s="3"/>
      <c r="G34" s="39"/>
      <c r="H34" s="40"/>
      <c r="K34" s="49"/>
      <c r="L34" s="32"/>
      <c r="N34" s="31">
        <v>1163.93</v>
      </c>
      <c r="O34" s="32">
        <f t="shared" si="0"/>
        <v>0.25230937239031281</v>
      </c>
    </row>
    <row r="35" spans="1:16" x14ac:dyDescent="0.25">
      <c r="A35" s="24">
        <f>+kri!A35</f>
        <v>34</v>
      </c>
      <c r="B35" s="21">
        <f>+Table1[[#This Row],[Volume A]]</f>
        <v>1339</v>
      </c>
      <c r="C35" s="21">
        <f>+Table1[[#This Row],[Volume P]]</f>
        <v>1294.5999999999999</v>
      </c>
      <c r="D35" s="3" t="str">
        <f>+Table1[[#This Row],[Modality]]</f>
        <v>mr</v>
      </c>
      <c r="E35" s="3"/>
      <c r="G35" s="39"/>
      <c r="H35" s="40"/>
      <c r="J35" s="31">
        <v>1337.12</v>
      </c>
      <c r="K35" s="49">
        <f t="shared" si="1"/>
        <v>3.2844121736443681E-2</v>
      </c>
      <c r="L35" s="32">
        <v>0.94130000000000003</v>
      </c>
      <c r="N35" s="31">
        <v>1020.51</v>
      </c>
      <c r="O35" s="32">
        <f t="shared" si="0"/>
        <v>0.21171790514444611</v>
      </c>
      <c r="P35" s="21" t="s">
        <v>33</v>
      </c>
    </row>
    <row r="36" spans="1:16" x14ac:dyDescent="0.25">
      <c r="A36" s="24">
        <f>+kri!A36</f>
        <v>35</v>
      </c>
      <c r="B36" s="21">
        <f>+Table1[[#This Row],[Volume A]]</f>
        <v>1049</v>
      </c>
      <c r="C36" s="21">
        <f>+Table1[[#This Row],[Volume P]]</f>
        <v>1109.0999999999999</v>
      </c>
      <c r="D36" s="3" t="str">
        <f>+Table1[[#This Row],[Modality]]</f>
        <v>ct</v>
      </c>
      <c r="E36" s="3"/>
      <c r="G36" s="39"/>
      <c r="H36" s="40"/>
      <c r="K36" s="49"/>
      <c r="L36" s="32"/>
      <c r="N36" s="31">
        <v>1459.57</v>
      </c>
      <c r="O36" s="32">
        <f t="shared" si="0"/>
        <v>0.31599495086105855</v>
      </c>
      <c r="P36" s="21" t="s">
        <v>33</v>
      </c>
    </row>
    <row r="37" spans="1:16" x14ac:dyDescent="0.25">
      <c r="A37" s="24">
        <f>+kri!A37</f>
        <v>36</v>
      </c>
      <c r="B37" s="21">
        <f>+Table1[[#This Row],[Volume A]]</f>
        <v>1069</v>
      </c>
      <c r="C37" s="21">
        <f>+Table1[[#This Row],[Volume P]]</f>
        <v>1062.8</v>
      </c>
      <c r="D37" s="3" t="str">
        <f>+Table1[[#This Row],[Modality]]</f>
        <v>mr</v>
      </c>
      <c r="E37" s="3"/>
      <c r="G37" s="39"/>
      <c r="H37" s="40"/>
      <c r="J37" s="31">
        <v>1110.52</v>
      </c>
      <c r="K37" s="49">
        <f t="shared" si="1"/>
        <v>4.4900263455024493E-2</v>
      </c>
      <c r="L37" s="32">
        <v>0.94789999999999996</v>
      </c>
      <c r="N37" s="31">
        <v>1117.17</v>
      </c>
      <c r="O37" s="32">
        <f t="shared" si="0"/>
        <v>5.1157320286036999E-2</v>
      </c>
    </row>
    <row r="38" spans="1:16" x14ac:dyDescent="0.25">
      <c r="A38" s="24">
        <f>+kri!A38</f>
        <v>37</v>
      </c>
      <c r="B38" s="21">
        <f>+Table1[[#This Row],[Volume A]]</f>
        <v>1717.5</v>
      </c>
      <c r="C38" s="21">
        <f>+Table1[[#This Row],[Volume P]]</f>
        <v>1624.4</v>
      </c>
      <c r="D38" s="3" t="str">
        <f>+Table1[[#This Row],[Modality]]</f>
        <v>mr</v>
      </c>
      <c r="E38" s="3"/>
      <c r="G38" s="39"/>
      <c r="H38" s="40"/>
      <c r="J38" s="31">
        <v>1690.87</v>
      </c>
      <c r="K38" s="49">
        <f t="shared" si="1"/>
        <v>4.09197242058605E-2</v>
      </c>
      <c r="L38" s="32">
        <v>0.91420000000000001</v>
      </c>
      <c r="N38" s="31">
        <v>1668.83</v>
      </c>
      <c r="O38" s="32">
        <f t="shared" si="0"/>
        <v>2.7351637527702435E-2</v>
      </c>
    </row>
    <row r="39" spans="1:16" x14ac:dyDescent="0.25">
      <c r="A39" s="24">
        <f>+kri!A39</f>
        <v>38</v>
      </c>
      <c r="B39" s="21">
        <f>+Table1[[#This Row],[Volume A]]</f>
        <v>3371.7</v>
      </c>
      <c r="C39" s="21">
        <f>+Table1[[#This Row],[Volume P]]</f>
        <v>3489.7</v>
      </c>
      <c r="D39" s="3" t="str">
        <f>+Table1[[#This Row],[Modality]]</f>
        <v>ct</v>
      </c>
      <c r="E39" s="3"/>
      <c r="G39" s="39"/>
      <c r="H39" s="40"/>
      <c r="K39" s="49"/>
      <c r="L39" s="32"/>
      <c r="N39" s="31">
        <v>3385.22</v>
      </c>
      <c r="O39" s="32">
        <f t="shared" si="0"/>
        <v>2.9939536349829505E-2</v>
      </c>
    </row>
    <row r="40" spans="1:16" x14ac:dyDescent="0.25">
      <c r="A40" s="24">
        <f>+kri!A40</f>
        <v>39</v>
      </c>
      <c r="B40" s="21">
        <f>+Table1[[#This Row],[Volume A]]</f>
        <v>0</v>
      </c>
      <c r="C40" s="21">
        <f>+Table1[[#This Row],[Volume P]]</f>
        <v>0</v>
      </c>
      <c r="D40" s="21">
        <f>+Table1[[#This Row],[Modality]]</f>
        <v>0</v>
      </c>
      <c r="G40" s="39"/>
      <c r="H40" s="40"/>
      <c r="K40" s="49"/>
      <c r="L40" s="32"/>
      <c r="P40" s="21" t="s">
        <v>34</v>
      </c>
    </row>
    <row r="41" spans="1:16" x14ac:dyDescent="0.25">
      <c r="A41" s="24">
        <f>+kri!A41</f>
        <v>40</v>
      </c>
      <c r="B41" s="21">
        <f>+Table1[[#This Row],[Volume A]]</f>
        <v>1266</v>
      </c>
      <c r="C41" s="21">
        <f>+Table1[[#This Row],[Volume P]]</f>
        <v>1176.0999999999999</v>
      </c>
      <c r="D41" s="3" t="str">
        <f>+Table1[[#This Row],[Modality]]</f>
        <v>mr</v>
      </c>
      <c r="E41" s="3"/>
      <c r="G41" s="39"/>
      <c r="H41" s="40"/>
      <c r="J41" s="31">
        <v>1217.55</v>
      </c>
      <c r="K41" s="49">
        <f t="shared" si="1"/>
        <v>3.5243601734546423E-2</v>
      </c>
      <c r="L41" s="32">
        <v>0.93759999999999999</v>
      </c>
      <c r="N41" s="31">
        <v>1144.8900000000001</v>
      </c>
      <c r="O41" s="32">
        <f t="shared" si="0"/>
        <v>2.6536859110619686E-2</v>
      </c>
    </row>
    <row r="42" spans="1:16" x14ac:dyDescent="0.25">
      <c r="A42" s="24">
        <f>+kri!A42</f>
        <v>41</v>
      </c>
      <c r="B42" s="21">
        <f>+Table1[[#This Row],[Volume A]]</f>
        <v>2609.6999999999998</v>
      </c>
      <c r="C42" s="21">
        <f>+Table1[[#This Row],[Volume P]]</f>
        <v>2513.1</v>
      </c>
      <c r="D42" s="3" t="str">
        <f>+Table1[[#This Row],[Modality]]</f>
        <v>mr</v>
      </c>
      <c r="E42" s="3"/>
      <c r="G42" s="39"/>
      <c r="H42" s="40"/>
      <c r="J42" s="31">
        <v>2675.63</v>
      </c>
      <c r="K42" s="49">
        <f t="shared" si="1"/>
        <v>6.4673112888464529E-2</v>
      </c>
      <c r="L42" s="32">
        <v>0.89939999999999998</v>
      </c>
      <c r="N42" s="31">
        <v>3089.17</v>
      </c>
      <c r="O42" s="32">
        <f t="shared" si="0"/>
        <v>0.22922685129919232</v>
      </c>
    </row>
    <row r="43" spans="1:16" x14ac:dyDescent="0.25">
      <c r="A43" s="24">
        <f>+kri!A43</f>
        <v>42</v>
      </c>
      <c r="B43" s="21">
        <f>+Table1[[#This Row],[Volume A]]</f>
        <v>2962.4</v>
      </c>
      <c r="C43" s="21">
        <f>+Table1[[#This Row],[Volume P]]</f>
        <v>2818.8</v>
      </c>
      <c r="D43" s="3" t="str">
        <f>+Table1[[#This Row],[Modality]]</f>
        <v>mr</v>
      </c>
      <c r="E43" s="3"/>
      <c r="G43" s="39"/>
      <c r="H43" s="40"/>
      <c r="J43" s="31">
        <v>2863.67</v>
      </c>
      <c r="K43" s="49">
        <f t="shared" si="1"/>
        <v>1.591812118632038E-2</v>
      </c>
      <c r="L43" s="32">
        <v>0.89380000000000004</v>
      </c>
      <c r="N43" s="31">
        <v>3076.35</v>
      </c>
      <c r="O43" s="32">
        <f t="shared" si="0"/>
        <v>9.1368667518092708E-2</v>
      </c>
    </row>
    <row r="44" spans="1:16" x14ac:dyDescent="0.25">
      <c r="A44" s="24">
        <f>+kri!A44</f>
        <v>43</v>
      </c>
      <c r="B44" s="21">
        <f>+Table1[[#This Row],[Volume A]]</f>
        <v>3499.1</v>
      </c>
      <c r="C44" s="21">
        <f>+Table1[[#This Row],[Volume P]]</f>
        <v>3648.8</v>
      </c>
      <c r="D44" s="3" t="str">
        <f>+Table1[[#This Row],[Modality]]</f>
        <v>ct</v>
      </c>
      <c r="E44" s="3"/>
      <c r="G44" s="39"/>
      <c r="H44" s="40"/>
      <c r="K44" s="49"/>
      <c r="L44" s="32"/>
      <c r="P44" s="21" t="s">
        <v>32</v>
      </c>
    </row>
    <row r="45" spans="1:16" x14ac:dyDescent="0.25">
      <c r="A45" s="24">
        <f>+kri!A45</f>
        <v>44</v>
      </c>
      <c r="B45" s="21">
        <f>+Table1[[#This Row],[Volume A]]</f>
        <v>2536</v>
      </c>
      <c r="C45" s="21">
        <f>+Table1[[#This Row],[Volume P]]</f>
        <v>2262.6999999999998</v>
      </c>
      <c r="D45" s="3" t="str">
        <f>+Table1[[#This Row],[Modality]]</f>
        <v>mr</v>
      </c>
      <c r="E45" s="3"/>
      <c r="G45" s="39"/>
      <c r="H45" s="40"/>
      <c r="J45" s="31">
        <v>5847.21</v>
      </c>
      <c r="K45" s="49">
        <f t="shared" si="1"/>
        <v>1.5841737746939499</v>
      </c>
      <c r="L45" s="32" t="s">
        <v>55</v>
      </c>
      <c r="N45" s="31">
        <v>2271.4299999999998</v>
      </c>
      <c r="O45" s="32">
        <f t="shared" si="0"/>
        <v>3.8582224775710518E-3</v>
      </c>
    </row>
    <row r="46" spans="1:16" x14ac:dyDescent="0.25">
      <c r="A46" s="24">
        <f>+kri!A46</f>
        <v>45</v>
      </c>
      <c r="B46" s="21">
        <f>+Table1[[#This Row],[Volume A]]</f>
        <v>1298.8</v>
      </c>
      <c r="C46" s="21">
        <f>+Table1[[#This Row],[Volume P]]</f>
        <v>1299.3</v>
      </c>
      <c r="D46" s="3" t="str">
        <f>+Table1[[#This Row],[Modality]]</f>
        <v>ct</v>
      </c>
      <c r="E46" s="3"/>
      <c r="G46" s="39"/>
      <c r="H46" s="40"/>
      <c r="K46" s="49"/>
      <c r="L46" s="32"/>
      <c r="N46" s="31">
        <v>1050.06</v>
      </c>
      <c r="O46" s="32">
        <f t="shared" si="0"/>
        <v>0.19182636804433156</v>
      </c>
    </row>
    <row r="47" spans="1:16" x14ac:dyDescent="0.25">
      <c r="A47" s="24">
        <f>+kri!A47</f>
        <v>46</v>
      </c>
      <c r="B47" s="21">
        <f>+Table1[[#This Row],[Volume A]]</f>
        <v>1318.9</v>
      </c>
      <c r="C47" s="21">
        <f>+Table1[[#This Row],[Volume P]]</f>
        <v>1182.5999999999999</v>
      </c>
      <c r="D47" s="3" t="str">
        <f>+Table1[[#This Row],[Modality]]</f>
        <v>mr</v>
      </c>
      <c r="E47" s="3"/>
      <c r="G47" s="39"/>
      <c r="H47" s="40"/>
      <c r="J47" s="31">
        <v>1227.1199999999999</v>
      </c>
      <c r="K47" s="49">
        <f t="shared" si="1"/>
        <v>3.7645865043125303E-2</v>
      </c>
      <c r="L47" s="32">
        <v>0.90380000000000005</v>
      </c>
      <c r="N47" s="31">
        <v>1190.45</v>
      </c>
      <c r="O47" s="32">
        <f t="shared" si="0"/>
        <v>6.6379164552681693E-3</v>
      </c>
    </row>
    <row r="48" spans="1:16" x14ac:dyDescent="0.25">
      <c r="A48" s="24">
        <f>+kri!A48</f>
        <v>47</v>
      </c>
      <c r="B48" s="21">
        <f>+Table1[[#This Row],[Volume A]]</f>
        <v>1316.5</v>
      </c>
      <c r="C48" s="21">
        <f>+Table1[[#This Row],[Volume P]]</f>
        <v>1298.4000000000001</v>
      </c>
      <c r="D48" s="3" t="str">
        <f>+Table1[[#This Row],[Modality]]</f>
        <v>ct</v>
      </c>
      <c r="E48" s="3"/>
      <c r="G48" s="39"/>
      <c r="H48" s="40"/>
      <c r="K48" s="49"/>
      <c r="L48" s="32"/>
      <c r="N48" s="31">
        <v>1546.51</v>
      </c>
      <c r="O48" s="32">
        <f t="shared" si="0"/>
        <v>0.191089032655576</v>
      </c>
    </row>
    <row r="49" spans="1:16" x14ac:dyDescent="0.25">
      <c r="A49" s="24">
        <f>+kri!A49</f>
        <v>48</v>
      </c>
      <c r="B49" s="21">
        <f>+Table1[[#This Row],[Volume A]]</f>
        <v>1340.9</v>
      </c>
      <c r="C49" s="21">
        <f>+Table1[[#This Row],[Volume P]]</f>
        <v>1361.1</v>
      </c>
      <c r="D49" s="3" t="str">
        <f>+Table1[[#This Row],[Modality]]</f>
        <v>ct</v>
      </c>
      <c r="E49" s="3"/>
      <c r="G49" s="39"/>
      <c r="H49" s="40"/>
      <c r="K49" s="49"/>
      <c r="L49" s="32"/>
      <c r="N49" s="31">
        <v>1415.26</v>
      </c>
      <c r="O49" s="32">
        <f t="shared" si="0"/>
        <v>3.979134523547137E-2</v>
      </c>
    </row>
    <row r="50" spans="1:16" x14ac:dyDescent="0.25">
      <c r="A50" s="24">
        <f>+kri!A50</f>
        <v>49</v>
      </c>
      <c r="B50" s="21">
        <f>+Table1[[#This Row],[Volume A]]</f>
        <v>1291.5999999999999</v>
      </c>
      <c r="C50" s="21">
        <f>+Table1[[#This Row],[Volume P]]</f>
        <v>1260.3</v>
      </c>
      <c r="D50" s="3" t="str">
        <f>+Table1[[#This Row],[Modality]]</f>
        <v>mr</v>
      </c>
      <c r="E50" s="3"/>
      <c r="G50" s="39"/>
      <c r="H50" s="40"/>
      <c r="J50" s="31">
        <v>1219.45</v>
      </c>
      <c r="K50" s="49">
        <f t="shared" si="1"/>
        <v>3.2412917559311201E-2</v>
      </c>
      <c r="L50" s="32">
        <v>0.91410000000000002</v>
      </c>
      <c r="N50" s="31">
        <v>965.82</v>
      </c>
      <c r="O50" s="32">
        <f t="shared" si="0"/>
        <v>0.23365865270173761</v>
      </c>
    </row>
    <row r="51" spans="1:16" x14ac:dyDescent="0.25">
      <c r="A51" s="24">
        <f>+kri!A51</f>
        <v>50</v>
      </c>
      <c r="B51" s="21">
        <f>+Table1[[#This Row],[Volume A]]</f>
        <v>1526</v>
      </c>
      <c r="C51" s="21">
        <f>+Table1[[#This Row],[Volume P]]</f>
        <v>1461.1</v>
      </c>
      <c r="D51" s="3" t="str">
        <f>+Table1[[#This Row],[Modality]]</f>
        <v>mr</v>
      </c>
      <c r="E51" s="3"/>
      <c r="G51" s="39"/>
      <c r="H51" s="40"/>
      <c r="J51" s="31">
        <v>1443.65</v>
      </c>
      <c r="K51" s="49">
        <f t="shared" si="1"/>
        <v>1.1943056601190759E-2</v>
      </c>
      <c r="L51" s="32">
        <v>0.92449999999999999</v>
      </c>
      <c r="N51" s="31">
        <v>1346.03</v>
      </c>
      <c r="O51" s="32">
        <f t="shared" si="0"/>
        <v>7.875573198275268E-2</v>
      </c>
    </row>
    <row r="52" spans="1:16" x14ac:dyDescent="0.25">
      <c r="A52" s="24">
        <f>+kri!A52</f>
        <v>51</v>
      </c>
      <c r="B52" s="21">
        <f>+Table1[[#This Row],[Volume A]]</f>
        <v>1494.2</v>
      </c>
      <c r="C52" s="21">
        <f>+Table1[[#This Row],[Volume P]]</f>
        <v>1521</v>
      </c>
      <c r="D52" s="3" t="str">
        <f>+Table1[[#This Row],[Modality]]</f>
        <v>ct</v>
      </c>
      <c r="E52" s="3"/>
      <c r="G52" s="39"/>
      <c r="H52" s="40"/>
      <c r="K52" s="49"/>
      <c r="L52" s="32"/>
      <c r="N52" s="31">
        <v>1158.6400000000001</v>
      </c>
      <c r="O52" s="32">
        <f t="shared" si="0"/>
        <v>0.23823800131492431</v>
      </c>
    </row>
    <row r="53" spans="1:16" x14ac:dyDescent="0.25">
      <c r="A53" s="24">
        <f>+kri!A53</f>
        <v>52</v>
      </c>
      <c r="B53" s="21">
        <f>+Table1[[#This Row],[Volume A]]</f>
        <v>2111.6999999999998</v>
      </c>
      <c r="C53" s="21">
        <f>+Table1[[#This Row],[Volume P]]</f>
        <v>1361.1</v>
      </c>
      <c r="D53" s="3" t="str">
        <f>+Table1[[#This Row],[Modality]]</f>
        <v>ct</v>
      </c>
      <c r="E53" s="3"/>
      <c r="G53" s="39"/>
      <c r="H53" s="40"/>
      <c r="K53" s="49"/>
      <c r="L53" s="32"/>
      <c r="N53" s="31">
        <v>2064.83</v>
      </c>
      <c r="O53" s="32">
        <f t="shared" si="0"/>
        <v>0.51703034310484175</v>
      </c>
    </row>
    <row r="54" spans="1:16" x14ac:dyDescent="0.25">
      <c r="A54" s="24">
        <f>+kri!A54</f>
        <v>53</v>
      </c>
      <c r="B54" s="21">
        <f>+Table1[[#This Row],[Volume A]]</f>
        <v>2898.1</v>
      </c>
      <c r="C54" s="21">
        <f>+Table1[[#This Row],[Volume P]]</f>
        <v>3021.9</v>
      </c>
      <c r="D54" s="3" t="str">
        <f>+Table1[[#This Row],[Modality]]</f>
        <v>ct</v>
      </c>
      <c r="E54" s="3"/>
      <c r="G54" s="39"/>
      <c r="H54" s="40"/>
      <c r="K54" s="49"/>
      <c r="L54" s="32"/>
      <c r="N54" s="31">
        <v>2603.62</v>
      </c>
      <c r="O54" s="32">
        <f t="shared" si="0"/>
        <v>0.13841622820080088</v>
      </c>
    </row>
    <row r="55" spans="1:16" x14ac:dyDescent="0.25">
      <c r="A55" s="24">
        <f>+kri!A55</f>
        <v>54</v>
      </c>
      <c r="B55" s="21">
        <f>+Table1[[#This Row],[Volume A]]</f>
        <v>2171.6999999999998</v>
      </c>
      <c r="C55" s="21">
        <f>+Table1[[#This Row],[Volume P]]</f>
        <v>2208.3000000000002</v>
      </c>
      <c r="D55" s="3" t="str">
        <f>+Table1[[#This Row],[Modality]]</f>
        <v>ct</v>
      </c>
      <c r="E55" s="3"/>
      <c r="G55" s="39"/>
      <c r="H55" s="40"/>
      <c r="K55" s="49"/>
      <c r="L55" s="32"/>
      <c r="N55" s="31">
        <v>2576.33</v>
      </c>
      <c r="O55" s="32">
        <f t="shared" si="0"/>
        <v>0.16665760992618744</v>
      </c>
    </row>
    <row r="56" spans="1:16" x14ac:dyDescent="0.25">
      <c r="A56" s="24">
        <f>+kri!A56</f>
        <v>55</v>
      </c>
      <c r="B56" s="21">
        <f>+Table1[[#This Row],[Volume A]]</f>
        <v>2052.6999999999998</v>
      </c>
      <c r="C56" s="21">
        <f>+Table1[[#This Row],[Volume P]]</f>
        <v>2070.5</v>
      </c>
      <c r="D56" s="3" t="str">
        <f>+Table1[[#This Row],[Modality]]</f>
        <v>mr</v>
      </c>
      <c r="E56" s="3"/>
      <c r="G56" s="39"/>
      <c r="H56" s="40"/>
      <c r="J56" s="31">
        <v>2018.13</v>
      </c>
      <c r="K56" s="49">
        <f t="shared" si="1"/>
        <v>2.5293407389519386E-2</v>
      </c>
      <c r="L56" s="32">
        <v>0.92330000000000001</v>
      </c>
      <c r="N56" s="31">
        <v>2001.19</v>
      </c>
      <c r="O56" s="32">
        <f t="shared" si="0"/>
        <v>3.3475006037189059E-2</v>
      </c>
    </row>
    <row r="57" spans="1:16" x14ac:dyDescent="0.25">
      <c r="A57" s="24">
        <f>+kri!A57</f>
        <v>56</v>
      </c>
      <c r="B57" s="21">
        <f>+Table1[[#This Row],[Volume A]]</f>
        <v>1983.6</v>
      </c>
      <c r="C57" s="21">
        <f>+Table1[[#This Row],[Volume P]]</f>
        <v>1946.3</v>
      </c>
      <c r="D57" s="3" t="str">
        <f>+Table1[[#This Row],[Modality]]</f>
        <v>mr</v>
      </c>
      <c r="E57" s="3"/>
      <c r="G57" s="39"/>
      <c r="H57" s="40"/>
      <c r="J57" s="31">
        <v>2448.7199999999998</v>
      </c>
      <c r="K57" s="49">
        <f t="shared" si="1"/>
        <v>0.25814108821867127</v>
      </c>
      <c r="L57" s="32">
        <v>0.78110000000000002</v>
      </c>
      <c r="N57" s="31">
        <v>1743.45</v>
      </c>
      <c r="O57" s="32">
        <f t="shared" si="0"/>
        <v>0.10422339824281966</v>
      </c>
    </row>
    <row r="58" spans="1:16" x14ac:dyDescent="0.25">
      <c r="A58" s="24">
        <f>+kri!A58</f>
        <v>57</v>
      </c>
      <c r="B58" s="21">
        <f>+Table1[[#This Row],[Volume A]]</f>
        <v>1606</v>
      </c>
      <c r="C58" s="21">
        <f>+Table1[[#This Row],[Volume P]]</f>
        <v>1566.8</v>
      </c>
      <c r="D58" s="3" t="str">
        <f>+Table1[[#This Row],[Modality]]</f>
        <v>ct</v>
      </c>
      <c r="E58" s="3"/>
      <c r="G58" s="39"/>
      <c r="H58" s="40"/>
      <c r="K58" s="49"/>
      <c r="L58" s="32"/>
      <c r="N58" s="31">
        <v>1794.16</v>
      </c>
      <c r="O58" s="32">
        <f t="shared" si="0"/>
        <v>0.14511105437835087</v>
      </c>
    </row>
    <row r="59" spans="1:16" x14ac:dyDescent="0.25">
      <c r="A59" s="24">
        <f>+kri!A59</f>
        <v>58</v>
      </c>
      <c r="B59" s="21">
        <f>+Table1[[#This Row],[Volume A]]</f>
        <v>1708.3</v>
      </c>
      <c r="C59" s="21">
        <f>+Table1[[#This Row],[Volume P]]</f>
        <v>1748.6</v>
      </c>
      <c r="D59" s="3" t="str">
        <f>+Table1[[#This Row],[Modality]]</f>
        <v>ct</v>
      </c>
      <c r="E59" s="3"/>
      <c r="G59" s="39"/>
      <c r="H59" s="40"/>
      <c r="K59" s="49"/>
      <c r="L59" s="32"/>
      <c r="N59" s="31">
        <v>2069.4699999999998</v>
      </c>
      <c r="O59" s="32">
        <f t="shared" si="0"/>
        <v>0.18350108658355249</v>
      </c>
    </row>
    <row r="60" spans="1:16" x14ac:dyDescent="0.25">
      <c r="A60" s="24">
        <f>+kri!A60</f>
        <v>59</v>
      </c>
      <c r="B60" s="21">
        <f>+Table1[[#This Row],[Volume A]]</f>
        <v>1474.3</v>
      </c>
      <c r="C60" s="21">
        <f>+Table1[[#This Row],[Volume P]]</f>
        <v>1504.3</v>
      </c>
      <c r="D60" s="3" t="str">
        <f>+Table1[[#This Row],[Modality]]</f>
        <v>ct</v>
      </c>
      <c r="E60" s="3"/>
      <c r="G60" s="39"/>
      <c r="H60" s="40"/>
      <c r="K60" s="49"/>
      <c r="L60" s="32"/>
      <c r="N60" s="31">
        <v>1479.58</v>
      </c>
      <c r="O60" s="32">
        <f t="shared" si="0"/>
        <v>1.6432892375191136E-2</v>
      </c>
    </row>
    <row r="61" spans="1:16" x14ac:dyDescent="0.25">
      <c r="A61" s="24">
        <f>+kri!A61</f>
        <v>60</v>
      </c>
      <c r="B61" s="21">
        <f>+Table1[[#This Row],[Volume A]]</f>
        <v>6568.9</v>
      </c>
      <c r="C61" s="21">
        <f>+Table1[[#This Row],[Volume P]]</f>
        <v>6702.5</v>
      </c>
      <c r="D61" s="3" t="str">
        <f>+Table1[[#This Row],[Modality]]</f>
        <v>ct</v>
      </c>
      <c r="E61" s="3"/>
      <c r="G61" s="39"/>
      <c r="H61" s="40"/>
      <c r="K61" s="49"/>
      <c r="L61" s="32"/>
      <c r="P61" s="21" t="s">
        <v>39</v>
      </c>
    </row>
    <row r="62" spans="1:16" x14ac:dyDescent="0.25">
      <c r="A62" s="24">
        <f>+kri!A62</f>
        <v>61</v>
      </c>
      <c r="B62" s="21">
        <f>+Table1[[#This Row],[Volume A]]</f>
        <v>1663.3</v>
      </c>
      <c r="C62" s="21">
        <f>+Table1[[#This Row],[Volume P]]</f>
        <v>1557.1</v>
      </c>
      <c r="D62" s="3" t="str">
        <f>+Table1[[#This Row],[Modality]]</f>
        <v>ct</v>
      </c>
      <c r="E62" s="3"/>
      <c r="G62" s="39"/>
      <c r="H62" s="40"/>
      <c r="K62" s="49"/>
      <c r="L62" s="32"/>
      <c r="N62" s="31">
        <v>1826.81</v>
      </c>
      <c r="O62" s="32">
        <f t="shared" si="0"/>
        <v>0.17321302421167559</v>
      </c>
    </row>
    <row r="63" spans="1:16" x14ac:dyDescent="0.25">
      <c r="A63" s="24">
        <f>+kri!A63</f>
        <v>62</v>
      </c>
      <c r="B63" s="21">
        <f>+Table1[[#This Row],[Volume A]]</f>
        <v>1768.6</v>
      </c>
      <c r="C63" s="21">
        <f>+Table1[[#This Row],[Volume P]]</f>
        <v>1662.8</v>
      </c>
      <c r="D63" s="3" t="str">
        <f>+Table1[[#This Row],[Modality]]</f>
        <v>mr</v>
      </c>
      <c r="E63" s="3"/>
      <c r="G63" s="39"/>
      <c r="H63" s="40"/>
      <c r="J63" s="31">
        <v>1591.76</v>
      </c>
      <c r="K63" s="49">
        <f t="shared" si="1"/>
        <v>4.2723117632908328E-2</v>
      </c>
      <c r="L63" s="32">
        <v>0.90659999999999996</v>
      </c>
      <c r="N63" s="31">
        <v>1330.56</v>
      </c>
      <c r="O63" s="32">
        <f t="shared" si="0"/>
        <v>0.19980755352417609</v>
      </c>
    </row>
    <row r="64" spans="1:16" x14ac:dyDescent="0.25">
      <c r="A64" s="24">
        <f>+kri!A64</f>
        <v>63</v>
      </c>
      <c r="B64" s="21">
        <f>+Table1[[#This Row],[Volume A]]</f>
        <v>1697.4</v>
      </c>
      <c r="C64" s="21">
        <f>+Table1[[#This Row],[Volume P]]</f>
        <v>1639.9</v>
      </c>
      <c r="D64" s="3" t="str">
        <f>+Table1[[#This Row],[Modality]]</f>
        <v>ct</v>
      </c>
      <c r="E64" s="3"/>
      <c r="G64" s="39"/>
      <c r="H64" s="40"/>
      <c r="K64" s="49"/>
      <c r="L64" s="32"/>
      <c r="N64" s="31">
        <v>1453.52</v>
      </c>
      <c r="O64" s="32">
        <f t="shared" si="0"/>
        <v>0.11365327154094768</v>
      </c>
    </row>
    <row r="65" spans="1:16" x14ac:dyDescent="0.25">
      <c r="A65" s="24">
        <f>+kri!A65</f>
        <v>64</v>
      </c>
      <c r="B65" s="21">
        <f>+Table1[[#This Row],[Volume A]]</f>
        <v>2427.6999999999998</v>
      </c>
      <c r="C65" s="21">
        <f>+Table1[[#This Row],[Volume P]]</f>
        <v>2413.9</v>
      </c>
      <c r="D65" s="3" t="str">
        <f>+Table1[[#This Row],[Modality]]</f>
        <v>ct</v>
      </c>
      <c r="E65" s="3"/>
      <c r="G65" s="39"/>
      <c r="H65" s="40"/>
      <c r="K65" s="49"/>
      <c r="L65" s="32"/>
      <c r="N65" s="31">
        <v>2788.91</v>
      </c>
      <c r="O65" s="32">
        <f t="shared" si="0"/>
        <v>0.15535440573346027</v>
      </c>
    </row>
    <row r="66" spans="1:16" x14ac:dyDescent="0.25">
      <c r="A66" s="24">
        <f>+kri!A66</f>
        <v>65</v>
      </c>
      <c r="B66" s="21">
        <f>+Table1[[#This Row],[Volume A]]</f>
        <v>1426.1</v>
      </c>
      <c r="C66" s="21">
        <f>+Table1[[#This Row],[Volume P]]</f>
        <v>1520.4</v>
      </c>
      <c r="D66" s="3" t="str">
        <f>+Table1[[#This Row],[Modality]]</f>
        <v>ct</v>
      </c>
      <c r="E66" s="3"/>
      <c r="G66" s="39"/>
      <c r="H66" s="40"/>
      <c r="K66" s="49"/>
      <c r="L66" s="32"/>
      <c r="N66" s="31">
        <v>1912.14</v>
      </c>
      <c r="O66" s="32">
        <f t="shared" si="0"/>
        <v>0.25765588003157064</v>
      </c>
      <c r="P66" s="21" t="s">
        <v>41</v>
      </c>
    </row>
    <row r="67" spans="1:16" x14ac:dyDescent="0.25">
      <c r="A67" s="24">
        <f>+kri!A67</f>
        <v>66</v>
      </c>
      <c r="B67" s="21">
        <f>+Table1[[#This Row],[Volume A]]</f>
        <v>2647.4</v>
      </c>
      <c r="C67" s="21">
        <f>+Table1[[#This Row],[Volume P]]</f>
        <v>2494.6</v>
      </c>
      <c r="D67" s="3" t="str">
        <f>+Table1[[#This Row],[Modality]]</f>
        <v>mr</v>
      </c>
      <c r="E67" s="3"/>
      <c r="G67" s="39"/>
      <c r="H67" s="40"/>
      <c r="K67" s="49"/>
      <c r="L67" s="32"/>
      <c r="N67" s="31">
        <v>2348.69</v>
      </c>
      <c r="O67" s="32">
        <f t="shared" ref="O67:O84" si="2">+ABS((N67-C67)/C67)</f>
        <v>5.8490339132526201E-2</v>
      </c>
    </row>
    <row r="68" spans="1:16" x14ac:dyDescent="0.25">
      <c r="A68" s="24">
        <f>+kri!A68</f>
        <v>67</v>
      </c>
      <c r="B68" s="21">
        <f>+Table1[[#This Row],[Volume A]]</f>
        <v>1233.7</v>
      </c>
      <c r="C68" s="21">
        <f>+Table1[[#This Row],[Volume P]]</f>
        <v>1174.3</v>
      </c>
      <c r="D68" s="3" t="str">
        <f>+Table1[[#This Row],[Modality]]</f>
        <v>mr</v>
      </c>
      <c r="E68" s="3"/>
      <c r="G68" s="39"/>
      <c r="H68" s="40"/>
      <c r="J68" s="31">
        <v>1386.41</v>
      </c>
      <c r="K68" s="49">
        <f t="shared" ref="K68:K104" si="3">+ABS((C68-J68)/C68)</f>
        <v>0.18062675636549444</v>
      </c>
      <c r="L68" s="32">
        <v>0.80732000000000004</v>
      </c>
      <c r="N68" s="31">
        <v>1074.01</v>
      </c>
      <c r="O68" s="32">
        <f t="shared" si="2"/>
        <v>8.5404070510091093E-2</v>
      </c>
    </row>
    <row r="69" spans="1:16" x14ac:dyDescent="0.25">
      <c r="A69" s="24">
        <f>+kri!A69</f>
        <v>68</v>
      </c>
      <c r="B69" s="21">
        <f>+Table1[[#This Row],[Volume A]]</f>
        <v>2397.4</v>
      </c>
      <c r="C69" s="21">
        <f>+Table1[[#This Row],[Volume P]]</f>
        <v>2448.1999999999998</v>
      </c>
      <c r="D69" s="3" t="str">
        <f>+Table1[[#This Row],[Modality]]</f>
        <v>ct</v>
      </c>
      <c r="E69" s="3"/>
      <c r="G69" s="39"/>
      <c r="H69" s="40"/>
      <c r="K69" s="49"/>
      <c r="L69" s="32"/>
      <c r="N69" s="31">
        <v>2634.93</v>
      </c>
      <c r="O69" s="32">
        <f t="shared" si="2"/>
        <v>7.6272363369005808E-2</v>
      </c>
    </row>
    <row r="70" spans="1:16" x14ac:dyDescent="0.25">
      <c r="A70" s="24">
        <f>+kri!A70</f>
        <v>69</v>
      </c>
      <c r="B70" s="21">
        <f>+Table1[[#This Row],[Volume A]]</f>
        <v>1954.2</v>
      </c>
      <c r="C70" s="21">
        <f>+Table1[[#This Row],[Volume P]]</f>
        <v>1835.2</v>
      </c>
      <c r="D70" s="3" t="str">
        <f>+Table1[[#This Row],[Modality]]</f>
        <v>mr</v>
      </c>
      <c r="E70" s="3"/>
      <c r="G70" s="39"/>
      <c r="H70" s="40"/>
      <c r="J70" s="31">
        <v>1998.92</v>
      </c>
      <c r="K70" s="49">
        <f t="shared" si="3"/>
        <v>8.9210985178727123E-2</v>
      </c>
      <c r="L70" s="32">
        <v>0.86839999999999995</v>
      </c>
      <c r="N70" s="31">
        <v>1655.25</v>
      </c>
      <c r="O70" s="32">
        <f t="shared" si="2"/>
        <v>9.8054707933740215E-2</v>
      </c>
    </row>
    <row r="71" spans="1:16" x14ac:dyDescent="0.25">
      <c r="A71" s="24">
        <f>+kri!A71</f>
        <v>70</v>
      </c>
      <c r="B71" s="21">
        <f>+Table1[[#This Row],[Volume A]]</f>
        <v>2792.5</v>
      </c>
      <c r="C71" s="21">
        <f>+Table1[[#This Row],[Volume P]]</f>
        <v>2720.7</v>
      </c>
      <c r="D71" s="3" t="str">
        <f>+Table1[[#This Row],[Modality]]</f>
        <v>mr</v>
      </c>
      <c r="E71" s="3"/>
      <c r="G71" s="39"/>
      <c r="H71" s="40"/>
      <c r="J71" s="31">
        <v>2739.01</v>
      </c>
      <c r="K71" s="49">
        <f t="shared" si="3"/>
        <v>6.729885691182564E-3</v>
      </c>
      <c r="L71" s="32">
        <v>0.95169999999999999</v>
      </c>
      <c r="N71" s="31">
        <v>2747.87</v>
      </c>
      <c r="O71" s="32">
        <f t="shared" si="2"/>
        <v>9.986400558679779E-3</v>
      </c>
    </row>
    <row r="72" spans="1:16" x14ac:dyDescent="0.25">
      <c r="A72" s="24">
        <f>+kri!A72</f>
        <v>71</v>
      </c>
      <c r="B72" s="21">
        <f>+Table1[[#This Row],[Volume A]]</f>
        <v>2313.1999999999998</v>
      </c>
      <c r="C72" s="21">
        <f>+Table1[[#This Row],[Volume P]]</f>
        <v>2720.7</v>
      </c>
      <c r="D72" s="3" t="str">
        <f>+Table1[[#This Row],[Modality]]</f>
        <v>mr</v>
      </c>
      <c r="E72" s="3"/>
      <c r="G72" s="39"/>
      <c r="H72" s="40"/>
      <c r="J72" s="31">
        <v>2437.64</v>
      </c>
      <c r="K72" s="49">
        <f t="shared" si="3"/>
        <v>0.10403940162458189</v>
      </c>
      <c r="L72" s="32">
        <v>0.83109999999999995</v>
      </c>
      <c r="N72" s="31">
        <v>1872.97</v>
      </c>
      <c r="O72" s="32">
        <f t="shared" si="2"/>
        <v>0.3115852537949792</v>
      </c>
    </row>
    <row r="73" spans="1:16" x14ac:dyDescent="0.25">
      <c r="A73" s="24">
        <f>+kri!A73</f>
        <v>72</v>
      </c>
      <c r="B73" s="21">
        <f>+Table1[[#This Row],[Volume A]]</f>
        <v>1887.8</v>
      </c>
      <c r="C73" s="21">
        <f>+Table1[[#This Row],[Volume P]]</f>
        <v>1944</v>
      </c>
      <c r="D73" s="3" t="str">
        <f>+Table1[[#This Row],[Modality]]</f>
        <v>ct</v>
      </c>
      <c r="E73" s="3"/>
      <c r="G73" s="39"/>
      <c r="H73" s="40"/>
      <c r="K73" s="49"/>
      <c r="L73" s="32"/>
      <c r="N73" s="31">
        <v>2400.89</v>
      </c>
      <c r="O73" s="32">
        <f t="shared" si="2"/>
        <v>0.23502572016460899</v>
      </c>
      <c r="P73" s="21" t="s">
        <v>41</v>
      </c>
    </row>
    <row r="74" spans="1:16" x14ac:dyDescent="0.25">
      <c r="A74" s="24">
        <f>+kri!A74</f>
        <v>73</v>
      </c>
      <c r="B74" s="21">
        <f>+Table1[[#This Row],[Volume A]]</f>
        <v>1541.2</v>
      </c>
      <c r="C74" s="21">
        <f>+Table1[[#This Row],[Volume P]]</f>
        <v>1532.7</v>
      </c>
      <c r="D74" s="3" t="str">
        <f>+Table1[[#This Row],[Modality]]</f>
        <v>ct</v>
      </c>
      <c r="E74" s="3"/>
      <c r="G74" s="39"/>
      <c r="H74" s="40"/>
      <c r="K74" s="49"/>
      <c r="L74" s="32"/>
      <c r="N74" s="31">
        <v>1295.58</v>
      </c>
      <c r="O74" s="32">
        <f t="shared" si="2"/>
        <v>0.15470737913486013</v>
      </c>
    </row>
    <row r="75" spans="1:16" x14ac:dyDescent="0.25">
      <c r="A75" s="24">
        <f>+kri!A75</f>
        <v>74</v>
      </c>
      <c r="B75" s="21">
        <f>+Table1[[#This Row],[Volume A]]</f>
        <v>1431.2</v>
      </c>
      <c r="C75" s="21">
        <f>+Table1[[#This Row],[Volume P]]</f>
        <v>1141.8</v>
      </c>
      <c r="D75" s="3" t="str">
        <f>+Table1[[#This Row],[Modality]]</f>
        <v>mr</v>
      </c>
      <c r="E75" s="3"/>
      <c r="G75" s="39"/>
      <c r="H75" s="40"/>
      <c r="J75" s="31">
        <v>1029.83</v>
      </c>
      <c r="K75" s="49">
        <f t="shared" si="3"/>
        <v>9.8064459625153297E-2</v>
      </c>
      <c r="L75" s="32">
        <v>0.89190000000000003</v>
      </c>
      <c r="N75" s="31">
        <v>943.976</v>
      </c>
      <c r="O75" s="32">
        <f t="shared" si="2"/>
        <v>0.17325626204238917</v>
      </c>
    </row>
    <row r="76" spans="1:16" x14ac:dyDescent="0.25">
      <c r="A76" s="24">
        <f>+kri!A76</f>
        <v>75</v>
      </c>
      <c r="B76" s="21">
        <f>+Table1[[#This Row],[Volume A]]</f>
        <v>1582.6</v>
      </c>
      <c r="C76" s="21">
        <f>+Table1[[#This Row],[Volume P]]</f>
        <v>1485.8</v>
      </c>
      <c r="D76" s="3" t="str">
        <f>+Table1[[#This Row],[Modality]]</f>
        <v>mr</v>
      </c>
      <c r="E76" s="3"/>
      <c r="G76" s="39"/>
      <c r="H76" s="40"/>
      <c r="J76" s="31">
        <v>1474.94</v>
      </c>
      <c r="K76" s="49">
        <f t="shared" si="3"/>
        <v>7.3091937003633735E-3</v>
      </c>
      <c r="L76" s="32">
        <v>0.93969999999999998</v>
      </c>
      <c r="N76" s="31">
        <v>1689.2</v>
      </c>
      <c r="O76" s="32">
        <f t="shared" si="2"/>
        <v>0.13689594831067445</v>
      </c>
    </row>
    <row r="77" spans="1:16" x14ac:dyDescent="0.25">
      <c r="A77" s="24">
        <f>+kri!A77</f>
        <v>76</v>
      </c>
      <c r="B77" s="21">
        <f>+Table1[[#This Row],[Volume A]]</f>
        <v>1685.2</v>
      </c>
      <c r="C77" s="21">
        <f>+Table1[[#This Row],[Volume P]]</f>
        <v>1593.1</v>
      </c>
      <c r="D77" s="3" t="str">
        <f>+Table1[[#This Row],[Modality]]</f>
        <v>ct</v>
      </c>
      <c r="E77" s="3"/>
      <c r="G77" s="39"/>
      <c r="H77" s="40"/>
      <c r="K77" s="49"/>
      <c r="L77" s="32"/>
      <c r="N77" s="31">
        <v>1454.2</v>
      </c>
      <c r="O77" s="32">
        <f t="shared" si="2"/>
        <v>8.7188500408009462E-2</v>
      </c>
    </row>
    <row r="78" spans="1:16" x14ac:dyDescent="0.25">
      <c r="A78" s="24">
        <f>+kri!A78</f>
        <v>77</v>
      </c>
      <c r="B78" s="21">
        <f>+Table1[[#This Row],[Volume A]]</f>
        <v>2114.9</v>
      </c>
      <c r="C78" s="21">
        <f>+Table1[[#This Row],[Volume P]]</f>
        <v>2074.1</v>
      </c>
      <c r="D78" s="3" t="str">
        <f>+Table1[[#This Row],[Modality]]</f>
        <v>ct</v>
      </c>
      <c r="E78" s="3"/>
      <c r="G78" s="39"/>
      <c r="H78" s="40"/>
      <c r="K78" s="49"/>
      <c r="L78" s="32"/>
      <c r="N78" s="31">
        <v>2012.39</v>
      </c>
      <c r="O78" s="32">
        <f t="shared" si="2"/>
        <v>2.9752663805988049E-2</v>
      </c>
    </row>
    <row r="79" spans="1:16" x14ac:dyDescent="0.25">
      <c r="A79" s="24">
        <f>+kri!A79</f>
        <v>78</v>
      </c>
      <c r="B79" s="21">
        <f>+Table1[[#This Row],[Volume A]]</f>
        <v>2091.1</v>
      </c>
      <c r="C79" s="21">
        <f>+Table1[[#This Row],[Volume P]]</f>
        <v>1951.7</v>
      </c>
      <c r="D79" s="3" t="str">
        <f>+Table1[[#This Row],[Modality]]</f>
        <v>mr</v>
      </c>
      <c r="E79" s="3"/>
      <c r="G79" s="39"/>
      <c r="H79" s="40"/>
      <c r="J79" s="31">
        <v>1948.13</v>
      </c>
      <c r="K79" s="49">
        <f t="shared" si="3"/>
        <v>1.8291745657631482E-3</v>
      </c>
      <c r="L79" s="32">
        <v>0.8891</v>
      </c>
      <c r="N79" s="31">
        <v>2288.3200000000002</v>
      </c>
      <c r="O79" s="32">
        <f t="shared" si="2"/>
        <v>0.17247527796280171</v>
      </c>
    </row>
    <row r="80" spans="1:16" x14ac:dyDescent="0.25">
      <c r="A80" s="24">
        <f>+kri!A80</f>
        <v>79</v>
      </c>
      <c r="B80" s="21">
        <f>+Table1[[#This Row],[Volume A]]</f>
        <v>2330.1</v>
      </c>
      <c r="C80" s="21">
        <f>+Table1[[#This Row],[Volume P]]</f>
        <v>2142.6999999999998</v>
      </c>
      <c r="D80" s="3" t="str">
        <f>+Table1[[#This Row],[Modality]]</f>
        <v>mr</v>
      </c>
      <c r="E80" s="3"/>
      <c r="G80" s="39"/>
      <c r="H80" s="40"/>
      <c r="J80" s="31">
        <v>2266.23</v>
      </c>
      <c r="K80" s="49">
        <f t="shared" si="3"/>
        <v>5.7651561114481824E-2</v>
      </c>
      <c r="L80" s="32">
        <v>0.89970000000000006</v>
      </c>
      <c r="N80" s="31">
        <v>2301.31</v>
      </c>
      <c r="O80" s="32">
        <f t="shared" si="2"/>
        <v>7.4023428384748277E-2</v>
      </c>
    </row>
    <row r="81" spans="1:16" x14ac:dyDescent="0.25">
      <c r="A81" s="24">
        <f>+kri!A81</f>
        <v>80</v>
      </c>
      <c r="B81" s="21">
        <f>+Table1[[#This Row],[Volume A]]</f>
        <v>1821.3</v>
      </c>
      <c r="C81" s="21">
        <f>+Table1[[#This Row],[Volume P]]</f>
        <v>1644.7</v>
      </c>
      <c r="D81" s="3" t="str">
        <f>+Table1[[#This Row],[Modality]]</f>
        <v>mr</v>
      </c>
      <c r="E81" s="3"/>
      <c r="G81" s="39"/>
      <c r="H81" s="40"/>
      <c r="J81" s="31">
        <v>1467.56</v>
      </c>
      <c r="K81" s="49">
        <f t="shared" si="3"/>
        <v>0.10770353255912939</v>
      </c>
      <c r="L81" s="32">
        <v>0.83309999999999995</v>
      </c>
      <c r="N81" s="31">
        <v>1212.18</v>
      </c>
      <c r="O81" s="32">
        <f t="shared" si="2"/>
        <v>0.26297805070833585</v>
      </c>
    </row>
    <row r="82" spans="1:16" x14ac:dyDescent="0.25">
      <c r="A82" s="24">
        <f>+kri!A82</f>
        <v>81</v>
      </c>
      <c r="B82" s="21">
        <f>+Table1[[#This Row],[Volume A]]</f>
        <v>1446.8</v>
      </c>
      <c r="C82" s="21">
        <f>+Table1[[#This Row],[Volume P]]</f>
        <v>1284.0999999999999</v>
      </c>
      <c r="D82" s="3" t="str">
        <f>+Table1[[#This Row],[Modality]]</f>
        <v>mr</v>
      </c>
      <c r="E82" s="3"/>
      <c r="G82" s="39"/>
      <c r="H82" s="40"/>
      <c r="J82" s="31">
        <v>1462.11</v>
      </c>
      <c r="K82" s="49">
        <f t="shared" si="3"/>
        <v>0.13862627521221088</v>
      </c>
      <c r="L82" s="32">
        <v>0.9012</v>
      </c>
      <c r="N82" s="31">
        <v>1271.74</v>
      </c>
      <c r="O82" s="32">
        <f t="shared" si="2"/>
        <v>9.6254185811073135E-3</v>
      </c>
    </row>
    <row r="83" spans="1:16" x14ac:dyDescent="0.25">
      <c r="A83" s="24">
        <f>+kri!A83</f>
        <v>82</v>
      </c>
      <c r="B83" s="21">
        <f>+Table1[[#This Row],[Volume A]]</f>
        <v>1431.1</v>
      </c>
      <c r="C83" s="21">
        <f>+Table1[[#This Row],[Volume P]]</f>
        <v>1268.3</v>
      </c>
      <c r="D83" s="3" t="str">
        <f>+Table1[[#This Row],[Modality]]</f>
        <v>mr</v>
      </c>
      <c r="E83" s="3"/>
      <c r="G83" s="39"/>
      <c r="H83" s="40"/>
      <c r="J83" s="31">
        <v>1449.08</v>
      </c>
      <c r="K83" s="49">
        <f t="shared" si="3"/>
        <v>0.14253725459276195</v>
      </c>
      <c r="L83" s="32">
        <v>0.87760000000000005</v>
      </c>
      <c r="N83" s="31">
        <v>1396.89</v>
      </c>
      <c r="O83" s="32">
        <f t="shared" si="2"/>
        <v>0.10138768430182145</v>
      </c>
    </row>
    <row r="84" spans="1:16" x14ac:dyDescent="0.25">
      <c r="A84" s="24">
        <f>+kri!A84</f>
        <v>83</v>
      </c>
      <c r="B84" s="21">
        <f>+Table1[[#This Row],[Volume A]]</f>
        <v>1990.3</v>
      </c>
      <c r="C84" s="21">
        <f>+Table1[[#This Row],[Volume P]]</f>
        <v>1954.3</v>
      </c>
      <c r="D84" s="3" t="str">
        <f>+Table1[[#This Row],[Modality]]</f>
        <v>mr</v>
      </c>
      <c r="E84" s="3"/>
      <c r="G84" s="39"/>
      <c r="H84" s="40"/>
      <c r="J84" s="31">
        <v>2087.0100000000002</v>
      </c>
      <c r="K84" s="49">
        <f t="shared" si="3"/>
        <v>6.7906667348923019E-2</v>
      </c>
      <c r="L84" s="32">
        <v>0.90249999999999997</v>
      </c>
      <c r="N84" s="31">
        <v>2077.29</v>
      </c>
      <c r="O84" s="32">
        <f t="shared" si="2"/>
        <v>6.2933019495471532E-2</v>
      </c>
    </row>
    <row r="85" spans="1:16" x14ac:dyDescent="0.25">
      <c r="A85" s="24">
        <f>+kri!A85</f>
        <v>84</v>
      </c>
      <c r="B85" s="21">
        <f>+Table1[[#This Row],[Volume A]]</f>
        <v>2076.1</v>
      </c>
      <c r="C85" s="21">
        <f>+Table1[[#This Row],[Volume P]]</f>
        <v>2063.5</v>
      </c>
      <c r="D85" s="3" t="str">
        <f>+Table1[[#This Row],[Modality]]</f>
        <v>ct</v>
      </c>
      <c r="E85" s="3"/>
      <c r="G85" s="39"/>
      <c r="H85" s="40"/>
      <c r="K85" s="49"/>
      <c r="L85" s="32"/>
      <c r="P85" s="21" t="s">
        <v>39</v>
      </c>
    </row>
    <row r="86" spans="1:16" x14ac:dyDescent="0.25">
      <c r="A86" s="24">
        <f>+kri!A86</f>
        <v>85</v>
      </c>
      <c r="B86" s="21">
        <f>+Table1[[#This Row],[Volume A]]</f>
        <v>0</v>
      </c>
      <c r="C86" s="21">
        <f>+Table1[[#This Row],[Volume P]]</f>
        <v>0</v>
      </c>
      <c r="D86" s="3"/>
      <c r="E86" s="3"/>
      <c r="G86" s="39"/>
      <c r="H86" s="40"/>
      <c r="K86" s="49"/>
      <c r="L86" s="32"/>
    </row>
    <row r="87" spans="1:16" x14ac:dyDescent="0.25">
      <c r="A87" s="24">
        <f>+kri!A87</f>
        <v>86</v>
      </c>
      <c r="B87" s="21">
        <f>+Table1[[#This Row],[Volume A]]</f>
        <v>2489.8000000000002</v>
      </c>
      <c r="C87" s="21">
        <f>+Table1[[#This Row],[Volume P]]</f>
        <v>2330.6</v>
      </c>
      <c r="D87" s="3" t="str">
        <f>+Table1[[#This Row],[Modality]]</f>
        <v>mr</v>
      </c>
      <c r="E87" s="3"/>
      <c r="G87" s="39"/>
      <c r="H87" s="40"/>
      <c r="J87" s="31">
        <v>2697.05</v>
      </c>
      <c r="K87" s="49">
        <f t="shared" si="3"/>
        <v>0.15723418862095609</v>
      </c>
      <c r="L87" s="32">
        <v>0.8861</v>
      </c>
      <c r="N87" s="31">
        <v>2924.71</v>
      </c>
      <c r="O87" s="32">
        <f t="shared" ref="O87:O104" si="4">+ABS((N87-C87)/C87)</f>
        <v>0.25491718870677088</v>
      </c>
    </row>
    <row r="88" spans="1:16" x14ac:dyDescent="0.25">
      <c r="A88" s="24">
        <f>+kri!A88</f>
        <v>87</v>
      </c>
      <c r="B88" s="21">
        <f>+Table1[[#This Row],[Volume A]]</f>
        <v>882.2</v>
      </c>
      <c r="C88" s="21">
        <f>+Table1[[#This Row],[Volume P]]</f>
        <v>852</v>
      </c>
      <c r="D88" s="3" t="str">
        <f>+Table1[[#This Row],[Modality]]</f>
        <v>ct</v>
      </c>
      <c r="E88" s="3"/>
      <c r="G88" s="39"/>
      <c r="H88" s="40"/>
      <c r="K88" s="49"/>
      <c r="L88" s="32"/>
      <c r="N88" s="31">
        <v>982.23</v>
      </c>
      <c r="O88" s="32">
        <f t="shared" si="4"/>
        <v>0.15285211267605636</v>
      </c>
    </row>
    <row r="89" spans="1:16" x14ac:dyDescent="0.25">
      <c r="A89" s="24">
        <f>+kri!A89</f>
        <v>88</v>
      </c>
      <c r="B89" s="21">
        <f>+Table1[[#This Row],[Volume A]]</f>
        <v>3200.9</v>
      </c>
      <c r="C89" s="21">
        <f>+Table1[[#This Row],[Volume P]]</f>
        <v>2785.2</v>
      </c>
      <c r="D89" s="3" t="str">
        <f>+Table1[[#This Row],[Modality]]</f>
        <v>mr</v>
      </c>
      <c r="E89" s="3"/>
      <c r="G89" s="39"/>
      <c r="H89" s="40"/>
      <c r="J89" s="31">
        <v>2921.21</v>
      </c>
      <c r="K89" s="49">
        <f t="shared" si="3"/>
        <v>4.8833117908947371E-2</v>
      </c>
      <c r="L89" s="32">
        <v>0.91720000000000002</v>
      </c>
      <c r="N89" s="31">
        <v>2811.85</v>
      </c>
      <c r="O89" s="32">
        <f t="shared" si="4"/>
        <v>9.5684331466322319E-3</v>
      </c>
    </row>
    <row r="90" spans="1:16" x14ac:dyDescent="0.25">
      <c r="A90" s="24">
        <f>+kri!A90</f>
        <v>89</v>
      </c>
      <c r="B90" s="21">
        <f>+Table1[[#This Row],[Volume A]]</f>
        <v>1116.3</v>
      </c>
      <c r="C90" s="21">
        <f>+Table1[[#This Row],[Volume P]]</f>
        <v>2785.3</v>
      </c>
      <c r="D90" s="3" t="str">
        <f>+Table1[[#This Row],[Modality]]</f>
        <v>ct</v>
      </c>
      <c r="E90" s="3"/>
      <c r="G90" s="39"/>
      <c r="H90" s="40"/>
      <c r="K90" s="49"/>
      <c r="L90" s="32"/>
      <c r="N90" s="31">
        <v>303.13400000000001</v>
      </c>
      <c r="O90" s="32">
        <f t="shared" si="4"/>
        <v>0.89116648116899433</v>
      </c>
      <c r="P90" s="21" t="s">
        <v>44</v>
      </c>
    </row>
    <row r="91" spans="1:16" x14ac:dyDescent="0.25">
      <c r="A91" s="24">
        <f>+kri!A91</f>
        <v>90</v>
      </c>
      <c r="B91" s="21">
        <f>+Table1[[#This Row],[Volume A]]</f>
        <v>4059.3</v>
      </c>
      <c r="C91" s="21">
        <f>+Table1[[#This Row],[Volume P]]</f>
        <v>3808.3</v>
      </c>
      <c r="D91" s="3" t="str">
        <f>+Table1[[#This Row],[Modality]]</f>
        <v>mr</v>
      </c>
      <c r="E91" s="3"/>
      <c r="G91" s="39"/>
      <c r="H91" s="40"/>
      <c r="J91" s="31">
        <v>3769.52</v>
      </c>
      <c r="K91" s="49">
        <f t="shared" si="3"/>
        <v>1.018302129559126E-2</v>
      </c>
      <c r="L91" s="32">
        <v>0.94679999999999997</v>
      </c>
      <c r="N91" s="31">
        <v>3886.7</v>
      </c>
      <c r="O91" s="32">
        <f t="shared" si="4"/>
        <v>2.0586613449570579E-2</v>
      </c>
    </row>
    <row r="92" spans="1:16" x14ac:dyDescent="0.25">
      <c r="A92" s="24">
        <f>+kri!A92</f>
        <v>91</v>
      </c>
      <c r="B92" s="21">
        <f>+Table1[[#This Row],[Volume A]]</f>
        <v>2365</v>
      </c>
      <c r="C92" s="21">
        <f>+Table1[[#This Row],[Volume P]]</f>
        <v>2383.3000000000002</v>
      </c>
      <c r="D92" s="3" t="str">
        <f>+Table1[[#This Row],[Modality]]</f>
        <v>mr</v>
      </c>
      <c r="E92" s="3"/>
      <c r="G92" s="39"/>
      <c r="H92" s="40"/>
      <c r="J92" s="31">
        <v>2325.85</v>
      </c>
      <c r="K92" s="49">
        <f t="shared" si="3"/>
        <v>2.4105232241010476E-2</v>
      </c>
      <c r="L92" s="32">
        <v>0.95499999999999996</v>
      </c>
      <c r="N92" s="31">
        <v>2130.7600000000002</v>
      </c>
      <c r="O92" s="32">
        <f t="shared" si="4"/>
        <v>0.10596232115134475</v>
      </c>
    </row>
    <row r="93" spans="1:16" x14ac:dyDescent="0.25">
      <c r="A93" s="24">
        <f>+kri!A93</f>
        <v>92</v>
      </c>
      <c r="B93" s="21">
        <f>+Table1[[#This Row],[Volume A]]</f>
        <v>2052.1999999999998</v>
      </c>
      <c r="C93" s="21">
        <f>+Table1[[#This Row],[Volume P]]</f>
        <v>1903.7</v>
      </c>
      <c r="D93" s="3" t="str">
        <f>+Table1[[#This Row],[Modality]]</f>
        <v>mr</v>
      </c>
      <c r="E93" s="3"/>
      <c r="G93" s="39"/>
      <c r="H93" s="40"/>
      <c r="J93" s="31">
        <v>1827.11</v>
      </c>
      <c r="K93" s="49">
        <f t="shared" si="3"/>
        <v>4.0232179440037895E-2</v>
      </c>
      <c r="L93" s="32">
        <v>0.91710000000000003</v>
      </c>
      <c r="N93" s="31">
        <v>1948.47</v>
      </c>
      <c r="O93" s="32">
        <f t="shared" si="4"/>
        <v>2.351736092871775E-2</v>
      </c>
    </row>
    <row r="94" spans="1:16" x14ac:dyDescent="0.25">
      <c r="A94" s="24">
        <f>+kri!A94</f>
        <v>93</v>
      </c>
      <c r="B94" s="21">
        <f>+Table1[[#This Row],[Volume A]]</f>
        <v>1525</v>
      </c>
      <c r="C94" s="21">
        <f>+Table1[[#This Row],[Volume P]]</f>
        <v>1343.9</v>
      </c>
      <c r="D94" s="3" t="str">
        <f>+Table1[[#This Row],[Modality]]</f>
        <v>mr</v>
      </c>
      <c r="E94" s="3"/>
      <c r="G94" s="39"/>
      <c r="H94" s="40"/>
      <c r="J94" s="31">
        <v>1400.11</v>
      </c>
      <c r="K94" s="49">
        <f t="shared" si="3"/>
        <v>4.1826028722375029E-2</v>
      </c>
      <c r="L94" s="32">
        <v>0.8931</v>
      </c>
      <c r="N94" s="31">
        <v>1357.15</v>
      </c>
      <c r="O94" s="32">
        <f t="shared" si="4"/>
        <v>9.8593645360517887E-3</v>
      </c>
    </row>
    <row r="95" spans="1:16" x14ac:dyDescent="0.25">
      <c r="A95" s="24">
        <f>+kri!A95</f>
        <v>94</v>
      </c>
      <c r="B95" s="21">
        <f>+Table1[[#This Row],[Volume A]]</f>
        <v>2403.6999999999998</v>
      </c>
      <c r="C95" s="21">
        <f>+Table1[[#This Row],[Volume P]]</f>
        <v>2247.1</v>
      </c>
      <c r="D95" s="3" t="str">
        <f>+Table1[[#This Row],[Modality]]</f>
        <v>mr</v>
      </c>
      <c r="E95" s="3"/>
      <c r="G95" s="39"/>
      <c r="H95" s="40"/>
      <c r="J95" s="31">
        <v>2254.65</v>
      </c>
      <c r="K95" s="49">
        <f t="shared" si="3"/>
        <v>3.3598860753861343E-3</v>
      </c>
      <c r="L95" s="32">
        <v>0.95850000000000002</v>
      </c>
      <c r="N95" s="31">
        <v>2399.7199999999998</v>
      </c>
      <c r="O95" s="32">
        <f t="shared" si="4"/>
        <v>6.7918650705353523E-2</v>
      </c>
    </row>
    <row r="96" spans="1:16" x14ac:dyDescent="0.25">
      <c r="A96" s="24">
        <f>+kri!A96</f>
        <v>95</v>
      </c>
      <c r="B96" s="21">
        <f>+Table1[[#This Row],[Volume A]]</f>
        <v>2865.4</v>
      </c>
      <c r="C96" s="21">
        <f>+Table1[[#This Row],[Volume P]]</f>
        <v>2579.6999999999998</v>
      </c>
      <c r="D96" s="3" t="str">
        <f>+Table1[[#This Row],[Modality]]</f>
        <v>mr</v>
      </c>
      <c r="E96" s="3"/>
      <c r="G96" s="39"/>
      <c r="H96" s="40"/>
      <c r="J96" s="31">
        <v>2649.6</v>
      </c>
      <c r="K96" s="49">
        <f t="shared" si="3"/>
        <v>2.7096173973717913E-2</v>
      </c>
      <c r="L96" s="32">
        <v>0.93240000000000001</v>
      </c>
      <c r="N96" s="31">
        <v>2689.92</v>
      </c>
      <c r="O96" s="32">
        <f t="shared" si="4"/>
        <v>4.2725898360274552E-2</v>
      </c>
    </row>
    <row r="97" spans="1:16" x14ac:dyDescent="0.25">
      <c r="A97" s="24">
        <f>+kri!A97</f>
        <v>96</v>
      </c>
      <c r="B97" s="21">
        <f>+Table1[[#This Row],[Volume A]]</f>
        <v>1994.9</v>
      </c>
      <c r="C97" s="21">
        <f>+Table1[[#This Row],[Volume P]]</f>
        <v>1868.8</v>
      </c>
      <c r="D97" s="3" t="str">
        <f>+Table1[[#This Row],[Modality]]</f>
        <v>mr</v>
      </c>
      <c r="E97" s="3"/>
      <c r="G97" s="39"/>
      <c r="H97" s="40"/>
      <c r="J97" s="31">
        <v>2036.5</v>
      </c>
      <c r="K97" s="49">
        <f t="shared" si="3"/>
        <v>8.9736729452054825E-2</v>
      </c>
      <c r="L97" s="32">
        <v>0.86960000000000004</v>
      </c>
      <c r="N97" s="31">
        <v>1386.6</v>
      </c>
      <c r="O97" s="32">
        <f t="shared" si="4"/>
        <v>0.25802654109589046</v>
      </c>
    </row>
    <row r="98" spans="1:16" x14ac:dyDescent="0.25">
      <c r="A98" s="24">
        <f>+kri!A98</f>
        <v>97</v>
      </c>
      <c r="B98" s="21">
        <f>+Table1[[#This Row],[Volume A]]</f>
        <v>2088.6999999999998</v>
      </c>
      <c r="C98" s="21">
        <f>+Table1[[#This Row],[Volume P]]</f>
        <v>1907</v>
      </c>
      <c r="D98" s="3" t="str">
        <f>+Table1[[#This Row],[Modality]]</f>
        <v>mr</v>
      </c>
      <c r="E98" s="3"/>
      <c r="G98" s="39"/>
      <c r="H98" s="40"/>
      <c r="J98" s="31">
        <v>1990.61</v>
      </c>
      <c r="K98" s="49">
        <f t="shared" si="3"/>
        <v>4.3843733613004664E-2</v>
      </c>
      <c r="L98" s="32">
        <v>0.94399999999999995</v>
      </c>
      <c r="N98" s="31">
        <v>1968.14</v>
      </c>
      <c r="O98" s="32">
        <f t="shared" si="4"/>
        <v>3.2060828526481434E-2</v>
      </c>
    </row>
    <row r="99" spans="1:16" x14ac:dyDescent="0.25">
      <c r="A99" s="24">
        <f>+kri!A99</f>
        <v>98</v>
      </c>
      <c r="B99" s="21">
        <f>+Table1[[#This Row],[Volume A]]</f>
        <v>1510.4</v>
      </c>
      <c r="C99" s="21">
        <f>+Table1[[#This Row],[Volume P]]</f>
        <v>1184.2</v>
      </c>
      <c r="D99" s="3" t="str">
        <f>+Table1[[#This Row],[Modality]]</f>
        <v>mr</v>
      </c>
      <c r="E99" s="3"/>
      <c r="G99" s="39"/>
      <c r="H99" s="40"/>
      <c r="J99" s="31">
        <v>1365.71</v>
      </c>
      <c r="K99" s="49">
        <f t="shared" si="3"/>
        <v>0.15327647356865393</v>
      </c>
      <c r="L99" s="32">
        <v>0.85209999999999997</v>
      </c>
      <c r="N99" s="31">
        <v>1365.73</v>
      </c>
      <c r="O99" s="32">
        <f t="shared" si="4"/>
        <v>0.1532933626076676</v>
      </c>
    </row>
    <row r="100" spans="1:16" x14ac:dyDescent="0.25">
      <c r="A100" s="24">
        <f>+kri!A100</f>
        <v>99</v>
      </c>
      <c r="B100" s="21">
        <f>+Table1[[#This Row],[Volume A]]</f>
        <v>2365.5</v>
      </c>
      <c r="C100" s="21">
        <f>+Table1[[#This Row],[Volume P]]</f>
        <v>2259.8000000000002</v>
      </c>
      <c r="D100" s="3" t="str">
        <f>+Table1[[#This Row],[Modality]]</f>
        <v>mr</v>
      </c>
      <c r="E100" s="3"/>
      <c r="G100" s="39"/>
      <c r="H100" s="40"/>
      <c r="J100" s="31">
        <v>2424.0700000000002</v>
      </c>
      <c r="K100" s="49">
        <f t="shared" si="3"/>
        <v>7.2692273652535611E-2</v>
      </c>
      <c r="L100" s="32">
        <v>0.93979999999999997</v>
      </c>
      <c r="N100" s="31">
        <v>2243.16</v>
      </c>
      <c r="O100" s="32">
        <f t="shared" si="4"/>
        <v>7.3634834941146681E-3</v>
      </c>
    </row>
    <row r="101" spans="1:16" x14ac:dyDescent="0.25">
      <c r="A101" s="24">
        <f>+kri!A101</f>
        <v>100</v>
      </c>
      <c r="B101" s="21">
        <f>+Table1[[#This Row],[Volume A]]</f>
        <v>1516.6</v>
      </c>
      <c r="C101" s="21">
        <f>+Table1[[#This Row],[Volume P]]</f>
        <v>1516.6</v>
      </c>
      <c r="D101" s="3" t="str">
        <f>+Table1[[#This Row],[Modality]]</f>
        <v>mr</v>
      </c>
      <c r="E101" s="3"/>
      <c r="G101" s="39"/>
      <c r="H101" s="40"/>
      <c r="J101" s="31">
        <v>1490.02</v>
      </c>
      <c r="K101" s="49">
        <f t="shared" si="3"/>
        <v>1.7526045100883507E-2</v>
      </c>
      <c r="L101" s="32">
        <v>0.95750000000000002</v>
      </c>
      <c r="N101" s="31">
        <v>1697.36</v>
      </c>
      <c r="O101" s="32">
        <f t="shared" si="4"/>
        <v>0.11918765660029013</v>
      </c>
    </row>
    <row r="102" spans="1:16" x14ac:dyDescent="0.25">
      <c r="A102" s="24">
        <f>+kri!A102</f>
        <v>101</v>
      </c>
      <c r="B102" s="21">
        <f>+Table1[[#This Row],[Volume A]]</f>
        <v>3683.1</v>
      </c>
      <c r="C102" s="21">
        <f>+Table1[[#This Row],[Volume P]]</f>
        <v>3679.8</v>
      </c>
      <c r="D102" s="3" t="str">
        <f>+Table1[[#This Row],[Modality]]</f>
        <v>ct</v>
      </c>
      <c r="E102" s="3"/>
      <c r="G102" s="39"/>
      <c r="H102" s="40"/>
      <c r="K102" s="49"/>
      <c r="L102" s="32"/>
      <c r="N102" s="31">
        <v>3064.3</v>
      </c>
      <c r="O102" s="32">
        <f t="shared" si="4"/>
        <v>0.16726452524593727</v>
      </c>
      <c r="P102" s="21" t="s">
        <v>41</v>
      </c>
    </row>
    <row r="103" spans="1:16" x14ac:dyDescent="0.25">
      <c r="A103" s="24">
        <f>+kri!A103</f>
        <v>102</v>
      </c>
      <c r="B103" s="21">
        <f>+Table1[[#This Row],[Volume A]]</f>
        <v>1452.8</v>
      </c>
      <c r="C103" s="21">
        <f>+Table1[[#This Row],[Volume P]]</f>
        <v>1456.5</v>
      </c>
      <c r="D103" s="3" t="str">
        <f>+Table1[[#This Row],[Modality]]</f>
        <v>mr</v>
      </c>
      <c r="E103" s="3"/>
      <c r="G103" s="39"/>
      <c r="H103" s="40"/>
      <c r="J103" s="31">
        <v>2052.0300000000002</v>
      </c>
      <c r="K103" s="49">
        <f t="shared" si="3"/>
        <v>0.40887744593202896</v>
      </c>
      <c r="L103" s="32">
        <v>0.78690000000000004</v>
      </c>
      <c r="N103" s="31">
        <v>351.63299999999998</v>
      </c>
      <c r="O103" s="32">
        <f t="shared" si="4"/>
        <v>0.75857672502574658</v>
      </c>
      <c r="P103" s="21" t="s">
        <v>44</v>
      </c>
    </row>
    <row r="104" spans="1:16" x14ac:dyDescent="0.25">
      <c r="A104" s="24">
        <f>+kri!A104</f>
        <v>103</v>
      </c>
      <c r="B104" s="21">
        <f>+Table1[[#This Row],[Volume A]]</f>
        <v>1923.1</v>
      </c>
      <c r="C104" s="21">
        <f>+Table1[[#This Row],[Volume P]]</f>
        <v>1737.8</v>
      </c>
      <c r="D104" s="3" t="str">
        <f>+Table1[[#This Row],[Modality]]</f>
        <v>mr</v>
      </c>
      <c r="E104" s="3"/>
      <c r="G104" s="39"/>
      <c r="H104" s="40"/>
      <c r="J104" s="31">
        <v>1797.4</v>
      </c>
      <c r="K104" s="49">
        <f t="shared" si="3"/>
        <v>3.4296236621015157E-2</v>
      </c>
      <c r="L104" s="32">
        <v>0.94010000000000005</v>
      </c>
      <c r="N104" s="31">
        <v>2482.8200000000002</v>
      </c>
      <c r="O104" s="32">
        <f t="shared" si="4"/>
        <v>0.4287144665669238</v>
      </c>
    </row>
    <row r="105" spans="1:16" x14ac:dyDescent="0.25">
      <c r="K105" s="50"/>
      <c r="L105" s="32"/>
    </row>
    <row r="106" spans="1:16" ht="16.5" thickBot="1" x14ac:dyDescent="0.3">
      <c r="K106" s="50"/>
      <c r="L106" s="32"/>
    </row>
    <row r="107" spans="1:16" x14ac:dyDescent="0.25">
      <c r="B107" s="88" t="s">
        <v>53</v>
      </c>
      <c r="C107" s="89"/>
      <c r="D107" s="47">
        <f>COUNTIF(D2:D104,"=mr")</f>
        <v>55</v>
      </c>
      <c r="K107" s="50"/>
      <c r="L107" s="32"/>
    </row>
    <row r="108" spans="1:16" ht="16.5" thickBot="1" x14ac:dyDescent="0.3">
      <c r="B108" s="90" t="s">
        <v>54</v>
      </c>
      <c r="C108" s="91"/>
      <c r="D108" s="48">
        <f>COUNTIF(D2:D104,"=ct")</f>
        <v>46</v>
      </c>
      <c r="K108" s="50"/>
      <c r="L108" s="32"/>
    </row>
    <row r="109" spans="1:16" x14ac:dyDescent="0.25">
      <c r="K109" s="50"/>
      <c r="L109" s="32"/>
    </row>
    <row r="110" spans="1:16" x14ac:dyDescent="0.25">
      <c r="K110" s="50"/>
      <c r="L110" s="32"/>
    </row>
    <row r="111" spans="1:16" x14ac:dyDescent="0.25">
      <c r="K111" s="50"/>
      <c r="L111" s="32"/>
    </row>
    <row r="112" spans="1:16" x14ac:dyDescent="0.25">
      <c r="K112" s="50"/>
      <c r="L112" s="32"/>
    </row>
    <row r="113" spans="11:12" x14ac:dyDescent="0.25">
      <c r="K113" s="50"/>
      <c r="L113" s="32"/>
    </row>
    <row r="114" spans="11:12" x14ac:dyDescent="0.25">
      <c r="K114" s="50"/>
      <c r="L114" s="32"/>
    </row>
    <row r="115" spans="11:12" x14ac:dyDescent="0.25">
      <c r="K115" s="50"/>
      <c r="L115" s="32"/>
    </row>
    <row r="116" spans="11:12" x14ac:dyDescent="0.25">
      <c r="K116" s="50"/>
      <c r="L116" s="32"/>
    </row>
    <row r="117" spans="11:12" x14ac:dyDescent="0.25">
      <c r="K117" s="50"/>
      <c r="L117" s="32"/>
    </row>
    <row r="118" spans="11:12" x14ac:dyDescent="0.25">
      <c r="K118" s="50"/>
      <c r="L118" s="32"/>
    </row>
    <row r="119" spans="11:12" x14ac:dyDescent="0.25">
      <c r="K119" s="50"/>
      <c r="L119" s="32"/>
    </row>
    <row r="120" spans="11:12" x14ac:dyDescent="0.25">
      <c r="K120" s="50"/>
      <c r="L120" s="32"/>
    </row>
    <row r="121" spans="11:12" x14ac:dyDescent="0.25">
      <c r="K121" s="50"/>
      <c r="L121" s="32"/>
    </row>
    <row r="122" spans="11:12" x14ac:dyDescent="0.25">
      <c r="K122" s="50"/>
      <c r="L122" s="32"/>
    </row>
    <row r="123" spans="11:12" x14ac:dyDescent="0.25">
      <c r="K123" s="50"/>
      <c r="L123" s="32"/>
    </row>
    <row r="124" spans="11:12" x14ac:dyDescent="0.25">
      <c r="K124" s="50"/>
      <c r="L124" s="32"/>
    </row>
    <row r="125" spans="11:12" x14ac:dyDescent="0.25">
      <c r="K125" s="50"/>
      <c r="L125" s="32"/>
    </row>
    <row r="126" spans="11:12" x14ac:dyDescent="0.25">
      <c r="K126" s="50"/>
      <c r="L126" s="32"/>
    </row>
    <row r="127" spans="11:12" x14ac:dyDescent="0.25">
      <c r="K127" s="50"/>
      <c r="L127" s="32"/>
    </row>
    <row r="128" spans="11:12" x14ac:dyDescent="0.25">
      <c r="K128" s="50"/>
      <c r="L128" s="32"/>
    </row>
    <row r="129" spans="11:12" x14ac:dyDescent="0.25">
      <c r="K129" s="50"/>
      <c r="L129" s="32"/>
    </row>
    <row r="130" spans="11:12" x14ac:dyDescent="0.25">
      <c r="K130" s="50"/>
      <c r="L130" s="32"/>
    </row>
    <row r="131" spans="11:12" x14ac:dyDescent="0.25">
      <c r="K131" s="50"/>
      <c r="L131" s="32"/>
    </row>
    <row r="132" spans="11:12" x14ac:dyDescent="0.25">
      <c r="K132" s="50"/>
      <c r="L132" s="32"/>
    </row>
    <row r="133" spans="11:12" x14ac:dyDescent="0.25">
      <c r="K133" s="50"/>
      <c r="L133" s="32"/>
    </row>
    <row r="134" spans="11:12" x14ac:dyDescent="0.25">
      <c r="K134" s="50"/>
      <c r="L134" s="32"/>
    </row>
    <row r="135" spans="11:12" x14ac:dyDescent="0.25">
      <c r="K135" s="50"/>
      <c r="L135" s="32"/>
    </row>
    <row r="136" spans="11:12" x14ac:dyDescent="0.25">
      <c r="K136" s="50"/>
      <c r="L136" s="32"/>
    </row>
    <row r="137" spans="11:12" x14ac:dyDescent="0.25">
      <c r="K137" s="50"/>
      <c r="L137" s="32"/>
    </row>
    <row r="138" spans="11:12" x14ac:dyDescent="0.25">
      <c r="K138" s="50"/>
      <c r="L138" s="32"/>
    </row>
    <row r="139" spans="11:12" x14ac:dyDescent="0.25">
      <c r="K139" s="50"/>
      <c r="L139" s="32"/>
    </row>
    <row r="140" spans="11:12" x14ac:dyDescent="0.25">
      <c r="K140" s="50"/>
      <c r="L140" s="32"/>
    </row>
    <row r="141" spans="11:12" x14ac:dyDescent="0.25">
      <c r="K141" s="50"/>
      <c r="L141" s="32"/>
    </row>
    <row r="142" spans="11:12" x14ac:dyDescent="0.25">
      <c r="K142" s="50"/>
      <c r="L142" s="32"/>
    </row>
    <row r="143" spans="11:12" x14ac:dyDescent="0.25">
      <c r="K143" s="50"/>
      <c r="L143" s="32"/>
    </row>
    <row r="144" spans="11:12" x14ac:dyDescent="0.25">
      <c r="K144" s="50"/>
      <c r="L144" s="32"/>
    </row>
    <row r="145" spans="11:12" x14ac:dyDescent="0.25">
      <c r="K145" s="50"/>
      <c r="L145" s="32"/>
    </row>
    <row r="146" spans="11:12" x14ac:dyDescent="0.25">
      <c r="K146" s="50"/>
      <c r="L146" s="32"/>
    </row>
    <row r="147" spans="11:12" x14ac:dyDescent="0.25">
      <c r="K147" s="50"/>
      <c r="L147" s="32"/>
    </row>
    <row r="148" spans="11:12" x14ac:dyDescent="0.25">
      <c r="K148" s="50"/>
      <c r="L148" s="32"/>
    </row>
    <row r="149" spans="11:12" x14ac:dyDescent="0.25">
      <c r="K149" s="50"/>
      <c r="L149" s="32"/>
    </row>
    <row r="150" spans="11:12" x14ac:dyDescent="0.25">
      <c r="K150" s="50"/>
      <c r="L150" s="32"/>
    </row>
    <row r="151" spans="11:12" x14ac:dyDescent="0.25">
      <c r="K151" s="50"/>
      <c r="L151" s="32"/>
    </row>
    <row r="152" spans="11:12" x14ac:dyDescent="0.25">
      <c r="K152" s="50"/>
      <c r="L152" s="32"/>
    </row>
    <row r="153" spans="11:12" x14ac:dyDescent="0.25">
      <c r="K153" s="50"/>
      <c r="L153" s="32"/>
    </row>
    <row r="154" spans="11:12" x14ac:dyDescent="0.25">
      <c r="K154" s="50"/>
      <c r="L154" s="32"/>
    </row>
    <row r="155" spans="11:12" x14ac:dyDescent="0.25">
      <c r="K155" s="50"/>
      <c r="L155" s="32"/>
    </row>
    <row r="156" spans="11:12" x14ac:dyDescent="0.25">
      <c r="K156" s="50"/>
      <c r="L156" s="32"/>
    </row>
    <row r="157" spans="11:12" x14ac:dyDescent="0.25">
      <c r="K157" s="50"/>
      <c r="L157" s="32"/>
    </row>
    <row r="158" spans="11:12" x14ac:dyDescent="0.25">
      <c r="K158" s="50"/>
      <c r="L158" s="32"/>
    </row>
    <row r="159" spans="11:12" x14ac:dyDescent="0.25">
      <c r="K159" s="50"/>
      <c r="L159" s="32"/>
    </row>
    <row r="160" spans="11:12" x14ac:dyDescent="0.25">
      <c r="K160" s="50"/>
      <c r="L160" s="32"/>
    </row>
    <row r="161" spans="11:12" x14ac:dyDescent="0.25">
      <c r="K161" s="50"/>
      <c r="L161" s="32"/>
    </row>
    <row r="162" spans="11:12" x14ac:dyDescent="0.25">
      <c r="K162" s="50"/>
      <c r="L162" s="32"/>
    </row>
    <row r="163" spans="11:12" x14ac:dyDescent="0.25">
      <c r="K163" s="50"/>
      <c r="L163" s="32"/>
    </row>
    <row r="164" spans="11:12" x14ac:dyDescent="0.25">
      <c r="K164" s="50"/>
      <c r="L164" s="32"/>
    </row>
    <row r="165" spans="11:12" x14ac:dyDescent="0.25">
      <c r="K165" s="50"/>
      <c r="L165" s="32"/>
    </row>
    <row r="166" spans="11:12" x14ac:dyDescent="0.25">
      <c r="K166" s="50"/>
      <c r="L166" s="32"/>
    </row>
    <row r="167" spans="11:12" x14ac:dyDescent="0.25">
      <c r="K167" s="50"/>
      <c r="L167" s="32"/>
    </row>
    <row r="168" spans="11:12" x14ac:dyDescent="0.25">
      <c r="K168" s="39"/>
      <c r="L168" s="40"/>
    </row>
    <row r="169" spans="11:12" x14ac:dyDescent="0.25">
      <c r="K169" s="39"/>
      <c r="L169" s="40"/>
    </row>
    <row r="170" spans="11:12" x14ac:dyDescent="0.25">
      <c r="K170" s="39"/>
      <c r="L170" s="40"/>
    </row>
    <row r="171" spans="11:12" x14ac:dyDescent="0.25">
      <c r="K171" s="39"/>
      <c r="L171" s="40"/>
    </row>
    <row r="172" spans="11:12" x14ac:dyDescent="0.25">
      <c r="K172" s="39"/>
      <c r="L172" s="40"/>
    </row>
    <row r="173" spans="11:12" x14ac:dyDescent="0.25">
      <c r="K173" s="39"/>
      <c r="L173" s="40"/>
    </row>
    <row r="174" spans="11:12" x14ac:dyDescent="0.25">
      <c r="K174" s="39"/>
      <c r="L174" s="40"/>
    </row>
    <row r="175" spans="11:12" x14ac:dyDescent="0.25">
      <c r="K175" s="39"/>
      <c r="L175" s="40"/>
    </row>
    <row r="176" spans="11:12" x14ac:dyDescent="0.25">
      <c r="K176" s="39"/>
      <c r="L176" s="40"/>
    </row>
    <row r="177" spans="11:12" x14ac:dyDescent="0.25">
      <c r="K177" s="39"/>
      <c r="L177" s="40"/>
    </row>
    <row r="178" spans="11:12" x14ac:dyDescent="0.25">
      <c r="K178" s="39"/>
      <c r="L178" s="40"/>
    </row>
    <row r="179" spans="11:12" x14ac:dyDescent="0.25">
      <c r="K179" s="39"/>
      <c r="L179" s="40"/>
    </row>
    <row r="180" spans="11:12" x14ac:dyDescent="0.25">
      <c r="K180" s="39"/>
      <c r="L180" s="40"/>
    </row>
    <row r="181" spans="11:12" x14ac:dyDescent="0.25">
      <c r="K181" s="39"/>
      <c r="L181" s="40"/>
    </row>
    <row r="182" spans="11:12" x14ac:dyDescent="0.25">
      <c r="K182" s="39"/>
      <c r="L182" s="40"/>
    </row>
    <row r="183" spans="11:12" x14ac:dyDescent="0.25">
      <c r="K183" s="39"/>
      <c r="L183" s="40"/>
    </row>
    <row r="184" spans="11:12" x14ac:dyDescent="0.25">
      <c r="K184" s="39"/>
      <c r="L184" s="40"/>
    </row>
    <row r="185" spans="11:12" x14ac:dyDescent="0.25">
      <c r="K185" s="39"/>
      <c r="L185" s="40"/>
    </row>
    <row r="186" spans="11:12" x14ac:dyDescent="0.25">
      <c r="K186" s="39"/>
      <c r="L186" s="40"/>
    </row>
    <row r="187" spans="11:12" x14ac:dyDescent="0.25">
      <c r="K187" s="39"/>
      <c r="L187" s="40"/>
    </row>
    <row r="188" spans="11:12" x14ac:dyDescent="0.25">
      <c r="K188" s="39"/>
      <c r="L188" s="40"/>
    </row>
    <row r="189" spans="11:12" x14ac:dyDescent="0.25">
      <c r="K189" s="39"/>
      <c r="L189" s="40"/>
    </row>
    <row r="190" spans="11:12" x14ac:dyDescent="0.25">
      <c r="K190" s="39"/>
      <c r="L190" s="40"/>
    </row>
    <row r="191" spans="11:12" x14ac:dyDescent="0.25">
      <c r="K191" s="39"/>
      <c r="L191" s="40"/>
    </row>
    <row r="192" spans="11:12" x14ac:dyDescent="0.25">
      <c r="K192" s="39"/>
      <c r="L192" s="40"/>
    </row>
  </sheetData>
  <mergeCells count="11">
    <mergeCell ref="B107:C107"/>
    <mergeCell ref="B108:C108"/>
    <mergeCell ref="R4:S4"/>
    <mergeCell ref="R9:S9"/>
    <mergeCell ref="R14:S14"/>
    <mergeCell ref="V15:V19"/>
    <mergeCell ref="U15:U19"/>
    <mergeCell ref="U5:U9"/>
    <mergeCell ref="V5:V9"/>
    <mergeCell ref="U10:U14"/>
    <mergeCell ref="V10:V14"/>
  </mergeCells>
  <conditionalFormatting sqref="O2:O104">
    <cfRule type="cellIs" dxfId="17" priority="3" operator="greaterThan">
      <formula>50</formula>
    </cfRule>
    <cfRule type="cellIs" dxfId="16" priority="4" operator="greaterThan">
      <formula>0.2</formula>
    </cfRule>
  </conditionalFormatting>
  <conditionalFormatting sqref="D2:E104">
    <cfRule type="containsText" dxfId="15" priority="1" operator="containsText" text="ct">
      <formula>NOT(ISERROR(SEARCH("ct",D2)))</formula>
    </cfRule>
    <cfRule type="containsText" dxfId="14" priority="2" operator="containsText" text="MR">
      <formula>NOT(ISERROR(SEARCH("MR",D2)))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192"/>
  <sheetViews>
    <sheetView tabSelected="1" zoomScaleNormal="100" workbookViewId="0">
      <pane xSplit="1" topLeftCell="B1" activePane="topRight" state="frozen"/>
      <selection pane="topRight" activeCell="S5" sqref="S5"/>
    </sheetView>
  </sheetViews>
  <sheetFormatPr defaultColWidth="9.140625" defaultRowHeight="15.75" x14ac:dyDescent="0.25"/>
  <cols>
    <col min="1" max="1" width="9.140625" style="56" customWidth="1"/>
    <col min="2" max="2" width="9.7109375" style="37" bestFit="1" customWidth="1"/>
    <col min="3" max="3" width="9.5703125" style="37" bestFit="1" customWidth="1"/>
    <col min="4" max="4" width="9" style="38" bestFit="1" customWidth="1"/>
    <col min="5" max="5" width="6.140625" style="21" customWidth="1"/>
    <col min="6" max="6" width="12.85546875" style="75" customWidth="1"/>
    <col min="7" max="7" width="8.7109375" style="77" customWidth="1"/>
    <col min="8" max="8" width="10" style="76" customWidth="1"/>
    <col min="9" max="9" width="4.7109375" style="21" customWidth="1"/>
    <col min="10" max="10" width="10.28515625" style="31" customWidth="1"/>
    <col min="11" max="11" width="10.28515625" style="37" customWidth="1"/>
    <col min="12" max="12" width="9.42578125" style="58" customWidth="1"/>
    <col min="13" max="13" width="4.85546875" style="21" customWidth="1"/>
    <col min="14" max="14" width="14.5703125" style="60" customWidth="1"/>
    <col min="15" max="15" width="10.5703125" style="61" customWidth="1"/>
    <col min="16" max="16" width="24.28515625" style="21" customWidth="1"/>
    <col min="17" max="17" width="9.140625" style="21"/>
    <col min="18" max="18" width="22" style="43" bestFit="1" customWidth="1"/>
    <col min="19" max="19" width="12" style="43" customWidth="1"/>
    <col min="20" max="20" width="9.140625" style="21"/>
    <col min="21" max="21" width="18.28515625" style="21" customWidth="1"/>
    <col min="22" max="22" width="43.5703125" style="21" customWidth="1"/>
    <col min="23" max="16384" width="9.140625" style="21"/>
  </cols>
  <sheetData>
    <row r="1" spans="1:22" s="23" customFormat="1" x14ac:dyDescent="0.25">
      <c r="A1" s="55" t="s">
        <v>0</v>
      </c>
      <c r="B1" s="34" t="s">
        <v>1</v>
      </c>
      <c r="C1" s="34" t="s">
        <v>2</v>
      </c>
      <c r="D1" s="35" t="s">
        <v>4</v>
      </c>
      <c r="E1" s="22"/>
      <c r="F1" s="70" t="s">
        <v>51</v>
      </c>
      <c r="G1" s="71" t="s">
        <v>40</v>
      </c>
      <c r="H1" s="72" t="s">
        <v>46</v>
      </c>
      <c r="I1" s="22"/>
      <c r="J1" s="33" t="s">
        <v>52</v>
      </c>
      <c r="K1" s="34" t="s">
        <v>40</v>
      </c>
      <c r="L1" s="59" t="s">
        <v>46</v>
      </c>
      <c r="M1" s="22"/>
      <c r="N1" s="62" t="s">
        <v>45</v>
      </c>
      <c r="O1" s="63" t="s">
        <v>40</v>
      </c>
      <c r="P1" s="23" t="s">
        <v>36</v>
      </c>
      <c r="R1" s="42"/>
      <c r="S1" s="42"/>
    </row>
    <row r="2" spans="1:22" x14ac:dyDescent="0.25">
      <c r="A2" s="56">
        <f>+kri!A2</f>
        <v>1</v>
      </c>
      <c r="B2" s="37">
        <f>+Table1[[#This Row],[Volume A]]</f>
        <v>1801.8</v>
      </c>
      <c r="C2" s="37">
        <f>+Table1[[#This Row],[Volume P]]</f>
        <v>1665.6</v>
      </c>
      <c r="D2" s="57" t="str">
        <f>+Table1[[#This Row],[Modality]]</f>
        <v>ct</v>
      </c>
      <c r="E2" s="3"/>
      <c r="F2" s="73">
        <v>1487.85</v>
      </c>
      <c r="G2" s="74">
        <f>+ABS((C2-F2)/C2)</f>
        <v>0.10671829971181557</v>
      </c>
      <c r="H2" s="78">
        <v>0.89539999999999997</v>
      </c>
      <c r="I2" s="3"/>
      <c r="K2" s="49"/>
      <c r="M2" s="3"/>
      <c r="N2" s="60">
        <v>1574.15</v>
      </c>
      <c r="O2" s="61">
        <f>+ABS((N2-C2)/C2)</f>
        <v>5.490513928914495E-2</v>
      </c>
    </row>
    <row r="3" spans="1:22" ht="16.5" thickBot="1" x14ac:dyDescent="0.3">
      <c r="A3" s="56">
        <f>+kri!A3</f>
        <v>2</v>
      </c>
      <c r="B3" s="37">
        <f>+Table1[[#This Row],[Volume A]]</f>
        <v>1714.7</v>
      </c>
      <c r="C3" s="37">
        <f>+Table1[[#This Row],[Volume P]]</f>
        <v>1172.5999999999999</v>
      </c>
      <c r="D3" s="57" t="str">
        <f>+Table1[[#This Row],[Modality]]</f>
        <v>ct</v>
      </c>
      <c r="E3" s="3"/>
      <c r="F3" s="75">
        <v>430.29</v>
      </c>
      <c r="G3" s="74">
        <f>+ABS((C3-F3)/C3)</f>
        <v>0.63304622207061234</v>
      </c>
      <c r="H3" s="78">
        <v>0.47183000000000003</v>
      </c>
      <c r="K3" s="49"/>
      <c r="N3" s="69">
        <v>2308.64</v>
      </c>
      <c r="O3" s="61">
        <f>+ABS((N3-C3)/C3)</f>
        <v>0.96882142247995906</v>
      </c>
    </row>
    <row r="4" spans="1:22" ht="15.75" customHeight="1" x14ac:dyDescent="0.25">
      <c r="A4" s="56">
        <f>+kri!A4</f>
        <v>3</v>
      </c>
      <c r="B4" s="37">
        <f>+Table1[[#This Row],[Volume A]]</f>
        <v>2263.6</v>
      </c>
      <c r="C4" s="37">
        <f>+Table1[[#This Row],[Volume P]]</f>
        <v>2073</v>
      </c>
      <c r="D4" s="57" t="str">
        <f>+Table1[[#This Row],[Modality]]</f>
        <v>ct</v>
      </c>
      <c r="E4" s="3"/>
      <c r="F4" s="75">
        <v>2068.66</v>
      </c>
      <c r="G4" s="74">
        <f>+ABS((C4-F4)/C4)</f>
        <v>2.0935841775205719E-3</v>
      </c>
      <c r="H4" s="78">
        <v>0.87870000000000004</v>
      </c>
      <c r="K4" s="49"/>
      <c r="N4" s="60">
        <v>1385.37</v>
      </c>
      <c r="O4" s="61">
        <f t="shared" ref="O4:O68" si="0">+ABS((N4-C4)/C4)</f>
        <v>0.33170767004341539</v>
      </c>
      <c r="P4" s="21" t="s">
        <v>66</v>
      </c>
      <c r="R4" s="92" t="s">
        <v>51</v>
      </c>
      <c r="S4" s="92"/>
      <c r="U4" s="95" t="s">
        <v>68</v>
      </c>
      <c r="V4" s="96"/>
    </row>
    <row r="5" spans="1:22" x14ac:dyDescent="0.25">
      <c r="A5" s="56">
        <f>+kri!A5</f>
        <v>4</v>
      </c>
      <c r="B5" s="37">
        <f>+Table1[[#This Row],[Volume A]]</f>
        <v>1739.5</v>
      </c>
      <c r="C5" s="37">
        <f>+Table1[[#This Row],[Volume P]]</f>
        <v>1798</v>
      </c>
      <c r="D5" s="57" t="str">
        <f>+Table1[[#This Row],[Modality]]</f>
        <v>ct</v>
      </c>
      <c r="E5" s="3"/>
      <c r="F5" s="75">
        <v>1813.23</v>
      </c>
      <c r="G5" s="74">
        <f>+ABS((C5-F5)/C5)</f>
        <v>8.4705228031145812E-3</v>
      </c>
      <c r="H5" s="78">
        <v>0.92969999999999997</v>
      </c>
      <c r="K5" s="49"/>
      <c r="N5" s="60">
        <v>1831.56</v>
      </c>
      <c r="O5" s="61">
        <f t="shared" si="0"/>
        <v>1.8665183537263597E-2</v>
      </c>
      <c r="R5" s="54" t="s">
        <v>49</v>
      </c>
      <c r="S5" s="45">
        <f>AVERAGEIFS(G2:G104,G2:G104,"&lt;&gt;0",G2:G104,"&lt;30%")</f>
        <v>6.3525422634634648E-2</v>
      </c>
      <c r="U5" s="97"/>
      <c r="V5" s="98"/>
    </row>
    <row r="6" spans="1:22" x14ac:dyDescent="0.25">
      <c r="A6" s="56">
        <f>+kri!A6</f>
        <v>5</v>
      </c>
      <c r="B6" s="37">
        <f>+Table1[[#This Row],[Volume A]]</f>
        <v>1941.7</v>
      </c>
      <c r="C6" s="37">
        <f>+Table1[[#This Row],[Volume P]]</f>
        <v>1775.9</v>
      </c>
      <c r="D6" s="57" t="str">
        <f>+Table1[[#This Row],[Modality]]</f>
        <v>ct</v>
      </c>
      <c r="E6" s="3"/>
      <c r="F6" s="75">
        <v>1676.44</v>
      </c>
      <c r="G6" s="74">
        <f>+ABS((C6-F6)/C6)</f>
        <v>5.6005405709780971E-2</v>
      </c>
      <c r="H6" s="78">
        <v>0.9073</v>
      </c>
      <c r="K6" s="49"/>
      <c r="N6" s="60">
        <v>2310.2399999999998</v>
      </c>
      <c r="O6" s="61">
        <f t="shared" si="0"/>
        <v>0.30088405878709368</v>
      </c>
      <c r="R6" s="54" t="s">
        <v>48</v>
      </c>
      <c r="S6" s="45">
        <f>STDEV(G2:G104)</f>
        <v>0.22863269908852635</v>
      </c>
      <c r="U6" s="97"/>
      <c r="V6" s="98"/>
    </row>
    <row r="7" spans="1:22" x14ac:dyDescent="0.25">
      <c r="A7" s="56">
        <f>+kri!A7</f>
        <v>6</v>
      </c>
      <c r="B7" s="37">
        <f>+Table1[[#This Row],[Volume A]]</f>
        <v>1526.8</v>
      </c>
      <c r="C7" s="37">
        <f>+Table1[[#This Row],[Volume P]]</f>
        <v>1515.4</v>
      </c>
      <c r="D7" s="57" t="str">
        <f>+Table1[[#This Row],[Modality]]</f>
        <v>mr</v>
      </c>
      <c r="E7" s="3"/>
      <c r="G7" s="74"/>
      <c r="H7" s="79"/>
      <c r="J7" s="31">
        <v>1533.96</v>
      </c>
      <c r="K7" s="49">
        <f t="shared" ref="K7:K63" si="1">+ABS((C7-J7)/C7)</f>
        <v>1.2247591395011182E-2</v>
      </c>
      <c r="L7" s="58">
        <v>0.94766400000000006</v>
      </c>
      <c r="N7" s="60">
        <v>1426.42</v>
      </c>
      <c r="O7" s="61">
        <f t="shared" si="0"/>
        <v>5.8717170384057021E-2</v>
      </c>
      <c r="R7" s="54" t="s">
        <v>50</v>
      </c>
      <c r="S7" s="45">
        <f>AVERAGEIF(H4:H106,"&lt;&gt;0")</f>
        <v>0.86147209302325589</v>
      </c>
      <c r="U7" s="97"/>
      <c r="V7" s="98"/>
    </row>
    <row r="8" spans="1:22" ht="16.5" thickBot="1" x14ac:dyDescent="0.3">
      <c r="A8" s="56">
        <f>+kri!A8</f>
        <v>7</v>
      </c>
      <c r="B8" s="37">
        <f>+Table1[[#This Row],[Volume A]]</f>
        <v>1313.8</v>
      </c>
      <c r="C8" s="37">
        <f>+Table1[[#This Row],[Volume P]]</f>
        <v>1328.6</v>
      </c>
      <c r="D8" s="57" t="str">
        <f>+Table1[[#This Row],[Modality]]</f>
        <v>mr</v>
      </c>
      <c r="E8" s="3"/>
      <c r="G8" s="74"/>
      <c r="H8" s="79"/>
      <c r="J8" s="31">
        <v>1512.47</v>
      </c>
      <c r="K8" s="49">
        <f t="shared" si="1"/>
        <v>0.13839379798283918</v>
      </c>
      <c r="L8" s="58">
        <v>0.869174</v>
      </c>
      <c r="N8" s="60">
        <v>880.64200000000005</v>
      </c>
      <c r="O8" s="61">
        <f t="shared" si="0"/>
        <v>0.33716543730242354</v>
      </c>
      <c r="P8" s="21" t="s">
        <v>44</v>
      </c>
      <c r="U8" s="99"/>
      <c r="V8" s="100"/>
    </row>
    <row r="9" spans="1:22" x14ac:dyDescent="0.25">
      <c r="A9" s="56">
        <f>+kri!A9</f>
        <v>8</v>
      </c>
      <c r="B9" s="37">
        <f>+Table1[[#This Row],[Volume A]]</f>
        <v>1304.0999999999999</v>
      </c>
      <c r="C9" s="37">
        <f>+Table1[[#This Row],[Volume P]]</f>
        <v>1243</v>
      </c>
      <c r="D9" s="57" t="str">
        <f>+Table1[[#This Row],[Modality]]</f>
        <v>mr</v>
      </c>
      <c r="E9" s="3"/>
      <c r="G9" s="74"/>
      <c r="H9" s="79"/>
      <c r="J9" s="31">
        <v>1277.24</v>
      </c>
      <c r="K9" s="49">
        <f t="shared" si="1"/>
        <v>2.7546259050683836E-2</v>
      </c>
      <c r="L9" s="58">
        <v>0.88927000000000012</v>
      </c>
      <c r="N9" s="60">
        <v>1430.88</v>
      </c>
      <c r="O9" s="61">
        <f t="shared" si="0"/>
        <v>0.15115044247787621</v>
      </c>
      <c r="R9" s="92" t="s">
        <v>47</v>
      </c>
      <c r="S9" s="92"/>
      <c r="U9" s="25" t="s">
        <v>1</v>
      </c>
      <c r="V9" s="26" t="s">
        <v>38</v>
      </c>
    </row>
    <row r="10" spans="1:22" x14ac:dyDescent="0.25">
      <c r="A10" s="56">
        <f>+kri!A10</f>
        <v>9</v>
      </c>
      <c r="B10" s="37">
        <f>+Table1[[#This Row],[Volume A]]</f>
        <v>1620.4</v>
      </c>
      <c r="C10" s="37">
        <f>+Table1[[#This Row],[Volume P]]</f>
        <v>1516.3</v>
      </c>
      <c r="D10" s="57" t="str">
        <f>+Table1[[#This Row],[Modality]]</f>
        <v>ct</v>
      </c>
      <c r="E10" s="3"/>
      <c r="F10" s="75">
        <v>1390.57</v>
      </c>
      <c r="G10" s="74">
        <f t="shared" ref="G10:G69" si="2">+ABS((C10-F10)/C10)</f>
        <v>8.291894743784213E-2</v>
      </c>
      <c r="H10" s="78"/>
      <c r="K10" s="49"/>
      <c r="N10" s="60">
        <v>1519.63</v>
      </c>
      <c r="O10" s="61">
        <f t="shared" si="0"/>
        <v>2.1961353294204016E-3</v>
      </c>
      <c r="R10" s="54" t="s">
        <v>49</v>
      </c>
      <c r="S10" s="45">
        <f>AVERAGEIFS(K2:K104,K2:K104,"&lt;&gt;0",K2:K104,"&lt;30%")</f>
        <v>5.6211703222496072E-2</v>
      </c>
      <c r="U10" s="27" t="s">
        <v>2</v>
      </c>
      <c r="V10" s="28" t="s">
        <v>37</v>
      </c>
    </row>
    <row r="11" spans="1:22" x14ac:dyDescent="0.25">
      <c r="A11" s="56">
        <f>+kri!A11</f>
        <v>10</v>
      </c>
      <c r="B11" s="37">
        <f>+Table1[[#This Row],[Volume A]]</f>
        <v>1357.2</v>
      </c>
      <c r="C11" s="37">
        <f>+Table1[[#This Row],[Volume P]]</f>
        <v>1330</v>
      </c>
      <c r="D11" s="57" t="str">
        <f>+Table1[[#This Row],[Modality]]</f>
        <v>mr</v>
      </c>
      <c r="E11" s="3"/>
      <c r="G11" s="74"/>
      <c r="H11" s="79"/>
      <c r="J11" s="31">
        <v>1338.03</v>
      </c>
      <c r="K11" s="49">
        <f t="shared" si="1"/>
        <v>6.0375939849623859E-3</v>
      </c>
      <c r="L11" s="58">
        <v>0.93800700000000004</v>
      </c>
      <c r="N11" s="60">
        <v>1364.79</v>
      </c>
      <c r="O11" s="61">
        <f t="shared" si="0"/>
        <v>2.6157894736842078E-2</v>
      </c>
      <c r="R11" s="54" t="s">
        <v>48</v>
      </c>
      <c r="S11" s="45">
        <f>STDEV(K2:K104)</f>
        <v>6.5777584983879742E-2</v>
      </c>
      <c r="U11" s="83" t="s">
        <v>35</v>
      </c>
      <c r="V11" s="80" t="s">
        <v>60</v>
      </c>
    </row>
    <row r="12" spans="1:22" x14ac:dyDescent="0.25">
      <c r="A12" s="56">
        <f>+kri!A12</f>
        <v>11</v>
      </c>
      <c r="B12" s="37">
        <f>+Table1[[#This Row],[Volume A]]</f>
        <v>1566.9</v>
      </c>
      <c r="C12" s="37">
        <f>+Table1[[#This Row],[Volume P]]</f>
        <v>1549.1</v>
      </c>
      <c r="D12" s="57" t="str">
        <f>+Table1[[#This Row],[Modality]]</f>
        <v>mr</v>
      </c>
      <c r="E12" s="3"/>
      <c r="G12" s="74"/>
      <c r="H12" s="79"/>
      <c r="J12" s="31">
        <v>1494.06</v>
      </c>
      <c r="K12" s="49">
        <f t="shared" si="1"/>
        <v>3.5530307920728144E-2</v>
      </c>
      <c r="L12" s="58">
        <v>0.92682699999999996</v>
      </c>
      <c r="N12" s="60">
        <v>1398.73</v>
      </c>
      <c r="O12" s="61">
        <f t="shared" si="0"/>
        <v>9.7069266025434059E-2</v>
      </c>
      <c r="R12" s="54" t="s">
        <v>56</v>
      </c>
      <c r="S12" s="45">
        <f>AVERAGEIF(L4:L106,"&lt;&gt;0")</f>
        <v>0.91582571153846171</v>
      </c>
      <c r="U12" s="84"/>
      <c r="V12" s="81"/>
    </row>
    <row r="13" spans="1:22" x14ac:dyDescent="0.25">
      <c r="A13" s="56">
        <f>+kri!A13</f>
        <v>12</v>
      </c>
      <c r="B13" s="37">
        <f>+Table1[[#This Row],[Volume A]]</f>
        <v>1460.6</v>
      </c>
      <c r="C13" s="37">
        <f>+Table1[[#This Row],[Volume P]]</f>
        <v>1466.1</v>
      </c>
      <c r="D13" s="57" t="str">
        <f>+Table1[[#This Row],[Modality]]</f>
        <v>ct</v>
      </c>
      <c r="E13" s="3"/>
      <c r="F13" s="75">
        <v>1374.88</v>
      </c>
      <c r="G13" s="74">
        <f t="shared" si="2"/>
        <v>6.221949389536853E-2</v>
      </c>
      <c r="H13" s="78">
        <v>0.89029999999999998</v>
      </c>
      <c r="K13" s="49"/>
      <c r="N13" s="60">
        <v>1702.24</v>
      </c>
      <c r="O13" s="61">
        <f t="shared" si="0"/>
        <v>0.16106677579974088</v>
      </c>
      <c r="R13"/>
      <c r="S13"/>
      <c r="U13" s="84"/>
      <c r="V13" s="81"/>
    </row>
    <row r="14" spans="1:22" ht="15" customHeight="1" x14ac:dyDescent="0.25">
      <c r="A14" s="56">
        <f>+kri!A14</f>
        <v>13</v>
      </c>
      <c r="B14" s="37">
        <f>+Table1[[#This Row],[Volume A]]</f>
        <v>1633.4</v>
      </c>
      <c r="C14" s="37">
        <f>+Table1[[#This Row],[Volume P]]</f>
        <v>1557.7</v>
      </c>
      <c r="D14" s="57" t="str">
        <f>+Table1[[#This Row],[Modality]]</f>
        <v>mr</v>
      </c>
      <c r="E14" s="3"/>
      <c r="G14" s="74"/>
      <c r="H14" s="79"/>
      <c r="J14" s="31">
        <v>1700.27</v>
      </c>
      <c r="K14" s="49">
        <f t="shared" si="1"/>
        <v>9.1525967772998609E-2</v>
      </c>
      <c r="L14" s="58">
        <v>0.87819199999999997</v>
      </c>
      <c r="N14" s="60">
        <v>1526.97</v>
      </c>
      <c r="O14" s="61">
        <f t="shared" si="0"/>
        <v>1.9727803813314512E-2</v>
      </c>
      <c r="R14" s="93" t="s">
        <v>42</v>
      </c>
      <c r="S14" s="94"/>
      <c r="U14" s="84"/>
      <c r="V14" s="81"/>
    </row>
    <row r="15" spans="1:22" x14ac:dyDescent="0.25">
      <c r="A15" s="56">
        <f>+kri!A15</f>
        <v>14</v>
      </c>
      <c r="B15" s="37">
        <f>+Table1[[#This Row],[Volume A]]</f>
        <v>1737.8</v>
      </c>
      <c r="C15" s="37">
        <f>+Table1[[#This Row],[Volume P]]</f>
        <v>1781.4</v>
      </c>
      <c r="D15" s="57" t="str">
        <f>+Table1[[#This Row],[Modality]]</f>
        <v>ct</v>
      </c>
      <c r="E15" s="3"/>
      <c r="F15" s="75">
        <v>1544.65</v>
      </c>
      <c r="G15" s="74">
        <f t="shared" si="2"/>
        <v>0.13290108903109912</v>
      </c>
      <c r="H15" s="78">
        <v>0.91269999999999996</v>
      </c>
      <c r="K15" s="49"/>
      <c r="N15" s="60">
        <v>1670.41</v>
      </c>
      <c r="O15" s="61">
        <f t="shared" si="0"/>
        <v>6.2304928707757945E-2</v>
      </c>
      <c r="R15" s="54" t="s">
        <v>43</v>
      </c>
      <c r="S15" s="45">
        <f>AVERAGEIFS(O2:O104,O2:O104,"&lt;&gt;0",O2:O104,"&lt;50%")</f>
        <v>0.13379201009127831</v>
      </c>
      <c r="U15" s="86"/>
      <c r="V15" s="87"/>
    </row>
    <row r="16" spans="1:22" x14ac:dyDescent="0.25">
      <c r="A16" s="56">
        <f>+kri!A16</f>
        <v>15</v>
      </c>
      <c r="B16" s="37">
        <f>+Table1[[#This Row],[Volume A]]</f>
        <v>2186.1</v>
      </c>
      <c r="C16" s="37">
        <f>+Table1[[#This Row],[Volume P]]</f>
        <v>2274</v>
      </c>
      <c r="D16" s="57" t="str">
        <f>+Table1[[#This Row],[Modality]]</f>
        <v>ct</v>
      </c>
      <c r="E16" s="3"/>
      <c r="F16" s="75">
        <v>2029.93</v>
      </c>
      <c r="G16" s="74">
        <f t="shared" si="2"/>
        <v>0.10733069481090586</v>
      </c>
      <c r="H16" s="78">
        <v>0.91539999999999999</v>
      </c>
      <c r="K16" s="49"/>
      <c r="N16" s="60">
        <v>2333.04</v>
      </c>
      <c r="O16" s="61">
        <f t="shared" si="0"/>
        <v>2.5963060686015817E-2</v>
      </c>
      <c r="R16" s="54" t="s">
        <v>48</v>
      </c>
      <c r="S16" s="46">
        <f>STDEV(O2:O104)</f>
        <v>0.16965740518188058</v>
      </c>
      <c r="U16" s="83" t="s">
        <v>57</v>
      </c>
      <c r="V16" s="80" t="s">
        <v>58</v>
      </c>
    </row>
    <row r="17" spans="1:22" x14ac:dyDescent="0.25">
      <c r="A17" s="56">
        <f>+kri!A17</f>
        <v>16</v>
      </c>
      <c r="B17" s="37">
        <f>+Table1[[#This Row],[Volume A]]</f>
        <v>1714.3</v>
      </c>
      <c r="C17" s="37">
        <f>+Table1[[#This Row],[Volume P]]</f>
        <v>1807.1</v>
      </c>
      <c r="D17" s="57" t="str">
        <f>+Table1[[#This Row],[Modality]]</f>
        <v>ct</v>
      </c>
      <c r="E17" s="3"/>
      <c r="F17" s="75">
        <v>1818.16</v>
      </c>
      <c r="G17" s="74">
        <f t="shared" si="2"/>
        <v>6.1203032482984743E-3</v>
      </c>
      <c r="H17" s="78">
        <v>0.88680000000000003</v>
      </c>
      <c r="K17" s="49"/>
      <c r="N17" s="60">
        <v>1798.79</v>
      </c>
      <c r="O17" s="61">
        <f t="shared" si="0"/>
        <v>4.5985280283326576E-3</v>
      </c>
      <c r="U17" s="84"/>
      <c r="V17" s="81"/>
    </row>
    <row r="18" spans="1:22" x14ac:dyDescent="0.25">
      <c r="A18" s="56">
        <f>+kri!A18</f>
        <v>17</v>
      </c>
      <c r="B18" s="37">
        <f>+Table1[[#This Row],[Volume A]]</f>
        <v>1512.3</v>
      </c>
      <c r="C18" s="37">
        <f>+Table1[[#This Row],[Volume P]]</f>
        <v>1506.5</v>
      </c>
      <c r="D18" s="57" t="str">
        <f>+Table1[[#This Row],[Modality]]</f>
        <v>ct</v>
      </c>
      <c r="E18" s="3"/>
      <c r="F18" s="75">
        <v>360.16</v>
      </c>
      <c r="G18" s="74">
        <f t="shared" si="2"/>
        <v>0.76092930633919675</v>
      </c>
      <c r="H18" s="78">
        <v>0.38640000000000002</v>
      </c>
      <c r="K18" s="49"/>
      <c r="N18" s="60">
        <v>1321.49</v>
      </c>
      <c r="O18" s="61">
        <f t="shared" si="0"/>
        <v>0.12280783272485894</v>
      </c>
      <c r="U18" s="84"/>
      <c r="V18" s="81"/>
    </row>
    <row r="19" spans="1:22" x14ac:dyDescent="0.25">
      <c r="A19" s="56">
        <f>+kri!A19</f>
        <v>18</v>
      </c>
      <c r="B19" s="37">
        <f>+Table1[[#This Row],[Volume A]]</f>
        <v>1967.4</v>
      </c>
      <c r="C19" s="37">
        <f>+Table1[[#This Row],[Volume P]]</f>
        <v>2019.5</v>
      </c>
      <c r="D19" s="57" t="str">
        <f>+Table1[[#This Row],[Modality]]</f>
        <v>ct</v>
      </c>
      <c r="E19" s="3"/>
      <c r="F19" s="75">
        <v>2042.57</v>
      </c>
      <c r="G19" s="74">
        <f t="shared" si="2"/>
        <v>1.1423619707848446E-2</v>
      </c>
      <c r="H19" s="78">
        <v>0.91</v>
      </c>
      <c r="K19" s="49"/>
      <c r="N19" s="60">
        <v>1644.36</v>
      </c>
      <c r="O19" s="61">
        <f t="shared" si="0"/>
        <v>0.18575885120079233</v>
      </c>
      <c r="U19" s="84"/>
      <c r="V19" s="81"/>
    </row>
    <row r="20" spans="1:22" x14ac:dyDescent="0.25">
      <c r="A20" s="56">
        <f>+kri!A20</f>
        <v>19</v>
      </c>
      <c r="B20" s="37">
        <f>+Table1[[#This Row],[Volume A]]</f>
        <v>1742.9</v>
      </c>
      <c r="C20" s="37">
        <f>+Table1[[#This Row],[Volume P]]</f>
        <v>1613</v>
      </c>
      <c r="D20" s="57" t="str">
        <f>+Table1[[#This Row],[Modality]]</f>
        <v>ct</v>
      </c>
      <c r="E20" s="3"/>
      <c r="F20" s="75">
        <v>1505.96</v>
      </c>
      <c r="G20" s="74">
        <f t="shared" si="2"/>
        <v>6.6360818350898923E-2</v>
      </c>
      <c r="H20" s="78">
        <v>0.87139999999999995</v>
      </c>
      <c r="K20" s="49"/>
      <c r="N20" s="60">
        <v>1327.65</v>
      </c>
      <c r="O20" s="61">
        <f t="shared" si="0"/>
        <v>0.17690638561686292</v>
      </c>
      <c r="U20" s="86"/>
      <c r="V20" s="87"/>
    </row>
    <row r="21" spans="1:22" x14ac:dyDescent="0.25">
      <c r="A21" s="56">
        <f>+kri!A21</f>
        <v>20</v>
      </c>
      <c r="B21" s="37">
        <f>+Table1[[#This Row],[Volume A]]</f>
        <v>1771.8</v>
      </c>
      <c r="C21" s="37">
        <f>+Table1[[#This Row],[Volume P]]</f>
        <v>1668.2</v>
      </c>
      <c r="D21" s="57" t="str">
        <f>+Table1[[#This Row],[Modality]]</f>
        <v>mr</v>
      </c>
      <c r="E21" s="3"/>
      <c r="G21" s="74"/>
      <c r="H21" s="79"/>
      <c r="J21" s="31">
        <v>1681.62</v>
      </c>
      <c r="K21" s="49">
        <f t="shared" ref="K21" si="3">+ABS((C21-J21)/C21)</f>
        <v>8.0445989689484736E-3</v>
      </c>
      <c r="L21" s="58">
        <v>0.92710000000000004</v>
      </c>
      <c r="N21" s="60">
        <v>1569.41</v>
      </c>
      <c r="O21" s="61">
        <f t="shared" si="0"/>
        <v>5.9219518043400046E-2</v>
      </c>
      <c r="U21" s="83" t="s">
        <v>23</v>
      </c>
      <c r="V21" s="80" t="s">
        <v>31</v>
      </c>
    </row>
    <row r="22" spans="1:22" x14ac:dyDescent="0.25">
      <c r="A22" s="56">
        <f>+kri!A22</f>
        <v>21</v>
      </c>
      <c r="B22" s="37">
        <f>+Table1[[#This Row],[Volume A]]</f>
        <v>1885.8</v>
      </c>
      <c r="C22" s="37">
        <f>+Table1[[#This Row],[Volume P]]</f>
        <v>1799</v>
      </c>
      <c r="D22" s="57" t="str">
        <f>+Table1[[#This Row],[Modality]]</f>
        <v>mr</v>
      </c>
      <c r="E22" s="3"/>
      <c r="G22" s="74"/>
      <c r="H22" s="79"/>
      <c r="J22" s="31">
        <v>1934.24</v>
      </c>
      <c r="K22" s="49">
        <f t="shared" si="1"/>
        <v>7.5175097276264591E-2</v>
      </c>
      <c r="L22" s="58">
        <v>0.90654899999999994</v>
      </c>
      <c r="N22" s="60">
        <v>2825.98</v>
      </c>
      <c r="O22" s="61">
        <f t="shared" si="0"/>
        <v>0.57086158977209567</v>
      </c>
      <c r="U22" s="84"/>
      <c r="V22" s="81"/>
    </row>
    <row r="23" spans="1:22" x14ac:dyDescent="0.25">
      <c r="A23" s="56">
        <f>+kri!A23</f>
        <v>22</v>
      </c>
      <c r="B23" s="37">
        <f>+Table1[[#This Row],[Volume A]]</f>
        <v>1415.2</v>
      </c>
      <c r="C23" s="37">
        <f>+Table1[[#This Row],[Volume P]]</f>
        <v>1394.5</v>
      </c>
      <c r="D23" s="57" t="str">
        <f>+Table1[[#This Row],[Modality]]</f>
        <v>mr</v>
      </c>
      <c r="E23" s="3"/>
      <c r="G23" s="74"/>
      <c r="H23" s="79"/>
      <c r="J23" s="31">
        <v>1276.94</v>
      </c>
      <c r="K23" s="49">
        <f t="shared" si="1"/>
        <v>8.4302617425600537E-2</v>
      </c>
      <c r="L23" s="58">
        <v>0.9077639999999999</v>
      </c>
      <c r="N23" s="60">
        <v>1379.75</v>
      </c>
      <c r="O23" s="61">
        <f t="shared" si="0"/>
        <v>1.0577267837934744E-2</v>
      </c>
      <c r="U23" s="84"/>
      <c r="V23" s="81"/>
    </row>
    <row r="24" spans="1:22" x14ac:dyDescent="0.25">
      <c r="A24" s="56">
        <f>+kri!A24</f>
        <v>23</v>
      </c>
      <c r="B24" s="37">
        <f>+Table1[[#This Row],[Volume A]]</f>
        <v>1057.5</v>
      </c>
      <c r="C24" s="37">
        <f>+Table1[[#This Row],[Volume P]]</f>
        <v>1033.5</v>
      </c>
      <c r="D24" s="57" t="str">
        <f>+Table1[[#This Row],[Modality]]</f>
        <v>mr</v>
      </c>
      <c r="E24" s="3"/>
      <c r="G24" s="74"/>
      <c r="H24" s="79"/>
      <c r="J24" s="31">
        <v>1012.37</v>
      </c>
      <c r="K24" s="49">
        <f t="shared" si="1"/>
        <v>2.044508950169327E-2</v>
      </c>
      <c r="N24" s="31">
        <v>859.33</v>
      </c>
      <c r="O24" s="32">
        <f t="shared" si="0"/>
        <v>0.16852443154329944</v>
      </c>
      <c r="U24" s="84"/>
      <c r="V24" s="81"/>
    </row>
    <row r="25" spans="1:22" ht="16.5" thickBot="1" x14ac:dyDescent="0.3">
      <c r="A25" s="56">
        <f>+kri!A25</f>
        <v>24</v>
      </c>
      <c r="B25" s="37">
        <f>+Table1[[#This Row],[Volume A]]</f>
        <v>2002.2</v>
      </c>
      <c r="C25" s="37">
        <f>+Table1[[#This Row],[Volume P]]</f>
        <v>1941.2</v>
      </c>
      <c r="D25" s="57" t="str">
        <f>+Table1[[#This Row],[Modality]]</f>
        <v>ct</v>
      </c>
      <c r="E25" s="3"/>
      <c r="F25" s="75">
        <v>1775.63</v>
      </c>
      <c r="G25" s="74">
        <f t="shared" si="2"/>
        <v>8.5292602513908883E-2</v>
      </c>
      <c r="H25" s="78">
        <v>0.89490000000000003</v>
      </c>
      <c r="K25" s="49"/>
      <c r="N25" s="60">
        <v>2426.37</v>
      </c>
      <c r="O25" s="61">
        <f t="shared" si="0"/>
        <v>0.24993303111477427</v>
      </c>
      <c r="U25" s="85"/>
      <c r="V25" s="82"/>
    </row>
    <row r="26" spans="1:22" x14ac:dyDescent="0.25">
      <c r="A26" s="56">
        <f>+kri!A26</f>
        <v>25</v>
      </c>
      <c r="B26" s="37">
        <f>+Table1[[#This Row],[Volume A]]</f>
        <v>1246.4000000000001</v>
      </c>
      <c r="C26" s="37">
        <f>+Table1[[#This Row],[Volume P]]</f>
        <v>1140.9000000000001</v>
      </c>
      <c r="D26" s="57" t="str">
        <f>+Table1[[#This Row],[Modality]]</f>
        <v>mr</v>
      </c>
      <c r="E26" s="3"/>
      <c r="G26" s="74"/>
      <c r="H26" s="79"/>
      <c r="J26" s="31">
        <v>1244.6600000000001</v>
      </c>
      <c r="K26" s="49">
        <f t="shared" si="1"/>
        <v>9.0945744587606264E-2</v>
      </c>
      <c r="L26" s="58">
        <v>0.89823600000000003</v>
      </c>
      <c r="N26" s="60">
        <v>1338.72</v>
      </c>
      <c r="O26" s="61">
        <f t="shared" si="0"/>
        <v>0.17338942939784374</v>
      </c>
      <c r="U26" s="101" t="s">
        <v>65</v>
      </c>
      <c r="V26" s="102"/>
    </row>
    <row r="27" spans="1:22" x14ac:dyDescent="0.25">
      <c r="A27" s="56">
        <f>+kri!A27</f>
        <v>26</v>
      </c>
      <c r="B27" s="37">
        <f>+Table1[[#This Row],[Volume A]]</f>
        <v>1578.2</v>
      </c>
      <c r="C27" s="37">
        <f>+Table1[[#This Row],[Volume P]]</f>
        <v>1481.1</v>
      </c>
      <c r="D27" s="57" t="str">
        <f>+Table1[[#This Row],[Modality]]</f>
        <v>mr</v>
      </c>
      <c r="E27" s="3"/>
      <c r="G27" s="74"/>
      <c r="H27" s="79"/>
      <c r="J27" s="31">
        <v>1524.13</v>
      </c>
      <c r="K27" s="49">
        <f t="shared" si="1"/>
        <v>2.9052731078252788E-2</v>
      </c>
      <c r="L27" s="58">
        <v>0.94722499999999998</v>
      </c>
      <c r="N27" s="60">
        <v>1678.06</v>
      </c>
      <c r="O27" s="61">
        <f t="shared" si="0"/>
        <v>0.13298224292755387</v>
      </c>
      <c r="U27" s="103"/>
      <c r="V27" s="104"/>
    </row>
    <row r="28" spans="1:22" x14ac:dyDescent="0.25">
      <c r="A28" s="56">
        <f>+kri!A28</f>
        <v>27</v>
      </c>
      <c r="B28" s="37">
        <f>+Table1[[#This Row],[Volume A]]</f>
        <v>1167.8</v>
      </c>
      <c r="C28" s="37">
        <f>+Table1[[#This Row],[Volume P]]</f>
        <v>1186.5</v>
      </c>
      <c r="D28" s="57" t="str">
        <f>+Table1[[#This Row],[Modality]]</f>
        <v>ct</v>
      </c>
      <c r="E28" s="3"/>
      <c r="F28" s="75">
        <v>1171.33</v>
      </c>
      <c r="G28" s="74">
        <f t="shared" si="2"/>
        <v>1.2785503581963821E-2</v>
      </c>
      <c r="H28" s="78">
        <v>0.95209999999999995</v>
      </c>
      <c r="K28" s="49"/>
      <c r="N28" s="60">
        <v>1222.3</v>
      </c>
      <c r="O28" s="61">
        <f t="shared" si="0"/>
        <v>3.0172777075431905E-2</v>
      </c>
      <c r="U28" s="103"/>
      <c r="V28" s="104"/>
    </row>
    <row r="29" spans="1:22" x14ac:dyDescent="0.25">
      <c r="A29" s="56">
        <f>+kri!A29</f>
        <v>28</v>
      </c>
      <c r="B29" s="37">
        <f>+Table1[[#This Row],[Volume A]]</f>
        <v>2079.8000000000002</v>
      </c>
      <c r="C29" s="37">
        <f>+Table1[[#This Row],[Volume P]]</f>
        <v>1888.9</v>
      </c>
      <c r="D29" s="57" t="str">
        <f>+Table1[[#This Row],[Modality]]</f>
        <v>mr</v>
      </c>
      <c r="E29" s="3"/>
      <c r="G29" s="74"/>
      <c r="H29" s="79"/>
      <c r="J29" s="31">
        <v>2006.6</v>
      </c>
      <c r="K29" s="49">
        <f t="shared" ref="K29" si="4">+ABS((C29-J29)/C29)</f>
        <v>6.231139816824597E-2</v>
      </c>
      <c r="N29" s="31">
        <v>1977.03</v>
      </c>
      <c r="O29" s="32">
        <f t="shared" si="0"/>
        <v>4.6656784371856573E-2</v>
      </c>
      <c r="U29" s="103"/>
      <c r="V29" s="104"/>
    </row>
    <row r="30" spans="1:22" x14ac:dyDescent="0.25">
      <c r="A30" s="56">
        <f>+kri!A30</f>
        <v>29</v>
      </c>
      <c r="B30" s="37">
        <f>+Table1[[#This Row],[Volume A]]</f>
        <v>1309.4000000000001</v>
      </c>
      <c r="C30" s="37">
        <f>+Table1[[#This Row],[Volume P]]</f>
        <v>1317.3</v>
      </c>
      <c r="D30" s="57" t="str">
        <f>+Table1[[#This Row],[Modality]]</f>
        <v>ct</v>
      </c>
      <c r="E30" s="3"/>
      <c r="F30" s="75">
        <v>1328.99</v>
      </c>
      <c r="G30" s="74">
        <f t="shared" si="2"/>
        <v>8.8742124041600659E-3</v>
      </c>
      <c r="H30" s="78">
        <v>0.93149999999999999</v>
      </c>
      <c r="K30" s="49"/>
      <c r="N30" s="31">
        <v>1167.4100000000001</v>
      </c>
      <c r="O30" s="32">
        <f t="shared" si="0"/>
        <v>0.11378577393152652</v>
      </c>
      <c r="U30" s="103"/>
      <c r="V30" s="104"/>
    </row>
    <row r="31" spans="1:22" x14ac:dyDescent="0.25">
      <c r="A31" s="56">
        <f>+kri!A31</f>
        <v>30</v>
      </c>
      <c r="B31" s="37">
        <f>+Table1[[#This Row],[Volume A]]</f>
        <v>1994.1</v>
      </c>
      <c r="C31" s="37">
        <f>+Table1[[#This Row],[Volume P]]</f>
        <v>1989.8</v>
      </c>
      <c r="D31" s="57" t="str">
        <f>+Table1[[#This Row],[Modality]]</f>
        <v>mr</v>
      </c>
      <c r="E31" s="3"/>
      <c r="G31" s="74"/>
      <c r="H31" s="79"/>
      <c r="J31" s="31">
        <v>2030.28</v>
      </c>
      <c r="K31" s="49">
        <f t="shared" si="1"/>
        <v>2.0343753141019206E-2</v>
      </c>
      <c r="L31" s="58">
        <v>0.94917799999999997</v>
      </c>
      <c r="N31" s="60">
        <v>2643.27</v>
      </c>
      <c r="O31" s="61">
        <f t="shared" si="0"/>
        <v>0.32840989044125041</v>
      </c>
      <c r="U31" s="103"/>
      <c r="V31" s="104"/>
    </row>
    <row r="32" spans="1:22" ht="16.5" thickBot="1" x14ac:dyDescent="0.3">
      <c r="A32" s="56">
        <f>+kri!A32</f>
        <v>31</v>
      </c>
      <c r="B32" s="37">
        <f>+Table1[[#This Row],[Volume A]]</f>
        <v>1453.5</v>
      </c>
      <c r="C32" s="37">
        <f>+Table1[[#This Row],[Volume P]]</f>
        <v>1511.3</v>
      </c>
      <c r="D32" s="57" t="str">
        <f>+Table1[[#This Row],[Modality]]</f>
        <v>ct</v>
      </c>
      <c r="E32" s="3"/>
      <c r="F32" s="75">
        <v>1607.99</v>
      </c>
      <c r="G32" s="74">
        <f t="shared" si="2"/>
        <v>6.3978032157745029E-2</v>
      </c>
      <c r="H32" s="78">
        <v>0.91510000000000002</v>
      </c>
      <c r="K32" s="49"/>
      <c r="N32" s="60">
        <v>1706.59</v>
      </c>
      <c r="O32" s="61">
        <f t="shared" si="0"/>
        <v>0.12921987692714879</v>
      </c>
      <c r="U32" s="105"/>
      <c r="V32" s="106"/>
    </row>
    <row r="33" spans="1:16" x14ac:dyDescent="0.25">
      <c r="A33" s="56">
        <f>+kri!A33</f>
        <v>32</v>
      </c>
      <c r="B33" s="37">
        <f>+Table1[[#This Row],[Volume A]]</f>
        <v>1174.7</v>
      </c>
      <c r="C33" s="37">
        <f>+Table1[[#This Row],[Volume P]]</f>
        <v>1205.5</v>
      </c>
      <c r="D33" s="57" t="str">
        <f>+Table1[[#This Row],[Modality]]</f>
        <v>ct</v>
      </c>
      <c r="E33" s="3"/>
      <c r="F33" s="75">
        <v>1054.97</v>
      </c>
      <c r="G33" s="74">
        <f t="shared" si="2"/>
        <v>0.12486934881791785</v>
      </c>
      <c r="H33" s="78">
        <v>0.8347</v>
      </c>
      <c r="K33" s="49"/>
      <c r="N33" s="60">
        <v>1210.6300000000001</v>
      </c>
      <c r="O33" s="61">
        <f t="shared" si="0"/>
        <v>4.2554956449606879E-3</v>
      </c>
    </row>
    <row r="34" spans="1:16" x14ac:dyDescent="0.25">
      <c r="A34" s="56">
        <f>+kri!A34</f>
        <v>33</v>
      </c>
      <c r="B34" s="37">
        <f>+Table1[[#This Row],[Volume A]]</f>
        <v>1499.6</v>
      </c>
      <c r="C34" s="37">
        <f>+Table1[[#This Row],[Volume P]]</f>
        <v>1556.7</v>
      </c>
      <c r="D34" s="57" t="str">
        <f>+Table1[[#This Row],[Modality]]</f>
        <v>ct</v>
      </c>
      <c r="E34" s="3"/>
      <c r="F34" s="75">
        <v>1566.83</v>
      </c>
      <c r="G34" s="74">
        <f t="shared" si="2"/>
        <v>6.5073553028842301E-3</v>
      </c>
      <c r="H34" s="78">
        <v>0.95640000000000003</v>
      </c>
      <c r="K34" s="49"/>
      <c r="N34" s="60">
        <v>833.41499999999996</v>
      </c>
      <c r="O34" s="61">
        <f t="shared" si="0"/>
        <v>0.46462709577953365</v>
      </c>
    </row>
    <row r="35" spans="1:16" x14ac:dyDescent="0.25">
      <c r="A35" s="56">
        <f>+kri!A35</f>
        <v>34</v>
      </c>
      <c r="B35" s="37">
        <f>+Table1[[#This Row],[Volume A]]</f>
        <v>1339</v>
      </c>
      <c r="C35" s="37">
        <f>+Table1[[#This Row],[Volume P]]</f>
        <v>1294.5999999999999</v>
      </c>
      <c r="D35" s="57" t="str">
        <f>+Table1[[#This Row],[Modality]]</f>
        <v>mr</v>
      </c>
      <c r="E35" s="3"/>
      <c r="G35" s="74"/>
      <c r="H35" s="79"/>
      <c r="J35" s="31">
        <v>1336.71</v>
      </c>
      <c r="K35" s="49">
        <f t="shared" si="1"/>
        <v>3.2527421597404703E-2</v>
      </c>
      <c r="L35" s="58">
        <v>0.93512600000000001</v>
      </c>
      <c r="N35" s="60">
        <v>1037.95</v>
      </c>
      <c r="O35" s="61">
        <f t="shared" si="0"/>
        <v>0.19824656264483229</v>
      </c>
      <c r="P35" s="21" t="s">
        <v>33</v>
      </c>
    </row>
    <row r="36" spans="1:16" x14ac:dyDescent="0.25">
      <c r="A36" s="56">
        <f>+kri!A36</f>
        <v>35</v>
      </c>
      <c r="B36" s="37">
        <f>+Table1[[#This Row],[Volume A]]</f>
        <v>1049</v>
      </c>
      <c r="C36" s="37">
        <f>+Table1[[#This Row],[Volume P]]</f>
        <v>1109.0999999999999</v>
      </c>
      <c r="D36" s="57" t="str">
        <f>+Table1[[#This Row],[Modality]]</f>
        <v>ct</v>
      </c>
      <c r="E36" s="3"/>
      <c r="F36" s="75">
        <v>1150.19</v>
      </c>
      <c r="G36" s="74">
        <f t="shared" si="2"/>
        <v>3.7048056983139614E-2</v>
      </c>
      <c r="H36" s="78">
        <v>0.89890000000000003</v>
      </c>
      <c r="K36" s="49"/>
      <c r="N36" s="60">
        <v>1279.22</v>
      </c>
      <c r="O36" s="61">
        <f t="shared" si="0"/>
        <v>0.15338562798665598</v>
      </c>
      <c r="P36" s="21" t="s">
        <v>33</v>
      </c>
    </row>
    <row r="37" spans="1:16" x14ac:dyDescent="0.25">
      <c r="A37" s="56">
        <f>+kri!A37</f>
        <v>36</v>
      </c>
      <c r="B37" s="37">
        <f>+Table1[[#This Row],[Volume A]]</f>
        <v>1069</v>
      </c>
      <c r="C37" s="37">
        <f>+Table1[[#This Row],[Volume P]]</f>
        <v>1062.8</v>
      </c>
      <c r="D37" s="57" t="str">
        <f>+Table1[[#This Row],[Modality]]</f>
        <v>mr</v>
      </c>
      <c r="E37" s="3"/>
      <c r="G37" s="74"/>
      <c r="H37" s="79"/>
      <c r="J37" s="31">
        <v>1109.0999999999999</v>
      </c>
      <c r="K37" s="49">
        <f t="shared" si="1"/>
        <v>4.35641701166729E-2</v>
      </c>
      <c r="L37" s="58">
        <v>0.93354100000000007</v>
      </c>
      <c r="N37" s="31">
        <v>1220.81</v>
      </c>
      <c r="O37" s="32">
        <f t="shared" si="0"/>
        <v>0.14867331576966503</v>
      </c>
    </row>
    <row r="38" spans="1:16" x14ac:dyDescent="0.25">
      <c r="A38" s="56">
        <f>+kri!A38</f>
        <v>37</v>
      </c>
      <c r="B38" s="37">
        <f>+Table1[[#This Row],[Volume A]]</f>
        <v>1717.5</v>
      </c>
      <c r="C38" s="37">
        <f>+Table1[[#This Row],[Volume P]]</f>
        <v>1624.4</v>
      </c>
      <c r="D38" s="57" t="str">
        <f>+Table1[[#This Row],[Modality]]</f>
        <v>mr</v>
      </c>
      <c r="E38" s="3"/>
      <c r="G38" s="74"/>
      <c r="H38" s="79"/>
      <c r="J38" s="31">
        <v>1684.75</v>
      </c>
      <c r="K38" s="49">
        <f t="shared" si="1"/>
        <v>3.7152179266190535E-2</v>
      </c>
      <c r="L38" s="58">
        <v>0.91717899999999997</v>
      </c>
      <c r="N38" s="60">
        <v>1746.34</v>
      </c>
      <c r="O38" s="61">
        <f t="shared" si="0"/>
        <v>7.5067717311007032E-2</v>
      </c>
    </row>
    <row r="39" spans="1:16" x14ac:dyDescent="0.25">
      <c r="A39" s="56">
        <f>+kri!A39</f>
        <v>38</v>
      </c>
      <c r="B39" s="37">
        <f>+Table1[[#This Row],[Volume A]]</f>
        <v>3371.7</v>
      </c>
      <c r="C39" s="37">
        <f>+Table1[[#This Row],[Volume P]]</f>
        <v>3489.7</v>
      </c>
      <c r="D39" s="57" t="str">
        <f>+Table1[[#This Row],[Modality]]</f>
        <v>ct</v>
      </c>
      <c r="E39" s="3"/>
      <c r="F39" s="75">
        <v>3079.66</v>
      </c>
      <c r="G39" s="74">
        <f t="shared" si="2"/>
        <v>0.11750007163939594</v>
      </c>
      <c r="H39" s="78">
        <v>0.92549999999999999</v>
      </c>
      <c r="K39" s="49"/>
      <c r="N39" s="60">
        <v>3474.18</v>
      </c>
      <c r="O39" s="61">
        <f t="shared" si="0"/>
        <v>4.4473736997449591E-3</v>
      </c>
    </row>
    <row r="40" spans="1:16" x14ac:dyDescent="0.25">
      <c r="A40" s="56">
        <f>+kri!A40</f>
        <v>39</v>
      </c>
      <c r="B40" s="37">
        <f>+Table1[[#This Row],[Volume A]]</f>
        <v>0</v>
      </c>
      <c r="C40" s="37">
        <f>+Table1[[#This Row],[Volume P]]</f>
        <v>0</v>
      </c>
      <c r="D40" s="38">
        <f>+Table1[[#This Row],[Modality]]</f>
        <v>0</v>
      </c>
      <c r="G40" s="74"/>
      <c r="H40" s="79"/>
      <c r="K40" s="49"/>
      <c r="P40" s="21" t="s">
        <v>34</v>
      </c>
    </row>
    <row r="41" spans="1:16" x14ac:dyDescent="0.25">
      <c r="A41" s="56">
        <f>+kri!A41</f>
        <v>40</v>
      </c>
      <c r="B41" s="37">
        <f>+Table1[[#This Row],[Volume A]]</f>
        <v>1266</v>
      </c>
      <c r="C41" s="37">
        <f>+Table1[[#This Row],[Volume P]]</f>
        <v>1176.0999999999999</v>
      </c>
      <c r="D41" s="57" t="str">
        <f>+Table1[[#This Row],[Modality]]</f>
        <v>mr</v>
      </c>
      <c r="E41" s="3"/>
      <c r="G41" s="74"/>
      <c r="H41" s="79"/>
      <c r="J41" s="31">
        <v>1217.24</v>
      </c>
      <c r="K41" s="49">
        <f t="shared" si="1"/>
        <v>3.4980018705892443E-2</v>
      </c>
      <c r="L41" s="58">
        <v>0.93373500000000009</v>
      </c>
      <c r="N41" s="60">
        <v>1188.3399999999999</v>
      </c>
      <c r="O41" s="61">
        <f t="shared" si="0"/>
        <v>1.0407278292662197E-2</v>
      </c>
    </row>
    <row r="42" spans="1:16" x14ac:dyDescent="0.25">
      <c r="A42" s="56">
        <f>+kri!A42</f>
        <v>41</v>
      </c>
      <c r="B42" s="37">
        <f>+Table1[[#This Row],[Volume A]]</f>
        <v>2609.6999999999998</v>
      </c>
      <c r="C42" s="37">
        <f>+Table1[[#This Row],[Volume P]]</f>
        <v>2513.1</v>
      </c>
      <c r="D42" s="57" t="str">
        <f>+Table1[[#This Row],[Modality]]</f>
        <v>mr</v>
      </c>
      <c r="E42" s="3"/>
      <c r="G42" s="74"/>
      <c r="H42" s="79"/>
      <c r="J42" s="31">
        <v>2674.48</v>
      </c>
      <c r="K42" s="49">
        <f t="shared" si="1"/>
        <v>6.4215510723807295E-2</v>
      </c>
      <c r="L42" s="58">
        <v>0.92842200000000008</v>
      </c>
      <c r="N42" s="31">
        <v>3089.17</v>
      </c>
      <c r="O42" s="32">
        <f t="shared" si="0"/>
        <v>0.22922685129919232</v>
      </c>
    </row>
    <row r="43" spans="1:16" x14ac:dyDescent="0.25">
      <c r="A43" s="56">
        <f>+kri!A43</f>
        <v>42</v>
      </c>
      <c r="B43" s="37">
        <f>+Table1[[#This Row],[Volume A]]</f>
        <v>2962.4</v>
      </c>
      <c r="C43" s="37">
        <f>+Table1[[#This Row],[Volume P]]</f>
        <v>2818.8</v>
      </c>
      <c r="D43" s="57" t="str">
        <f>+Table1[[#This Row],[Modality]]</f>
        <v>mr</v>
      </c>
      <c r="E43" s="3"/>
      <c r="G43" s="74"/>
      <c r="H43" s="79"/>
      <c r="J43" s="64">
        <v>2161.6999999999998</v>
      </c>
      <c r="K43" s="65">
        <f t="shared" si="1"/>
        <v>0.23311338158081465</v>
      </c>
      <c r="L43" s="66">
        <v>0.789883</v>
      </c>
      <c r="N43" s="60">
        <v>3256.97</v>
      </c>
      <c r="O43" s="61">
        <f t="shared" si="0"/>
        <v>0.15544557967929601</v>
      </c>
    </row>
    <row r="44" spans="1:16" x14ac:dyDescent="0.25">
      <c r="A44" s="56">
        <f>+kri!A44</f>
        <v>43</v>
      </c>
      <c r="B44" s="37">
        <f>+Table1[[#This Row],[Volume A]]</f>
        <v>3499.1</v>
      </c>
      <c r="C44" s="37">
        <f>+Table1[[#This Row],[Volume P]]</f>
        <v>3648.8</v>
      </c>
      <c r="D44" s="57" t="str">
        <f>+Table1[[#This Row],[Modality]]</f>
        <v>ct</v>
      </c>
      <c r="E44" s="3"/>
      <c r="F44" s="75">
        <v>2911.33</v>
      </c>
      <c r="G44" s="74">
        <f t="shared" si="2"/>
        <v>0.20211302345976764</v>
      </c>
      <c r="H44" s="79">
        <v>0.85880000000000001</v>
      </c>
      <c r="K44" s="49"/>
      <c r="N44" s="60">
        <v>2848.14</v>
      </c>
      <c r="O44" s="61">
        <f t="shared" si="0"/>
        <v>0.21943104582328443</v>
      </c>
      <c r="P44" s="21" t="s">
        <v>32</v>
      </c>
    </row>
    <row r="45" spans="1:16" x14ac:dyDescent="0.25">
      <c r="A45" s="56">
        <f>+kri!A45</f>
        <v>44</v>
      </c>
      <c r="B45" s="37">
        <f>+Table1[[#This Row],[Volume A]]</f>
        <v>2536</v>
      </c>
      <c r="C45" s="37">
        <f>+Table1[[#This Row],[Volume P]]</f>
        <v>2262.6999999999998</v>
      </c>
      <c r="D45" s="57" t="str">
        <f>+Table1[[#This Row],[Modality]]</f>
        <v>mr</v>
      </c>
      <c r="E45" s="3"/>
      <c r="G45" s="74"/>
      <c r="H45" s="79"/>
      <c r="K45" s="49"/>
      <c r="N45" s="60">
        <v>2483.09</v>
      </c>
      <c r="O45" s="61">
        <f t="shared" si="0"/>
        <v>9.7401334688646465E-2</v>
      </c>
      <c r="P45" s="21" t="s">
        <v>64</v>
      </c>
    </row>
    <row r="46" spans="1:16" x14ac:dyDescent="0.25">
      <c r="A46" s="56">
        <f>+kri!A46</f>
        <v>45</v>
      </c>
      <c r="B46" s="37">
        <f>+Table1[[#This Row],[Volume A]]</f>
        <v>1298.8</v>
      </c>
      <c r="C46" s="37">
        <f>+Table1[[#This Row],[Volume P]]</f>
        <v>1299.3</v>
      </c>
      <c r="D46" s="57" t="str">
        <f>+Table1[[#This Row],[Modality]]</f>
        <v>ct</v>
      </c>
      <c r="E46" s="3"/>
      <c r="F46" s="75">
        <v>1306.32</v>
      </c>
      <c r="G46" s="74">
        <f t="shared" si="2"/>
        <v>5.4029092588316644E-3</v>
      </c>
      <c r="H46" s="78">
        <v>0.91159999999999997</v>
      </c>
      <c r="K46" s="49"/>
      <c r="N46" s="60">
        <v>1144.73</v>
      </c>
      <c r="O46" s="61">
        <f t="shared" si="0"/>
        <v>0.11896405756946044</v>
      </c>
    </row>
    <row r="47" spans="1:16" x14ac:dyDescent="0.25">
      <c r="A47" s="56">
        <f>+kri!A47</f>
        <v>46</v>
      </c>
      <c r="B47" s="37">
        <f>+Table1[[#This Row],[Volume A]]</f>
        <v>1318.9</v>
      </c>
      <c r="C47" s="37">
        <f>+Table1[[#This Row],[Volume P]]</f>
        <v>1182.5999999999999</v>
      </c>
      <c r="D47" s="57" t="str">
        <f>+Table1[[#This Row],[Modality]]</f>
        <v>mr</v>
      </c>
      <c r="E47" s="3"/>
      <c r="G47" s="74"/>
      <c r="H47" s="79"/>
      <c r="J47" s="31">
        <v>1224.79</v>
      </c>
      <c r="K47" s="49">
        <f t="shared" si="1"/>
        <v>3.567562996786746E-2</v>
      </c>
      <c r="L47" s="58">
        <v>0.93404100000000001</v>
      </c>
      <c r="N47" s="60">
        <v>1250.8800000000001</v>
      </c>
      <c r="O47" s="61">
        <f t="shared" si="0"/>
        <v>5.7737189244038735E-2</v>
      </c>
    </row>
    <row r="48" spans="1:16" x14ac:dyDescent="0.25">
      <c r="A48" s="56">
        <f>+kri!A48</f>
        <v>47</v>
      </c>
      <c r="B48" s="37">
        <f>+Table1[[#This Row],[Volume A]]</f>
        <v>1316.5</v>
      </c>
      <c r="C48" s="37">
        <f>+Table1[[#This Row],[Volume P]]</f>
        <v>1298.4000000000001</v>
      </c>
      <c r="D48" s="57" t="str">
        <f>+Table1[[#This Row],[Modality]]</f>
        <v>ct</v>
      </c>
      <c r="E48" s="3"/>
      <c r="F48" s="75">
        <v>1284.98</v>
      </c>
      <c r="G48" s="74">
        <f t="shared" si="2"/>
        <v>1.0335797905114042E-2</v>
      </c>
      <c r="H48" s="78">
        <v>0.91169999999999995</v>
      </c>
      <c r="K48" s="49"/>
      <c r="N48" s="60">
        <v>1578.94</v>
      </c>
      <c r="O48" s="61">
        <f t="shared" si="0"/>
        <v>0.21606592729513244</v>
      </c>
    </row>
    <row r="49" spans="1:15" x14ac:dyDescent="0.25">
      <c r="A49" s="56">
        <f>+kri!A49</f>
        <v>48</v>
      </c>
      <c r="B49" s="37">
        <f>+Table1[[#This Row],[Volume A]]</f>
        <v>1340.9</v>
      </c>
      <c r="C49" s="37">
        <f>+Table1[[#This Row],[Volume P]]</f>
        <v>1361.1</v>
      </c>
      <c r="D49" s="57" t="str">
        <f>+Table1[[#This Row],[Modality]]</f>
        <v>ct</v>
      </c>
      <c r="E49" s="3"/>
      <c r="F49" s="75">
        <v>1320.03</v>
      </c>
      <c r="G49" s="74">
        <f t="shared" si="2"/>
        <v>3.0174123870398896E-2</v>
      </c>
      <c r="H49" s="78">
        <v>0.95179999999999998</v>
      </c>
      <c r="K49" s="49"/>
      <c r="N49" s="60">
        <v>1505.33</v>
      </c>
      <c r="O49" s="61">
        <f t="shared" si="0"/>
        <v>0.10596576298582032</v>
      </c>
    </row>
    <row r="50" spans="1:15" x14ac:dyDescent="0.25">
      <c r="A50" s="56">
        <f>+kri!A50</f>
        <v>49</v>
      </c>
      <c r="B50" s="37">
        <f>+Table1[[#This Row],[Volume A]]</f>
        <v>1291.5999999999999</v>
      </c>
      <c r="C50" s="37">
        <f>+Table1[[#This Row],[Volume P]]</f>
        <v>1260.3</v>
      </c>
      <c r="D50" s="57" t="str">
        <f>+Table1[[#This Row],[Modality]]</f>
        <v>mr</v>
      </c>
      <c r="E50" s="3"/>
      <c r="G50" s="74"/>
      <c r="H50" s="79"/>
      <c r="J50" s="31">
        <v>1208.56</v>
      </c>
      <c r="K50" s="49">
        <f t="shared" si="1"/>
        <v>4.1053717368880437E-2</v>
      </c>
      <c r="L50" s="58">
        <v>0.94564599999999999</v>
      </c>
      <c r="N50" s="60">
        <v>986.79100000000005</v>
      </c>
      <c r="O50" s="61">
        <f t="shared" si="0"/>
        <v>0.21701896373879229</v>
      </c>
    </row>
    <row r="51" spans="1:15" x14ac:dyDescent="0.25">
      <c r="A51" s="56">
        <f>+kri!A51</f>
        <v>50</v>
      </c>
      <c r="B51" s="37">
        <f>+Table1[[#This Row],[Volume A]]</f>
        <v>1526</v>
      </c>
      <c r="C51" s="37">
        <f>+Table1[[#This Row],[Volume P]]</f>
        <v>1461.1</v>
      </c>
      <c r="D51" s="57" t="str">
        <f>+Table1[[#This Row],[Modality]]</f>
        <v>mr</v>
      </c>
      <c r="E51" s="3"/>
      <c r="G51" s="74"/>
      <c r="H51" s="79"/>
      <c r="J51" s="31">
        <v>1437.44</v>
      </c>
      <c r="K51" s="49">
        <f t="shared" si="1"/>
        <v>1.6193279036342382E-2</v>
      </c>
      <c r="L51" s="58">
        <v>0.94772800000000001</v>
      </c>
      <c r="N51" s="60">
        <v>1385.28</v>
      </c>
      <c r="O51" s="61">
        <f t="shared" si="0"/>
        <v>5.1892409828211583E-2</v>
      </c>
    </row>
    <row r="52" spans="1:15" x14ac:dyDescent="0.25">
      <c r="A52" s="56">
        <f>+kri!A52</f>
        <v>51</v>
      </c>
      <c r="B52" s="37">
        <f>+Table1[[#This Row],[Volume A]]</f>
        <v>1494.2</v>
      </c>
      <c r="C52" s="37">
        <f>+Table1[[#This Row],[Volume P]]</f>
        <v>1521</v>
      </c>
      <c r="D52" s="57" t="str">
        <f>+Table1[[#This Row],[Modality]]</f>
        <v>ct</v>
      </c>
      <c r="E52" s="3"/>
      <c r="F52" s="75">
        <v>204.72800000000001</v>
      </c>
      <c r="G52" s="74">
        <f t="shared" si="2"/>
        <v>0.86539907955292561</v>
      </c>
      <c r="H52" s="79">
        <v>0.2366</v>
      </c>
      <c r="K52" s="49"/>
      <c r="N52" s="60">
        <v>1180.6500000000001</v>
      </c>
      <c r="O52" s="61">
        <f t="shared" si="0"/>
        <v>0.22376725838264294</v>
      </c>
    </row>
    <row r="53" spans="1:15" x14ac:dyDescent="0.25">
      <c r="A53" s="56">
        <f>+kri!A53</f>
        <v>52</v>
      </c>
      <c r="B53" s="37">
        <f>+Table1[[#This Row],[Volume A]]</f>
        <v>2111.6999999999998</v>
      </c>
      <c r="C53" s="37">
        <f>+Table1[[#This Row],[Volume P]]</f>
        <v>1361.1</v>
      </c>
      <c r="D53" s="57" t="str">
        <f>+Table1[[#This Row],[Modality]]</f>
        <v>ct</v>
      </c>
      <c r="E53" s="3"/>
      <c r="F53" s="75">
        <v>2132.17</v>
      </c>
      <c r="G53" s="74">
        <f t="shared" si="2"/>
        <v>0.56650503269414465</v>
      </c>
      <c r="H53" s="79">
        <v>0.91200000000000003</v>
      </c>
      <c r="K53" s="49"/>
      <c r="N53" s="60">
        <v>2103.15</v>
      </c>
      <c r="O53" s="61">
        <f t="shared" si="0"/>
        <v>0.54518404231871298</v>
      </c>
    </row>
    <row r="54" spans="1:15" x14ac:dyDescent="0.25">
      <c r="A54" s="56">
        <f>+kri!A54</f>
        <v>53</v>
      </c>
      <c r="B54" s="37">
        <f>+Table1[[#This Row],[Volume A]]</f>
        <v>2898.1</v>
      </c>
      <c r="C54" s="37">
        <f>+Table1[[#This Row],[Volume P]]</f>
        <v>3021.9</v>
      </c>
      <c r="D54" s="57" t="str">
        <f>+Table1[[#This Row],[Modality]]</f>
        <v>ct</v>
      </c>
      <c r="E54" s="3"/>
      <c r="F54" s="75">
        <v>3118.28</v>
      </c>
      <c r="G54" s="74">
        <f t="shared" si="2"/>
        <v>3.1893841622820114E-2</v>
      </c>
      <c r="H54" s="78">
        <v>0.90269999999999995</v>
      </c>
      <c r="K54" s="49"/>
      <c r="N54" s="60">
        <v>2834.3</v>
      </c>
      <c r="O54" s="61">
        <f t="shared" si="0"/>
        <v>6.2080148251100267E-2</v>
      </c>
    </row>
    <row r="55" spans="1:15" x14ac:dyDescent="0.25">
      <c r="A55" s="56">
        <f>+kri!A55</f>
        <v>54</v>
      </c>
      <c r="B55" s="37">
        <f>+Table1[[#This Row],[Volume A]]</f>
        <v>2171.6999999999998</v>
      </c>
      <c r="C55" s="37">
        <f>+Table1[[#This Row],[Volume P]]</f>
        <v>2208.3000000000002</v>
      </c>
      <c r="D55" s="57" t="str">
        <f>+Table1[[#This Row],[Modality]]</f>
        <v>ct</v>
      </c>
      <c r="E55" s="3"/>
      <c r="F55" s="75">
        <v>1897.91</v>
      </c>
      <c r="G55" s="74">
        <f t="shared" si="2"/>
        <v>0.14055608386541688</v>
      </c>
      <c r="H55" s="78">
        <v>0.90700000000000003</v>
      </c>
      <c r="K55" s="49"/>
      <c r="N55" s="60">
        <v>2666.23</v>
      </c>
      <c r="O55" s="61">
        <f t="shared" si="0"/>
        <v>0.20736765837974905</v>
      </c>
    </row>
    <row r="56" spans="1:15" x14ac:dyDescent="0.25">
      <c r="A56" s="56">
        <f>+kri!A56</f>
        <v>55</v>
      </c>
      <c r="B56" s="37">
        <f>+Table1[[#This Row],[Volume A]]</f>
        <v>2052.6999999999998</v>
      </c>
      <c r="C56" s="37">
        <f>+Table1[[#This Row],[Volume P]]</f>
        <v>2070.5</v>
      </c>
      <c r="D56" s="57" t="str">
        <f>+Table1[[#This Row],[Modality]]</f>
        <v>mr</v>
      </c>
      <c r="E56" s="3"/>
      <c r="G56" s="74"/>
      <c r="H56" s="79"/>
      <c r="J56" s="31">
        <v>1988.71</v>
      </c>
      <c r="K56" s="49">
        <f t="shared" si="1"/>
        <v>3.950253561941558E-2</v>
      </c>
      <c r="L56" s="58">
        <v>0.948631</v>
      </c>
      <c r="N56" s="60">
        <v>2044.38</v>
      </c>
      <c r="O56" s="61">
        <f t="shared" si="0"/>
        <v>1.2615310311518904E-2</v>
      </c>
    </row>
    <row r="57" spans="1:15" x14ac:dyDescent="0.25">
      <c r="A57" s="56">
        <f>+kri!A57</f>
        <v>56</v>
      </c>
      <c r="B57" s="37">
        <f>+Table1[[#This Row],[Volume A]]</f>
        <v>1983.6</v>
      </c>
      <c r="C57" s="37">
        <f>+Table1[[#This Row],[Volume P]]</f>
        <v>1946.3</v>
      </c>
      <c r="D57" s="57" t="str">
        <f>+Table1[[#This Row],[Modality]]</f>
        <v>mr</v>
      </c>
      <c r="E57" s="3"/>
      <c r="G57" s="74"/>
      <c r="H57" s="79"/>
      <c r="J57" s="31">
        <v>2184.8000000000002</v>
      </c>
      <c r="K57" s="49">
        <f t="shared" si="1"/>
        <v>0.12254020449057197</v>
      </c>
      <c r="L57" s="58">
        <v>0.88887299999999991</v>
      </c>
      <c r="N57" s="60">
        <v>1809.44</v>
      </c>
      <c r="O57" s="61">
        <f t="shared" si="0"/>
        <v>7.0318039356728104E-2</v>
      </c>
    </row>
    <row r="58" spans="1:15" x14ac:dyDescent="0.25">
      <c r="A58" s="56">
        <f>+kri!A58</f>
        <v>57</v>
      </c>
      <c r="B58" s="37">
        <f>+Table1[[#This Row],[Volume A]]</f>
        <v>1606</v>
      </c>
      <c r="C58" s="37">
        <f>+Table1[[#This Row],[Volume P]]</f>
        <v>1566.8</v>
      </c>
      <c r="D58" s="57" t="str">
        <f>+Table1[[#This Row],[Modality]]</f>
        <v>ct</v>
      </c>
      <c r="E58" s="3"/>
      <c r="F58" s="75">
        <v>1604.75</v>
      </c>
      <c r="G58" s="74">
        <f t="shared" si="2"/>
        <v>2.4221342864437098E-2</v>
      </c>
      <c r="H58" s="78">
        <v>0.90449999999999997</v>
      </c>
      <c r="K58" s="49"/>
      <c r="N58" s="60">
        <v>1892.8</v>
      </c>
      <c r="O58" s="61">
        <f t="shared" si="0"/>
        <v>0.20806739851927497</v>
      </c>
    </row>
    <row r="59" spans="1:15" x14ac:dyDescent="0.25">
      <c r="A59" s="56">
        <f>+kri!A59</f>
        <v>58</v>
      </c>
      <c r="B59" s="37">
        <f>+Table1[[#This Row],[Volume A]]</f>
        <v>1708.3</v>
      </c>
      <c r="C59" s="37">
        <f>+Table1[[#This Row],[Volume P]]</f>
        <v>1748.6</v>
      </c>
      <c r="D59" s="57" t="str">
        <f>+Table1[[#This Row],[Modality]]</f>
        <v>ct</v>
      </c>
      <c r="E59" s="3"/>
      <c r="F59" s="75">
        <v>1791.65</v>
      </c>
      <c r="G59" s="74">
        <f t="shared" si="2"/>
        <v>2.461969575660539E-2</v>
      </c>
      <c r="H59" s="78">
        <v>0.92800000000000005</v>
      </c>
      <c r="K59" s="49"/>
      <c r="N59" s="60">
        <v>2167.96</v>
      </c>
      <c r="O59" s="61">
        <f t="shared" si="0"/>
        <v>0.23982614663159108</v>
      </c>
    </row>
    <row r="60" spans="1:15" x14ac:dyDescent="0.25">
      <c r="A60" s="56">
        <f>+kri!A60</f>
        <v>59</v>
      </c>
      <c r="B60" s="37">
        <f>+Table1[[#This Row],[Volume A]]</f>
        <v>1474.3</v>
      </c>
      <c r="C60" s="37">
        <f>+Table1[[#This Row],[Volume P]]</f>
        <v>1504.3</v>
      </c>
      <c r="D60" s="57" t="str">
        <f>+Table1[[#This Row],[Modality]]</f>
        <v>ct</v>
      </c>
      <c r="E60" s="3"/>
      <c r="F60" s="75">
        <v>1426.29</v>
      </c>
      <c r="G60" s="74">
        <f t="shared" si="2"/>
        <v>5.1858007046466793E-2</v>
      </c>
      <c r="H60" s="78">
        <v>0.93379999999999996</v>
      </c>
      <c r="K60" s="49"/>
      <c r="N60" s="60">
        <v>1530.38</v>
      </c>
      <c r="O60" s="61">
        <f t="shared" si="0"/>
        <v>1.7336967360234098E-2</v>
      </c>
    </row>
    <row r="61" spans="1:15" x14ac:dyDescent="0.25">
      <c r="A61" s="56">
        <f>+kri!A61</f>
        <v>60</v>
      </c>
      <c r="B61" s="37">
        <f>+Table1[[#This Row],[Volume A]]</f>
        <v>6568.9</v>
      </c>
      <c r="C61" s="37">
        <f>+Table1[[#This Row],[Volume P]]</f>
        <v>6702.5</v>
      </c>
      <c r="D61" s="57" t="str">
        <f>+Table1[[#This Row],[Modality]]</f>
        <v>ct</v>
      </c>
      <c r="E61" s="3"/>
      <c r="F61" s="75">
        <v>1965.81</v>
      </c>
      <c r="G61" s="74">
        <f t="shared" si="2"/>
        <v>0.70670496083550927</v>
      </c>
      <c r="H61" s="78">
        <v>0.44429999999999997</v>
      </c>
      <c r="K61" s="49"/>
      <c r="N61" s="60">
        <v>6760.81</v>
      </c>
      <c r="O61" s="61">
        <f t="shared" si="0"/>
        <v>8.6997389033943162E-3</v>
      </c>
    </row>
    <row r="62" spans="1:15" x14ac:dyDescent="0.25">
      <c r="A62" s="56">
        <f>+kri!A62</f>
        <v>61</v>
      </c>
      <c r="B62" s="37">
        <f>+Table1[[#This Row],[Volume A]]</f>
        <v>1663.3</v>
      </c>
      <c r="C62" s="37">
        <f>+Table1[[#This Row],[Volume P]]</f>
        <v>1557.1</v>
      </c>
      <c r="D62" s="57" t="str">
        <f>+Table1[[#This Row],[Modality]]</f>
        <v>ct</v>
      </c>
      <c r="E62" s="3"/>
      <c r="F62" s="75">
        <v>1285.73</v>
      </c>
      <c r="G62" s="74">
        <f t="shared" si="2"/>
        <v>0.17427910859931919</v>
      </c>
      <c r="H62" s="78">
        <v>0.85040000000000004</v>
      </c>
      <c r="K62" s="49"/>
      <c r="N62" s="60">
        <v>1893.57</v>
      </c>
      <c r="O62" s="61">
        <f t="shared" si="0"/>
        <v>0.21608759874124978</v>
      </c>
    </row>
    <row r="63" spans="1:15" x14ac:dyDescent="0.25">
      <c r="A63" s="56">
        <f>+kri!A63</f>
        <v>62</v>
      </c>
      <c r="B63" s="37">
        <f>+Table1[[#This Row],[Volume A]]</f>
        <v>1768.6</v>
      </c>
      <c r="C63" s="37">
        <f>+Table1[[#This Row],[Volume P]]</f>
        <v>1662.8</v>
      </c>
      <c r="D63" s="57" t="str">
        <f>+Table1[[#This Row],[Modality]]</f>
        <v>mr</v>
      </c>
      <c r="E63" s="3"/>
      <c r="G63" s="74"/>
      <c r="H63" s="79"/>
      <c r="J63" s="31">
        <v>1588.84</v>
      </c>
      <c r="K63" s="49">
        <f t="shared" si="1"/>
        <v>4.447919172480156E-2</v>
      </c>
      <c r="L63" s="58">
        <v>0.92215800000000003</v>
      </c>
      <c r="N63" s="60">
        <v>1420.11</v>
      </c>
      <c r="O63" s="61">
        <f t="shared" si="0"/>
        <v>0.14595261005532839</v>
      </c>
    </row>
    <row r="64" spans="1:15" x14ac:dyDescent="0.25">
      <c r="A64" s="56">
        <f>+kri!A64</f>
        <v>63</v>
      </c>
      <c r="B64" s="37">
        <f>+Table1[[#This Row],[Volume A]]</f>
        <v>1697.4</v>
      </c>
      <c r="C64" s="37">
        <f>+Table1[[#This Row],[Volume P]]</f>
        <v>1639.9</v>
      </c>
      <c r="D64" s="57" t="str">
        <f>+Table1[[#This Row],[Modality]]</f>
        <v>ct</v>
      </c>
      <c r="E64" s="3"/>
      <c r="F64" s="75">
        <v>1369.12</v>
      </c>
      <c r="G64" s="74">
        <f t="shared" si="2"/>
        <v>0.16511982437953546</v>
      </c>
      <c r="H64" s="78">
        <v>0.83089999999999997</v>
      </c>
      <c r="K64" s="49"/>
      <c r="N64" s="60">
        <v>1566.81</v>
      </c>
      <c r="O64" s="61">
        <f t="shared" si="0"/>
        <v>4.4569790840905017E-2</v>
      </c>
    </row>
    <row r="65" spans="1:16" x14ac:dyDescent="0.25">
      <c r="A65" s="56">
        <f>+kri!A65</f>
        <v>64</v>
      </c>
      <c r="B65" s="37">
        <f>+Table1[[#This Row],[Volume A]]</f>
        <v>2427.6999999999998</v>
      </c>
      <c r="C65" s="37">
        <f>+Table1[[#This Row],[Volume P]]</f>
        <v>2413.9</v>
      </c>
      <c r="D65" s="57" t="str">
        <f>+Table1[[#This Row],[Modality]]</f>
        <v>ct</v>
      </c>
      <c r="E65" s="3"/>
      <c r="F65" s="75">
        <v>1197.28</v>
      </c>
      <c r="G65" s="74">
        <f t="shared" si="2"/>
        <v>0.50400596545010157</v>
      </c>
      <c r="H65" s="78">
        <v>0.65049999999999997</v>
      </c>
      <c r="K65" s="49"/>
      <c r="N65" s="60">
        <v>2919.93</v>
      </c>
      <c r="O65" s="61">
        <f t="shared" si="0"/>
        <v>0.20963171630970617</v>
      </c>
    </row>
    <row r="66" spans="1:16" x14ac:dyDescent="0.25">
      <c r="A66" s="56">
        <f>+kri!A66</f>
        <v>65</v>
      </c>
      <c r="B66" s="37">
        <f>+Table1[[#This Row],[Volume A]]</f>
        <v>1426.1</v>
      </c>
      <c r="C66" s="37">
        <f>+Table1[[#This Row],[Volume P]]</f>
        <v>1520.4</v>
      </c>
      <c r="D66" s="57" t="str">
        <f>+Table1[[#This Row],[Modality]]</f>
        <v>ct</v>
      </c>
      <c r="E66" s="3"/>
      <c r="F66" s="75">
        <v>1388.7</v>
      </c>
      <c r="G66" s="74">
        <f t="shared" si="2"/>
        <v>8.6621941594317312E-2</v>
      </c>
      <c r="H66" s="78">
        <v>0.93240000000000001</v>
      </c>
      <c r="K66" s="49"/>
      <c r="N66" s="60">
        <v>1989.72</v>
      </c>
      <c r="O66" s="61">
        <f t="shared" si="0"/>
        <v>0.30868192580899756</v>
      </c>
      <c r="P66" s="21" t="s">
        <v>41</v>
      </c>
    </row>
    <row r="67" spans="1:16" x14ac:dyDescent="0.25">
      <c r="A67" s="56">
        <f>+kri!A67</f>
        <v>66</v>
      </c>
      <c r="B67" s="37">
        <f>+Table1[[#This Row],[Volume A]]</f>
        <v>2647.4</v>
      </c>
      <c r="C67" s="37">
        <f>+Table1[[#This Row],[Volume P]]</f>
        <v>2494.6</v>
      </c>
      <c r="D67" s="57" t="str">
        <f>+Table1[[#This Row],[Modality]]</f>
        <v>mr</v>
      </c>
      <c r="E67" s="3"/>
      <c r="G67" s="74"/>
      <c r="H67" s="79"/>
      <c r="J67" s="31">
        <v>2389.33</v>
      </c>
      <c r="K67" s="49"/>
      <c r="L67" s="58">
        <v>0.94334699999999994</v>
      </c>
      <c r="N67" s="60">
        <v>2421.12</v>
      </c>
      <c r="O67" s="61">
        <f t="shared" si="0"/>
        <v>2.9455624148160033E-2</v>
      </c>
    </row>
    <row r="68" spans="1:16" x14ac:dyDescent="0.25">
      <c r="A68" s="56">
        <f>+kri!A68</f>
        <v>67</v>
      </c>
      <c r="B68" s="37">
        <f>+Table1[[#This Row],[Volume A]]</f>
        <v>1233.7</v>
      </c>
      <c r="C68" s="37">
        <f>+Table1[[#This Row],[Volume P]]</f>
        <v>1174.3</v>
      </c>
      <c r="D68" s="57" t="str">
        <f>+Table1[[#This Row],[Modality]]</f>
        <v>mr</v>
      </c>
      <c r="E68" s="3"/>
      <c r="G68" s="74"/>
      <c r="H68" s="79"/>
      <c r="J68" s="31">
        <v>1361.91</v>
      </c>
      <c r="K68" s="49">
        <f t="shared" ref="K68:K104" si="5">+ABS((C68-J68)/C68)</f>
        <v>0.15976326322064219</v>
      </c>
      <c r="L68" s="58">
        <v>0.89288100000000004</v>
      </c>
      <c r="N68" s="60">
        <v>1088.8599999999999</v>
      </c>
      <c r="O68" s="61">
        <f t="shared" si="0"/>
        <v>7.275823895086439E-2</v>
      </c>
    </row>
    <row r="69" spans="1:16" x14ac:dyDescent="0.25">
      <c r="A69" s="56">
        <f>+kri!A69</f>
        <v>68</v>
      </c>
      <c r="B69" s="37">
        <f>+Table1[[#This Row],[Volume A]]</f>
        <v>2397.4</v>
      </c>
      <c r="C69" s="37">
        <f>+Table1[[#This Row],[Volume P]]</f>
        <v>2448.1999999999998</v>
      </c>
      <c r="D69" s="57" t="str">
        <f>+Table1[[#This Row],[Modality]]</f>
        <v>ct</v>
      </c>
      <c r="E69" s="3"/>
      <c r="F69" s="75">
        <v>2330.11</v>
      </c>
      <c r="G69" s="74">
        <f t="shared" si="2"/>
        <v>4.8235438281186052E-2</v>
      </c>
      <c r="H69" s="78">
        <v>0.94479999999999997</v>
      </c>
      <c r="K69" s="49"/>
      <c r="N69" s="60">
        <v>2715.15</v>
      </c>
      <c r="O69" s="61">
        <f t="shared" ref="O69:O85" si="6">+ABS((N69-C69)/C69)</f>
        <v>0.10903929417531259</v>
      </c>
    </row>
    <row r="70" spans="1:16" x14ac:dyDescent="0.25">
      <c r="A70" s="56">
        <f>+kri!A70</f>
        <v>69</v>
      </c>
      <c r="B70" s="37">
        <f>+Table1[[#This Row],[Volume A]]</f>
        <v>1954.2</v>
      </c>
      <c r="C70" s="37">
        <f>+Table1[[#This Row],[Volume P]]</f>
        <v>1835.2</v>
      </c>
      <c r="D70" s="57" t="str">
        <f>+Table1[[#This Row],[Modality]]</f>
        <v>mr</v>
      </c>
      <c r="E70" s="3"/>
      <c r="G70" s="74"/>
      <c r="H70" s="79"/>
      <c r="J70" s="31">
        <v>1873.03</v>
      </c>
      <c r="K70" s="49">
        <f t="shared" si="5"/>
        <v>2.061355710549255E-2</v>
      </c>
      <c r="L70" s="58">
        <v>0.93168499999999999</v>
      </c>
      <c r="N70" s="60">
        <v>1690.46</v>
      </c>
      <c r="O70" s="61">
        <f t="shared" si="6"/>
        <v>7.8868788142981691E-2</v>
      </c>
    </row>
    <row r="71" spans="1:16" x14ac:dyDescent="0.25">
      <c r="A71" s="56">
        <f>+kri!A71</f>
        <v>70</v>
      </c>
      <c r="B71" s="37">
        <f>+Table1[[#This Row],[Volume A]]</f>
        <v>2792.5</v>
      </c>
      <c r="C71" s="37">
        <f>+Table1[[#This Row],[Volume P]]</f>
        <v>2720.7</v>
      </c>
      <c r="D71" s="57" t="str">
        <f>+Table1[[#This Row],[Modality]]</f>
        <v>mr</v>
      </c>
      <c r="E71" s="3"/>
      <c r="G71" s="74"/>
      <c r="H71" s="79"/>
      <c r="J71" s="31">
        <v>2739.91</v>
      </c>
      <c r="K71" s="49">
        <f t="shared" si="5"/>
        <v>7.0606829124857714E-3</v>
      </c>
      <c r="L71" s="58">
        <v>0.95642899999999997</v>
      </c>
      <c r="N71" s="60">
        <v>2796.21</v>
      </c>
      <c r="O71" s="61">
        <f t="shared" si="6"/>
        <v>2.7753886867350395E-2</v>
      </c>
    </row>
    <row r="72" spans="1:16" x14ac:dyDescent="0.25">
      <c r="A72" s="56">
        <f>+kri!A72</f>
        <v>71</v>
      </c>
      <c r="B72" s="37">
        <f>+Table1[[#This Row],[Volume A]]</f>
        <v>2313.1999999999998</v>
      </c>
      <c r="C72" s="37">
        <f>+Table1[[#This Row],[Volume P]]</f>
        <v>2720.7</v>
      </c>
      <c r="D72" s="57" t="str">
        <f>+Table1[[#This Row],[Modality]]</f>
        <v>mr</v>
      </c>
      <c r="E72" s="3"/>
      <c r="G72" s="74"/>
      <c r="H72" s="79"/>
      <c r="J72" s="64">
        <v>2166.4899999999998</v>
      </c>
      <c r="K72" s="65">
        <f t="shared" si="5"/>
        <v>0.20370125335391631</v>
      </c>
      <c r="L72" s="66">
        <v>0.90966199999999997</v>
      </c>
      <c r="N72" s="60">
        <v>2051.7399999999998</v>
      </c>
      <c r="O72" s="61">
        <f t="shared" si="6"/>
        <v>0.24587789907009228</v>
      </c>
    </row>
    <row r="73" spans="1:16" x14ac:dyDescent="0.25">
      <c r="A73" s="56">
        <f>+kri!A73</f>
        <v>72</v>
      </c>
      <c r="B73" s="37">
        <f>+Table1[[#This Row],[Volume A]]</f>
        <v>1887.8</v>
      </c>
      <c r="C73" s="37">
        <f>+Table1[[#This Row],[Volume P]]</f>
        <v>1944</v>
      </c>
      <c r="D73" s="57" t="str">
        <f>+Table1[[#This Row],[Modality]]</f>
        <v>ct</v>
      </c>
      <c r="E73" s="3"/>
      <c r="F73" s="75">
        <v>1878.56</v>
      </c>
      <c r="G73" s="74">
        <f t="shared" ref="G73:G102" si="7">+ABS((C73-F73)/C73)</f>
        <v>3.3662551440329244E-2</v>
      </c>
      <c r="H73" s="78">
        <v>0.9204</v>
      </c>
      <c r="K73" s="49"/>
      <c r="N73" s="60">
        <v>2521.66</v>
      </c>
      <c r="O73" s="61">
        <f t="shared" si="6"/>
        <v>0.29715020576131679</v>
      </c>
      <c r="P73" s="21" t="s">
        <v>41</v>
      </c>
    </row>
    <row r="74" spans="1:16" x14ac:dyDescent="0.25">
      <c r="A74" s="56">
        <f>+kri!A74</f>
        <v>73</v>
      </c>
      <c r="B74" s="37">
        <f>+Table1[[#This Row],[Volume A]]</f>
        <v>1541.2</v>
      </c>
      <c r="C74" s="37">
        <f>+Table1[[#This Row],[Volume P]]</f>
        <v>1532.7</v>
      </c>
      <c r="D74" s="57" t="str">
        <f>+Table1[[#This Row],[Modality]]</f>
        <v>ct</v>
      </c>
      <c r="E74" s="3"/>
      <c r="F74" s="75">
        <v>1489.32</v>
      </c>
      <c r="G74" s="74">
        <f t="shared" si="7"/>
        <v>2.8302994715208526E-2</v>
      </c>
      <c r="H74" s="78">
        <v>0.95569999999999999</v>
      </c>
      <c r="K74" s="49"/>
      <c r="N74" s="31">
        <v>1735.03</v>
      </c>
      <c r="O74" s="32">
        <f t="shared" si="6"/>
        <v>0.13200887323024724</v>
      </c>
    </row>
    <row r="75" spans="1:16" x14ac:dyDescent="0.25">
      <c r="A75" s="56">
        <f>+kri!A75</f>
        <v>74</v>
      </c>
      <c r="B75" s="37">
        <f>+Table1[[#This Row],[Volume A]]</f>
        <v>1431.2</v>
      </c>
      <c r="C75" s="37">
        <f>+Table1[[#This Row],[Volume P]]</f>
        <v>1141.8</v>
      </c>
      <c r="D75" s="57" t="str">
        <f>+Table1[[#This Row],[Modality]]</f>
        <v>mr</v>
      </c>
      <c r="E75" s="3"/>
      <c r="G75" s="74"/>
      <c r="H75" s="79"/>
      <c r="J75" s="31">
        <v>1026.5999999999999</v>
      </c>
      <c r="K75" s="49">
        <f t="shared" si="5"/>
        <v>0.10089332632685238</v>
      </c>
      <c r="L75" s="58">
        <v>0.886463</v>
      </c>
      <c r="N75" s="60">
        <v>1010.37</v>
      </c>
      <c r="O75" s="61">
        <f t="shared" si="6"/>
        <v>0.11510772464529687</v>
      </c>
    </row>
    <row r="76" spans="1:16" x14ac:dyDescent="0.25">
      <c r="A76" s="56">
        <f>+kri!A76</f>
        <v>75</v>
      </c>
      <c r="B76" s="37">
        <f>+Table1[[#This Row],[Volume A]]</f>
        <v>1582.6</v>
      </c>
      <c r="C76" s="37">
        <f>+Table1[[#This Row],[Volume P]]</f>
        <v>1485.8</v>
      </c>
      <c r="D76" s="57" t="str">
        <f>+Table1[[#This Row],[Modality]]</f>
        <v>mr</v>
      </c>
      <c r="E76" s="3"/>
      <c r="G76" s="74"/>
      <c r="H76" s="79"/>
      <c r="J76" s="31">
        <v>1467.93</v>
      </c>
      <c r="K76" s="49">
        <f t="shared" si="5"/>
        <v>1.2027190738995754E-2</v>
      </c>
      <c r="L76" s="58">
        <v>0.94224299999999994</v>
      </c>
      <c r="N76" s="60">
        <v>1736.02</v>
      </c>
      <c r="O76" s="61">
        <f t="shared" si="6"/>
        <v>0.16840759186969984</v>
      </c>
    </row>
    <row r="77" spans="1:16" x14ac:dyDescent="0.25">
      <c r="A77" s="56">
        <f>+kri!A77</f>
        <v>76</v>
      </c>
      <c r="B77" s="37">
        <f>+Table1[[#This Row],[Volume A]]</f>
        <v>1685.2</v>
      </c>
      <c r="C77" s="37">
        <f>+Table1[[#This Row],[Volume P]]</f>
        <v>1593.1</v>
      </c>
      <c r="D77" s="57" t="str">
        <f>+Table1[[#This Row],[Modality]]</f>
        <v>ct</v>
      </c>
      <c r="E77" s="3"/>
      <c r="F77" s="75">
        <v>1673.78</v>
      </c>
      <c r="G77" s="74">
        <f t="shared" si="7"/>
        <v>5.0643399661038271E-2</v>
      </c>
      <c r="H77" s="78">
        <v>0.9022</v>
      </c>
      <c r="K77" s="49"/>
      <c r="N77" s="60">
        <v>1533.68</v>
      </c>
      <c r="O77" s="61">
        <f t="shared" si="6"/>
        <v>3.7298349130625727E-2</v>
      </c>
    </row>
    <row r="78" spans="1:16" x14ac:dyDescent="0.25">
      <c r="A78" s="56">
        <f>+kri!A78</f>
        <v>77</v>
      </c>
      <c r="B78" s="37">
        <f>+Table1[[#This Row],[Volume A]]</f>
        <v>2114.9</v>
      </c>
      <c r="C78" s="37">
        <f>+Table1[[#This Row],[Volume P]]</f>
        <v>2074.1</v>
      </c>
      <c r="D78" s="57" t="str">
        <f>+Table1[[#This Row],[Modality]]</f>
        <v>ct</v>
      </c>
      <c r="E78" s="3"/>
      <c r="F78" s="75">
        <v>1796.36</v>
      </c>
      <c r="G78" s="74">
        <f t="shared" si="7"/>
        <v>0.1339086832843161</v>
      </c>
      <c r="H78" s="78">
        <v>0.90280000000000005</v>
      </c>
      <c r="K78" s="49"/>
      <c r="N78" s="60">
        <v>2119.84</v>
      </c>
      <c r="O78" s="61">
        <f t="shared" si="6"/>
        <v>2.20529386239816E-2</v>
      </c>
    </row>
    <row r="79" spans="1:16" x14ac:dyDescent="0.25">
      <c r="A79" s="56">
        <f>+kri!A79</f>
        <v>78</v>
      </c>
      <c r="B79" s="37">
        <f>+Table1[[#This Row],[Volume A]]</f>
        <v>2091.1</v>
      </c>
      <c r="C79" s="37">
        <f>+Table1[[#This Row],[Volume P]]</f>
        <v>1951.7</v>
      </c>
      <c r="D79" s="57" t="str">
        <f>+Table1[[#This Row],[Modality]]</f>
        <v>mr</v>
      </c>
      <c r="E79" s="3"/>
      <c r="G79" s="74"/>
      <c r="H79" s="79"/>
      <c r="J79" s="31">
        <v>1922.03</v>
      </c>
      <c r="K79" s="49">
        <f t="shared" si="5"/>
        <v>1.5202131475124288E-2</v>
      </c>
      <c r="L79" s="58">
        <v>0.90231300000000003</v>
      </c>
      <c r="N79" s="60">
        <v>2422.75</v>
      </c>
      <c r="O79" s="61">
        <f t="shared" si="6"/>
        <v>0.24135369165343032</v>
      </c>
    </row>
    <row r="80" spans="1:16" x14ac:dyDescent="0.25">
      <c r="A80" s="56">
        <f>+kri!A80</f>
        <v>79</v>
      </c>
      <c r="B80" s="37">
        <f>+Table1[[#This Row],[Volume A]]</f>
        <v>2330.1</v>
      </c>
      <c r="C80" s="37">
        <f>+Table1[[#This Row],[Volume P]]</f>
        <v>2142.6999999999998</v>
      </c>
      <c r="D80" s="57" t="str">
        <f>+Table1[[#This Row],[Modality]]</f>
        <v>mr</v>
      </c>
      <c r="E80" s="3"/>
      <c r="G80" s="74"/>
      <c r="H80" s="79"/>
      <c r="J80" s="31">
        <v>2259.59</v>
      </c>
      <c r="K80" s="49">
        <f t="shared" si="5"/>
        <v>5.4552667195594498E-2</v>
      </c>
      <c r="L80" s="58">
        <v>0.92179800000000001</v>
      </c>
      <c r="N80" s="60">
        <v>2379.73</v>
      </c>
      <c r="O80" s="61">
        <f t="shared" si="6"/>
        <v>0.11062211228823457</v>
      </c>
    </row>
    <row r="81" spans="1:16" x14ac:dyDescent="0.25">
      <c r="A81" s="56">
        <f>+kri!A81</f>
        <v>80</v>
      </c>
      <c r="B81" s="37">
        <f>+Table1[[#This Row],[Volume A]]</f>
        <v>1821.3</v>
      </c>
      <c r="C81" s="37">
        <f>+Table1[[#This Row],[Volume P]]</f>
        <v>1644.7</v>
      </c>
      <c r="D81" s="57" t="str">
        <f>+Table1[[#This Row],[Modality]]</f>
        <v>mr</v>
      </c>
      <c r="E81" s="3"/>
      <c r="G81" s="74"/>
      <c r="H81" s="79"/>
      <c r="J81" s="31">
        <v>1426.86</v>
      </c>
      <c r="K81" s="49">
        <f t="shared" si="5"/>
        <v>0.13244968687298603</v>
      </c>
      <c r="L81" s="58">
        <v>0.85251699999999997</v>
      </c>
      <c r="N81" s="60">
        <v>1289.8499999999999</v>
      </c>
      <c r="O81" s="61">
        <f t="shared" si="6"/>
        <v>0.21575363288137661</v>
      </c>
    </row>
    <row r="82" spans="1:16" x14ac:dyDescent="0.25">
      <c r="A82" s="56">
        <f>+kri!A82</f>
        <v>81</v>
      </c>
      <c r="B82" s="37">
        <f>+Table1[[#This Row],[Volume A]]</f>
        <v>1446.8</v>
      </c>
      <c r="C82" s="37">
        <f>+Table1[[#This Row],[Volume P]]</f>
        <v>1284.0999999999999</v>
      </c>
      <c r="D82" s="57" t="str">
        <f>+Table1[[#This Row],[Modality]]</f>
        <v>mr</v>
      </c>
      <c r="E82" s="3"/>
      <c r="G82" s="74"/>
      <c r="H82" s="79"/>
      <c r="J82" s="31">
        <v>1440.9</v>
      </c>
      <c r="K82" s="49">
        <f t="shared" si="5"/>
        <v>0.12210887002569909</v>
      </c>
      <c r="L82" s="58">
        <v>0.90825699999999998</v>
      </c>
      <c r="N82" s="60">
        <v>1336.74</v>
      </c>
      <c r="O82" s="61">
        <f t="shared" si="6"/>
        <v>4.0993692080056154E-2</v>
      </c>
    </row>
    <row r="83" spans="1:16" x14ac:dyDescent="0.25">
      <c r="A83" s="56">
        <f>+kri!A83</f>
        <v>82</v>
      </c>
      <c r="B83" s="37">
        <f>+Table1[[#This Row],[Volume A]]</f>
        <v>1431.1</v>
      </c>
      <c r="C83" s="37">
        <f>+Table1[[#This Row],[Volume P]]</f>
        <v>1268.3</v>
      </c>
      <c r="D83" s="57" t="str">
        <f>+Table1[[#This Row],[Modality]]</f>
        <v>mr</v>
      </c>
      <c r="E83" s="3"/>
      <c r="G83" s="74"/>
      <c r="H83" s="79"/>
      <c r="J83" s="31">
        <v>1418.24</v>
      </c>
      <c r="K83" s="49">
        <f t="shared" si="5"/>
        <v>0.11822124103130179</v>
      </c>
      <c r="L83" s="58">
        <v>0.87204300000000001</v>
      </c>
      <c r="N83" s="60">
        <v>1500.93</v>
      </c>
      <c r="O83" s="61">
        <f t="shared" si="6"/>
        <v>0.18341874950721448</v>
      </c>
    </row>
    <row r="84" spans="1:16" x14ac:dyDescent="0.25">
      <c r="A84" s="56">
        <f>+kri!A84</f>
        <v>83</v>
      </c>
      <c r="B84" s="37">
        <f>+Table1[[#This Row],[Volume A]]</f>
        <v>1990.3</v>
      </c>
      <c r="C84" s="37">
        <f>+Table1[[#This Row],[Volume P]]</f>
        <v>1954.3</v>
      </c>
      <c r="D84" s="57" t="str">
        <f>+Table1[[#This Row],[Modality]]</f>
        <v>mr</v>
      </c>
      <c r="E84" s="3"/>
      <c r="G84" s="74"/>
      <c r="H84" s="79"/>
      <c r="J84" s="31">
        <v>2080.9699999999998</v>
      </c>
      <c r="K84" s="49">
        <f t="shared" si="5"/>
        <v>6.4816046666325455E-2</v>
      </c>
      <c r="L84" s="58">
        <v>0.93339499999999997</v>
      </c>
      <c r="N84" s="60">
        <v>2145.6999999999998</v>
      </c>
      <c r="O84" s="61">
        <f t="shared" si="6"/>
        <v>9.7937880571048394E-2</v>
      </c>
    </row>
    <row r="85" spans="1:16" x14ac:dyDescent="0.25">
      <c r="A85" s="56">
        <f>+kri!A85</f>
        <v>84</v>
      </c>
      <c r="B85" s="37">
        <f>+Table1[[#This Row],[Volume A]]</f>
        <v>2076.1</v>
      </c>
      <c r="C85" s="37">
        <f>+Table1[[#This Row],[Volume P]]</f>
        <v>2063.5</v>
      </c>
      <c r="D85" s="57" t="str">
        <f>+Table1[[#This Row],[Modality]]</f>
        <v>ct</v>
      </c>
      <c r="E85" s="3"/>
      <c r="F85" s="75">
        <v>1902.79</v>
      </c>
      <c r="G85" s="74">
        <f t="shared" si="7"/>
        <v>7.7882238914465732E-2</v>
      </c>
      <c r="H85" s="78">
        <v>0.87360000000000004</v>
      </c>
      <c r="K85" s="49"/>
      <c r="N85" s="60">
        <v>1385.37</v>
      </c>
      <c r="O85" s="61">
        <f t="shared" si="6"/>
        <v>0.32863096680397386</v>
      </c>
    </row>
    <row r="86" spans="1:16" x14ac:dyDescent="0.25">
      <c r="A86" s="56">
        <f>+kri!A86</f>
        <v>85</v>
      </c>
      <c r="B86" s="37">
        <f>+Table1[[#This Row],[Volume A]]</f>
        <v>0</v>
      </c>
      <c r="C86" s="37">
        <f>+Table1[[#This Row],[Volume P]]</f>
        <v>0</v>
      </c>
      <c r="D86" s="57">
        <v>0</v>
      </c>
      <c r="E86" s="3"/>
      <c r="G86" s="74"/>
      <c r="H86" s="79"/>
      <c r="K86" s="49"/>
    </row>
    <row r="87" spans="1:16" x14ac:dyDescent="0.25">
      <c r="A87" s="56">
        <f>+kri!A87</f>
        <v>86</v>
      </c>
      <c r="B87" s="37">
        <f>+Table1[[#This Row],[Volume A]]</f>
        <v>2489.8000000000002</v>
      </c>
      <c r="C87" s="37">
        <f>+Table1[[#This Row],[Volume P]]</f>
        <v>2330.6</v>
      </c>
      <c r="D87" s="57" t="str">
        <f>+Table1[[#This Row],[Modality]]</f>
        <v>mr</v>
      </c>
      <c r="E87" s="3"/>
      <c r="G87" s="74"/>
      <c r="H87" s="79"/>
      <c r="J87" s="31">
        <v>2386.02</v>
      </c>
      <c r="K87" s="49">
        <f t="shared" si="5"/>
        <v>2.3779284304470984E-2</v>
      </c>
      <c r="L87" s="58">
        <v>0.92452000000000001</v>
      </c>
      <c r="N87" s="60">
        <v>3027.5</v>
      </c>
      <c r="O87" s="61">
        <f t="shared" ref="O87:O104" si="8">+ABS((N87-C87)/C87)</f>
        <v>0.2990217111473441</v>
      </c>
    </row>
    <row r="88" spans="1:16" x14ac:dyDescent="0.25">
      <c r="A88" s="56">
        <f>+kri!A88</f>
        <v>87</v>
      </c>
      <c r="B88" s="37">
        <f>+Table1[[#This Row],[Volume A]]</f>
        <v>882.2</v>
      </c>
      <c r="C88" s="37">
        <f>+Table1[[#This Row],[Volume P]]</f>
        <v>852</v>
      </c>
      <c r="D88" s="57" t="str">
        <f>+Table1[[#This Row],[Modality]]</f>
        <v>ct</v>
      </c>
      <c r="E88" s="3"/>
      <c r="F88" s="75">
        <v>864.98</v>
      </c>
      <c r="G88" s="74">
        <f t="shared" si="7"/>
        <v>1.5234741784037579E-2</v>
      </c>
      <c r="H88" s="78">
        <v>0.9012</v>
      </c>
      <c r="K88" s="49"/>
      <c r="N88" s="60">
        <v>1019.59</v>
      </c>
      <c r="O88" s="61">
        <f t="shared" si="8"/>
        <v>0.19670187793427235</v>
      </c>
    </row>
    <row r="89" spans="1:16" x14ac:dyDescent="0.25">
      <c r="A89" s="56">
        <f>+kri!A89</f>
        <v>88</v>
      </c>
      <c r="B89" s="37">
        <f>+Table1[[#This Row],[Volume A]]</f>
        <v>3200.9</v>
      </c>
      <c r="C89" s="37">
        <f>+Table1[[#This Row],[Volume P]]</f>
        <v>2785.2</v>
      </c>
      <c r="D89" s="57" t="str">
        <f>+Table1[[#This Row],[Modality]]</f>
        <v>mr</v>
      </c>
      <c r="E89" s="3"/>
      <c r="G89" s="74"/>
      <c r="H89" s="79"/>
      <c r="J89" s="31">
        <v>2811.37</v>
      </c>
      <c r="K89" s="49">
        <f t="shared" si="5"/>
        <v>9.3960936377998263E-3</v>
      </c>
      <c r="L89" s="58">
        <v>0.92738399999999999</v>
      </c>
      <c r="N89" s="60">
        <v>2959.24</v>
      </c>
      <c r="O89" s="61">
        <f t="shared" si="8"/>
        <v>6.2487433577480961E-2</v>
      </c>
    </row>
    <row r="90" spans="1:16" x14ac:dyDescent="0.25">
      <c r="A90" s="56">
        <f>+kri!A90</f>
        <v>89</v>
      </c>
      <c r="B90" s="37">
        <f>+Table1[[#This Row],[Volume A]]</f>
        <v>1116.3</v>
      </c>
      <c r="C90" s="37">
        <f>+Table1[[#This Row],[Volume P]]</f>
        <v>2785.3</v>
      </c>
      <c r="D90" s="57" t="str">
        <f>+Table1[[#This Row],[Modality]]</f>
        <v>ct</v>
      </c>
      <c r="E90" s="3"/>
      <c r="F90" s="75">
        <v>1043.18</v>
      </c>
      <c r="G90" s="74">
        <f t="shared" si="7"/>
        <v>0.62546942878684519</v>
      </c>
      <c r="H90" s="78">
        <v>0.8448</v>
      </c>
      <c r="K90" s="49"/>
      <c r="N90" s="60">
        <v>415.39800000000002</v>
      </c>
      <c r="O90" s="61">
        <f t="shared" si="8"/>
        <v>0.85086058952357013</v>
      </c>
      <c r="P90" s="21" t="s">
        <v>44</v>
      </c>
    </row>
    <row r="91" spans="1:16" x14ac:dyDescent="0.25">
      <c r="A91" s="56">
        <f>+kri!A91</f>
        <v>90</v>
      </c>
      <c r="B91" s="37">
        <f>+Table1[[#This Row],[Volume A]]</f>
        <v>4059.3</v>
      </c>
      <c r="C91" s="37">
        <f>+Table1[[#This Row],[Volume P]]</f>
        <v>3808.3</v>
      </c>
      <c r="D91" s="57" t="str">
        <f>+Table1[[#This Row],[Modality]]</f>
        <v>mr</v>
      </c>
      <c r="E91" s="3"/>
      <c r="G91" s="74"/>
      <c r="H91" s="79"/>
      <c r="J91" s="31">
        <v>3751.2</v>
      </c>
      <c r="K91" s="49">
        <f t="shared" si="5"/>
        <v>1.4993566683297104E-2</v>
      </c>
      <c r="L91" s="58">
        <v>0.93768799999999997</v>
      </c>
      <c r="N91" s="60">
        <v>4008.79</v>
      </c>
      <c r="O91" s="61">
        <f t="shared" si="8"/>
        <v>5.2645537378882903E-2</v>
      </c>
    </row>
    <row r="92" spans="1:16" x14ac:dyDescent="0.25">
      <c r="A92" s="56">
        <f>+kri!A92</f>
        <v>91</v>
      </c>
      <c r="B92" s="37">
        <f>+Table1[[#This Row],[Volume A]]</f>
        <v>2365</v>
      </c>
      <c r="C92" s="37">
        <f>+Table1[[#This Row],[Volume P]]</f>
        <v>2383.3000000000002</v>
      </c>
      <c r="D92" s="57" t="str">
        <f>+Table1[[#This Row],[Modality]]</f>
        <v>mr</v>
      </c>
      <c r="E92" s="3"/>
      <c r="G92" s="74"/>
      <c r="H92" s="79"/>
      <c r="J92" s="31">
        <v>2320.0300000000002</v>
      </c>
      <c r="K92" s="49">
        <f t="shared" si="5"/>
        <v>2.6547224436705399E-2</v>
      </c>
      <c r="L92" s="58">
        <v>0.95343199999999995</v>
      </c>
      <c r="N92" s="60">
        <v>2202.6</v>
      </c>
      <c r="O92" s="61">
        <f t="shared" si="8"/>
        <v>7.581924222716413E-2</v>
      </c>
    </row>
    <row r="93" spans="1:16" x14ac:dyDescent="0.25">
      <c r="A93" s="56">
        <f>+kri!A93</f>
        <v>92</v>
      </c>
      <c r="B93" s="37">
        <f>+Table1[[#This Row],[Volume A]]</f>
        <v>2052.1999999999998</v>
      </c>
      <c r="C93" s="37">
        <f>+Table1[[#This Row],[Volume P]]</f>
        <v>1903.7</v>
      </c>
      <c r="D93" s="57" t="str">
        <f>+Table1[[#This Row],[Modality]]</f>
        <v>mr</v>
      </c>
      <c r="E93" s="3"/>
      <c r="G93" s="74"/>
      <c r="H93" s="79"/>
      <c r="J93" s="31">
        <v>1816.86</v>
      </c>
      <c r="K93" s="49">
        <f t="shared" si="5"/>
        <v>4.5616431160371985E-2</v>
      </c>
      <c r="L93" s="58">
        <v>0.91617900000000008</v>
      </c>
      <c r="N93" s="60">
        <v>2022.86</v>
      </c>
      <c r="O93" s="61">
        <f t="shared" si="8"/>
        <v>6.2593896097074039E-2</v>
      </c>
    </row>
    <row r="94" spans="1:16" x14ac:dyDescent="0.25">
      <c r="A94" s="56">
        <f>+kri!A94</f>
        <v>93</v>
      </c>
      <c r="B94" s="37">
        <f>+Table1[[#This Row],[Volume A]]</f>
        <v>1525</v>
      </c>
      <c r="C94" s="37">
        <f>+Table1[[#This Row],[Volume P]]</f>
        <v>1343.9</v>
      </c>
      <c r="D94" s="57" t="str">
        <f>+Table1[[#This Row],[Modality]]</f>
        <v>mr</v>
      </c>
      <c r="E94" s="3"/>
      <c r="G94" s="74"/>
      <c r="H94" s="79"/>
      <c r="J94" s="31">
        <v>1399.21</v>
      </c>
      <c r="K94" s="49">
        <f t="shared" si="5"/>
        <v>4.1156336036907465E-2</v>
      </c>
      <c r="L94" s="58">
        <v>0.92351399999999995</v>
      </c>
      <c r="N94" s="60">
        <v>1407.75</v>
      </c>
      <c r="O94" s="61">
        <f t="shared" si="8"/>
        <v>4.7510975519011761E-2</v>
      </c>
    </row>
    <row r="95" spans="1:16" x14ac:dyDescent="0.25">
      <c r="A95" s="56">
        <f>+kri!A95</f>
        <v>94</v>
      </c>
      <c r="B95" s="37">
        <f>+Table1[[#This Row],[Volume A]]</f>
        <v>2403.6999999999998</v>
      </c>
      <c r="C95" s="37">
        <f>+Table1[[#This Row],[Volume P]]</f>
        <v>2247.1</v>
      </c>
      <c r="D95" s="57" t="str">
        <f>+Table1[[#This Row],[Modality]]</f>
        <v>mr</v>
      </c>
      <c r="E95" s="3"/>
      <c r="G95" s="74"/>
      <c r="H95" s="79"/>
      <c r="J95" s="31">
        <v>2253.86</v>
      </c>
      <c r="K95" s="49">
        <f t="shared" si="5"/>
        <v>3.0083218370344973E-3</v>
      </c>
      <c r="L95" s="58">
        <v>0.95493899999999998</v>
      </c>
      <c r="N95" s="60">
        <v>2469.14</v>
      </c>
      <c r="O95" s="61">
        <f t="shared" si="8"/>
        <v>9.8811801877976044E-2</v>
      </c>
    </row>
    <row r="96" spans="1:16" x14ac:dyDescent="0.25">
      <c r="A96" s="56">
        <f>+kri!A96</f>
        <v>95</v>
      </c>
      <c r="B96" s="37">
        <f>+Table1[[#This Row],[Volume A]]</f>
        <v>2865.4</v>
      </c>
      <c r="C96" s="37">
        <f>+Table1[[#This Row],[Volume P]]</f>
        <v>2579.6999999999998</v>
      </c>
      <c r="D96" s="57" t="str">
        <f>+Table1[[#This Row],[Modality]]</f>
        <v>mr</v>
      </c>
      <c r="E96" s="3"/>
      <c r="G96" s="74"/>
      <c r="H96" s="79"/>
      <c r="J96" s="31">
        <v>2649.56</v>
      </c>
      <c r="K96" s="49">
        <f t="shared" si="5"/>
        <v>2.7080668294763008E-2</v>
      </c>
      <c r="L96" s="58">
        <v>0.92559000000000002</v>
      </c>
      <c r="N96" s="60">
        <v>2762.21</v>
      </c>
      <c r="O96" s="61">
        <f t="shared" si="8"/>
        <v>7.0748536651548719E-2</v>
      </c>
    </row>
    <row r="97" spans="1:16" x14ac:dyDescent="0.25">
      <c r="A97" s="56">
        <f>+kri!A97</f>
        <v>96</v>
      </c>
      <c r="B97" s="37">
        <f>+Table1[[#This Row],[Volume A]]</f>
        <v>1994.9</v>
      </c>
      <c r="C97" s="37">
        <f>+Table1[[#This Row],[Volume P]]</f>
        <v>1868.8</v>
      </c>
      <c r="D97" s="57" t="str">
        <f>+Table1[[#This Row],[Modality]]</f>
        <v>mr</v>
      </c>
      <c r="E97" s="3"/>
      <c r="G97" s="74"/>
      <c r="H97" s="79"/>
      <c r="J97" s="31">
        <v>2032.49</v>
      </c>
      <c r="K97" s="49">
        <f t="shared" si="5"/>
        <v>8.7590967465753455E-2</v>
      </c>
      <c r="L97" s="58">
        <v>0.86399199999999998</v>
      </c>
      <c r="N97" s="60">
        <v>1576.98</v>
      </c>
      <c r="O97" s="61">
        <f t="shared" si="8"/>
        <v>0.15615368150684927</v>
      </c>
    </row>
    <row r="98" spans="1:16" x14ac:dyDescent="0.25">
      <c r="A98" s="56">
        <f>+kri!A98</f>
        <v>97</v>
      </c>
      <c r="B98" s="37">
        <f>+Table1[[#This Row],[Volume A]]</f>
        <v>2088.6999999999998</v>
      </c>
      <c r="C98" s="37">
        <f>+Table1[[#This Row],[Volume P]]</f>
        <v>1907</v>
      </c>
      <c r="D98" s="57" t="str">
        <f>+Table1[[#This Row],[Modality]]</f>
        <v>mr</v>
      </c>
      <c r="E98" s="3"/>
      <c r="G98" s="74"/>
      <c r="H98" s="79"/>
      <c r="J98" s="31">
        <v>1989.88</v>
      </c>
      <c r="K98" s="49">
        <f t="shared" si="5"/>
        <v>4.3460933403251238E-2</v>
      </c>
      <c r="L98" s="58">
        <v>0.93153400000000008</v>
      </c>
      <c r="N98" s="60">
        <v>2039.7</v>
      </c>
      <c r="O98" s="61">
        <f t="shared" si="8"/>
        <v>6.9585736759307834E-2</v>
      </c>
    </row>
    <row r="99" spans="1:16" x14ac:dyDescent="0.25">
      <c r="A99" s="56">
        <f>+kri!A99</f>
        <v>98</v>
      </c>
      <c r="B99" s="37">
        <f>+Table1[[#This Row],[Volume A]]</f>
        <v>1510.4</v>
      </c>
      <c r="C99" s="37">
        <f>+Table1[[#This Row],[Volume P]]</f>
        <v>1184.2</v>
      </c>
      <c r="D99" s="57" t="str">
        <f>+Table1[[#This Row],[Modality]]</f>
        <v>mr</v>
      </c>
      <c r="E99" s="3"/>
      <c r="G99" s="74"/>
      <c r="H99" s="79"/>
      <c r="J99" s="31">
        <v>1235.1300000000001</v>
      </c>
      <c r="K99" s="49">
        <f t="shared" si="5"/>
        <v>4.300793784833648E-2</v>
      </c>
      <c r="L99" s="58">
        <v>0.88061400000000001</v>
      </c>
      <c r="N99" s="60">
        <v>1446.6</v>
      </c>
      <c r="O99" s="61">
        <f t="shared" si="8"/>
        <v>0.22158419185948308</v>
      </c>
    </row>
    <row r="100" spans="1:16" x14ac:dyDescent="0.25">
      <c r="A100" s="56">
        <f>+kri!A100</f>
        <v>99</v>
      </c>
      <c r="B100" s="37">
        <f>+Table1[[#This Row],[Volume A]]</f>
        <v>2365.5</v>
      </c>
      <c r="C100" s="37">
        <f>+Table1[[#This Row],[Volume P]]</f>
        <v>2259.8000000000002</v>
      </c>
      <c r="D100" s="57" t="str">
        <f>+Table1[[#This Row],[Modality]]</f>
        <v>mr</v>
      </c>
      <c r="E100" s="3"/>
      <c r="G100" s="74"/>
      <c r="H100" s="79"/>
      <c r="J100" s="31">
        <v>2386.73</v>
      </c>
      <c r="K100" s="49">
        <f t="shared" si="5"/>
        <v>5.6168687494468461E-2</v>
      </c>
      <c r="L100" s="58">
        <v>0.93696600000000008</v>
      </c>
      <c r="N100" s="60">
        <v>2326.4499999999998</v>
      </c>
      <c r="O100" s="61">
        <f t="shared" si="8"/>
        <v>2.9493760509779463E-2</v>
      </c>
    </row>
    <row r="101" spans="1:16" x14ac:dyDescent="0.25">
      <c r="A101" s="56">
        <f>+kri!A101</f>
        <v>100</v>
      </c>
      <c r="B101" s="37">
        <f>+Table1[[#This Row],[Volume A]]</f>
        <v>1516.6</v>
      </c>
      <c r="C101" s="37">
        <f>+Table1[[#This Row],[Volume P]]</f>
        <v>1516.6</v>
      </c>
      <c r="D101" s="57" t="str">
        <f>+Table1[[#This Row],[Modality]]</f>
        <v>mr</v>
      </c>
      <c r="E101" s="3"/>
      <c r="G101" s="74"/>
      <c r="H101" s="79"/>
      <c r="J101" s="31">
        <v>1489.94</v>
      </c>
      <c r="K101" s="49">
        <f t="shared" si="5"/>
        <v>1.7578794672293192E-2</v>
      </c>
      <c r="L101" s="58">
        <v>0.94909999999999994</v>
      </c>
      <c r="N101" s="60">
        <v>1743.42</v>
      </c>
      <c r="O101" s="61">
        <f t="shared" si="8"/>
        <v>0.1495582223394436</v>
      </c>
    </row>
    <row r="102" spans="1:16" x14ac:dyDescent="0.25">
      <c r="A102" s="56">
        <f>+kri!A102</f>
        <v>101</v>
      </c>
      <c r="B102" s="37">
        <f>+Table1[[#This Row],[Volume A]]</f>
        <v>3683.1</v>
      </c>
      <c r="C102" s="37">
        <f>+Table1[[#This Row],[Volume P]]</f>
        <v>3679.8</v>
      </c>
      <c r="D102" s="57" t="str">
        <f>+Table1[[#This Row],[Modality]]</f>
        <v>ct</v>
      </c>
      <c r="E102" s="3"/>
      <c r="F102" s="75">
        <v>3521.54</v>
      </c>
      <c r="G102" s="74">
        <f t="shared" si="7"/>
        <v>4.3007772161530573E-2</v>
      </c>
      <c r="H102" s="78">
        <v>0.93300000000000005</v>
      </c>
      <c r="K102" s="49"/>
      <c r="N102" s="60">
        <v>3221.66</v>
      </c>
      <c r="O102" s="61">
        <f t="shared" si="8"/>
        <v>0.12450133159410846</v>
      </c>
      <c r="P102" s="21" t="s">
        <v>41</v>
      </c>
    </row>
    <row r="103" spans="1:16" x14ac:dyDescent="0.25">
      <c r="A103" s="56">
        <f>+kri!A103</f>
        <v>102</v>
      </c>
      <c r="B103" s="37">
        <f>+Table1[[#This Row],[Volume A]]</f>
        <v>1452.8</v>
      </c>
      <c r="C103" s="37">
        <f>+Table1[[#This Row],[Volume P]]</f>
        <v>1456.5</v>
      </c>
      <c r="D103" s="57" t="str">
        <f>+Table1[[#This Row],[Modality]]</f>
        <v>mr</v>
      </c>
      <c r="E103" s="3"/>
      <c r="G103" s="74"/>
      <c r="J103" s="64">
        <v>1988.8</v>
      </c>
      <c r="K103" s="67">
        <f t="shared" si="5"/>
        <v>0.36546515619636111</v>
      </c>
      <c r="L103" s="66">
        <v>0.80160799999999999</v>
      </c>
      <c r="N103" s="60">
        <v>381.05599999999998</v>
      </c>
      <c r="O103" s="61">
        <f t="shared" si="8"/>
        <v>0.73837555784414688</v>
      </c>
      <c r="P103" s="21" t="s">
        <v>44</v>
      </c>
    </row>
    <row r="104" spans="1:16" x14ac:dyDescent="0.25">
      <c r="A104" s="56">
        <f>+kri!A104</f>
        <v>103</v>
      </c>
      <c r="B104" s="37">
        <f>+Table1[[#This Row],[Volume A]]</f>
        <v>1923.1</v>
      </c>
      <c r="C104" s="37">
        <f>+Table1[[#This Row],[Volume P]]</f>
        <v>1737.8</v>
      </c>
      <c r="D104" s="57" t="str">
        <f>+Table1[[#This Row],[Modality]]</f>
        <v>mr</v>
      </c>
      <c r="E104" s="3"/>
      <c r="G104" s="74"/>
      <c r="J104" s="31">
        <v>1781.79</v>
      </c>
      <c r="K104" s="39">
        <f t="shared" si="5"/>
        <v>2.5313614915410294E-2</v>
      </c>
      <c r="L104" s="58">
        <v>0.93269499999999994</v>
      </c>
      <c r="N104" s="60">
        <v>2586.61</v>
      </c>
      <c r="O104" s="61">
        <f t="shared" si="8"/>
        <v>0.48843940614570158</v>
      </c>
    </row>
    <row r="105" spans="1:16" x14ac:dyDescent="0.25">
      <c r="K105" s="50"/>
    </row>
    <row r="106" spans="1:16" ht="16.5" thickBot="1" x14ac:dyDescent="0.3">
      <c r="K106" s="50"/>
    </row>
    <row r="107" spans="1:16" x14ac:dyDescent="0.25">
      <c r="B107" s="88" t="s">
        <v>53</v>
      </c>
      <c r="C107" s="89"/>
      <c r="D107" s="47">
        <f>COUNTIF(D2:D104,"=mr")</f>
        <v>55</v>
      </c>
      <c r="K107" s="50"/>
    </row>
    <row r="108" spans="1:16" ht="16.5" thickBot="1" x14ac:dyDescent="0.3">
      <c r="B108" s="90" t="s">
        <v>54</v>
      </c>
      <c r="C108" s="91"/>
      <c r="D108" s="48">
        <f>COUNTIF(D2:D104,"=ct")</f>
        <v>46</v>
      </c>
      <c r="K108" s="50"/>
    </row>
    <row r="109" spans="1:16" x14ac:dyDescent="0.25">
      <c r="K109" s="50"/>
    </row>
    <row r="110" spans="1:16" x14ac:dyDescent="0.25">
      <c r="K110" s="50"/>
    </row>
    <row r="111" spans="1:16" x14ac:dyDescent="0.25">
      <c r="K111" s="50"/>
    </row>
    <row r="112" spans="1:16" x14ac:dyDescent="0.25">
      <c r="K112" s="50"/>
    </row>
    <row r="113" spans="11:11" x14ac:dyDescent="0.25">
      <c r="K113" s="50"/>
    </row>
    <row r="114" spans="11:11" x14ac:dyDescent="0.25">
      <c r="K114" s="50"/>
    </row>
    <row r="115" spans="11:11" x14ac:dyDescent="0.25">
      <c r="K115" s="50"/>
    </row>
    <row r="116" spans="11:11" x14ac:dyDescent="0.25">
      <c r="K116" s="50"/>
    </row>
    <row r="117" spans="11:11" x14ac:dyDescent="0.25">
      <c r="K117" s="50"/>
    </row>
    <row r="118" spans="11:11" x14ac:dyDescent="0.25">
      <c r="K118" s="50"/>
    </row>
    <row r="119" spans="11:11" x14ac:dyDescent="0.25">
      <c r="K119" s="50"/>
    </row>
    <row r="120" spans="11:11" x14ac:dyDescent="0.25">
      <c r="K120" s="50"/>
    </row>
    <row r="121" spans="11:11" x14ac:dyDescent="0.25">
      <c r="K121" s="50"/>
    </row>
    <row r="122" spans="11:11" x14ac:dyDescent="0.25">
      <c r="K122" s="50"/>
    </row>
    <row r="123" spans="11:11" x14ac:dyDescent="0.25">
      <c r="K123" s="50"/>
    </row>
    <row r="124" spans="11:11" x14ac:dyDescent="0.25">
      <c r="K124" s="50"/>
    </row>
    <row r="125" spans="11:11" x14ac:dyDescent="0.25">
      <c r="K125" s="50"/>
    </row>
    <row r="126" spans="11:11" x14ac:dyDescent="0.25">
      <c r="K126" s="50"/>
    </row>
    <row r="127" spans="11:11" x14ac:dyDescent="0.25">
      <c r="K127" s="50"/>
    </row>
    <row r="128" spans="11:11" x14ac:dyDescent="0.25">
      <c r="K128" s="50"/>
    </row>
    <row r="129" spans="11:11" x14ac:dyDescent="0.25">
      <c r="K129" s="50"/>
    </row>
    <row r="130" spans="11:11" x14ac:dyDescent="0.25">
      <c r="K130" s="50"/>
    </row>
    <row r="131" spans="11:11" x14ac:dyDescent="0.25">
      <c r="K131" s="50"/>
    </row>
    <row r="132" spans="11:11" x14ac:dyDescent="0.25">
      <c r="K132" s="50"/>
    </row>
    <row r="133" spans="11:11" x14ac:dyDescent="0.25">
      <c r="K133" s="50"/>
    </row>
    <row r="134" spans="11:11" x14ac:dyDescent="0.25">
      <c r="K134" s="50"/>
    </row>
    <row r="135" spans="11:11" x14ac:dyDescent="0.25">
      <c r="K135" s="50"/>
    </row>
    <row r="136" spans="11:11" x14ac:dyDescent="0.25">
      <c r="K136" s="50"/>
    </row>
    <row r="137" spans="11:11" x14ac:dyDescent="0.25">
      <c r="K137" s="50"/>
    </row>
    <row r="138" spans="11:11" x14ac:dyDescent="0.25">
      <c r="K138" s="50"/>
    </row>
    <row r="139" spans="11:11" x14ac:dyDescent="0.25">
      <c r="K139" s="50"/>
    </row>
    <row r="140" spans="11:11" x14ac:dyDescent="0.25">
      <c r="K140" s="50"/>
    </row>
    <row r="141" spans="11:11" x14ac:dyDescent="0.25">
      <c r="K141" s="50"/>
    </row>
    <row r="142" spans="11:11" x14ac:dyDescent="0.25">
      <c r="K142" s="50"/>
    </row>
    <row r="143" spans="11:11" x14ac:dyDescent="0.25">
      <c r="K143" s="50"/>
    </row>
    <row r="144" spans="11:11" x14ac:dyDescent="0.25">
      <c r="K144" s="50"/>
    </row>
    <row r="145" spans="11:11" x14ac:dyDescent="0.25">
      <c r="K145" s="50"/>
    </row>
    <row r="146" spans="11:11" x14ac:dyDescent="0.25">
      <c r="K146" s="50"/>
    </row>
    <row r="147" spans="11:11" x14ac:dyDescent="0.25">
      <c r="K147" s="50"/>
    </row>
    <row r="148" spans="11:11" x14ac:dyDescent="0.25">
      <c r="K148" s="50"/>
    </row>
    <row r="149" spans="11:11" x14ac:dyDescent="0.25">
      <c r="K149" s="50"/>
    </row>
    <row r="150" spans="11:11" x14ac:dyDescent="0.25">
      <c r="K150" s="50"/>
    </row>
    <row r="151" spans="11:11" x14ac:dyDescent="0.25">
      <c r="K151" s="50"/>
    </row>
    <row r="152" spans="11:11" x14ac:dyDescent="0.25">
      <c r="K152" s="50"/>
    </row>
    <row r="153" spans="11:11" x14ac:dyDescent="0.25">
      <c r="K153" s="50"/>
    </row>
    <row r="154" spans="11:11" x14ac:dyDescent="0.25">
      <c r="K154" s="50"/>
    </row>
    <row r="155" spans="11:11" x14ac:dyDescent="0.25">
      <c r="K155" s="50"/>
    </row>
    <row r="156" spans="11:11" x14ac:dyDescent="0.25">
      <c r="K156" s="50"/>
    </row>
    <row r="157" spans="11:11" x14ac:dyDescent="0.25">
      <c r="K157" s="50"/>
    </row>
    <row r="158" spans="11:11" x14ac:dyDescent="0.25">
      <c r="K158" s="50"/>
    </row>
    <row r="159" spans="11:11" x14ac:dyDescent="0.25">
      <c r="K159" s="50"/>
    </row>
    <row r="160" spans="11:11" x14ac:dyDescent="0.25">
      <c r="K160" s="50"/>
    </row>
    <row r="161" spans="11:11" x14ac:dyDescent="0.25">
      <c r="K161" s="50"/>
    </row>
    <row r="162" spans="11:11" x14ac:dyDescent="0.25">
      <c r="K162" s="50"/>
    </row>
    <row r="163" spans="11:11" x14ac:dyDescent="0.25">
      <c r="K163" s="50"/>
    </row>
    <row r="164" spans="11:11" x14ac:dyDescent="0.25">
      <c r="K164" s="50"/>
    </row>
    <row r="165" spans="11:11" x14ac:dyDescent="0.25">
      <c r="K165" s="50"/>
    </row>
    <row r="166" spans="11:11" x14ac:dyDescent="0.25">
      <c r="K166" s="50"/>
    </row>
    <row r="167" spans="11:11" x14ac:dyDescent="0.25">
      <c r="K167" s="50"/>
    </row>
    <row r="168" spans="11:11" x14ac:dyDescent="0.25">
      <c r="K168" s="39"/>
    </row>
    <row r="169" spans="11:11" x14ac:dyDescent="0.25">
      <c r="K169" s="39"/>
    </row>
    <row r="170" spans="11:11" x14ac:dyDescent="0.25">
      <c r="K170" s="39"/>
    </row>
    <row r="171" spans="11:11" x14ac:dyDescent="0.25">
      <c r="K171" s="39"/>
    </row>
    <row r="172" spans="11:11" x14ac:dyDescent="0.25">
      <c r="K172" s="39"/>
    </row>
    <row r="173" spans="11:11" x14ac:dyDescent="0.25">
      <c r="K173" s="39"/>
    </row>
    <row r="174" spans="11:11" x14ac:dyDescent="0.25">
      <c r="K174" s="39"/>
    </row>
    <row r="175" spans="11:11" x14ac:dyDescent="0.25">
      <c r="K175" s="39"/>
    </row>
    <row r="176" spans="11:11" x14ac:dyDescent="0.25">
      <c r="K176" s="39"/>
    </row>
    <row r="177" spans="11:11" x14ac:dyDescent="0.25">
      <c r="K177" s="39"/>
    </row>
    <row r="178" spans="11:11" x14ac:dyDescent="0.25">
      <c r="K178" s="39"/>
    </row>
    <row r="179" spans="11:11" x14ac:dyDescent="0.25">
      <c r="K179" s="39"/>
    </row>
    <row r="180" spans="11:11" x14ac:dyDescent="0.25">
      <c r="K180" s="39"/>
    </row>
    <row r="181" spans="11:11" x14ac:dyDescent="0.25">
      <c r="K181" s="39"/>
    </row>
    <row r="182" spans="11:11" x14ac:dyDescent="0.25">
      <c r="K182" s="39"/>
    </row>
    <row r="183" spans="11:11" x14ac:dyDescent="0.25">
      <c r="K183" s="39"/>
    </row>
    <row r="184" spans="11:11" x14ac:dyDescent="0.25">
      <c r="K184" s="39"/>
    </row>
    <row r="185" spans="11:11" x14ac:dyDescent="0.25">
      <c r="K185" s="39"/>
    </row>
    <row r="186" spans="11:11" x14ac:dyDescent="0.25">
      <c r="K186" s="39"/>
    </row>
    <row r="187" spans="11:11" x14ac:dyDescent="0.25">
      <c r="K187" s="39"/>
    </row>
    <row r="188" spans="11:11" x14ac:dyDescent="0.25">
      <c r="K188" s="39"/>
    </row>
    <row r="189" spans="11:11" x14ac:dyDescent="0.25">
      <c r="K189" s="39"/>
    </row>
    <row r="190" spans="11:11" x14ac:dyDescent="0.25">
      <c r="K190" s="39"/>
    </row>
    <row r="191" spans="11:11" x14ac:dyDescent="0.25">
      <c r="K191" s="39"/>
    </row>
    <row r="192" spans="11:11" x14ac:dyDescent="0.25">
      <c r="K192" s="39"/>
    </row>
  </sheetData>
  <mergeCells count="13">
    <mergeCell ref="U21:U25"/>
    <mergeCell ref="V21:V25"/>
    <mergeCell ref="B107:C107"/>
    <mergeCell ref="B108:C108"/>
    <mergeCell ref="U4:V8"/>
    <mergeCell ref="R4:S4"/>
    <mergeCell ref="U11:U15"/>
    <mergeCell ref="V11:V15"/>
    <mergeCell ref="R9:S9"/>
    <mergeCell ref="U16:U20"/>
    <mergeCell ref="V16:V20"/>
    <mergeCell ref="R14:S14"/>
    <mergeCell ref="U26:V32"/>
  </mergeCells>
  <conditionalFormatting sqref="O25:O28 O31:O36 O38:O41 O75:O104 O2:O23 O43:O73">
    <cfRule type="cellIs" dxfId="13" priority="15" operator="greaterThan">
      <formula>50</formula>
    </cfRule>
    <cfRule type="cellIs" dxfId="12" priority="16" operator="greaterThan">
      <formula>0.2</formula>
    </cfRule>
  </conditionalFormatting>
  <conditionalFormatting sqref="D2:E104">
    <cfRule type="containsText" dxfId="11" priority="13" operator="containsText" text="ct">
      <formula>NOT(ISERROR(SEARCH("ct",D2)))</formula>
    </cfRule>
    <cfRule type="containsText" dxfId="10" priority="14" operator="containsText" text="MR">
      <formula>NOT(ISERROR(SEARCH("MR",D2)))</formula>
    </cfRule>
  </conditionalFormatting>
  <conditionalFormatting sqref="O24">
    <cfRule type="cellIs" dxfId="9" priority="11" operator="greaterThan">
      <formula>50</formula>
    </cfRule>
    <cfRule type="cellIs" dxfId="8" priority="12" operator="greaterThan">
      <formula>0.2</formula>
    </cfRule>
  </conditionalFormatting>
  <conditionalFormatting sqref="O29:O30">
    <cfRule type="cellIs" dxfId="7" priority="9" operator="greaterThan">
      <formula>50</formula>
    </cfRule>
    <cfRule type="cellIs" dxfId="6" priority="10" operator="greaterThan">
      <formula>0.2</formula>
    </cfRule>
  </conditionalFormatting>
  <conditionalFormatting sqref="O37">
    <cfRule type="cellIs" dxfId="5" priority="7" operator="greaterThan">
      <formula>50</formula>
    </cfRule>
    <cfRule type="cellIs" dxfId="4" priority="8" operator="greaterThan">
      <formula>0.2</formula>
    </cfRule>
  </conditionalFormatting>
  <conditionalFormatting sqref="O42">
    <cfRule type="cellIs" dxfId="3" priority="5" operator="greaterThan">
      <formula>50</formula>
    </cfRule>
    <cfRule type="cellIs" dxfId="2" priority="6" operator="greaterThan">
      <formula>0.2</formula>
    </cfRule>
  </conditionalFormatting>
  <conditionalFormatting sqref="O74">
    <cfRule type="cellIs" dxfId="1" priority="3" operator="greaterThan">
      <formula>50</formula>
    </cfRule>
    <cfRule type="cellIs" dxfId="0" priority="4" operator="greaterThan">
      <formula>0.2</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I105"/>
  <sheetViews>
    <sheetView topLeftCell="A37" workbookViewId="0">
      <selection activeCell="P13" sqref="P13"/>
    </sheetView>
  </sheetViews>
  <sheetFormatPr defaultColWidth="9.140625" defaultRowHeight="15" x14ac:dyDescent="0.25"/>
  <cols>
    <col min="1" max="2" width="9.140625" style="21"/>
    <col min="3" max="3" width="10.140625" style="21" customWidth="1"/>
    <col min="4" max="4" width="11.5703125" style="21" customWidth="1"/>
    <col min="5" max="5" width="9.140625" style="21"/>
    <col min="6" max="6" width="6.5703125" style="21" customWidth="1"/>
    <col min="7" max="7" width="9.28515625" style="21" customWidth="1"/>
    <col min="8" max="9" width="10.140625" style="21" customWidth="1"/>
    <col min="10" max="16384" width="9.140625" style="21"/>
  </cols>
  <sheetData>
    <row r="1" spans="2:9" ht="15.75" thickBot="1" x14ac:dyDescent="0.3"/>
    <row r="2" spans="2:9" ht="15.75" thickBot="1" x14ac:dyDescent="0.3">
      <c r="B2" s="107" t="s">
        <v>62</v>
      </c>
      <c r="C2" s="108"/>
      <c r="D2" s="109"/>
      <c r="F2" s="107" t="s">
        <v>63</v>
      </c>
      <c r="G2" s="108"/>
      <c r="H2" s="108"/>
      <c r="I2" s="109"/>
    </row>
    <row r="3" spans="2:9" x14ac:dyDescent="0.25">
      <c r="B3" s="31">
        <v>1</v>
      </c>
      <c r="C3" s="37" t="s">
        <v>61</v>
      </c>
      <c r="D3" s="38">
        <v>1574.15</v>
      </c>
      <c r="F3" s="31"/>
      <c r="G3" s="37"/>
      <c r="H3" s="37"/>
      <c r="I3" s="38"/>
    </row>
    <row r="4" spans="2:9" x14ac:dyDescent="0.25">
      <c r="B4" s="31">
        <v>2</v>
      </c>
      <c r="C4" s="37"/>
      <c r="D4" s="38">
        <v>2308.64</v>
      </c>
      <c r="F4" s="31"/>
      <c r="G4" s="37"/>
      <c r="H4" s="37"/>
      <c r="I4" s="38"/>
    </row>
    <row r="5" spans="2:9" x14ac:dyDescent="0.25">
      <c r="B5" s="31">
        <v>3</v>
      </c>
      <c r="C5" s="37" t="s">
        <v>61</v>
      </c>
      <c r="D5" s="38">
        <v>1385.37</v>
      </c>
      <c r="F5" s="31"/>
      <c r="G5" s="37"/>
      <c r="H5" s="37"/>
      <c r="I5" s="38"/>
    </row>
    <row r="6" spans="2:9" x14ac:dyDescent="0.25">
      <c r="B6" s="31">
        <v>4</v>
      </c>
      <c r="C6" s="37" t="s">
        <v>61</v>
      </c>
      <c r="D6" s="38">
        <v>1831.56</v>
      </c>
      <c r="F6" s="31"/>
      <c r="G6" s="37"/>
      <c r="H6" s="37"/>
      <c r="I6" s="38"/>
    </row>
    <row r="7" spans="2:9" x14ac:dyDescent="0.25">
      <c r="B7" s="31">
        <v>5</v>
      </c>
      <c r="C7" s="37" t="s">
        <v>61</v>
      </c>
      <c r="D7" s="38">
        <v>2310.2399999999998</v>
      </c>
      <c r="F7" s="31"/>
      <c r="G7" s="37"/>
      <c r="H7" s="37"/>
      <c r="I7" s="38"/>
    </row>
    <row r="8" spans="2:9" x14ac:dyDescent="0.25">
      <c r="B8" s="31">
        <v>6</v>
      </c>
      <c r="C8" s="37" t="s">
        <v>61</v>
      </c>
      <c r="D8" s="38">
        <v>1426.42</v>
      </c>
      <c r="F8" s="31">
        <v>6</v>
      </c>
      <c r="G8" s="37" t="s">
        <v>61</v>
      </c>
      <c r="H8" s="37">
        <v>1533.96</v>
      </c>
      <c r="I8" s="38">
        <v>0.94766400000000006</v>
      </c>
    </row>
    <row r="9" spans="2:9" x14ac:dyDescent="0.25">
      <c r="B9" s="31">
        <v>7</v>
      </c>
      <c r="C9" s="37" t="s">
        <v>61</v>
      </c>
      <c r="D9" s="38">
        <v>880.64200000000005</v>
      </c>
      <c r="F9" s="31">
        <v>7</v>
      </c>
      <c r="G9" s="37" t="s">
        <v>61</v>
      </c>
      <c r="H9" s="37">
        <v>1512.47</v>
      </c>
      <c r="I9" s="38">
        <v>0.869174</v>
      </c>
    </row>
    <row r="10" spans="2:9" x14ac:dyDescent="0.25">
      <c r="B10" s="31">
        <v>8</v>
      </c>
      <c r="C10" s="37" t="s">
        <v>61</v>
      </c>
      <c r="D10" s="38">
        <v>1430.88</v>
      </c>
      <c r="F10" s="31">
        <v>8</v>
      </c>
      <c r="G10" s="37" t="s">
        <v>61</v>
      </c>
      <c r="H10" s="37">
        <v>1277.24</v>
      </c>
      <c r="I10" s="38">
        <v>0.88927000000000012</v>
      </c>
    </row>
    <row r="11" spans="2:9" x14ac:dyDescent="0.25">
      <c r="B11" s="31">
        <v>9</v>
      </c>
      <c r="C11" s="37" t="s">
        <v>61</v>
      </c>
      <c r="D11" s="38">
        <v>1519.63</v>
      </c>
      <c r="F11" s="31"/>
      <c r="G11" s="37"/>
      <c r="H11" s="37"/>
      <c r="I11" s="38"/>
    </row>
    <row r="12" spans="2:9" x14ac:dyDescent="0.25">
      <c r="B12" s="31">
        <v>10</v>
      </c>
      <c r="C12" s="37" t="s">
        <v>61</v>
      </c>
      <c r="D12" s="38">
        <v>1364.79</v>
      </c>
      <c r="F12" s="31">
        <v>10</v>
      </c>
      <c r="G12" s="37" t="s">
        <v>61</v>
      </c>
      <c r="H12" s="37">
        <v>1338.03</v>
      </c>
      <c r="I12" s="38">
        <v>0.93800700000000004</v>
      </c>
    </row>
    <row r="13" spans="2:9" x14ac:dyDescent="0.25">
      <c r="B13" s="31">
        <v>11</v>
      </c>
      <c r="C13" s="37" t="s">
        <v>61</v>
      </c>
      <c r="D13" s="38">
        <v>1398.73</v>
      </c>
      <c r="F13" s="31">
        <v>11</v>
      </c>
      <c r="G13" s="37" t="s">
        <v>61</v>
      </c>
      <c r="H13" s="37">
        <v>1494.06</v>
      </c>
      <c r="I13" s="38">
        <v>0.92682699999999996</v>
      </c>
    </row>
    <row r="14" spans="2:9" x14ac:dyDescent="0.25">
      <c r="B14" s="31">
        <v>12</v>
      </c>
      <c r="C14" s="37" t="s">
        <v>61</v>
      </c>
      <c r="D14" s="38">
        <v>1702.24</v>
      </c>
      <c r="F14" s="31"/>
      <c r="G14" s="37"/>
      <c r="H14" s="37"/>
      <c r="I14" s="38"/>
    </row>
    <row r="15" spans="2:9" x14ac:dyDescent="0.25">
      <c r="B15" s="31">
        <v>13</v>
      </c>
      <c r="C15" s="37" t="s">
        <v>61</v>
      </c>
      <c r="D15" s="38">
        <v>1526.97</v>
      </c>
      <c r="F15" s="31">
        <v>13</v>
      </c>
      <c r="G15" s="37" t="s">
        <v>61</v>
      </c>
      <c r="H15" s="37">
        <v>1700.27</v>
      </c>
      <c r="I15" s="38">
        <v>0.87819199999999997</v>
      </c>
    </row>
    <row r="16" spans="2:9" x14ac:dyDescent="0.25">
      <c r="B16" s="31">
        <v>14</v>
      </c>
      <c r="C16" s="37" t="s">
        <v>61</v>
      </c>
      <c r="D16" s="38">
        <v>1670.41</v>
      </c>
      <c r="F16" s="31"/>
      <c r="G16" s="37"/>
      <c r="H16" s="37"/>
      <c r="I16" s="38"/>
    </row>
    <row r="17" spans="2:9" x14ac:dyDescent="0.25">
      <c r="B17" s="31">
        <v>15</v>
      </c>
      <c r="C17" s="37" t="s">
        <v>61</v>
      </c>
      <c r="D17" s="38">
        <v>2333.04</v>
      </c>
      <c r="F17" s="31"/>
      <c r="G17" s="37"/>
      <c r="H17" s="37"/>
      <c r="I17" s="38"/>
    </row>
    <row r="18" spans="2:9" x14ac:dyDescent="0.25">
      <c r="B18" s="31">
        <v>16</v>
      </c>
      <c r="C18" s="37" t="s">
        <v>61</v>
      </c>
      <c r="D18" s="38">
        <v>1798.79</v>
      </c>
      <c r="F18" s="31"/>
      <c r="G18" s="37"/>
      <c r="H18" s="37"/>
      <c r="I18" s="38"/>
    </row>
    <row r="19" spans="2:9" x14ac:dyDescent="0.25">
      <c r="B19" s="31">
        <v>17</v>
      </c>
      <c r="C19" s="37" t="s">
        <v>61</v>
      </c>
      <c r="D19" s="38">
        <v>1321.49</v>
      </c>
      <c r="F19" s="31"/>
      <c r="G19" s="37"/>
      <c r="H19" s="37"/>
      <c r="I19" s="38"/>
    </row>
    <row r="20" spans="2:9" x14ac:dyDescent="0.25">
      <c r="B20" s="31">
        <v>18</v>
      </c>
      <c r="C20" s="37" t="s">
        <v>61</v>
      </c>
      <c r="D20" s="38">
        <v>1644.36</v>
      </c>
      <c r="F20" s="31"/>
      <c r="G20" s="37"/>
      <c r="H20" s="37"/>
      <c r="I20" s="38"/>
    </row>
    <row r="21" spans="2:9" x14ac:dyDescent="0.25">
      <c r="B21" s="31">
        <v>19</v>
      </c>
      <c r="C21" s="37" t="s">
        <v>61</v>
      </c>
      <c r="D21" s="38">
        <v>1327.65</v>
      </c>
      <c r="F21" s="31"/>
      <c r="G21" s="37"/>
      <c r="H21" s="37"/>
      <c r="I21" s="38"/>
    </row>
    <row r="22" spans="2:9" x14ac:dyDescent="0.25">
      <c r="B22" s="31">
        <v>20</v>
      </c>
      <c r="C22" s="37" t="s">
        <v>61</v>
      </c>
      <c r="D22" s="38">
        <v>1569.41</v>
      </c>
      <c r="F22" s="31">
        <v>20</v>
      </c>
      <c r="G22" s="37" t="s">
        <v>61</v>
      </c>
      <c r="H22" s="37">
        <v>0</v>
      </c>
      <c r="I22" s="38"/>
    </row>
    <row r="23" spans="2:9" x14ac:dyDescent="0.25">
      <c r="B23" s="31">
        <v>21</v>
      </c>
      <c r="C23" s="37" t="s">
        <v>61</v>
      </c>
      <c r="D23" s="38">
        <v>2825.98</v>
      </c>
      <c r="F23" s="31">
        <v>21</v>
      </c>
      <c r="G23" s="37" t="s">
        <v>61</v>
      </c>
      <c r="H23" s="37">
        <v>1934.24</v>
      </c>
      <c r="I23" s="38">
        <v>0.90654899999999994</v>
      </c>
    </row>
    <row r="24" spans="2:9" x14ac:dyDescent="0.25">
      <c r="B24" s="31">
        <v>22</v>
      </c>
      <c r="C24" s="37" t="s">
        <v>61</v>
      </c>
      <c r="D24" s="38">
        <v>1379.75</v>
      </c>
      <c r="F24" s="31">
        <v>22</v>
      </c>
      <c r="G24" s="37" t="s">
        <v>61</v>
      </c>
      <c r="H24" s="37">
        <v>1276.94</v>
      </c>
      <c r="I24" s="38">
        <v>0.9077639999999999</v>
      </c>
    </row>
    <row r="25" spans="2:9" x14ac:dyDescent="0.25">
      <c r="B25" s="31">
        <v>23</v>
      </c>
      <c r="C25" s="37"/>
      <c r="D25" s="38"/>
      <c r="F25" s="31">
        <v>23</v>
      </c>
      <c r="G25" s="37"/>
      <c r="H25" s="37"/>
      <c r="I25" s="38"/>
    </row>
    <row r="26" spans="2:9" x14ac:dyDescent="0.25">
      <c r="B26" s="31">
        <v>24</v>
      </c>
      <c r="C26" s="37" t="s">
        <v>61</v>
      </c>
      <c r="D26" s="38">
        <v>2426.37</v>
      </c>
      <c r="F26" s="31"/>
      <c r="G26" s="37"/>
      <c r="H26" s="37"/>
      <c r="I26" s="38"/>
    </row>
    <row r="27" spans="2:9" x14ac:dyDescent="0.25">
      <c r="B27" s="31">
        <v>25</v>
      </c>
      <c r="C27" s="37" t="s">
        <v>61</v>
      </c>
      <c r="D27" s="38">
        <v>1338.72</v>
      </c>
      <c r="F27" s="31">
        <v>25</v>
      </c>
      <c r="G27" s="37" t="s">
        <v>61</v>
      </c>
      <c r="H27" s="37">
        <v>1244.6600000000001</v>
      </c>
      <c r="I27" s="38">
        <v>0.89823600000000003</v>
      </c>
    </row>
    <row r="28" spans="2:9" x14ac:dyDescent="0.25">
      <c r="B28" s="31">
        <v>26</v>
      </c>
      <c r="C28" s="37" t="s">
        <v>61</v>
      </c>
      <c r="D28" s="38">
        <v>1678.06</v>
      </c>
      <c r="F28" s="31">
        <v>26</v>
      </c>
      <c r="G28" s="37" t="s">
        <v>61</v>
      </c>
      <c r="H28" s="37">
        <v>1524.13</v>
      </c>
      <c r="I28" s="38">
        <v>0.94722499999999998</v>
      </c>
    </row>
    <row r="29" spans="2:9" x14ac:dyDescent="0.25">
      <c r="B29" s="31">
        <v>27</v>
      </c>
      <c r="C29" s="37" t="s">
        <v>61</v>
      </c>
      <c r="D29" s="38">
        <v>1222.3</v>
      </c>
      <c r="F29" s="31"/>
      <c r="G29" s="37"/>
      <c r="H29" s="37"/>
      <c r="I29" s="38"/>
    </row>
    <row r="30" spans="2:9" x14ac:dyDescent="0.25">
      <c r="B30" s="31">
        <v>28</v>
      </c>
      <c r="C30" s="37"/>
      <c r="D30" s="38"/>
      <c r="F30" s="31">
        <v>28</v>
      </c>
      <c r="G30" s="37"/>
      <c r="H30" s="37"/>
      <c r="I30" s="38"/>
    </row>
    <row r="31" spans="2:9" x14ac:dyDescent="0.25">
      <c r="B31" s="31">
        <v>29</v>
      </c>
      <c r="C31" s="37"/>
      <c r="D31" s="38">
        <v>1167.4100000000001</v>
      </c>
      <c r="F31" s="31"/>
      <c r="G31" s="37"/>
      <c r="H31" s="37"/>
      <c r="I31" s="38"/>
    </row>
    <row r="32" spans="2:9" x14ac:dyDescent="0.25">
      <c r="B32" s="31">
        <v>30</v>
      </c>
      <c r="C32" s="37" t="s">
        <v>61</v>
      </c>
      <c r="D32" s="38">
        <v>2643.27</v>
      </c>
      <c r="F32" s="31">
        <v>30</v>
      </c>
      <c r="G32" s="37" t="s">
        <v>61</v>
      </c>
      <c r="H32" s="37">
        <v>2030.28</v>
      </c>
      <c r="I32" s="38">
        <v>0.94917799999999997</v>
      </c>
    </row>
    <row r="33" spans="2:9" x14ac:dyDescent="0.25">
      <c r="B33" s="31">
        <v>31</v>
      </c>
      <c r="C33" s="37" t="s">
        <v>61</v>
      </c>
      <c r="D33" s="38">
        <v>1706.59</v>
      </c>
      <c r="F33" s="31"/>
      <c r="G33" s="37"/>
      <c r="H33" s="37"/>
      <c r="I33" s="38"/>
    </row>
    <row r="34" spans="2:9" x14ac:dyDescent="0.25">
      <c r="B34" s="31">
        <v>32</v>
      </c>
      <c r="C34" s="37" t="s">
        <v>61</v>
      </c>
      <c r="D34" s="38">
        <v>1210.6300000000001</v>
      </c>
      <c r="F34" s="31"/>
      <c r="G34" s="37"/>
      <c r="H34" s="37"/>
      <c r="I34" s="38"/>
    </row>
    <row r="35" spans="2:9" x14ac:dyDescent="0.25">
      <c r="B35" s="31">
        <v>33</v>
      </c>
      <c r="C35" s="37" t="s">
        <v>61</v>
      </c>
      <c r="D35" s="38">
        <v>833.41499999999996</v>
      </c>
      <c r="F35" s="31"/>
      <c r="G35" s="37"/>
      <c r="H35" s="37"/>
      <c r="I35" s="38"/>
    </row>
    <row r="36" spans="2:9" x14ac:dyDescent="0.25">
      <c r="B36" s="31">
        <v>34</v>
      </c>
      <c r="C36" s="37" t="s">
        <v>61</v>
      </c>
      <c r="D36" s="38">
        <v>1037.95</v>
      </c>
      <c r="F36" s="31">
        <v>34</v>
      </c>
      <c r="G36" s="37" t="s">
        <v>61</v>
      </c>
      <c r="H36" s="37">
        <v>1336.71</v>
      </c>
      <c r="I36" s="38">
        <v>0.93512600000000001</v>
      </c>
    </row>
    <row r="37" spans="2:9" x14ac:dyDescent="0.25">
      <c r="B37" s="31">
        <v>35</v>
      </c>
      <c r="C37" s="37" t="s">
        <v>61</v>
      </c>
      <c r="D37" s="38">
        <v>1279.22</v>
      </c>
      <c r="F37" s="31"/>
      <c r="G37" s="37"/>
      <c r="H37" s="37"/>
      <c r="I37" s="38"/>
    </row>
    <row r="38" spans="2:9" x14ac:dyDescent="0.25">
      <c r="B38" s="31">
        <v>36</v>
      </c>
      <c r="C38" s="37"/>
      <c r="D38" s="38">
        <v>1220.81</v>
      </c>
      <c r="F38" s="31">
        <v>36</v>
      </c>
      <c r="G38" s="37" t="s">
        <v>61</v>
      </c>
      <c r="H38" s="37">
        <v>1109.0999999999999</v>
      </c>
      <c r="I38" s="38">
        <v>0.93354100000000007</v>
      </c>
    </row>
    <row r="39" spans="2:9" x14ac:dyDescent="0.25">
      <c r="B39" s="31">
        <v>37</v>
      </c>
      <c r="C39" s="37" t="s">
        <v>61</v>
      </c>
      <c r="D39" s="38">
        <v>1746.34</v>
      </c>
      <c r="F39" s="31">
        <v>37</v>
      </c>
      <c r="G39" s="37" t="s">
        <v>61</v>
      </c>
      <c r="H39" s="37">
        <v>1684.75</v>
      </c>
      <c r="I39" s="38">
        <v>0.91717899999999997</v>
      </c>
    </row>
    <row r="40" spans="2:9" x14ac:dyDescent="0.25">
      <c r="B40" s="31">
        <v>38</v>
      </c>
      <c r="C40" s="37" t="s">
        <v>61</v>
      </c>
      <c r="D40" s="38">
        <v>3474.18</v>
      </c>
      <c r="F40" s="31"/>
      <c r="G40" s="37"/>
      <c r="H40" s="37"/>
      <c r="I40" s="38"/>
    </row>
    <row r="41" spans="2:9" x14ac:dyDescent="0.25">
      <c r="B41" s="31">
        <v>39</v>
      </c>
      <c r="C41" s="37"/>
      <c r="D41" s="38"/>
      <c r="F41" s="31"/>
      <c r="G41" s="37"/>
      <c r="H41" s="37"/>
      <c r="I41" s="38"/>
    </row>
    <row r="42" spans="2:9" x14ac:dyDescent="0.25">
      <c r="B42" s="31">
        <v>40</v>
      </c>
      <c r="C42" s="37" t="s">
        <v>61</v>
      </c>
      <c r="D42" s="38">
        <v>1188.3399999999999</v>
      </c>
      <c r="F42" s="31">
        <v>40</v>
      </c>
      <c r="G42" s="37" t="s">
        <v>61</v>
      </c>
      <c r="H42" s="37">
        <v>1217.24</v>
      </c>
      <c r="I42" s="38">
        <v>0.93373500000000009</v>
      </c>
    </row>
    <row r="43" spans="2:9" x14ac:dyDescent="0.25">
      <c r="B43" s="31">
        <v>41</v>
      </c>
      <c r="C43" s="37"/>
      <c r="D43" s="38"/>
      <c r="F43" s="31">
        <v>41</v>
      </c>
      <c r="G43" s="37" t="s">
        <v>61</v>
      </c>
      <c r="H43" s="37">
        <v>2674.48</v>
      </c>
      <c r="I43" s="38">
        <v>0.92842200000000008</v>
      </c>
    </row>
    <row r="44" spans="2:9" x14ac:dyDescent="0.25">
      <c r="B44" s="31">
        <v>42</v>
      </c>
      <c r="C44" s="37" t="s">
        <v>61</v>
      </c>
      <c r="D44" s="38">
        <v>3256.97</v>
      </c>
      <c r="F44" s="31">
        <v>42</v>
      </c>
      <c r="G44" s="37" t="s">
        <v>61</v>
      </c>
      <c r="H44" s="37">
        <v>2161.6999999999998</v>
      </c>
      <c r="I44" s="38">
        <v>0.789883</v>
      </c>
    </row>
    <row r="45" spans="2:9" x14ac:dyDescent="0.25">
      <c r="B45" s="31">
        <v>43</v>
      </c>
      <c r="C45" s="37" t="s">
        <v>61</v>
      </c>
      <c r="D45" s="38">
        <v>2848.14</v>
      </c>
      <c r="F45" s="31"/>
      <c r="G45" s="37"/>
      <c r="H45" s="37"/>
      <c r="I45" s="38"/>
    </row>
    <row r="46" spans="2:9" x14ac:dyDescent="0.25">
      <c r="B46" s="31">
        <v>44</v>
      </c>
      <c r="C46" s="37" t="s">
        <v>61</v>
      </c>
      <c r="D46" s="38">
        <v>2483.09</v>
      </c>
      <c r="F46" s="31">
        <v>44</v>
      </c>
      <c r="G46" s="37" t="s">
        <v>61</v>
      </c>
      <c r="H46" s="37">
        <v>3307.57</v>
      </c>
      <c r="I46" s="38">
        <v>0.77968300000000001</v>
      </c>
    </row>
    <row r="47" spans="2:9" x14ac:dyDescent="0.25">
      <c r="B47" s="31">
        <v>45</v>
      </c>
      <c r="C47" s="37" t="s">
        <v>61</v>
      </c>
      <c r="D47" s="38">
        <v>1144.73</v>
      </c>
      <c r="F47" s="31"/>
      <c r="G47" s="37"/>
      <c r="H47" s="37"/>
      <c r="I47" s="38"/>
    </row>
    <row r="48" spans="2:9" x14ac:dyDescent="0.25">
      <c r="B48" s="31">
        <v>46</v>
      </c>
      <c r="C48" s="37" t="s">
        <v>61</v>
      </c>
      <c r="D48" s="38">
        <v>1250.8800000000001</v>
      </c>
      <c r="F48" s="31">
        <v>46</v>
      </c>
      <c r="G48" s="37" t="s">
        <v>61</v>
      </c>
      <c r="H48" s="37">
        <v>1224.79</v>
      </c>
      <c r="I48" s="38">
        <v>0.93404100000000001</v>
      </c>
    </row>
    <row r="49" spans="2:9" x14ac:dyDescent="0.25">
      <c r="B49" s="31">
        <v>47</v>
      </c>
      <c r="C49" s="37" t="s">
        <v>61</v>
      </c>
      <c r="D49" s="38">
        <v>1578.94</v>
      </c>
      <c r="F49" s="31"/>
      <c r="G49" s="37"/>
      <c r="H49" s="37"/>
      <c r="I49" s="38"/>
    </row>
    <row r="50" spans="2:9" x14ac:dyDescent="0.25">
      <c r="B50" s="31">
        <v>48</v>
      </c>
      <c r="C50" s="37" t="s">
        <v>61</v>
      </c>
      <c r="D50" s="38">
        <v>1505.33</v>
      </c>
      <c r="F50" s="31"/>
      <c r="G50" s="37"/>
      <c r="H50" s="37"/>
      <c r="I50" s="38"/>
    </row>
    <row r="51" spans="2:9" x14ac:dyDescent="0.25">
      <c r="B51" s="31">
        <v>49</v>
      </c>
      <c r="C51" s="37" t="s">
        <v>61</v>
      </c>
      <c r="D51" s="38">
        <v>986.79100000000005</v>
      </c>
      <c r="F51" s="31">
        <v>49</v>
      </c>
      <c r="G51" s="37" t="s">
        <v>61</v>
      </c>
      <c r="H51" s="37">
        <v>1208.56</v>
      </c>
      <c r="I51" s="38">
        <v>0.94564599999999999</v>
      </c>
    </row>
    <row r="52" spans="2:9" x14ac:dyDescent="0.25">
      <c r="B52" s="31">
        <v>50</v>
      </c>
      <c r="C52" s="37" t="s">
        <v>61</v>
      </c>
      <c r="D52" s="38">
        <v>1385.28</v>
      </c>
      <c r="F52" s="31">
        <v>50</v>
      </c>
      <c r="G52" s="37" t="s">
        <v>61</v>
      </c>
      <c r="H52" s="37">
        <v>1437.44</v>
      </c>
      <c r="I52" s="38">
        <v>0.94772800000000001</v>
      </c>
    </row>
    <row r="53" spans="2:9" x14ac:dyDescent="0.25">
      <c r="B53" s="31">
        <v>51</v>
      </c>
      <c r="C53" s="37" t="s">
        <v>61</v>
      </c>
      <c r="D53" s="38">
        <v>1180.6500000000001</v>
      </c>
      <c r="F53" s="31"/>
      <c r="G53" s="37"/>
      <c r="H53" s="37"/>
      <c r="I53" s="38"/>
    </row>
    <row r="54" spans="2:9" x14ac:dyDescent="0.25">
      <c r="B54" s="31">
        <v>52</v>
      </c>
      <c r="C54" s="37" t="s">
        <v>61</v>
      </c>
      <c r="D54" s="38">
        <v>2103.15</v>
      </c>
      <c r="F54" s="31"/>
      <c r="G54" s="37"/>
      <c r="H54" s="37"/>
      <c r="I54" s="38"/>
    </row>
    <row r="55" spans="2:9" x14ac:dyDescent="0.25">
      <c r="B55" s="31">
        <v>53</v>
      </c>
      <c r="C55" s="37" t="s">
        <v>61</v>
      </c>
      <c r="D55" s="38">
        <v>2834.3</v>
      </c>
      <c r="F55" s="31"/>
      <c r="G55" s="37"/>
      <c r="H55" s="37"/>
      <c r="I55" s="38"/>
    </row>
    <row r="56" spans="2:9" x14ac:dyDescent="0.25">
      <c r="B56" s="31">
        <v>54</v>
      </c>
      <c r="C56" s="37" t="s">
        <v>61</v>
      </c>
      <c r="D56" s="38">
        <v>2666.23</v>
      </c>
      <c r="F56" s="31"/>
      <c r="G56" s="37"/>
      <c r="H56" s="37"/>
      <c r="I56" s="38"/>
    </row>
    <row r="57" spans="2:9" x14ac:dyDescent="0.25">
      <c r="B57" s="31">
        <v>55</v>
      </c>
      <c r="C57" s="37" t="s">
        <v>61</v>
      </c>
      <c r="D57" s="38">
        <v>2044.38</v>
      </c>
      <c r="F57" s="31">
        <v>55</v>
      </c>
      <c r="G57" s="37" t="s">
        <v>61</v>
      </c>
      <c r="H57" s="37">
        <v>1988.71</v>
      </c>
      <c r="I57" s="38">
        <v>0.948631</v>
      </c>
    </row>
    <row r="58" spans="2:9" x14ac:dyDescent="0.25">
      <c r="B58" s="31">
        <v>56</v>
      </c>
      <c r="C58" s="37" t="s">
        <v>61</v>
      </c>
      <c r="D58" s="38">
        <v>1809.44</v>
      </c>
      <c r="F58" s="31">
        <v>56</v>
      </c>
      <c r="G58" s="37" t="s">
        <v>61</v>
      </c>
      <c r="H58" s="37">
        <v>2184.8000000000002</v>
      </c>
      <c r="I58" s="38">
        <v>0.88887299999999991</v>
      </c>
    </row>
    <row r="59" spans="2:9" x14ac:dyDescent="0.25">
      <c r="B59" s="31">
        <v>57</v>
      </c>
      <c r="C59" s="37" t="s">
        <v>61</v>
      </c>
      <c r="D59" s="38">
        <v>1892.8</v>
      </c>
      <c r="F59" s="31"/>
      <c r="G59" s="37"/>
      <c r="H59" s="37"/>
      <c r="I59" s="38"/>
    </row>
    <row r="60" spans="2:9" x14ac:dyDescent="0.25">
      <c r="B60" s="31">
        <v>58</v>
      </c>
      <c r="C60" s="37" t="s">
        <v>61</v>
      </c>
      <c r="D60" s="38">
        <v>2167.96</v>
      </c>
      <c r="F60" s="31"/>
      <c r="G60" s="37"/>
      <c r="H60" s="37"/>
      <c r="I60" s="38"/>
    </row>
    <row r="61" spans="2:9" x14ac:dyDescent="0.25">
      <c r="B61" s="31">
        <v>59</v>
      </c>
      <c r="C61" s="37" t="s">
        <v>61</v>
      </c>
      <c r="D61" s="38">
        <v>1530.38</v>
      </c>
      <c r="F61" s="31"/>
      <c r="G61" s="37"/>
      <c r="H61" s="37"/>
      <c r="I61" s="38"/>
    </row>
    <row r="62" spans="2:9" x14ac:dyDescent="0.25">
      <c r="B62" s="31">
        <v>60</v>
      </c>
      <c r="C62" s="37" t="s">
        <v>61</v>
      </c>
      <c r="D62" s="38">
        <v>6760.81</v>
      </c>
      <c r="F62" s="31"/>
      <c r="G62" s="37"/>
      <c r="H62" s="37"/>
      <c r="I62" s="38"/>
    </row>
    <row r="63" spans="2:9" x14ac:dyDescent="0.25">
      <c r="B63" s="31">
        <v>61</v>
      </c>
      <c r="C63" s="37" t="s">
        <v>61</v>
      </c>
      <c r="D63" s="38">
        <v>1893.57</v>
      </c>
      <c r="F63" s="31"/>
      <c r="G63" s="37"/>
      <c r="H63" s="37"/>
      <c r="I63" s="38"/>
    </row>
    <row r="64" spans="2:9" x14ac:dyDescent="0.25">
      <c r="B64" s="31">
        <v>62</v>
      </c>
      <c r="C64" s="37" t="s">
        <v>61</v>
      </c>
      <c r="D64" s="38">
        <v>1420.11</v>
      </c>
      <c r="F64" s="31">
        <v>62</v>
      </c>
      <c r="G64" s="37" t="s">
        <v>61</v>
      </c>
      <c r="H64" s="37">
        <v>1588.84</v>
      </c>
      <c r="I64" s="38">
        <v>0.92215800000000003</v>
      </c>
    </row>
    <row r="65" spans="2:9" x14ac:dyDescent="0.25">
      <c r="B65" s="31">
        <v>63</v>
      </c>
      <c r="C65" s="37" t="s">
        <v>61</v>
      </c>
      <c r="D65" s="38">
        <v>1566.81</v>
      </c>
      <c r="F65" s="31"/>
      <c r="G65" s="37"/>
      <c r="H65" s="37"/>
      <c r="I65" s="38"/>
    </row>
    <row r="66" spans="2:9" x14ac:dyDescent="0.25">
      <c r="B66" s="31">
        <v>64</v>
      </c>
      <c r="C66" s="37" t="s">
        <v>61</v>
      </c>
      <c r="D66" s="38">
        <v>2919.93</v>
      </c>
      <c r="F66" s="31"/>
      <c r="G66" s="37"/>
      <c r="H66" s="37"/>
      <c r="I66" s="38"/>
    </row>
    <row r="67" spans="2:9" x14ac:dyDescent="0.25">
      <c r="B67" s="31">
        <v>65</v>
      </c>
      <c r="C67" s="37" t="s">
        <v>61</v>
      </c>
      <c r="D67" s="38">
        <v>1989.72</v>
      </c>
      <c r="F67" s="31"/>
      <c r="G67" s="37"/>
      <c r="H67" s="37"/>
      <c r="I67" s="38"/>
    </row>
    <row r="68" spans="2:9" x14ac:dyDescent="0.25">
      <c r="B68" s="31">
        <v>66</v>
      </c>
      <c r="C68" s="37" t="s">
        <v>61</v>
      </c>
      <c r="D68" s="38">
        <v>2421.12</v>
      </c>
      <c r="F68" s="31">
        <v>66</v>
      </c>
      <c r="G68" s="37" t="s">
        <v>61</v>
      </c>
      <c r="H68" s="37">
        <v>2389.33</v>
      </c>
      <c r="I68" s="38">
        <v>0.94334699999999994</v>
      </c>
    </row>
    <row r="69" spans="2:9" x14ac:dyDescent="0.25">
      <c r="B69" s="31">
        <v>67</v>
      </c>
      <c r="C69" s="37" t="s">
        <v>61</v>
      </c>
      <c r="D69" s="38">
        <v>1088.8599999999999</v>
      </c>
      <c r="F69" s="31">
        <v>67</v>
      </c>
      <c r="G69" s="37" t="s">
        <v>61</v>
      </c>
      <c r="H69" s="37">
        <v>1361.91</v>
      </c>
      <c r="I69" s="38">
        <v>0.89288100000000004</v>
      </c>
    </row>
    <row r="70" spans="2:9" x14ac:dyDescent="0.25">
      <c r="B70" s="31">
        <v>68</v>
      </c>
      <c r="C70" s="37" t="s">
        <v>61</v>
      </c>
      <c r="D70" s="38">
        <v>2715.15</v>
      </c>
      <c r="F70" s="31"/>
      <c r="G70" s="37"/>
      <c r="H70" s="37"/>
      <c r="I70" s="38"/>
    </row>
    <row r="71" spans="2:9" x14ac:dyDescent="0.25">
      <c r="B71" s="31">
        <v>69</v>
      </c>
      <c r="C71" s="37" t="s">
        <v>61</v>
      </c>
      <c r="D71" s="38">
        <v>1690.46</v>
      </c>
      <c r="F71" s="31">
        <v>69</v>
      </c>
      <c r="G71" s="37" t="s">
        <v>61</v>
      </c>
      <c r="H71" s="37">
        <v>1873.03</v>
      </c>
      <c r="I71" s="38">
        <v>0.93168499999999999</v>
      </c>
    </row>
    <row r="72" spans="2:9" x14ac:dyDescent="0.25">
      <c r="B72" s="31">
        <v>70</v>
      </c>
      <c r="C72" s="37" t="s">
        <v>61</v>
      </c>
      <c r="D72" s="38">
        <v>2796.21</v>
      </c>
      <c r="F72" s="31">
        <v>70</v>
      </c>
      <c r="G72" s="37" t="s">
        <v>61</v>
      </c>
      <c r="H72" s="37">
        <v>2739.91</v>
      </c>
      <c r="I72" s="38">
        <v>0.95642899999999997</v>
      </c>
    </row>
    <row r="73" spans="2:9" x14ac:dyDescent="0.25">
      <c r="B73" s="31">
        <v>71</v>
      </c>
      <c r="C73" s="37" t="s">
        <v>61</v>
      </c>
      <c r="D73" s="38">
        <v>2051.7399999999998</v>
      </c>
      <c r="F73" s="31">
        <v>71</v>
      </c>
      <c r="G73" s="37" t="s">
        <v>61</v>
      </c>
      <c r="H73" s="37">
        <v>2166.4899999999998</v>
      </c>
      <c r="I73" s="38">
        <v>0.90966199999999997</v>
      </c>
    </row>
    <row r="74" spans="2:9" x14ac:dyDescent="0.25">
      <c r="B74" s="31">
        <v>72</v>
      </c>
      <c r="C74" s="37" t="s">
        <v>61</v>
      </c>
      <c r="D74" s="38">
        <v>2521.66</v>
      </c>
      <c r="F74" s="31"/>
      <c r="G74" s="37"/>
      <c r="H74" s="37"/>
      <c r="I74" s="38"/>
    </row>
    <row r="75" spans="2:9" x14ac:dyDescent="0.25">
      <c r="B75" s="31">
        <v>73</v>
      </c>
      <c r="C75" s="37"/>
      <c r="D75" s="38">
        <v>1735.03</v>
      </c>
      <c r="F75" s="31"/>
      <c r="G75" s="37"/>
      <c r="H75" s="37"/>
      <c r="I75" s="38"/>
    </row>
    <row r="76" spans="2:9" x14ac:dyDescent="0.25">
      <c r="B76" s="31">
        <v>74</v>
      </c>
      <c r="C76" s="37" t="s">
        <v>61</v>
      </c>
      <c r="D76" s="38">
        <v>1010.37</v>
      </c>
      <c r="F76" s="31">
        <v>74</v>
      </c>
      <c r="G76" s="37" t="s">
        <v>61</v>
      </c>
      <c r="H76" s="37">
        <v>1026.5999999999999</v>
      </c>
      <c r="I76" s="38">
        <v>0.886463</v>
      </c>
    </row>
    <row r="77" spans="2:9" x14ac:dyDescent="0.25">
      <c r="B77" s="31">
        <v>75</v>
      </c>
      <c r="C77" s="37" t="s">
        <v>61</v>
      </c>
      <c r="D77" s="38">
        <v>1736.02</v>
      </c>
      <c r="F77" s="31">
        <v>75</v>
      </c>
      <c r="G77" s="37" t="s">
        <v>61</v>
      </c>
      <c r="H77" s="37">
        <v>1467.93</v>
      </c>
      <c r="I77" s="38">
        <v>0.94224299999999994</v>
      </c>
    </row>
    <row r="78" spans="2:9" x14ac:dyDescent="0.25">
      <c r="B78" s="31">
        <v>76</v>
      </c>
      <c r="C78" s="37" t="s">
        <v>61</v>
      </c>
      <c r="D78" s="38">
        <v>1533.68</v>
      </c>
      <c r="F78" s="31"/>
      <c r="G78" s="37"/>
      <c r="H78" s="37"/>
      <c r="I78" s="38"/>
    </row>
    <row r="79" spans="2:9" x14ac:dyDescent="0.25">
      <c r="B79" s="31">
        <v>77</v>
      </c>
      <c r="C79" s="37" t="s">
        <v>61</v>
      </c>
      <c r="D79" s="38">
        <v>2119.84</v>
      </c>
      <c r="F79" s="31"/>
      <c r="G79" s="37"/>
      <c r="H79" s="37"/>
      <c r="I79" s="38"/>
    </row>
    <row r="80" spans="2:9" x14ac:dyDescent="0.25">
      <c r="B80" s="31">
        <v>78</v>
      </c>
      <c r="C80" s="37" t="s">
        <v>61</v>
      </c>
      <c r="D80" s="38">
        <v>2422.75</v>
      </c>
      <c r="F80" s="31">
        <v>78</v>
      </c>
      <c r="G80" s="37" t="s">
        <v>61</v>
      </c>
      <c r="H80" s="37">
        <v>1922.03</v>
      </c>
      <c r="I80" s="38">
        <v>0.90231300000000003</v>
      </c>
    </row>
    <row r="81" spans="2:9" x14ac:dyDescent="0.25">
      <c r="B81" s="31">
        <v>79</v>
      </c>
      <c r="C81" s="37" t="s">
        <v>61</v>
      </c>
      <c r="D81" s="38">
        <v>2379.73</v>
      </c>
      <c r="F81" s="31">
        <v>79</v>
      </c>
      <c r="G81" s="37" t="s">
        <v>61</v>
      </c>
      <c r="H81" s="37">
        <v>2259.59</v>
      </c>
      <c r="I81" s="38">
        <v>0.92179800000000001</v>
      </c>
    </row>
    <row r="82" spans="2:9" x14ac:dyDescent="0.25">
      <c r="B82" s="31">
        <v>80</v>
      </c>
      <c r="C82" s="37" t="s">
        <v>61</v>
      </c>
      <c r="D82" s="38">
        <v>1289.8499999999999</v>
      </c>
      <c r="F82" s="31">
        <v>80</v>
      </c>
      <c r="G82" s="37" t="s">
        <v>61</v>
      </c>
      <c r="H82" s="37">
        <v>1426.86</v>
      </c>
      <c r="I82" s="38">
        <v>0.85251699999999997</v>
      </c>
    </row>
    <row r="83" spans="2:9" x14ac:dyDescent="0.25">
      <c r="B83" s="31">
        <v>81</v>
      </c>
      <c r="C83" s="37" t="s">
        <v>61</v>
      </c>
      <c r="D83" s="38">
        <v>1336.74</v>
      </c>
      <c r="F83" s="31">
        <v>81</v>
      </c>
      <c r="G83" s="37" t="s">
        <v>61</v>
      </c>
      <c r="H83" s="37">
        <v>1440.9</v>
      </c>
      <c r="I83" s="38">
        <v>0.90825699999999998</v>
      </c>
    </row>
    <row r="84" spans="2:9" x14ac:dyDescent="0.25">
      <c r="B84" s="31">
        <v>82</v>
      </c>
      <c r="C84" s="37" t="s">
        <v>61</v>
      </c>
      <c r="D84" s="38">
        <v>1500.93</v>
      </c>
      <c r="F84" s="31">
        <v>82</v>
      </c>
      <c r="G84" s="37" t="s">
        <v>61</v>
      </c>
      <c r="H84" s="37">
        <v>1418.24</v>
      </c>
      <c r="I84" s="38">
        <v>0.87204300000000001</v>
      </c>
    </row>
    <row r="85" spans="2:9" x14ac:dyDescent="0.25">
      <c r="B85" s="31">
        <v>83</v>
      </c>
      <c r="C85" s="37" t="s">
        <v>61</v>
      </c>
      <c r="D85" s="38">
        <v>2145.6999999999998</v>
      </c>
      <c r="F85" s="31">
        <v>83</v>
      </c>
      <c r="G85" s="37" t="s">
        <v>61</v>
      </c>
      <c r="H85" s="37">
        <v>2080.9699999999998</v>
      </c>
      <c r="I85" s="38">
        <v>0.93339499999999997</v>
      </c>
    </row>
    <row r="86" spans="2:9" x14ac:dyDescent="0.25">
      <c r="B86" s="31">
        <v>84</v>
      </c>
      <c r="C86" s="37" t="s">
        <v>61</v>
      </c>
      <c r="D86" s="38">
        <v>1385.37</v>
      </c>
      <c r="F86" s="31"/>
      <c r="G86" s="37"/>
      <c r="H86" s="37"/>
      <c r="I86" s="38"/>
    </row>
    <row r="87" spans="2:9" x14ac:dyDescent="0.25">
      <c r="B87" s="31">
        <v>85</v>
      </c>
      <c r="C87" s="37"/>
      <c r="D87" s="38"/>
      <c r="F87" s="31"/>
      <c r="G87" s="37"/>
      <c r="H87" s="37"/>
      <c r="I87" s="38"/>
    </row>
    <row r="88" spans="2:9" x14ac:dyDescent="0.25">
      <c r="B88" s="31">
        <v>86</v>
      </c>
      <c r="C88" s="37" t="s">
        <v>61</v>
      </c>
      <c r="D88" s="38">
        <v>3027.5</v>
      </c>
      <c r="F88" s="31">
        <v>86</v>
      </c>
      <c r="G88" s="37" t="s">
        <v>61</v>
      </c>
      <c r="H88" s="37">
        <v>2386.02</v>
      </c>
      <c r="I88" s="38">
        <v>0.92452000000000001</v>
      </c>
    </row>
    <row r="89" spans="2:9" x14ac:dyDescent="0.25">
      <c r="B89" s="31">
        <v>87</v>
      </c>
      <c r="C89" s="37" t="s">
        <v>61</v>
      </c>
      <c r="D89" s="38">
        <v>1019.59</v>
      </c>
      <c r="F89" s="31"/>
      <c r="G89" s="37"/>
      <c r="H89" s="37"/>
      <c r="I89" s="38"/>
    </row>
    <row r="90" spans="2:9" x14ac:dyDescent="0.25">
      <c r="B90" s="31">
        <v>88</v>
      </c>
      <c r="C90" s="37" t="s">
        <v>61</v>
      </c>
      <c r="D90" s="38">
        <v>2959.24</v>
      </c>
      <c r="F90" s="31">
        <v>88</v>
      </c>
      <c r="G90" s="37" t="s">
        <v>61</v>
      </c>
      <c r="H90" s="37">
        <v>2811.37</v>
      </c>
      <c r="I90" s="38">
        <v>0.92738399999999999</v>
      </c>
    </row>
    <row r="91" spans="2:9" x14ac:dyDescent="0.25">
      <c r="B91" s="31">
        <v>89</v>
      </c>
      <c r="C91" s="37" t="s">
        <v>61</v>
      </c>
      <c r="D91" s="38">
        <v>415.39800000000002</v>
      </c>
      <c r="F91" s="31"/>
      <c r="G91" s="37"/>
      <c r="H91" s="37"/>
      <c r="I91" s="38"/>
    </row>
    <row r="92" spans="2:9" x14ac:dyDescent="0.25">
      <c r="B92" s="31">
        <v>90</v>
      </c>
      <c r="C92" s="37" t="s">
        <v>61</v>
      </c>
      <c r="D92" s="38">
        <v>4008.79</v>
      </c>
      <c r="F92" s="31">
        <v>90</v>
      </c>
      <c r="G92" s="37" t="s">
        <v>61</v>
      </c>
      <c r="H92" s="37">
        <v>3751.2</v>
      </c>
      <c r="I92" s="38">
        <v>0.93768799999999997</v>
      </c>
    </row>
    <row r="93" spans="2:9" x14ac:dyDescent="0.25">
      <c r="B93" s="31">
        <v>91</v>
      </c>
      <c r="C93" s="37" t="s">
        <v>61</v>
      </c>
      <c r="D93" s="38">
        <v>2202.6</v>
      </c>
      <c r="F93" s="31">
        <v>91</v>
      </c>
      <c r="G93" s="37" t="s">
        <v>61</v>
      </c>
      <c r="H93" s="37">
        <v>2320.0300000000002</v>
      </c>
      <c r="I93" s="38">
        <v>0.95343199999999995</v>
      </c>
    </row>
    <row r="94" spans="2:9" x14ac:dyDescent="0.25">
      <c r="B94" s="31">
        <v>92</v>
      </c>
      <c r="C94" s="37" t="s">
        <v>61</v>
      </c>
      <c r="D94" s="38">
        <v>2022.86</v>
      </c>
      <c r="F94" s="31">
        <v>92</v>
      </c>
      <c r="G94" s="37" t="s">
        <v>61</v>
      </c>
      <c r="H94" s="37">
        <v>1816.86</v>
      </c>
      <c r="I94" s="38">
        <v>0.91617900000000008</v>
      </c>
    </row>
    <row r="95" spans="2:9" x14ac:dyDescent="0.25">
      <c r="B95" s="31">
        <v>93</v>
      </c>
      <c r="C95" s="37" t="s">
        <v>61</v>
      </c>
      <c r="D95" s="38">
        <v>1407.75</v>
      </c>
      <c r="F95" s="31">
        <v>93</v>
      </c>
      <c r="G95" s="37" t="s">
        <v>61</v>
      </c>
      <c r="H95" s="37">
        <v>1399.21</v>
      </c>
      <c r="I95" s="38">
        <v>0.92351399999999995</v>
      </c>
    </row>
    <row r="96" spans="2:9" x14ac:dyDescent="0.25">
      <c r="B96" s="31">
        <v>94</v>
      </c>
      <c r="C96" s="37" t="s">
        <v>61</v>
      </c>
      <c r="D96" s="38">
        <v>2469.14</v>
      </c>
      <c r="F96" s="31">
        <v>94</v>
      </c>
      <c r="G96" s="37" t="s">
        <v>61</v>
      </c>
      <c r="H96" s="37">
        <v>2253.86</v>
      </c>
      <c r="I96" s="38">
        <v>0.95493899999999998</v>
      </c>
    </row>
    <row r="97" spans="2:9" x14ac:dyDescent="0.25">
      <c r="B97" s="31">
        <v>95</v>
      </c>
      <c r="C97" s="37" t="s">
        <v>61</v>
      </c>
      <c r="D97" s="38">
        <v>2762.21</v>
      </c>
      <c r="F97" s="31">
        <v>95</v>
      </c>
      <c r="G97" s="37" t="s">
        <v>61</v>
      </c>
      <c r="H97" s="37">
        <v>2649.56</v>
      </c>
      <c r="I97" s="38">
        <v>0.92559000000000002</v>
      </c>
    </row>
    <row r="98" spans="2:9" x14ac:dyDescent="0.25">
      <c r="B98" s="31">
        <v>96</v>
      </c>
      <c r="C98" s="37" t="s">
        <v>61</v>
      </c>
      <c r="D98" s="38">
        <v>1576.98</v>
      </c>
      <c r="F98" s="31">
        <v>96</v>
      </c>
      <c r="G98" s="37" t="s">
        <v>61</v>
      </c>
      <c r="H98" s="37">
        <v>2032.49</v>
      </c>
      <c r="I98" s="38">
        <v>0.86399199999999998</v>
      </c>
    </row>
    <row r="99" spans="2:9" x14ac:dyDescent="0.25">
      <c r="B99" s="31">
        <v>97</v>
      </c>
      <c r="C99" s="37" t="s">
        <v>61</v>
      </c>
      <c r="D99" s="38">
        <v>2039.7</v>
      </c>
      <c r="F99" s="31">
        <v>97</v>
      </c>
      <c r="G99" s="37" t="s">
        <v>61</v>
      </c>
      <c r="H99" s="37">
        <v>1989.88</v>
      </c>
      <c r="I99" s="38">
        <v>0.93153400000000008</v>
      </c>
    </row>
    <row r="100" spans="2:9" x14ac:dyDescent="0.25">
      <c r="B100" s="31">
        <v>98</v>
      </c>
      <c r="C100" s="37" t="s">
        <v>61</v>
      </c>
      <c r="D100" s="38">
        <v>1446.6</v>
      </c>
      <c r="F100" s="31">
        <v>98</v>
      </c>
      <c r="G100" s="37" t="s">
        <v>61</v>
      </c>
      <c r="H100" s="37">
        <v>1235.1300000000001</v>
      </c>
      <c r="I100" s="38">
        <v>0.88061400000000001</v>
      </c>
    </row>
    <row r="101" spans="2:9" x14ac:dyDescent="0.25">
      <c r="B101" s="31">
        <v>99</v>
      </c>
      <c r="C101" s="37" t="s">
        <v>61</v>
      </c>
      <c r="D101" s="38">
        <v>2326.4499999999998</v>
      </c>
      <c r="F101" s="31">
        <v>99</v>
      </c>
      <c r="G101" s="37" t="s">
        <v>61</v>
      </c>
      <c r="H101" s="37">
        <v>2386.73</v>
      </c>
      <c r="I101" s="38">
        <v>0.93696600000000008</v>
      </c>
    </row>
    <row r="102" spans="2:9" x14ac:dyDescent="0.25">
      <c r="B102" s="31">
        <v>100</v>
      </c>
      <c r="C102" s="37" t="s">
        <v>61</v>
      </c>
      <c r="D102" s="38">
        <v>1743.42</v>
      </c>
      <c r="F102" s="31">
        <v>100</v>
      </c>
      <c r="G102" s="37" t="s">
        <v>61</v>
      </c>
      <c r="H102" s="37">
        <v>1489.94</v>
      </c>
      <c r="I102" s="38">
        <v>0.94909999999999994</v>
      </c>
    </row>
    <row r="103" spans="2:9" x14ac:dyDescent="0.25">
      <c r="B103" s="31">
        <v>101</v>
      </c>
      <c r="C103" s="37" t="s">
        <v>61</v>
      </c>
      <c r="D103" s="38">
        <v>3221.66</v>
      </c>
      <c r="F103" s="31"/>
      <c r="G103" s="37"/>
      <c r="H103" s="37"/>
      <c r="I103" s="38"/>
    </row>
    <row r="104" spans="2:9" x14ac:dyDescent="0.25">
      <c r="B104" s="31">
        <v>102</v>
      </c>
      <c r="C104" s="37" t="s">
        <v>61</v>
      </c>
      <c r="D104" s="38">
        <v>381.05599999999998</v>
      </c>
      <c r="F104" s="31">
        <v>102</v>
      </c>
      <c r="G104" s="37" t="s">
        <v>61</v>
      </c>
      <c r="H104" s="37">
        <v>1988.8</v>
      </c>
      <c r="I104" s="38">
        <v>0.80160799999999999</v>
      </c>
    </row>
    <row r="105" spans="2:9" ht="15.75" thickBot="1" x14ac:dyDescent="0.3">
      <c r="B105" s="51">
        <v>103</v>
      </c>
      <c r="C105" s="52" t="s">
        <v>61</v>
      </c>
      <c r="D105" s="53">
        <v>2586.61</v>
      </c>
      <c r="F105" s="51">
        <v>103</v>
      </c>
      <c r="G105" s="52" t="s">
        <v>61</v>
      </c>
      <c r="H105" s="52">
        <v>1781.79</v>
      </c>
      <c r="I105" s="53">
        <v>0.93269499999999994</v>
      </c>
    </row>
  </sheetData>
  <mergeCells count="2">
    <mergeCell ref="B2:D2"/>
    <mergeCell ref="F2:I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election activeCell="J27" sqref="J27"/>
    </sheetView>
  </sheetViews>
  <sheetFormatPr defaultColWidth="9.140625"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FEF96-1493-46B5-BD73-B520A6D93575}">
  <dimension ref="A1:E103"/>
  <sheetViews>
    <sheetView workbookViewId="0">
      <selection activeCell="F10" sqref="F10"/>
    </sheetView>
  </sheetViews>
  <sheetFormatPr defaultRowHeight="15" x14ac:dyDescent="0.25"/>
  <sheetData>
    <row r="1" spans="1:5" x14ac:dyDescent="0.25">
      <c r="A1">
        <v>1</v>
      </c>
      <c r="B1" t="s">
        <v>61</v>
      </c>
      <c r="C1" t="s">
        <v>67</v>
      </c>
      <c r="D1" s="68">
        <v>0.86875000000000002</v>
      </c>
      <c r="E1">
        <v>1574.15</v>
      </c>
    </row>
    <row r="2" spans="1:5" x14ac:dyDescent="0.25">
      <c r="A2">
        <v>2</v>
      </c>
      <c r="B2" t="s">
        <v>61</v>
      </c>
      <c r="C2" t="s">
        <v>67</v>
      </c>
      <c r="D2" s="68">
        <v>0.87013888888888891</v>
      </c>
      <c r="E2">
        <v>2308.64</v>
      </c>
    </row>
    <row r="3" spans="1:5" x14ac:dyDescent="0.25">
      <c r="A3">
        <v>3</v>
      </c>
      <c r="B3" t="s">
        <v>61</v>
      </c>
      <c r="C3" t="s">
        <v>67</v>
      </c>
      <c r="D3" s="68">
        <v>0.87152777777777779</v>
      </c>
      <c r="E3">
        <v>1385.37</v>
      </c>
    </row>
    <row r="4" spans="1:5" x14ac:dyDescent="0.25">
      <c r="A4">
        <v>4</v>
      </c>
      <c r="B4" t="s">
        <v>61</v>
      </c>
      <c r="C4" t="s">
        <v>67</v>
      </c>
      <c r="D4" s="68">
        <v>0.87222222222222223</v>
      </c>
      <c r="E4">
        <v>1831.56</v>
      </c>
    </row>
    <row r="5" spans="1:5" x14ac:dyDescent="0.25">
      <c r="A5">
        <v>5</v>
      </c>
      <c r="B5" t="s">
        <v>61</v>
      </c>
      <c r="C5" t="s">
        <v>67</v>
      </c>
      <c r="D5" s="68">
        <v>0.87361111111111101</v>
      </c>
      <c r="E5">
        <v>2310.2399999999998</v>
      </c>
    </row>
    <row r="6" spans="1:5" x14ac:dyDescent="0.25">
      <c r="A6">
        <v>6</v>
      </c>
      <c r="B6" t="s">
        <v>61</v>
      </c>
      <c r="C6" t="s">
        <v>67</v>
      </c>
      <c r="D6" s="68">
        <v>0.87430555555555556</v>
      </c>
      <c r="E6">
        <v>1426.42</v>
      </c>
    </row>
    <row r="7" spans="1:5" x14ac:dyDescent="0.25">
      <c r="A7">
        <v>7</v>
      </c>
      <c r="B7" t="s">
        <v>61</v>
      </c>
      <c r="C7" t="s">
        <v>67</v>
      </c>
      <c r="D7" s="68">
        <v>0.87569444444444444</v>
      </c>
      <c r="E7">
        <v>880.64200000000005</v>
      </c>
    </row>
    <row r="8" spans="1:5" x14ac:dyDescent="0.25">
      <c r="A8">
        <v>8</v>
      </c>
      <c r="B8" t="s">
        <v>61</v>
      </c>
      <c r="C8" t="s">
        <v>67</v>
      </c>
      <c r="D8" s="68">
        <v>0.87708333333333333</v>
      </c>
      <c r="E8">
        <v>1430.88</v>
      </c>
    </row>
    <row r="9" spans="1:5" x14ac:dyDescent="0.25">
      <c r="A9">
        <v>9</v>
      </c>
      <c r="B9" t="s">
        <v>61</v>
      </c>
      <c r="C9" t="s">
        <v>67</v>
      </c>
      <c r="D9" s="68">
        <v>0.87777777777777777</v>
      </c>
      <c r="E9">
        <v>1519.63</v>
      </c>
    </row>
    <row r="10" spans="1:5" x14ac:dyDescent="0.25">
      <c r="A10">
        <v>10</v>
      </c>
      <c r="B10" t="s">
        <v>61</v>
      </c>
      <c r="C10" t="s">
        <v>67</v>
      </c>
      <c r="D10" s="68">
        <v>0.87916666666666676</v>
      </c>
      <c r="E10">
        <v>1364.79</v>
      </c>
    </row>
    <row r="11" spans="1:5" x14ac:dyDescent="0.25">
      <c r="A11">
        <v>11</v>
      </c>
      <c r="B11" t="s">
        <v>61</v>
      </c>
      <c r="C11" t="s">
        <v>67</v>
      </c>
      <c r="D11" s="68">
        <v>0.88055555555555554</v>
      </c>
      <c r="E11">
        <v>1398.73</v>
      </c>
    </row>
    <row r="12" spans="1:5" x14ac:dyDescent="0.25">
      <c r="A12">
        <v>12</v>
      </c>
      <c r="B12" t="s">
        <v>61</v>
      </c>
      <c r="C12" t="s">
        <v>67</v>
      </c>
      <c r="D12" s="68">
        <v>0.88124999999999998</v>
      </c>
      <c r="E12">
        <v>1702.24</v>
      </c>
    </row>
    <row r="13" spans="1:5" x14ac:dyDescent="0.25">
      <c r="A13">
        <v>13</v>
      </c>
      <c r="B13" t="s">
        <v>61</v>
      </c>
      <c r="C13" t="s">
        <v>67</v>
      </c>
      <c r="D13" s="68">
        <v>0.88263888888888886</v>
      </c>
      <c r="E13">
        <v>1526.97</v>
      </c>
    </row>
    <row r="14" spans="1:5" x14ac:dyDescent="0.25">
      <c r="A14">
        <v>14</v>
      </c>
      <c r="B14" t="s">
        <v>61</v>
      </c>
      <c r="C14" t="s">
        <v>67</v>
      </c>
      <c r="D14" s="68">
        <v>0.88402777777777775</v>
      </c>
      <c r="E14">
        <v>1670.41</v>
      </c>
    </row>
    <row r="15" spans="1:5" x14ac:dyDescent="0.25">
      <c r="A15">
        <v>15</v>
      </c>
      <c r="B15" t="s">
        <v>61</v>
      </c>
      <c r="C15" t="s">
        <v>67</v>
      </c>
      <c r="D15" s="68">
        <v>0.8847222222222223</v>
      </c>
      <c r="E15">
        <v>2333.04</v>
      </c>
    </row>
    <row r="16" spans="1:5" x14ac:dyDescent="0.25">
      <c r="A16">
        <v>16</v>
      </c>
      <c r="B16" t="s">
        <v>61</v>
      </c>
      <c r="C16" t="s">
        <v>67</v>
      </c>
      <c r="D16" s="68">
        <v>0.88611111111111107</v>
      </c>
      <c r="E16">
        <v>1798.79</v>
      </c>
    </row>
    <row r="17" spans="1:5" x14ac:dyDescent="0.25">
      <c r="A17">
        <v>17</v>
      </c>
      <c r="B17" t="s">
        <v>61</v>
      </c>
      <c r="C17" t="s">
        <v>67</v>
      </c>
      <c r="D17" s="68">
        <v>0.88750000000000007</v>
      </c>
      <c r="E17">
        <v>1321.49</v>
      </c>
    </row>
    <row r="18" spans="1:5" x14ac:dyDescent="0.25">
      <c r="A18">
        <v>18</v>
      </c>
      <c r="B18" t="s">
        <v>61</v>
      </c>
      <c r="C18" t="s">
        <v>67</v>
      </c>
      <c r="D18" s="68">
        <v>0.8881944444444444</v>
      </c>
      <c r="E18">
        <v>1644.36</v>
      </c>
    </row>
    <row r="19" spans="1:5" x14ac:dyDescent="0.25">
      <c r="A19">
        <v>19</v>
      </c>
      <c r="B19" t="s">
        <v>61</v>
      </c>
      <c r="C19" t="s">
        <v>67</v>
      </c>
      <c r="D19" s="68">
        <v>0.88958333333333339</v>
      </c>
      <c r="E19">
        <v>1327.65</v>
      </c>
    </row>
    <row r="20" spans="1:5" x14ac:dyDescent="0.25">
      <c r="A20">
        <v>20</v>
      </c>
      <c r="B20" t="s">
        <v>61</v>
      </c>
      <c r="C20" t="s">
        <v>67</v>
      </c>
      <c r="D20" s="68">
        <v>0.89097222222222217</v>
      </c>
      <c r="E20">
        <v>1569.41</v>
      </c>
    </row>
    <row r="21" spans="1:5" x14ac:dyDescent="0.25">
      <c r="A21">
        <v>21</v>
      </c>
      <c r="B21" t="s">
        <v>61</v>
      </c>
      <c r="C21" t="s">
        <v>67</v>
      </c>
      <c r="D21" s="68">
        <v>0.89166666666666661</v>
      </c>
      <c r="E21">
        <v>2825.98</v>
      </c>
    </row>
    <row r="22" spans="1:5" x14ac:dyDescent="0.25">
      <c r="A22">
        <v>22</v>
      </c>
      <c r="B22" t="s">
        <v>61</v>
      </c>
      <c r="C22" t="s">
        <v>67</v>
      </c>
      <c r="D22" s="68">
        <v>0.8930555555555556</v>
      </c>
      <c r="E22">
        <v>1379.75</v>
      </c>
    </row>
    <row r="23" spans="1:5" x14ac:dyDescent="0.25">
      <c r="A23">
        <v>23</v>
      </c>
    </row>
    <row r="24" spans="1:5" x14ac:dyDescent="0.25">
      <c r="A24">
        <v>24</v>
      </c>
      <c r="B24" t="s">
        <v>61</v>
      </c>
      <c r="C24" t="s">
        <v>67</v>
      </c>
      <c r="D24" s="68">
        <v>0.89513888888888893</v>
      </c>
      <c r="E24">
        <v>2426.37</v>
      </c>
    </row>
    <row r="25" spans="1:5" x14ac:dyDescent="0.25">
      <c r="A25">
        <v>25</v>
      </c>
      <c r="B25" t="s">
        <v>61</v>
      </c>
      <c r="C25" t="s">
        <v>67</v>
      </c>
      <c r="D25" s="68">
        <v>0.8965277777777777</v>
      </c>
      <c r="E25">
        <v>1338.72</v>
      </c>
    </row>
    <row r="26" spans="1:5" x14ac:dyDescent="0.25">
      <c r="A26">
        <v>26</v>
      </c>
      <c r="B26" t="s">
        <v>61</v>
      </c>
      <c r="C26" t="s">
        <v>67</v>
      </c>
      <c r="D26" s="68">
        <v>0.8979166666666667</v>
      </c>
      <c r="E26">
        <v>1678.06</v>
      </c>
    </row>
    <row r="27" spans="1:5" x14ac:dyDescent="0.25">
      <c r="A27">
        <v>27</v>
      </c>
      <c r="B27" t="s">
        <v>61</v>
      </c>
      <c r="C27" t="s">
        <v>67</v>
      </c>
      <c r="D27" s="68">
        <v>0.89861111111111114</v>
      </c>
      <c r="E27">
        <v>1222.3</v>
      </c>
    </row>
    <row r="28" spans="1:5" x14ac:dyDescent="0.25">
      <c r="A28">
        <v>28</v>
      </c>
    </row>
    <row r="29" spans="1:5" x14ac:dyDescent="0.25">
      <c r="A29">
        <v>29</v>
      </c>
      <c r="B29" t="s">
        <v>61</v>
      </c>
      <c r="C29" t="s">
        <v>67</v>
      </c>
      <c r="D29" s="68">
        <v>0.90208333333333324</v>
      </c>
      <c r="E29">
        <v>1167.4100000000001</v>
      </c>
    </row>
    <row r="30" spans="1:5" x14ac:dyDescent="0.25">
      <c r="A30">
        <v>30</v>
      </c>
      <c r="B30" t="s">
        <v>61</v>
      </c>
      <c r="C30" t="s">
        <v>67</v>
      </c>
      <c r="D30" s="68">
        <v>0.90208333333333324</v>
      </c>
      <c r="E30">
        <v>2643.27</v>
      </c>
    </row>
    <row r="31" spans="1:5" x14ac:dyDescent="0.25">
      <c r="A31">
        <v>31</v>
      </c>
      <c r="B31" t="s">
        <v>61</v>
      </c>
      <c r="C31" t="s">
        <v>67</v>
      </c>
      <c r="D31" s="68">
        <v>0.90347222222222223</v>
      </c>
      <c r="E31">
        <v>1706.59</v>
      </c>
    </row>
    <row r="32" spans="1:5" x14ac:dyDescent="0.25">
      <c r="A32">
        <v>32</v>
      </c>
      <c r="B32" t="s">
        <v>61</v>
      </c>
      <c r="C32" t="s">
        <v>67</v>
      </c>
      <c r="D32" s="68">
        <v>0.90486111111111101</v>
      </c>
      <c r="E32">
        <v>1210.6300000000001</v>
      </c>
    </row>
    <row r="33" spans="1:5" x14ac:dyDescent="0.25">
      <c r="A33">
        <v>33</v>
      </c>
      <c r="B33" t="s">
        <v>61</v>
      </c>
      <c r="C33" t="s">
        <v>67</v>
      </c>
      <c r="D33" s="68">
        <v>0.90555555555555556</v>
      </c>
      <c r="E33">
        <v>833.41499999999996</v>
      </c>
    </row>
    <row r="34" spans="1:5" x14ac:dyDescent="0.25">
      <c r="A34">
        <v>34</v>
      </c>
      <c r="B34" t="s">
        <v>61</v>
      </c>
      <c r="C34" t="s">
        <v>67</v>
      </c>
      <c r="D34" s="68">
        <v>0.90694444444444444</v>
      </c>
      <c r="E34">
        <v>1037.95</v>
      </c>
    </row>
    <row r="35" spans="1:5" x14ac:dyDescent="0.25">
      <c r="A35">
        <v>35</v>
      </c>
      <c r="B35" t="s">
        <v>61</v>
      </c>
      <c r="C35" t="s">
        <v>67</v>
      </c>
      <c r="D35" s="68">
        <v>0.90833333333333333</v>
      </c>
      <c r="E35">
        <v>1279.22</v>
      </c>
    </row>
    <row r="36" spans="1:5" x14ac:dyDescent="0.25">
      <c r="A36">
        <v>36</v>
      </c>
      <c r="B36" t="s">
        <v>61</v>
      </c>
      <c r="C36" t="s">
        <v>67</v>
      </c>
      <c r="D36" s="68">
        <v>0.90972222222222221</v>
      </c>
      <c r="E36">
        <v>1220.81</v>
      </c>
    </row>
    <row r="37" spans="1:5" x14ac:dyDescent="0.25">
      <c r="A37">
        <v>37</v>
      </c>
      <c r="B37" t="s">
        <v>61</v>
      </c>
      <c r="C37" t="s">
        <v>67</v>
      </c>
      <c r="D37" s="68">
        <v>0.91041666666666676</v>
      </c>
      <c r="E37">
        <v>1746.34</v>
      </c>
    </row>
    <row r="38" spans="1:5" x14ac:dyDescent="0.25">
      <c r="A38">
        <v>38</v>
      </c>
      <c r="B38" t="s">
        <v>61</v>
      </c>
      <c r="C38" t="s">
        <v>67</v>
      </c>
      <c r="D38" s="68">
        <v>0.91180555555555554</v>
      </c>
      <c r="E38">
        <v>3474.18</v>
      </c>
    </row>
    <row r="39" spans="1:5" x14ac:dyDescent="0.25">
      <c r="A39">
        <v>39</v>
      </c>
    </row>
    <row r="40" spans="1:5" x14ac:dyDescent="0.25">
      <c r="A40">
        <v>40</v>
      </c>
      <c r="B40" t="s">
        <v>61</v>
      </c>
      <c r="C40" t="s">
        <v>67</v>
      </c>
      <c r="D40" s="68">
        <v>0.91249999999999998</v>
      </c>
      <c r="E40">
        <v>1188.3399999999999</v>
      </c>
    </row>
    <row r="41" spans="1:5" x14ac:dyDescent="0.25">
      <c r="A41">
        <v>41</v>
      </c>
    </row>
    <row r="42" spans="1:5" x14ac:dyDescent="0.25">
      <c r="A42">
        <v>42</v>
      </c>
      <c r="B42" t="s">
        <v>61</v>
      </c>
      <c r="C42" t="s">
        <v>67</v>
      </c>
      <c r="D42" s="68">
        <v>0.9194444444444444</v>
      </c>
      <c r="E42">
        <v>3256.97</v>
      </c>
    </row>
    <row r="43" spans="1:5" x14ac:dyDescent="0.25">
      <c r="A43">
        <v>43</v>
      </c>
      <c r="B43" t="s">
        <v>61</v>
      </c>
      <c r="C43" t="s">
        <v>67</v>
      </c>
      <c r="D43" s="68">
        <v>0.92083333333333339</v>
      </c>
      <c r="E43">
        <v>2848.14</v>
      </c>
    </row>
    <row r="44" spans="1:5" x14ac:dyDescent="0.25">
      <c r="A44">
        <v>44</v>
      </c>
      <c r="B44" t="s">
        <v>61</v>
      </c>
      <c r="C44" t="s">
        <v>67</v>
      </c>
      <c r="D44" s="68">
        <v>0.92222222222222217</v>
      </c>
      <c r="E44">
        <v>2483.09</v>
      </c>
    </row>
    <row r="45" spans="1:5" x14ac:dyDescent="0.25">
      <c r="A45">
        <v>45</v>
      </c>
      <c r="B45" t="s">
        <v>61</v>
      </c>
      <c r="C45" t="s">
        <v>67</v>
      </c>
      <c r="D45" s="68">
        <v>0.92291666666666661</v>
      </c>
      <c r="E45">
        <v>1144.73</v>
      </c>
    </row>
    <row r="46" spans="1:5" x14ac:dyDescent="0.25">
      <c r="A46">
        <v>46</v>
      </c>
      <c r="B46" t="s">
        <v>61</v>
      </c>
      <c r="C46" t="s">
        <v>67</v>
      </c>
      <c r="D46" s="68">
        <v>0.9243055555555556</v>
      </c>
      <c r="E46">
        <v>1250.8800000000001</v>
      </c>
    </row>
    <row r="47" spans="1:5" x14ac:dyDescent="0.25">
      <c r="A47">
        <v>47</v>
      </c>
      <c r="B47" t="s">
        <v>61</v>
      </c>
      <c r="C47" t="s">
        <v>67</v>
      </c>
      <c r="D47" s="68">
        <v>0.92569444444444438</v>
      </c>
      <c r="E47">
        <v>1578.94</v>
      </c>
    </row>
    <row r="48" spans="1:5" x14ac:dyDescent="0.25">
      <c r="A48">
        <v>48</v>
      </c>
      <c r="B48" t="s">
        <v>61</v>
      </c>
      <c r="C48" t="s">
        <v>67</v>
      </c>
      <c r="D48" s="68">
        <v>0.92638888888888893</v>
      </c>
      <c r="E48">
        <v>1505.33</v>
      </c>
    </row>
    <row r="49" spans="1:5" x14ac:dyDescent="0.25">
      <c r="A49">
        <v>49</v>
      </c>
      <c r="B49" t="s">
        <v>61</v>
      </c>
      <c r="C49" t="s">
        <v>67</v>
      </c>
      <c r="D49" s="68">
        <v>0.9277777777777777</v>
      </c>
      <c r="E49">
        <v>986.79100000000005</v>
      </c>
    </row>
    <row r="50" spans="1:5" x14ac:dyDescent="0.25">
      <c r="A50">
        <v>50</v>
      </c>
      <c r="B50" t="s">
        <v>61</v>
      </c>
      <c r="C50" t="s">
        <v>67</v>
      </c>
      <c r="D50" s="68">
        <v>0.92847222222222225</v>
      </c>
      <c r="E50">
        <v>1385.28</v>
      </c>
    </row>
    <row r="51" spans="1:5" x14ac:dyDescent="0.25">
      <c r="A51">
        <v>51</v>
      </c>
      <c r="B51" t="s">
        <v>61</v>
      </c>
      <c r="C51" t="s">
        <v>67</v>
      </c>
      <c r="D51" s="68">
        <v>0.92986111111111114</v>
      </c>
      <c r="E51">
        <v>1180.6500000000001</v>
      </c>
    </row>
    <row r="52" spans="1:5" x14ac:dyDescent="0.25">
      <c r="A52">
        <v>52</v>
      </c>
      <c r="B52" t="s">
        <v>61</v>
      </c>
      <c r="C52" t="s">
        <v>67</v>
      </c>
      <c r="D52" s="68">
        <v>0.93125000000000002</v>
      </c>
      <c r="E52">
        <v>2103.15</v>
      </c>
    </row>
    <row r="53" spans="1:5" x14ac:dyDescent="0.25">
      <c r="A53">
        <v>53</v>
      </c>
      <c r="B53" t="s">
        <v>61</v>
      </c>
      <c r="C53" t="s">
        <v>67</v>
      </c>
      <c r="D53" s="68">
        <v>0.93263888888888891</v>
      </c>
      <c r="E53">
        <v>2834.3</v>
      </c>
    </row>
    <row r="54" spans="1:5" x14ac:dyDescent="0.25">
      <c r="A54">
        <v>54</v>
      </c>
      <c r="B54" t="s">
        <v>61</v>
      </c>
      <c r="C54" t="s">
        <v>67</v>
      </c>
      <c r="D54" s="68">
        <v>0.93333333333333324</v>
      </c>
      <c r="E54">
        <v>2666.23</v>
      </c>
    </row>
    <row r="55" spans="1:5" x14ac:dyDescent="0.25">
      <c r="A55">
        <v>55</v>
      </c>
      <c r="B55" t="s">
        <v>61</v>
      </c>
      <c r="C55" t="s">
        <v>67</v>
      </c>
      <c r="D55" s="68">
        <v>0.93472222222222223</v>
      </c>
      <c r="E55">
        <v>2044.38</v>
      </c>
    </row>
    <row r="56" spans="1:5" x14ac:dyDescent="0.25">
      <c r="A56">
        <v>56</v>
      </c>
      <c r="B56" t="s">
        <v>61</v>
      </c>
      <c r="C56" t="s">
        <v>67</v>
      </c>
      <c r="D56" s="68">
        <v>0.93611111111111101</v>
      </c>
      <c r="E56">
        <v>1809.44</v>
      </c>
    </row>
    <row r="57" spans="1:5" x14ac:dyDescent="0.25">
      <c r="A57">
        <v>57</v>
      </c>
      <c r="B57" t="s">
        <v>61</v>
      </c>
      <c r="C57" t="s">
        <v>67</v>
      </c>
      <c r="D57" s="68">
        <v>0.93680555555555556</v>
      </c>
      <c r="E57">
        <v>1892.8</v>
      </c>
    </row>
    <row r="58" spans="1:5" x14ac:dyDescent="0.25">
      <c r="A58">
        <v>58</v>
      </c>
      <c r="B58" t="s">
        <v>61</v>
      </c>
      <c r="C58" t="s">
        <v>67</v>
      </c>
      <c r="D58" s="68">
        <v>0.93819444444444444</v>
      </c>
      <c r="E58">
        <v>2167.96</v>
      </c>
    </row>
    <row r="59" spans="1:5" x14ac:dyDescent="0.25">
      <c r="A59">
        <v>59</v>
      </c>
      <c r="B59" t="s">
        <v>61</v>
      </c>
      <c r="C59" t="s">
        <v>67</v>
      </c>
      <c r="D59" s="68">
        <v>0.93958333333333333</v>
      </c>
      <c r="E59">
        <v>1530.38</v>
      </c>
    </row>
    <row r="60" spans="1:5" x14ac:dyDescent="0.25">
      <c r="A60">
        <v>60</v>
      </c>
      <c r="B60" t="s">
        <v>61</v>
      </c>
      <c r="C60" t="s">
        <v>67</v>
      </c>
      <c r="D60" s="68">
        <v>0.94027777777777777</v>
      </c>
      <c r="E60">
        <v>6760.81</v>
      </c>
    </row>
    <row r="61" spans="1:5" x14ac:dyDescent="0.25">
      <c r="A61">
        <v>61</v>
      </c>
      <c r="B61" t="s">
        <v>61</v>
      </c>
      <c r="C61" t="s">
        <v>67</v>
      </c>
      <c r="D61" s="68">
        <v>0.94166666666666676</v>
      </c>
      <c r="E61">
        <v>1893.57</v>
      </c>
    </row>
    <row r="62" spans="1:5" x14ac:dyDescent="0.25">
      <c r="A62">
        <v>62</v>
      </c>
      <c r="B62" t="s">
        <v>61</v>
      </c>
      <c r="C62" t="s">
        <v>67</v>
      </c>
      <c r="D62" s="68">
        <v>0.94305555555555554</v>
      </c>
      <c r="E62">
        <v>1420.11</v>
      </c>
    </row>
    <row r="63" spans="1:5" x14ac:dyDescent="0.25">
      <c r="A63">
        <v>63</v>
      </c>
      <c r="B63" t="s">
        <v>61</v>
      </c>
      <c r="C63" t="s">
        <v>67</v>
      </c>
      <c r="D63" s="68">
        <v>0.94374999999999998</v>
      </c>
      <c r="E63">
        <v>1566.81</v>
      </c>
    </row>
    <row r="64" spans="1:5" x14ac:dyDescent="0.25">
      <c r="A64">
        <v>64</v>
      </c>
      <c r="B64" t="s">
        <v>61</v>
      </c>
      <c r="C64" t="s">
        <v>67</v>
      </c>
      <c r="D64" s="68">
        <v>0.94513888888888886</v>
      </c>
      <c r="E64">
        <v>2919.93</v>
      </c>
    </row>
    <row r="65" spans="1:5" x14ac:dyDescent="0.25">
      <c r="A65">
        <v>65</v>
      </c>
      <c r="B65" t="s">
        <v>61</v>
      </c>
      <c r="C65" t="s">
        <v>67</v>
      </c>
      <c r="D65" s="68">
        <v>0.9458333333333333</v>
      </c>
      <c r="E65">
        <v>1989.72</v>
      </c>
    </row>
    <row r="66" spans="1:5" x14ac:dyDescent="0.25">
      <c r="A66">
        <v>66</v>
      </c>
      <c r="B66" t="s">
        <v>61</v>
      </c>
      <c r="C66" t="s">
        <v>67</v>
      </c>
      <c r="D66" s="68">
        <v>0.9472222222222223</v>
      </c>
      <c r="E66">
        <v>2421.12</v>
      </c>
    </row>
    <row r="67" spans="1:5" x14ac:dyDescent="0.25">
      <c r="A67">
        <v>67</v>
      </c>
      <c r="B67" t="s">
        <v>61</v>
      </c>
      <c r="C67" t="s">
        <v>67</v>
      </c>
      <c r="D67" s="68">
        <v>0.94861111111111107</v>
      </c>
      <c r="E67">
        <v>1088.8599999999999</v>
      </c>
    </row>
    <row r="68" spans="1:5" x14ac:dyDescent="0.25">
      <c r="A68">
        <v>68</v>
      </c>
      <c r="B68" t="s">
        <v>61</v>
      </c>
      <c r="C68" t="s">
        <v>67</v>
      </c>
      <c r="D68" s="68">
        <v>0.95000000000000007</v>
      </c>
      <c r="E68">
        <v>2715.15</v>
      </c>
    </row>
    <row r="69" spans="1:5" x14ac:dyDescent="0.25">
      <c r="A69">
        <v>69</v>
      </c>
      <c r="B69" t="s">
        <v>61</v>
      </c>
      <c r="C69" t="s">
        <v>67</v>
      </c>
      <c r="D69" s="68">
        <v>0.9506944444444444</v>
      </c>
      <c r="E69">
        <v>1690.46</v>
      </c>
    </row>
    <row r="70" spans="1:5" x14ac:dyDescent="0.25">
      <c r="A70">
        <v>70</v>
      </c>
      <c r="B70" t="s">
        <v>61</v>
      </c>
      <c r="C70" t="s">
        <v>67</v>
      </c>
      <c r="D70" s="68">
        <v>0.95208333333333339</v>
      </c>
      <c r="E70">
        <v>2796.21</v>
      </c>
    </row>
    <row r="71" spans="1:5" x14ac:dyDescent="0.25">
      <c r="A71">
        <v>71</v>
      </c>
      <c r="B71" t="s">
        <v>61</v>
      </c>
      <c r="C71" t="s">
        <v>67</v>
      </c>
      <c r="D71" s="68">
        <v>0.95277777777777783</v>
      </c>
      <c r="E71">
        <v>2051.7399999999998</v>
      </c>
    </row>
    <row r="72" spans="1:5" x14ac:dyDescent="0.25">
      <c r="A72">
        <v>72</v>
      </c>
      <c r="B72" t="s">
        <v>61</v>
      </c>
      <c r="C72" t="s">
        <v>67</v>
      </c>
      <c r="D72" s="68">
        <v>0.95416666666666661</v>
      </c>
      <c r="E72">
        <v>2521.66</v>
      </c>
    </row>
    <row r="73" spans="1:5" x14ac:dyDescent="0.25">
      <c r="A73">
        <v>73</v>
      </c>
      <c r="B73" t="s">
        <v>61</v>
      </c>
      <c r="C73" t="s">
        <v>67</v>
      </c>
      <c r="D73" s="68">
        <v>0.9555555555555556</v>
      </c>
      <c r="E73">
        <v>1735.03</v>
      </c>
    </row>
    <row r="74" spans="1:5" x14ac:dyDescent="0.25">
      <c r="A74">
        <v>74</v>
      </c>
      <c r="B74" t="s">
        <v>61</v>
      </c>
      <c r="C74" t="s">
        <v>67</v>
      </c>
      <c r="D74" s="68">
        <v>0.95624999999999993</v>
      </c>
      <c r="E74">
        <v>1010.37</v>
      </c>
    </row>
    <row r="75" spans="1:5" x14ac:dyDescent="0.25">
      <c r="A75">
        <v>75</v>
      </c>
      <c r="B75" t="s">
        <v>61</v>
      </c>
      <c r="C75" t="s">
        <v>67</v>
      </c>
      <c r="D75" s="68">
        <v>0.95763888888888893</v>
      </c>
      <c r="E75">
        <v>1736.02</v>
      </c>
    </row>
    <row r="76" spans="1:5" x14ac:dyDescent="0.25">
      <c r="A76">
        <v>76</v>
      </c>
      <c r="B76" t="s">
        <v>61</v>
      </c>
      <c r="C76" t="s">
        <v>67</v>
      </c>
      <c r="D76" s="68">
        <v>0.9590277777777777</v>
      </c>
      <c r="E76">
        <v>1533.68</v>
      </c>
    </row>
    <row r="77" spans="1:5" x14ac:dyDescent="0.25">
      <c r="A77">
        <v>77</v>
      </c>
      <c r="B77" t="s">
        <v>61</v>
      </c>
      <c r="C77" t="s">
        <v>67</v>
      </c>
      <c r="D77" s="68">
        <v>0.95972222222222225</v>
      </c>
      <c r="E77">
        <v>2119.84</v>
      </c>
    </row>
    <row r="78" spans="1:5" x14ac:dyDescent="0.25">
      <c r="A78">
        <v>78</v>
      </c>
      <c r="B78" t="s">
        <v>61</v>
      </c>
      <c r="C78" t="s">
        <v>67</v>
      </c>
      <c r="D78" s="68">
        <v>0.96111111111111114</v>
      </c>
      <c r="E78">
        <v>2422.75</v>
      </c>
    </row>
    <row r="79" spans="1:5" x14ac:dyDescent="0.25">
      <c r="A79">
        <v>79</v>
      </c>
      <c r="B79" t="s">
        <v>61</v>
      </c>
      <c r="C79" t="s">
        <v>67</v>
      </c>
      <c r="D79" s="68">
        <v>0.96250000000000002</v>
      </c>
      <c r="E79">
        <v>2379.73</v>
      </c>
    </row>
    <row r="80" spans="1:5" x14ac:dyDescent="0.25">
      <c r="A80">
        <v>80</v>
      </c>
      <c r="B80" t="s">
        <v>61</v>
      </c>
      <c r="C80" t="s">
        <v>67</v>
      </c>
      <c r="D80" s="68">
        <v>0.96319444444444446</v>
      </c>
      <c r="E80">
        <v>1289.8499999999999</v>
      </c>
    </row>
    <row r="81" spans="1:5" x14ac:dyDescent="0.25">
      <c r="A81">
        <v>81</v>
      </c>
      <c r="B81" t="s">
        <v>61</v>
      </c>
      <c r="C81" t="s">
        <v>67</v>
      </c>
      <c r="D81" s="68">
        <v>0.96458333333333324</v>
      </c>
      <c r="E81">
        <v>1336.74</v>
      </c>
    </row>
    <row r="82" spans="1:5" x14ac:dyDescent="0.25">
      <c r="A82">
        <v>82</v>
      </c>
      <c r="B82" t="s">
        <v>61</v>
      </c>
      <c r="C82" t="s">
        <v>67</v>
      </c>
      <c r="D82" s="68">
        <v>0.96597222222222223</v>
      </c>
      <c r="E82">
        <v>1500.93</v>
      </c>
    </row>
    <row r="83" spans="1:5" x14ac:dyDescent="0.25">
      <c r="A83">
        <v>83</v>
      </c>
      <c r="B83" t="s">
        <v>61</v>
      </c>
      <c r="C83" t="s">
        <v>67</v>
      </c>
      <c r="D83" s="68">
        <v>0.96666666666666667</v>
      </c>
      <c r="E83">
        <v>2145.6999999999998</v>
      </c>
    </row>
    <row r="84" spans="1:5" x14ac:dyDescent="0.25">
      <c r="A84">
        <v>84</v>
      </c>
      <c r="B84" t="s">
        <v>61</v>
      </c>
      <c r="C84" t="s">
        <v>67</v>
      </c>
      <c r="D84" s="68">
        <v>0.96875</v>
      </c>
      <c r="E84">
        <v>1385.37</v>
      </c>
    </row>
    <row r="85" spans="1:5" x14ac:dyDescent="0.25">
      <c r="A85">
        <v>85</v>
      </c>
    </row>
    <row r="86" spans="1:5" x14ac:dyDescent="0.25">
      <c r="A86">
        <v>86</v>
      </c>
      <c r="B86" t="s">
        <v>61</v>
      </c>
      <c r="C86" t="s">
        <v>67</v>
      </c>
      <c r="D86" s="68">
        <v>0.97083333333333333</v>
      </c>
      <c r="E86">
        <v>3027.5</v>
      </c>
    </row>
    <row r="87" spans="1:5" x14ac:dyDescent="0.25">
      <c r="A87">
        <v>87</v>
      </c>
      <c r="B87" t="s">
        <v>61</v>
      </c>
      <c r="C87" t="s">
        <v>67</v>
      </c>
      <c r="D87" s="68">
        <v>0.97152777777777777</v>
      </c>
      <c r="E87">
        <v>1019.59</v>
      </c>
    </row>
    <row r="88" spans="1:5" x14ac:dyDescent="0.25">
      <c r="A88">
        <v>88</v>
      </c>
      <c r="B88" t="s">
        <v>61</v>
      </c>
      <c r="C88" t="s">
        <v>67</v>
      </c>
      <c r="D88" s="68">
        <v>0.97291666666666676</v>
      </c>
      <c r="E88">
        <v>2959.24</v>
      </c>
    </row>
    <row r="89" spans="1:5" x14ac:dyDescent="0.25">
      <c r="A89">
        <v>89</v>
      </c>
      <c r="B89" t="s">
        <v>61</v>
      </c>
      <c r="C89" t="s">
        <v>67</v>
      </c>
      <c r="D89" s="68">
        <v>0.97361111111111109</v>
      </c>
      <c r="E89">
        <v>415.39800000000002</v>
      </c>
    </row>
    <row r="90" spans="1:5" x14ac:dyDescent="0.25">
      <c r="A90">
        <v>90</v>
      </c>
      <c r="B90" t="s">
        <v>61</v>
      </c>
      <c r="C90" t="s">
        <v>67</v>
      </c>
      <c r="D90" s="68">
        <v>0.97499999999999998</v>
      </c>
      <c r="E90">
        <v>4008.79</v>
      </c>
    </row>
    <row r="91" spans="1:5" x14ac:dyDescent="0.25">
      <c r="A91">
        <v>91</v>
      </c>
      <c r="B91" t="s">
        <v>61</v>
      </c>
      <c r="C91" t="s">
        <v>67</v>
      </c>
      <c r="D91" s="68">
        <v>0.97638888888888886</v>
      </c>
      <c r="E91">
        <v>2202.6</v>
      </c>
    </row>
    <row r="92" spans="1:5" x14ac:dyDescent="0.25">
      <c r="A92">
        <v>92</v>
      </c>
      <c r="B92" t="s">
        <v>61</v>
      </c>
      <c r="C92" t="s">
        <v>67</v>
      </c>
      <c r="D92" s="68">
        <v>0.97777777777777775</v>
      </c>
      <c r="E92">
        <v>2022.86</v>
      </c>
    </row>
    <row r="93" spans="1:5" x14ac:dyDescent="0.25">
      <c r="A93">
        <v>93</v>
      </c>
      <c r="B93" t="s">
        <v>61</v>
      </c>
      <c r="C93" t="s">
        <v>67</v>
      </c>
      <c r="D93" s="68">
        <v>0.9784722222222223</v>
      </c>
      <c r="E93">
        <v>1407.75</v>
      </c>
    </row>
    <row r="94" spans="1:5" x14ac:dyDescent="0.25">
      <c r="A94">
        <v>94</v>
      </c>
      <c r="B94" t="s">
        <v>61</v>
      </c>
      <c r="C94" t="s">
        <v>67</v>
      </c>
      <c r="D94" s="68">
        <v>0.97986111111111107</v>
      </c>
      <c r="E94">
        <v>2469.14</v>
      </c>
    </row>
    <row r="95" spans="1:5" x14ac:dyDescent="0.25">
      <c r="A95">
        <v>95</v>
      </c>
      <c r="B95" t="s">
        <v>61</v>
      </c>
      <c r="C95" t="s">
        <v>67</v>
      </c>
      <c r="D95" s="68">
        <v>0.98125000000000007</v>
      </c>
      <c r="E95">
        <v>2762.21</v>
      </c>
    </row>
    <row r="96" spans="1:5" x14ac:dyDescent="0.25">
      <c r="A96">
        <v>96</v>
      </c>
      <c r="B96" t="s">
        <v>61</v>
      </c>
      <c r="C96" t="s">
        <v>67</v>
      </c>
      <c r="D96" s="68">
        <v>0.9819444444444444</v>
      </c>
      <c r="E96">
        <v>1576.98</v>
      </c>
    </row>
    <row r="97" spans="1:5" x14ac:dyDescent="0.25">
      <c r="A97">
        <v>97</v>
      </c>
      <c r="B97" t="s">
        <v>61</v>
      </c>
      <c r="C97" t="s">
        <v>67</v>
      </c>
      <c r="D97" s="68">
        <v>0.98333333333333339</v>
      </c>
      <c r="E97">
        <v>2039.7</v>
      </c>
    </row>
    <row r="98" spans="1:5" x14ac:dyDescent="0.25">
      <c r="A98">
        <v>98</v>
      </c>
      <c r="B98" t="s">
        <v>61</v>
      </c>
      <c r="C98" t="s">
        <v>67</v>
      </c>
      <c r="D98" s="68">
        <v>0.98472222222222217</v>
      </c>
      <c r="E98">
        <v>1446.6</v>
      </c>
    </row>
    <row r="99" spans="1:5" x14ac:dyDescent="0.25">
      <c r="A99">
        <v>99</v>
      </c>
      <c r="B99" t="s">
        <v>61</v>
      </c>
      <c r="C99" t="s">
        <v>67</v>
      </c>
      <c r="D99" s="68">
        <v>0.98541666666666661</v>
      </c>
      <c r="E99">
        <v>2326.4499999999998</v>
      </c>
    </row>
    <row r="100" spans="1:5" x14ac:dyDescent="0.25">
      <c r="A100">
        <v>100</v>
      </c>
      <c r="B100" t="s">
        <v>61</v>
      </c>
      <c r="C100" t="s">
        <v>67</v>
      </c>
      <c r="D100" s="68">
        <v>0.9868055555555556</v>
      </c>
      <c r="E100">
        <v>1743.42</v>
      </c>
    </row>
    <row r="101" spans="1:5" x14ac:dyDescent="0.25">
      <c r="A101">
        <v>101</v>
      </c>
      <c r="B101" t="s">
        <v>61</v>
      </c>
      <c r="C101" t="s">
        <v>67</v>
      </c>
      <c r="D101" s="68">
        <v>0.98819444444444438</v>
      </c>
      <c r="E101">
        <v>3221.66</v>
      </c>
    </row>
    <row r="102" spans="1:5" x14ac:dyDescent="0.25">
      <c r="A102">
        <v>102</v>
      </c>
      <c r="B102" t="s">
        <v>61</v>
      </c>
      <c r="C102" t="s">
        <v>67</v>
      </c>
      <c r="D102" s="68">
        <v>0.98888888888888893</v>
      </c>
      <c r="E102">
        <v>381.05599999999998</v>
      </c>
    </row>
    <row r="103" spans="1:5" x14ac:dyDescent="0.25">
      <c r="A103">
        <v>103</v>
      </c>
      <c r="B103" t="s">
        <v>61</v>
      </c>
      <c r="C103" t="s">
        <v>67</v>
      </c>
      <c r="D103" s="68">
        <v>0.9902777777777777</v>
      </c>
      <c r="E103">
        <v>2586.61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p:Policy xmlns:p="office.server.policy" id="" local="true">
  <p:Name>SurgicEye WordTemplate</p:Name>
  <p:Description/>
  <p:Statement/>
  <p:PolicyItems>
    <p:PolicyItem featureId="Microsoft.Office.RecordsManagement.PolicyFeatures.Barcode" staticId="0x01010074A3F29CB79E8A41A92E73E19AE321CB00098C261D3F46DB49AEA371869FEC377C|-708099503" UniqueId="ce4bdff9-6a71-4ace-b157-8544c435bac6">
      <p:Name>Barcodes</p:Name>
      <p:Description>Generates unique identifiers that can be inserted in Microsoft Office documents. Barcodes can also be used to search for documents.</p:Description>
      <p:CustomData>
        <barcode/>
      </p:CustomData>
    </p:PolicyItem>
    <p:PolicyItem featureId="Microsoft.Office.RecordsManagement.PolicyFeatures.PolicyLabel" staticId="0x01010074A3F29CB79E8A41A92E73E19AE321CB00098C261D3F46DB49AEA371869FEC377C|801092262" UniqueId="22cbd58b-60ad-4bbd-a15c-010122a0c718">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metadata">_UIVersionString</segment>
        </label>
      </p:CustomData>
    </p:PolicyItem>
  </p:PolicyItems>
</p:Policy>
</file>

<file path=customXml/item2.xml><?xml version="1.0" encoding="utf-8"?>
<ct:contentTypeSchema xmlns:ct="http://schemas.microsoft.com/office/2006/metadata/contentType" xmlns:ma="http://schemas.microsoft.com/office/2006/metadata/properties/metaAttributes" ct:_="" ma:_="" ma:contentTypeName="SurgicEye WordTemplate" ma:contentTypeID="0x01010074A3F29CB79E8A41A92E73E19AE321CB00098C261D3F46DB49AEA371869FEC377C" ma:contentTypeVersion="17" ma:contentTypeDescription="" ma:contentTypeScope="" ma:versionID="d27efd9bfa2cf0dc081f61d6777772ee">
  <xsd:schema xmlns:xsd="http://www.w3.org/2001/XMLSchema" xmlns:xs="http://www.w3.org/2001/XMLSchema" xmlns:p="http://schemas.microsoft.com/office/2006/metadata/properties" xmlns:ns1="http://schemas.microsoft.com/sharepoint/v3" xmlns:ns2="e2656bbd-0e15-4aa0-af00-25744e385561" targetNamespace="http://schemas.microsoft.com/office/2006/metadata/properties" ma:root="true" ma:fieldsID="53fececc5845ce19907e3af2573e5d2e" ns1:_="" ns2:_="">
    <xsd:import namespace="http://schemas.microsoft.com/sharepoint/v3"/>
    <xsd:import namespace="e2656bbd-0e15-4aa0-af00-25744e385561"/>
    <xsd:element name="properties">
      <xsd:complexType>
        <xsd:sequence>
          <xsd:element name="documentManagement">
            <xsd:complexType>
              <xsd:all>
                <xsd:element ref="ns2:_dlc_BarcodeValue" minOccurs="0"/>
                <xsd:element ref="ns2:_dlc_BarcodeImage" minOccurs="0"/>
                <xsd:element ref="ns2:_dlc_BarcodePreview" minOccurs="0"/>
                <xsd:element ref="ns1:_dlc_Exempt" minOccurs="0"/>
                <xsd:element ref="ns2:DLCPolicyLabelValue" minOccurs="0"/>
                <xsd:element ref="ns2:DLCPolicyLabelClientValue" minOccurs="0"/>
                <xsd:element ref="ns2:DLCPolicyLabelLock"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1"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2656bbd-0e15-4aa0-af00-25744e385561" elementFormDefault="qualified">
    <xsd:import namespace="http://schemas.microsoft.com/office/2006/documentManagement/types"/>
    <xsd:import namespace="http://schemas.microsoft.com/office/infopath/2007/PartnerControls"/>
    <xsd:element name="_dlc_BarcodeValue" ma:index="8" nillable="true" ma:displayName="Barcode Value" ma:description="The value of the barcode assigned to this item." ma:internalName="_dlc_BarcodeValue" ma:readOnly="true">
      <xsd:simpleType>
        <xsd:restriction base="dms:Text"/>
      </xsd:simpleType>
    </xsd:element>
    <xsd:element name="_dlc_BarcodeImage" ma:index="9" nillable="true" ma:displayName="Barcode Image" ma:description="" ma:hidden="true" ma:internalName="_dlc_BarcodeImage" ma:readOnly="false">
      <xsd:simpleType>
        <xsd:restriction base="dms:Note"/>
      </xsd:simpleType>
    </xsd:element>
    <xsd:element name="_dlc_BarcodePreview" ma:index="10" nillable="true" ma:displayName="Barcode" ma:description="The barcode assigned to this item." ma:format="Image" ma:hidden="true" ma:internalName="_dlc_BarcodePreview"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DLCPolicyLabelValue" ma:index="12"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13"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14" nillable="true" ma:displayName="Label Locked" ma:description="Indicates whether the label should be updated when item properties are modified." ma:hidden="true" ma:internalName="DLCPolicyLabelLock"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LCPolicyLabelClientValue xmlns="e2656bbd-0e15-4aa0-af00-25744e385561">{_UIVersionString}</DLCPolicyLabelClientValue>
    <_dlc_BarcodeImage xmlns="e2656bbd-0e15-4aa0-af00-25744e385561">iVBORw0KGgoAAAANSUhEUgAAAYIAAABtCAYAAACsn2ZqAAAAAXNSR0IArs4c6QAAAARnQU1BAACxjwv8YQUAAAAJcEhZcwAADsMAAA7DAcdvqGQAABp9SURBVHhe7ZvBihzbsiz3///0eeiBgeGE54qsTA0uSgMfWLt3aA2aqpH++9/Hx8fHxz/N90Xw8fHx8Y/zfRF8fHx8/ON8XwQfHx8f/zjfF8HHx8fHP873RfDx8fHxj/P6F8F///33/zORHe7ApgNvWjdx2uIOnNy0rQNPuwnvc7d1B9JN2zqwdWciO+9bB97c6Ux2W3cg3Zy2uAObbqJtHWjuQLrxPne/ujORXXMH0k3bOrDp3ub1i1cPzQ53YNOBN62bOG1xB05u2taBp92E97nbugPppm0d2LozkZ33rQNv7nQmu607kG5OW9yBTTfRtg40dyDdeJ+7X92ZyK65A+mmbR3YdG/z+sWrh2aHO7DpwJvWTZy2uAMnN23rwNNuwvvcbd2BdNO2DmzdmcjO+9aBN3c6k93WHUg3py3uwKabaFsHmjuQbrzP3a/uTGTX3IF007YObLq3ef3i1UOzwx3YdOBN6yZOW9yBk5u2deBpN+F97rbuQLppWwe27kxk533rwJs7nclu6w6km9MWd2DTTbStA80dSDfe5+5Xdyaya+5AumlbBzbd27x+8eqh2eEObDrwpnUTpy3uwMlN2zrwtJvwPndbdyDdtK0DW3cmsvO+deDNnc5kt3UH0s1pizuw6Sba1oHmDqQb73P3qzsT2TV3IN20rQOb7m1ev3j10OxwBzYdeNO6idMWd+Dkpm0deNpNeJ+7rTuQbtrWga07E9l53zrw5k5nstu6A+nmtMUd2HQTbetAcwfSjfe5+9WdieyaO5Bu2taBTfc2r1+8emh2uAObDrxp3cRpiztwctO2DjztJrzP3dYdSDdt68DWnYnsvG8deHOnM9lt3YF0c9riDmy6ibZ1oLkD6cb73P3qzkR2zR1IN23rwKZ7m9cvXj00O9yBTQfetG7itMUdOLlpWweedhPe527rDqSbtnVg685Edt63Dry505nstu5AujltcQc23UTbOtDcgXTjfe5+dWciu+YOpJu2dWDTvc3rF68emh3uwKYDb1o3cdriDpzctK0DT7sJ73O3dQfSTds6sHVnIjvvWwfe3OlMdlt3IN2ctrgDm26ibR1o7kC68T53v7ozkV1zB9JN2zqw6d7m9YtXD80Od2DTgTetmzhtcQdObtrWgafdhPe527oD6aZtHdi6M5Gd960Db+50JrutO5BuTlvcgU030bYONHcg3Xifu1/dmciuuQPppm0d2HRv8/rFq4dmhzuw6cCb1k2ctrgDJzdt68DTbsL73G3dgXTTtg5s3ZnIzvvWgTd3OpPd1h1IN6ct7sCmm2hbB5o7kG68z92v7kxk19yBdNO2Dmy6t3n94tVDs8Md2HTgTesmTlvcgZObtnXgaTfhfe627kC6aVsHtu5MZOd968CbO53JbusOpJvTFndg0020rQPNHUg33ufuV3cmsmvuQLppWwc23du8fvHqodnhDmw68KZ1E6ct7sDJTds68LSb8D53W3cg3bStA1t3JrLzvnXgzZ3OZLd1B9LNaYs7sOkm2taB5g6kG+9z96s7E9k1dyDdtK0Dm+5tXr949dDscAc2HXjTuonTFnfg5KZtHXjaTXifu607kG7a1oGtOxPZed868OZOZ7LbugPp5rTFHdh0E23rQHMH0o33ufvVnYnsmjuQbtrWgU33Nq9fvHpodrgDmw68ad3EaYs7cHLTtg487Sa8z93WHUg3bevA1p2J7LxvHXhzpzPZbd2BdHPa4g5suom2daC5A+nG+9z96s5Eds0dSDdt68Cme5vXL149NDvcgU0H3rRu4rTFHTi5aVsHnnYT3udu6w6km7Z1YOvORHbetw68udOZ7LbuQLo5bXEHNt1E2zrQ3IF0433ufnVnIrvmDqSbtnVg073N6xevHpod7sCmA29aN3Ha4g6c3LStA0+7Ce9zt3UH0k3bOrB1ZyI771sH3tzpTHZbdyDdnLa4A5tuom0daO5AuvE+d7+6M5FdcwfSTds6sOne5vWLVw/NDndg04E3rZs4bXEHTm7a1oGn3YT3udu6A+mmbR3YujORnfetA2/udCa7rTuQbk5b3IFNN9G2DjR3IN14n7tf3ZnIrrkD6aZtHdh0b/P6xauHZoc7sOnAm9ZNnLa4Ayc3bevA027C+9xt3YF007YObN2ZyM771oE3dzqT3dYdSDenLe7ApptoWweaO5BuvM/dr+5MZNfcgXTTtg5surd5/eLVQ7PDHdh04E3rJk5b3IGTm7Z14Gk34X3utu5AumlbB7buTGTnfevAmzudyW7rDqSb0xZ3YNNNtK0DzR1IN97n7ld3JrJr7kC6aVsHNt3bvH7x6qHZ4Q5sOvCmdROnLe7AyU3bOvC0m/A+d1t3IN20rQNbdyay87514M2dzmS3dQfSzWmLO7DpJtrWgeYOpBvvc/erOxPZNXcg3bStA5vubV6/ePXQ7HAHNh1407qJ0xZ34OSmbR142k14n7utO5Bu2taBrTsT2XnfOvDmTmey27oD6ea0xR3YdBNt60BzB9KN97n71Z2J7Jo7kG7a1oFN9zavX7x6aHa4A5sOvGndxGmLO3By07YOPO0mvM/d1h1IN23rwNadiey8bx14c6cz2W3dgXRz2uIObLqJtnWguQPpxvvc/erORHbNHUg3bevApnub1y9ePTQ73IFNB960buK0xR04uWlbB552E97nbusOpJu2dWDrzkR23rcOvLnTmey27kC6OW1xBzbdRNs60NyBdON97n51ZyK75g6km7Z1YNO9zesXrx6aHe7ApgNvWjdx2uIOnNy0rQNPuwnvc7d1B9JN2zqwdWciO+9bB97c6Ux2W3cg3Zy2uAObbqJtHWjuQLrxPne/ujORXXMH0k3bOrDp3ub1i1cPzQ53YNOBN62bOG1xB05u2taBp92E97nbugPppm0d2LozkZ33rQNv7nQmu607kG5OW9yBTTfRtg40dyDdeJ+7X92ZyK65A+mmbR3YdG/z+sWrh2aHO7DpwJvWTZy2uAMnN23rwNNuwvvcbd2BdNO2DmzdmcjO+9aBN3c6k93WHUg3py3uwKabaFsHmjuQbrzP3a/uTGTX3IF007YObLq3ef3i1UOzwx3YdOBN6yZOW9yBk5u2deBpN+F97rbuQLppWwe27kxk533rwJs7nclu6w6km9MWd2DTTbStA80dSDfe5+5Xdyaya+5AumlbBzbd27x+8eqh2eEObDrwpnUTpy3uwMlN2zrwtJvwPndbdyDdtK0DW3cmsvO+deDNnc5kt3UH0s1pizuw6Sba1oHmDqQb73P3qzsT2TV3IN20rQOb7m1ev3j10OxwBzYdeNO6idMWd+Dkpm0deNpNeJ+7rTuQbtrWga07E9l53zrw5k5nstu6A+nmtMUd2HQTbetAcwfSjfe5+9WdieyaO5Bu2taBTfc2r1+8emh2uAObDrxp3cRpiztwctO2DjztJrzP3dYdSDdt68DWnYnsvG8deHOnM9lt3YF0c9riDmy6ibZ1oLkD6cb73P3qzkR2zR1IN23rwKZ7m9cvXj00O9yBTQfetG7itMUdOLlpWweedhPe527rDqSbtnVg685Edt63Dry505nstu5AujltcQc23UTbOtDcgXTjfe5+dWciu+YOpJu2dWDTvc3rF68emh3uwKYDb1o3cdriDpzctK0DT7sJ73O3dQfSTds6sHVnIjvvWwfe3OlMdlt3IN2ctrgDm26ibR1o7kC68T53v7ozkV1zB9JN2zqw6d7m9YtXD80Od2DTgTetmzhtcQdObtrWgafdhPe527oD6aZtHdi6M5Gd960Db+50JrutO5BuTlvcgU030bYONHcg3Xifu1/dmciuuQPppm0d2HRv8/rFq4dmhzuw6cCb1k2ctrgDJzdt68DTbsL73G3dgXTTtg5s3ZnIzvvWgTd3OpPd1h1IN6ct7sCmm2hbB5o7kG68z92v7kxk19yBdNO2Dmy6t3n94tVDs8Md2HTgTesmTlvcgZObtnXgaTfhfe627kC6aVsHtu5MZOd968CbO53JbusOpJvTFndg0020rQPNHUg33ufuV3cmsmvuQLppWwc23du8fvHqodnhDmw68KZ1E6ct7sDJTds68LSb8D53W3cg3bStA1t3JrLzvnXgzZ3OZLd1B9LNaYs7sOkm2taB5g6kG+9z96s7E9k1dyDdtK0Dm+5tXr949dDscAc2HXjTuonTFnfg5KZtHXjaTXifu607kG7a1oGtOxPZed868OZOZ7LbugPp5rTFHdh0E23rQHMH0o33ufvVnYnsmjuQbtrWgU33Nq9fvHpodrgDmw68ad3EaYs7cHLTtg487Sa8z93WHUg3bevA1p2J7LxvHXhzpzPZbd2BdHPa4g5suom2daC5A+nG+9z96s5Eds0dSDdt68Cme5vXL149NDvcgU0H3rRu4rTFHTi5aVsHnnYT3udu6w6km7Z1YOvORHbetw68udOZ7LbuQLo5bXEHNt1E2zrQ3IF0433ufnVnIrvmDqSbtnVg073N6xevHpod7sCmA29aN3Ha4g6c3LStA0+7Ce9zt3UH0k3bOrB1ZyI771sH3tzpTHZbdyDdnLa4A5tuom0daO5AuvE+d7+6M5FdcwfSTds6sOne5vWLVw/NDndg04E3rZs4bXEHTm7a1oGn3YT3udu6A+mmbR3YujORnfetA2/udCa7rTuQbk5b3IFNN9G2DjR3IN14n7tf3ZnIrrkD6aZtHdh0b/P6xauHZoc7sOnAm9ZNnLa4Ayc3bevA027C+9xt3YF007YObN2ZyM771oE3dzqT3dYdSDenLe7ApptoWweaO5BuvM/dr+5MZNfcgXTTtg5surd5/eLVQ7PDHdh04E3rJk5b3IGTm7Z14Gk34X3utu5AumlbB7buTGTnfevAmzudyW7rDqSb0xZ3YNNNtK0DzR1IN97n7ld3JrJr7kC6aVsHNt3bvH7x6qHZ4Q5sOvCmdROnLe7AyU3bOvC0m/A+d1t3IN20rQNbdyay87514M2dzmS3dQfSzWmLO7DpJtrWgeYOpBvvc/erOxPZNXcg3bStA5vubV6/ePXQ7HAHNh1407qJ0xZ34OSmbR142k14n7utO5Bu2taBrTsT2XnfOvDmTmey27oD6ea0xR3YdBNt60BzB9KN97n71Z2J7Jo7kG7a1oFN9zavX7x6aHa4A5sOvGndxGmLO3By07YOPO0mvM/d1h1IN23rwNadiey8bx14c6cz2W3dgXRz2uIObLqJtnWguQPpxvvc/erORHbNHUg3bevApnub1y9ePTQ73IFNB960buK0xR04uWlbB552E97nbusOpJu2dWDrzkR23rcOvLnTmey27kC6OW1xBzbdRNs60NyBdON97n51ZyK75g6km7Z1YNO9zesXrx6aHe7ApgNvWjdx2uIOnNy0rQNPuwnvc7d1B9JN2zqwdWciO+9bB97c6Ux2W3cg3Zy2uAObbqJtHWjuQLrxPne/ujORXXMH0k3bOrDp3ub1i1cPzQ53YNOBN62bOG1xB05u2taBp92E97nbugPppm0d2LozkZ33rQNv7nQmu607kG5OW9yBTTfRtg40dyDdeJ+7X92ZyK65A+mmbR3YdG/z+sWrh2aHO7DpwJvWTZy2uAMnN23rwNNuwvvcbd2BdNO2DmzdmcjO+9aBN3c6k93WHUg3py3uwKabaFsHmjuQbrzP3a/uTGTX3IF007YObLq3ef3i1UOzwx3YdOBN6yZOW9yBk5u2deBpN+F97rbuQLppWwe27kxk533rwJs7nclu6w6km9MWd2DTTbStA80dSDfe5+5Xdyaya+5AumlbBzbd27x+8eqh2eEObDrwpnUTpy3uwMlN2zrwtJvwPndbdyDdtK0DW3cmsvO+deDNnc5kt3UH0s1pizuw6Sba1oHmDqQb73P3qzsT2TV3IN20rQOb7m1ev3j10OxwBzYdeNO6idMWd+Dkpm0deNpNeJ+7rTuQbtrWga07E9l53zrw5k5nstu6A+nmtMUd2HQTbetAcwfSjfe5+9WdieyaO5Bu2taBTfc2r1+8emh2uAObDrxp3cRpiztwctO2DjztJrzP3dYdSDdt68DWnYnsvG8deHOnM9lt3YF0c9riDmy6ibZ1oLkD6cb73P3qzkR2zR1IN23rwKZ7m9cvXj00O9yBTQfetG7itMUdOLlpWweedhPe527rDqSbtnVg685Edt63Dry505nstu5AujltcQc23UTbOtDcgXTjfe5+dWciu+YOpJu2dWDTvc3rF68emh3uwKYDb1o3cdriDpzctK0DT7sJ73O3dQfSTds6sHVnIjvvWwfe3OlMdlt3IN2ctrgDm26ibR1o7kC68T53v7ozkV1zB9JN2zqw6d7m9YtXD80Od2DTgTetmzhtcQdObtrWgafdhPe527oD6aZtHdi6M5Gd960Db+50JrutO5BuTlvcgU030bYONHcg3Xifu1/dmciuuQPppm0d2HRv8/rFq4dmhzuw6cCb1k2ctrgDJzdt68DTbsL73G3dgXTTtg5s3ZnIzvvWgTd3OpPd1h1IN6ct7sCmm2hbB5o7kG68z92v7kxk19yBdNO2Dmy6t3n94tVDs8Md2HTgTesmTlvcgZObtnXgaTfhfe627kC6aVsHtu5MZOd968CbO53JbusOpJvTFndg0020rQPNHUg33ufuV3cmsmvuQLppWwc23du8fvHqodnhDmw68KZ1E6ct7sDJTds68LSb8D53W3cg3bStA1t3JrLzvnXgzZ3OZLd1B9LNaYs7sOkm2taB5g6kG+9z96s7E9k1dyDdtK0Dm+5tXr949dDscAc2HXjTuonTFnfg5KZtHXjaTXifu607kG7a1oGtOxPZed868OZOZ7LbugPp5rTFHdh0E23rQHMH0o33ufvVnYnsmjuQbtrWgU33Nq9fvHpodrgDmw68ad3EaYs7cHLTtg487Sa8z93WHUg3bevA1p2J7LxvHXhzpzPZbd2BdHPa4g5suom2daC5A+nG+9z96s5Eds0dSDdt68Cme5vXL149NDvcgU0H3rRu4rTFHTi5aVsHnnYT3udu6w6km7Z1YOvORHbetw68udOZ7LbuQLo5bXEHNt1E2zrQ3IF0433ufnVnIrvmDqSbtnVg073N6xevHpod7sCmA29aN3Ha4g6c3LStA0+7Ce9zt3UH0k3bOrB1ZyI771sH3tzpTHZbdyDdnLa4A5tuom0daO5AuvE+d7+6M5FdcwfSTds6sOne5vWLVw/NDndg04E3rZs4bXEHTm7a1oGn3YT3udu6A+mmbR3YujORnfetA2/udCa7rTuQbk5b3IFNN9G2DjR3IN14n7tf3ZnIrrkD6aZtHdh0b/P6xauHZoc7sOnAm9ZNnLa4Ayc3bevA027C+9xt3YF007YObN2ZyM771oE3dzqT3dYdSDenLe7ApptoWweaO5BuvM/dr+5MZNfcgXTTtg5surd5/eLVQ7PDHdh04E3rJk5b3IGTm7Z14Gk34X3utu5AumlbB7buTGTnfevAmzudyW7rDqSb0xZ3YNNNtK0DzR1IN97n7ld3JrJr7kC6aVsHNt3bvH7x6qHZ4Q5sOvCmdROnLe7AyU3bOvC0m/A+d1t3IN20rQNbdyay87514M2dzmS3dQfSzWmLO7DpJtrWgeYOpBvvc/erOxPZNXcg3bStA5vubV6/ePXQ7HAHNh1407qJ0xZ34OSmbR142k14n7utO5Bu2taBrTsT2XnfOvDmTmey27oD6ea0xR3YdBNt60BzB9KN97n71Z2J7Jo7kG7a1oFN9zavX7x6aHa4A5sOvGndxGmLO3By07YOPO0mvM/d1h1IN23rwNadiey8bx14c6cz2W3dgXRz2uIObLqJtnWguQPpxvvc/erORHbNHUg3bevApnub1y9ePTQ73IFNB960buK0xR04uWlbB552E97nbusOpJu2dWDrzkR23rcOvLnTmey27kC6OW1xBzbdRNs60NyBdON97n51ZyK75g6km7Z1YNO9zesXrx6aHe7ApgNvWjdx2uIOnNy0rQNPuwnvc7d1B9JN2zqwdWciO+9bB97c6Ux2W3cg3Zy2uAObbqJtHWjuQLrxPne/ujORXXMH0k3bOrDp3ub1i1cPzQ53YNOBN62bOG1xB05u2taBp92E97nbugPppm0d2LozkZ33rQNv7nQmu607kG5OW9yBTTfRtg40dyDdeJ+7X92ZyK65A+mmbR3YdG/z+sWrh2aHO7DpwJvWTZy2uAMnN23rwNNuwvvcbd2BdNO2DmzdmcjO+9aBN3c6k93WHUg3py3uwKabaFsHmjuQbrzP3a/uTGTX3IF007YObLq3ef/ix8fHx8f/Kb4vgo+Pj49/nO+L4OPj4+Mf5/si+Pj4+PjH+b4IPj4+Pv5xvi+Cj4+Pj3+c74vg4+Pj4x/n+yL4+Pj4+Mf5vgg+/irtP7/wH2OmwNQRc9XBWxu46k93snfMVffx8SbfX9fHX+XuB5j3m9+dNvmztzamdb/+W8nmzsfHW3x/WR9/hT8fWmRLbk+/e9XTbTZX5OaPk+Tqnrur3Yknv/vx0fj+qj7+Knc+uHJ7+t2rnm6zuaJtpp9v/63Nv9t48rsfH43vr+rjr7L94Jp2f36WSU4/m3q46v7wy+9OP8+f/fHMljvbj48t31/Vx19l+8H1ZPfnZ46Z9jB17U5yuru9A5vd9tbHx12+v6yPv8rf+IDzfvrd/FnbTD83V33r2r+14Zd/7+PjDb6/ro+/yuYD7O6HHPs7H5x/3OFnJ9pm+vnVvbf/rY+PN/n+wj7+KqcPsV8+5Pidq9/d3H2ymX7+N96z+b2Pj6d8f2Uff5XTB9kvH3T8ztXvvvXvtt308yfv+UNuNr/z8fEG31/ax1/lyYfj1G8+LN+4+4erO63b3Pl18/Hxt/j+2j7+Cn8+yDLJ9LPkdOMPp82ph80uN9Pu1P/htMne+fh4m++v6uPj4+Mf5/si+Pj4+PjH+b4IPj4+Pv5xvi+Cj4+Pj3+c74vg4+Pj4x/n+yL4+Pj4+Mf5vgg+Pj4+/nG+L4KPj4+Pf5r//e//AYQWEYJwHQKsAAAAAElFTkSuQmCC</_dlc_BarcodeImage>
    <DLCPolicyLabelLock xmlns="e2656bbd-0e15-4aa0-af00-25744e385561" xsi:nil="true"/>
    <_dlc_BarcodeValue xmlns="e2656bbd-0e15-4aa0-af00-25744e385561">1758931852</_dlc_BarcodeValue>
    <_dlc_BarcodePreview xmlns="e2656bbd-0e15-4aa0-af00-25744e385561">
      <Url>https://surgiceye.sharepoint.com/dev/_layouts/15/barcodeimagefromitem.aspx?ID=419111&amp;list=e2656bbd-0e15-4aa0-af00-25744e385561</Url>
      <Description>Barcode: 1758931852</Description>
    </_dlc_BarcodePreview>
    <DLCPolicyLabelValue xmlns="e2656bbd-0e15-4aa0-af00-25744e385561">0.3</DLCPolicyLabelVal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7A933A0-2E29-4D82-A4A8-6FECA8CC0598}">
  <ds:schemaRefs>
    <ds:schemaRef ds:uri="office.server.policy"/>
  </ds:schemaRefs>
</ds:datastoreItem>
</file>

<file path=customXml/itemProps2.xml><?xml version="1.0" encoding="utf-8"?>
<ds:datastoreItem xmlns:ds="http://schemas.openxmlformats.org/officeDocument/2006/customXml" ds:itemID="{B8953B42-7F0B-4652-8904-3F0A580F55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2656bbd-0e15-4aa0-af00-25744e3855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AB86876-AAC8-4339-8E74-E0DFE2CA9AC3}">
  <ds:schemaRefs>
    <ds:schemaRef ds:uri="http://purl.org/dc/elements/1.1/"/>
    <ds:schemaRef ds:uri="http://schemas.microsoft.com/office/2006/metadata/properties"/>
    <ds:schemaRef ds:uri="http://purl.org/dc/terms/"/>
    <ds:schemaRef ds:uri="http://www.w3.org/XML/1998/namespace"/>
    <ds:schemaRef ds:uri="http://schemas.openxmlformats.org/package/2006/metadata/core-properties"/>
    <ds:schemaRef ds:uri="http://schemas.microsoft.com/sharepoint/v3"/>
    <ds:schemaRef ds:uri="http://schemas.microsoft.com/office/2006/documentManagement/types"/>
    <ds:schemaRef ds:uri="e2656bbd-0e15-4aa0-af00-25744e385561"/>
    <ds:schemaRef ds:uri="http://schemas.microsoft.com/office/infopath/2007/PartnerControls"/>
    <ds:schemaRef ds:uri="http://purl.org/dc/dcmitype/"/>
  </ds:schemaRefs>
</ds:datastoreItem>
</file>

<file path=customXml/itemProps4.xml><?xml version="1.0" encoding="utf-8"?>
<ds:datastoreItem xmlns:ds="http://schemas.openxmlformats.org/officeDocument/2006/customXml" ds:itemID="{3611D48C-6B4F-4CD9-8579-A2A41CE94AD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kri</vt:lpstr>
      <vt:lpstr>kri-nn</vt:lpstr>
      <vt:lpstr>kri-nn-postpr</vt:lpstr>
      <vt:lpstr>raw</vt:lpstr>
      <vt:lpstr>etc</vt:lpstr>
      <vt:lpstr>Sheet1</vt:lpstr>
      <vt:lpstr>kri!_FilterDatabase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Jorge Mario Guerra</cp:lastModifiedBy>
  <cp:revision>25</cp:revision>
  <dcterms:created xsi:type="dcterms:W3CDTF">2020-02-25T09:46:44Z</dcterms:created>
  <dcterms:modified xsi:type="dcterms:W3CDTF">2020-05-29T19:04:11Z</dcterms:modified>
  <dc:language>de-CH</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0x01010074A3F29CB79E8A41A92E73E19AE321CB00098C261D3F46DB49AEA371869FEC377C</vt:lpwstr>
  </property>
</Properties>
</file>