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Nathalie\Experiments\2024\Uptake\20240306_CP, TBBPA, BSP, IOP, NH3\"/>
    </mc:Choice>
  </mc:AlternateContent>
  <bookViews>
    <workbookView xWindow="0" yWindow="0" windowWidth="28800" windowHeight="12300" activeTab="6"/>
  </bookViews>
  <sheets>
    <sheet name="Summary" sheetId="5" r:id="rId1"/>
    <sheet name="layout 06-03" sheetId="8" r:id="rId2"/>
    <sheet name="Cells" sheetId="6" r:id="rId3"/>
    <sheet name="tracer counts 06-03" sheetId="9" r:id="rId4"/>
    <sheet name="Raw data 06-03" sheetId="10" r:id="rId5"/>
    <sheet name="uptake 06-03" sheetId="11" r:id="rId6"/>
    <sheet name="BCA calculations" sheetId="12" r:id="rId7"/>
    <sheet name="Protein concentration" sheetId="13" r:id="rId8"/>
  </sheets>
  <definedNames>
    <definedName name="_003646" localSheetId="3">'tracer counts 06-03'!#REF!</definedName>
    <definedName name="_003647" localSheetId="3">'tracer counts 06-03'!#REF!</definedName>
    <definedName name="_003647_1" localSheetId="3">'tracer counts 06-03'!$A$1:$N$11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91" i="13" l="1"/>
  <c r="AS91" i="13" s="1"/>
  <c r="AS90" i="13"/>
  <c r="AR90" i="13"/>
  <c r="AR89" i="13"/>
  <c r="AS89" i="13" s="1"/>
  <c r="AR88" i="13"/>
  <c r="AS88" i="13" s="1"/>
  <c r="AS87" i="13"/>
  <c r="AR87" i="13"/>
  <c r="AK87" i="13"/>
  <c r="AL87" i="13" s="1"/>
  <c r="AR86" i="13"/>
  <c r="AS86" i="13" s="1"/>
  <c r="AL86" i="13"/>
  <c r="AK86" i="13"/>
  <c r="AR85" i="13"/>
  <c r="AS85" i="13" s="1"/>
  <c r="AK85" i="13"/>
  <c r="AL85" i="13" s="1"/>
  <c r="AS84" i="13"/>
  <c r="AR84" i="13"/>
  <c r="AK84" i="13"/>
  <c r="AL84" i="13" s="1"/>
  <c r="AR83" i="13"/>
  <c r="AS83" i="13" s="1"/>
  <c r="AL83" i="13"/>
  <c r="AK83" i="13"/>
  <c r="AR82" i="13"/>
  <c r="AS82" i="13" s="1"/>
  <c r="AK82" i="13"/>
  <c r="AL82" i="13" s="1"/>
  <c r="AS81" i="13"/>
  <c r="AR81" i="13"/>
  <c r="AK81" i="13"/>
  <c r="AL81" i="13" s="1"/>
  <c r="AR80" i="13"/>
  <c r="AS80" i="13" s="1"/>
  <c r="AL80" i="13"/>
  <c r="AK80" i="13"/>
  <c r="AR79" i="13"/>
  <c r="AS79" i="13" s="1"/>
  <c r="AK79" i="13"/>
  <c r="AL79" i="13" s="1"/>
  <c r="AS78" i="13"/>
  <c r="AR78" i="13"/>
  <c r="AK78" i="13"/>
  <c r="AL78" i="13" s="1"/>
  <c r="AR77" i="13"/>
  <c r="AS77" i="13" s="1"/>
  <c r="AL77" i="13"/>
  <c r="AK77" i="13"/>
  <c r="AR76" i="13"/>
  <c r="AS76" i="13" s="1"/>
  <c r="AK76" i="13"/>
  <c r="AL76" i="13" s="1"/>
  <c r="AS75" i="13"/>
  <c r="AR75" i="13"/>
  <c r="AK75" i="13"/>
  <c r="AL75" i="13" s="1"/>
  <c r="AR74" i="13"/>
  <c r="AS74" i="13" s="1"/>
  <c r="AL74" i="13"/>
  <c r="AK74" i="13"/>
  <c r="AR73" i="13"/>
  <c r="AS73" i="13" s="1"/>
  <c r="AK73" i="13"/>
  <c r="AL73" i="13" s="1"/>
  <c r="AS72" i="13"/>
  <c r="AR72" i="13"/>
  <c r="AK72" i="13"/>
  <c r="AL72" i="13" s="1"/>
  <c r="AR71" i="13"/>
  <c r="AS71" i="13" s="1"/>
  <c r="AL71" i="13"/>
  <c r="AK71" i="13"/>
  <c r="AR70" i="13"/>
  <c r="AS70" i="13" s="1"/>
  <c r="AK70" i="13"/>
  <c r="AL70" i="13" s="1"/>
  <c r="AS69" i="13"/>
  <c r="AR69" i="13"/>
  <c r="AK69" i="13"/>
  <c r="AL69" i="13" s="1"/>
  <c r="AR68" i="13"/>
  <c r="AS68" i="13" s="1"/>
  <c r="AL68" i="13"/>
  <c r="AK68" i="13"/>
  <c r="AR67" i="13"/>
  <c r="AS67" i="13" s="1"/>
  <c r="AK67" i="13"/>
  <c r="AL67" i="13" s="1"/>
  <c r="AS66" i="13"/>
  <c r="AR66" i="13"/>
  <c r="AK66" i="13"/>
  <c r="AL66" i="13" s="1"/>
  <c r="AR65" i="13"/>
  <c r="AS65" i="13" s="1"/>
  <c r="AL65" i="13"/>
  <c r="AK65" i="13"/>
  <c r="AR64" i="13"/>
  <c r="AS64" i="13" s="1"/>
  <c r="AK64" i="13"/>
  <c r="AL64" i="13" s="1"/>
  <c r="AS63" i="13"/>
  <c r="AR63" i="13"/>
  <c r="AK63" i="13"/>
  <c r="AL63" i="13" s="1"/>
  <c r="AR62" i="13"/>
  <c r="AS62" i="13" s="1"/>
  <c r="AL62" i="13"/>
  <c r="AK62" i="13"/>
  <c r="AR61" i="13"/>
  <c r="AS61" i="13" s="1"/>
  <c r="AK61" i="13"/>
  <c r="AL61" i="13" s="1"/>
  <c r="AS60" i="13"/>
  <c r="AR60" i="13"/>
  <c r="AK60" i="13"/>
  <c r="AL60" i="13" s="1"/>
  <c r="AR59" i="13"/>
  <c r="AS59" i="13" s="1"/>
  <c r="AL59" i="13"/>
  <c r="AK59" i="13"/>
  <c r="AR58" i="13"/>
  <c r="AS58" i="13" s="1"/>
  <c r="AK58" i="13"/>
  <c r="AL58" i="13" s="1"/>
  <c r="AS57" i="13"/>
  <c r="AR57" i="13"/>
  <c r="AK57" i="13"/>
  <c r="AL57" i="13" s="1"/>
  <c r="AR56" i="13"/>
  <c r="AS56" i="13" s="1"/>
  <c r="AL56" i="13"/>
  <c r="AK56" i="13"/>
  <c r="AB91" i="13"/>
  <c r="AC91" i="13" s="1"/>
  <c r="AB90" i="13"/>
  <c r="AC90" i="13" s="1"/>
  <c r="AB89" i="13"/>
  <c r="AC89" i="13" s="1"/>
  <c r="AB88" i="13"/>
  <c r="AC88" i="13" s="1"/>
  <c r="AB87" i="13"/>
  <c r="AC87" i="13" s="1"/>
  <c r="U87" i="13"/>
  <c r="V87" i="13" s="1"/>
  <c r="AB86" i="13"/>
  <c r="AC86" i="13" s="1"/>
  <c r="U86" i="13"/>
  <c r="V86" i="13" s="1"/>
  <c r="AB85" i="13"/>
  <c r="AC85" i="13" s="1"/>
  <c r="U85" i="13"/>
  <c r="V85" i="13" s="1"/>
  <c r="AB84" i="13"/>
  <c r="AC84" i="13" s="1"/>
  <c r="U84" i="13"/>
  <c r="V84" i="13" s="1"/>
  <c r="AB83" i="13"/>
  <c r="AC83" i="13" s="1"/>
  <c r="U83" i="13"/>
  <c r="V83" i="13" s="1"/>
  <c r="AB82" i="13"/>
  <c r="AC82" i="13" s="1"/>
  <c r="U82" i="13"/>
  <c r="V82" i="13" s="1"/>
  <c r="AB81" i="13"/>
  <c r="AC81" i="13" s="1"/>
  <c r="U81" i="13"/>
  <c r="V81" i="13" s="1"/>
  <c r="AB80" i="13"/>
  <c r="AC80" i="13" s="1"/>
  <c r="U80" i="13"/>
  <c r="V80" i="13" s="1"/>
  <c r="AB79" i="13"/>
  <c r="AC79" i="13" s="1"/>
  <c r="U79" i="13"/>
  <c r="V79" i="13" s="1"/>
  <c r="AB78" i="13"/>
  <c r="AC78" i="13" s="1"/>
  <c r="U78" i="13"/>
  <c r="V78" i="13" s="1"/>
  <c r="AB77" i="13"/>
  <c r="AC77" i="13" s="1"/>
  <c r="U77" i="13"/>
  <c r="V77" i="13" s="1"/>
  <c r="AB76" i="13"/>
  <c r="AC76" i="13" s="1"/>
  <c r="U76" i="13"/>
  <c r="V76" i="13" s="1"/>
  <c r="AB75" i="13"/>
  <c r="AC75" i="13" s="1"/>
  <c r="U75" i="13"/>
  <c r="V75" i="13" s="1"/>
  <c r="AB74" i="13"/>
  <c r="AC74" i="13" s="1"/>
  <c r="U74" i="13"/>
  <c r="V74" i="13" s="1"/>
  <c r="AB73" i="13"/>
  <c r="AC73" i="13" s="1"/>
  <c r="U73" i="13"/>
  <c r="V73" i="13" s="1"/>
  <c r="AB72" i="13"/>
  <c r="AC72" i="13" s="1"/>
  <c r="U72" i="13"/>
  <c r="V72" i="13" s="1"/>
  <c r="AB71" i="13"/>
  <c r="AC71" i="13" s="1"/>
  <c r="U71" i="13"/>
  <c r="V71" i="13" s="1"/>
  <c r="AB70" i="13"/>
  <c r="AC70" i="13" s="1"/>
  <c r="U70" i="13"/>
  <c r="V70" i="13" s="1"/>
  <c r="AB69" i="13"/>
  <c r="AC69" i="13" s="1"/>
  <c r="U69" i="13"/>
  <c r="V69" i="13" s="1"/>
  <c r="AB68" i="13"/>
  <c r="AC68" i="13" s="1"/>
  <c r="U68" i="13"/>
  <c r="V68" i="13" s="1"/>
  <c r="AB67" i="13"/>
  <c r="AC67" i="13" s="1"/>
  <c r="U67" i="13"/>
  <c r="V67" i="13" s="1"/>
  <c r="AB66" i="13"/>
  <c r="AC66" i="13" s="1"/>
  <c r="U66" i="13"/>
  <c r="V66" i="13" s="1"/>
  <c r="AB65" i="13"/>
  <c r="AC65" i="13" s="1"/>
  <c r="U65" i="13"/>
  <c r="V65" i="13" s="1"/>
  <c r="AB64" i="13"/>
  <c r="AC64" i="13" s="1"/>
  <c r="U64" i="13"/>
  <c r="V64" i="13" s="1"/>
  <c r="AB63" i="13"/>
  <c r="AC63" i="13" s="1"/>
  <c r="U63" i="13"/>
  <c r="V63" i="13" s="1"/>
  <c r="AB62" i="13"/>
  <c r="AC62" i="13" s="1"/>
  <c r="U62" i="13"/>
  <c r="V62" i="13" s="1"/>
  <c r="AB61" i="13"/>
  <c r="AC61" i="13" s="1"/>
  <c r="U61" i="13"/>
  <c r="V61" i="13" s="1"/>
  <c r="AB60" i="13"/>
  <c r="AC60" i="13" s="1"/>
  <c r="U60" i="13"/>
  <c r="V60" i="13" s="1"/>
  <c r="AB59" i="13"/>
  <c r="AC59" i="13" s="1"/>
  <c r="U59" i="13"/>
  <c r="V59" i="13" s="1"/>
  <c r="AB58" i="13"/>
  <c r="AC58" i="13" s="1"/>
  <c r="U58" i="13"/>
  <c r="V58" i="13" s="1"/>
  <c r="AB57" i="13"/>
  <c r="AC57" i="13" s="1"/>
  <c r="U57" i="13"/>
  <c r="V57" i="13" s="1"/>
  <c r="AB56" i="13"/>
  <c r="AC56" i="13" s="1"/>
  <c r="U56" i="13"/>
  <c r="V56" i="13" s="1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AJ47" i="13"/>
  <c r="AJ46" i="13"/>
  <c r="AJ45" i="13"/>
  <c r="AJ44" i="13"/>
  <c r="AJ43" i="13"/>
  <c r="AJ42" i="13"/>
  <c r="AJ41" i="13"/>
  <c r="AJ40" i="13"/>
  <c r="AM52" i="13" s="1"/>
  <c r="T47" i="13"/>
  <c r="T46" i="13"/>
  <c r="T45" i="13"/>
  <c r="T44" i="13"/>
  <c r="T43" i="13"/>
  <c r="T42" i="13"/>
  <c r="T41" i="13"/>
  <c r="T40" i="13"/>
  <c r="W52" i="13" s="1"/>
  <c r="D46" i="13"/>
  <c r="D45" i="13"/>
  <c r="D44" i="13"/>
  <c r="D43" i="13"/>
  <c r="D42" i="13"/>
  <c r="D41" i="13"/>
  <c r="D40" i="13"/>
  <c r="D39" i="13"/>
  <c r="G50" i="13" s="1"/>
  <c r="P115" i="11"/>
  <c r="O115" i="11"/>
  <c r="N115" i="11"/>
  <c r="P114" i="11"/>
  <c r="O114" i="11"/>
  <c r="N114" i="11"/>
  <c r="P113" i="11"/>
  <c r="O113" i="11"/>
  <c r="N113" i="11"/>
  <c r="P112" i="11"/>
  <c r="O112" i="11"/>
  <c r="N112" i="11"/>
  <c r="P111" i="11"/>
  <c r="O111" i="11"/>
  <c r="N111" i="11"/>
  <c r="P110" i="11"/>
  <c r="O110" i="11"/>
  <c r="Q110" i="11" s="1"/>
  <c r="N110" i="11"/>
  <c r="P109" i="11"/>
  <c r="O109" i="11"/>
  <c r="Q109" i="11" s="1"/>
  <c r="N109" i="11"/>
  <c r="P108" i="11"/>
  <c r="O108" i="11"/>
  <c r="N108" i="11"/>
  <c r="P107" i="11"/>
  <c r="O107" i="11"/>
  <c r="N107" i="11"/>
  <c r="P106" i="11"/>
  <c r="O106" i="11"/>
  <c r="N106" i="11"/>
  <c r="P105" i="11"/>
  <c r="O105" i="11"/>
  <c r="N105" i="11"/>
  <c r="P104" i="11"/>
  <c r="O104" i="11"/>
  <c r="N104" i="11"/>
  <c r="P103" i="11"/>
  <c r="O103" i="11"/>
  <c r="N103" i="11"/>
  <c r="P102" i="11"/>
  <c r="O102" i="11"/>
  <c r="Q102" i="11" s="1"/>
  <c r="N102" i="11"/>
  <c r="P101" i="11"/>
  <c r="O101" i="11"/>
  <c r="N101" i="11"/>
  <c r="P100" i="11"/>
  <c r="O100" i="11"/>
  <c r="N100" i="11"/>
  <c r="P99" i="11"/>
  <c r="O99" i="11"/>
  <c r="N99" i="11"/>
  <c r="P98" i="11"/>
  <c r="O98" i="11"/>
  <c r="N98" i="11"/>
  <c r="P97" i="11"/>
  <c r="O97" i="11"/>
  <c r="N97" i="11"/>
  <c r="P96" i="11"/>
  <c r="O96" i="11"/>
  <c r="Q96" i="11" s="1"/>
  <c r="N96" i="11"/>
  <c r="P95" i="11"/>
  <c r="O95" i="11"/>
  <c r="N95" i="11"/>
  <c r="P94" i="11"/>
  <c r="O94" i="11"/>
  <c r="N94" i="11"/>
  <c r="P93" i="11"/>
  <c r="O93" i="11"/>
  <c r="N93" i="11"/>
  <c r="P92" i="11"/>
  <c r="O92" i="11"/>
  <c r="N92" i="11"/>
  <c r="P91" i="11"/>
  <c r="O91" i="11"/>
  <c r="N91" i="11"/>
  <c r="P90" i="11"/>
  <c r="O90" i="11"/>
  <c r="N90" i="11"/>
  <c r="P89" i="11"/>
  <c r="O89" i="11"/>
  <c r="N89" i="11"/>
  <c r="P88" i="11"/>
  <c r="O88" i="11"/>
  <c r="N88" i="11"/>
  <c r="P87" i="11"/>
  <c r="O87" i="11"/>
  <c r="N87" i="11"/>
  <c r="P86" i="11"/>
  <c r="O86" i="11"/>
  <c r="N86" i="11"/>
  <c r="P85" i="11"/>
  <c r="O85" i="11"/>
  <c r="N85" i="11"/>
  <c r="P84" i="11"/>
  <c r="O84" i="11"/>
  <c r="N84" i="11"/>
  <c r="P83" i="11"/>
  <c r="O83" i="11"/>
  <c r="N83" i="11"/>
  <c r="P82" i="11"/>
  <c r="O82" i="11"/>
  <c r="N82" i="11"/>
  <c r="N78" i="11"/>
  <c r="O78" i="11"/>
  <c r="P77" i="11"/>
  <c r="N77" i="11"/>
  <c r="O77" i="11"/>
  <c r="N76" i="11"/>
  <c r="O76" i="11"/>
  <c r="P75" i="11"/>
  <c r="N75" i="11"/>
  <c r="O75" i="11"/>
  <c r="N74" i="11"/>
  <c r="O74" i="11"/>
  <c r="P73" i="11"/>
  <c r="N73" i="11"/>
  <c r="O73" i="11"/>
  <c r="N72" i="11"/>
  <c r="O72" i="11"/>
  <c r="P71" i="11"/>
  <c r="N71" i="11"/>
  <c r="O71" i="11"/>
  <c r="N70" i="11"/>
  <c r="O70" i="11"/>
  <c r="P69" i="11"/>
  <c r="N69" i="11"/>
  <c r="O69" i="11"/>
  <c r="N68" i="11"/>
  <c r="O68" i="11"/>
  <c r="P67" i="11"/>
  <c r="N67" i="11"/>
  <c r="O67" i="11"/>
  <c r="N66" i="11"/>
  <c r="O66" i="11"/>
  <c r="P65" i="11"/>
  <c r="N65" i="11"/>
  <c r="O65" i="11"/>
  <c r="N64" i="11"/>
  <c r="O64" i="11"/>
  <c r="P63" i="11"/>
  <c r="N63" i="11"/>
  <c r="O63" i="11"/>
  <c r="N62" i="11"/>
  <c r="O62" i="11"/>
  <c r="P61" i="11"/>
  <c r="N61" i="11"/>
  <c r="O61" i="11"/>
  <c r="N60" i="11"/>
  <c r="O60" i="11"/>
  <c r="P59" i="11"/>
  <c r="N59" i="11"/>
  <c r="O59" i="11"/>
  <c r="N58" i="11"/>
  <c r="O58" i="11"/>
  <c r="P57" i="11"/>
  <c r="N57" i="11"/>
  <c r="O57" i="11"/>
  <c r="N56" i="11"/>
  <c r="O56" i="11"/>
  <c r="P55" i="11"/>
  <c r="N55" i="11"/>
  <c r="O55" i="11"/>
  <c r="N54" i="11"/>
  <c r="O54" i="11"/>
  <c r="P53" i="11"/>
  <c r="N53" i="11"/>
  <c r="O53" i="11"/>
  <c r="N52" i="11"/>
  <c r="O52" i="11"/>
  <c r="P51" i="11"/>
  <c r="N51" i="11"/>
  <c r="O51" i="11"/>
  <c r="N50" i="11"/>
  <c r="O50" i="11"/>
  <c r="P49" i="11"/>
  <c r="N49" i="11"/>
  <c r="O49" i="11"/>
  <c r="N48" i="11"/>
  <c r="O48" i="11"/>
  <c r="P47" i="11"/>
  <c r="N47" i="11"/>
  <c r="O47" i="11"/>
  <c r="N46" i="11"/>
  <c r="O46" i="11"/>
  <c r="P45" i="11"/>
  <c r="N45" i="11"/>
  <c r="O45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K36" i="11"/>
  <c r="P36" i="11" s="1"/>
  <c r="K39" i="11"/>
  <c r="O39" i="11" s="1"/>
  <c r="F41" i="11"/>
  <c r="G41" i="11" s="1"/>
  <c r="K41" i="11" s="1"/>
  <c r="F40" i="11"/>
  <c r="G40" i="11" s="1"/>
  <c r="K40" i="11" s="1"/>
  <c r="F39" i="11"/>
  <c r="G39" i="11" s="1"/>
  <c r="F38" i="11"/>
  <c r="G38" i="11" s="1"/>
  <c r="K38" i="11" s="1"/>
  <c r="F37" i="11"/>
  <c r="G37" i="11" s="1"/>
  <c r="K37" i="11" s="1"/>
  <c r="F36" i="11"/>
  <c r="G36" i="11" s="1"/>
  <c r="F35" i="11"/>
  <c r="G35" i="11" s="1"/>
  <c r="K35" i="11" s="1"/>
  <c r="F34" i="11"/>
  <c r="G34" i="11" s="1"/>
  <c r="K34" i="11" s="1"/>
  <c r="F33" i="11"/>
  <c r="G33" i="11" s="1"/>
  <c r="K33" i="11" s="1"/>
  <c r="F32" i="11"/>
  <c r="G32" i="11" s="1"/>
  <c r="K32" i="11" s="1"/>
  <c r="F31" i="11"/>
  <c r="G31" i="11" s="1"/>
  <c r="K31" i="11" s="1"/>
  <c r="F30" i="11"/>
  <c r="G30" i="11" s="1"/>
  <c r="K30" i="11" s="1"/>
  <c r="F29" i="11"/>
  <c r="G29" i="11" s="1"/>
  <c r="K29" i="11" s="1"/>
  <c r="F28" i="11"/>
  <c r="G28" i="11" s="1"/>
  <c r="K28" i="11" s="1"/>
  <c r="F27" i="11"/>
  <c r="G27" i="11" s="1"/>
  <c r="K27" i="11" s="1"/>
  <c r="O27" i="11" s="1"/>
  <c r="F26" i="11"/>
  <c r="G26" i="11" s="1"/>
  <c r="K26" i="11" s="1"/>
  <c r="F25" i="11"/>
  <c r="G25" i="11" s="1"/>
  <c r="K25" i="11" s="1"/>
  <c r="F13" i="11"/>
  <c r="G13" i="11" s="1"/>
  <c r="K13" i="11" s="1"/>
  <c r="F14" i="11"/>
  <c r="F15" i="11"/>
  <c r="G15" i="11" s="1"/>
  <c r="K15" i="11" s="1"/>
  <c r="F16" i="11"/>
  <c r="G16" i="11" s="1"/>
  <c r="K16" i="11" s="1"/>
  <c r="F17" i="11"/>
  <c r="G17" i="11" s="1"/>
  <c r="K17" i="11" s="1"/>
  <c r="F18" i="11"/>
  <c r="G18" i="11" s="1"/>
  <c r="K18" i="11" s="1"/>
  <c r="F19" i="11"/>
  <c r="F20" i="11"/>
  <c r="F21" i="11"/>
  <c r="G21" i="11" s="1"/>
  <c r="K21" i="11" s="1"/>
  <c r="F22" i="11"/>
  <c r="G22" i="11" s="1"/>
  <c r="K22" i="11" s="1"/>
  <c r="F23" i="11"/>
  <c r="G23" i="11" s="1"/>
  <c r="K23" i="11" s="1"/>
  <c r="F24" i="11"/>
  <c r="G24" i="11" s="1"/>
  <c r="K24" i="11" s="1"/>
  <c r="P24" i="11" s="1"/>
  <c r="G14" i="11"/>
  <c r="K14" i="11" s="1"/>
  <c r="G19" i="11"/>
  <c r="K19" i="11" s="1"/>
  <c r="G20" i="11"/>
  <c r="K20" i="11" s="1"/>
  <c r="G51" i="13" l="1"/>
  <c r="AM51" i="13"/>
  <c r="W51" i="13"/>
  <c r="Q112" i="11"/>
  <c r="R91" i="11"/>
  <c r="R94" i="11"/>
  <c r="R92" i="11"/>
  <c r="R84" i="11"/>
  <c r="R90" i="11"/>
  <c r="P28" i="11"/>
  <c r="O28" i="11"/>
  <c r="Q28" i="11" s="1"/>
  <c r="O40" i="11"/>
  <c r="P40" i="11"/>
  <c r="P33" i="11"/>
  <c r="O33" i="11"/>
  <c r="Q33" i="11" s="1"/>
  <c r="O36" i="11"/>
  <c r="P39" i="11"/>
  <c r="S87" i="11"/>
  <c r="S89" i="11"/>
  <c r="S91" i="11"/>
  <c r="T91" i="11" s="1"/>
  <c r="S93" i="11"/>
  <c r="S95" i="11"/>
  <c r="Q103" i="11"/>
  <c r="Q100" i="11"/>
  <c r="R83" i="11"/>
  <c r="R85" i="11"/>
  <c r="Q87" i="11"/>
  <c r="R89" i="11"/>
  <c r="R93" i="11"/>
  <c r="U93" i="11" s="1"/>
  <c r="Q95" i="11"/>
  <c r="Q101" i="11"/>
  <c r="U91" i="11"/>
  <c r="S84" i="11"/>
  <c r="S86" i="11"/>
  <c r="S90" i="11"/>
  <c r="S96" i="11"/>
  <c r="R96" i="11"/>
  <c r="Q94" i="11"/>
  <c r="Q88" i="11"/>
  <c r="Q86" i="11"/>
  <c r="Q85" i="11"/>
  <c r="Q82" i="11"/>
  <c r="Q40" i="11"/>
  <c r="S40" i="11"/>
  <c r="Q36" i="11"/>
  <c r="R82" i="11"/>
  <c r="Q91" i="11"/>
  <c r="Q106" i="11"/>
  <c r="S82" i="11"/>
  <c r="T82" i="11" s="1"/>
  <c r="R88" i="11"/>
  <c r="Q90" i="11"/>
  <c r="Q98" i="11"/>
  <c r="R87" i="11"/>
  <c r="Q115" i="11"/>
  <c r="S92" i="11"/>
  <c r="S83" i="11"/>
  <c r="Q97" i="11"/>
  <c r="R98" i="11" s="1"/>
  <c r="Q99" i="11"/>
  <c r="R95" i="11"/>
  <c r="R86" i="11"/>
  <c r="S94" i="11"/>
  <c r="U94" i="11" s="1"/>
  <c r="S88" i="11"/>
  <c r="S85" i="11"/>
  <c r="O41" i="11"/>
  <c r="P41" i="11"/>
  <c r="S41" i="11" s="1"/>
  <c r="R41" i="11"/>
  <c r="R40" i="11"/>
  <c r="Q39" i="11"/>
  <c r="S28" i="11" s="1"/>
  <c r="P38" i="11"/>
  <c r="O38" i="11"/>
  <c r="O37" i="11"/>
  <c r="P37" i="11"/>
  <c r="O35" i="11"/>
  <c r="P35" i="11"/>
  <c r="O34" i="11"/>
  <c r="P34" i="11"/>
  <c r="O32" i="11"/>
  <c r="P32" i="11"/>
  <c r="P31" i="11"/>
  <c r="O31" i="11"/>
  <c r="O30" i="11"/>
  <c r="P30" i="11"/>
  <c r="P29" i="11"/>
  <c r="O29" i="11"/>
  <c r="P27" i="11"/>
  <c r="O26" i="11"/>
  <c r="P26" i="11"/>
  <c r="O25" i="11"/>
  <c r="P25" i="11"/>
  <c r="O24" i="11"/>
  <c r="Q24" i="11" s="1"/>
  <c r="O23" i="11"/>
  <c r="P23" i="11"/>
  <c r="P22" i="11"/>
  <c r="O22" i="11"/>
  <c r="P21" i="11"/>
  <c r="O21" i="11"/>
  <c r="O20" i="11"/>
  <c r="P20" i="11"/>
  <c r="O19" i="11"/>
  <c r="P19" i="11"/>
  <c r="O18" i="11"/>
  <c r="P18" i="11"/>
  <c r="O17" i="11"/>
  <c r="P17" i="11"/>
  <c r="P16" i="11"/>
  <c r="O16" i="11"/>
  <c r="O15" i="11"/>
  <c r="P15" i="11"/>
  <c r="P14" i="11"/>
  <c r="O14" i="11"/>
  <c r="Q14" i="11" s="1"/>
  <c r="O13" i="11"/>
  <c r="P13" i="11"/>
  <c r="Q84" i="11"/>
  <c r="Q93" i="11"/>
  <c r="Q105" i="11"/>
  <c r="Q108" i="11"/>
  <c r="Q111" i="11"/>
  <c r="Q114" i="11"/>
  <c r="S115" i="11" s="1"/>
  <c r="Q83" i="11"/>
  <c r="Q89" i="11"/>
  <c r="Q92" i="11"/>
  <c r="Q104" i="11"/>
  <c r="Q107" i="11"/>
  <c r="Q113" i="11"/>
  <c r="S103" i="11" s="1"/>
  <c r="Q63" i="11"/>
  <c r="Q55" i="11"/>
  <c r="Q67" i="11"/>
  <c r="Q53" i="11"/>
  <c r="Q65" i="11"/>
  <c r="Q77" i="11"/>
  <c r="R78" i="11" s="1"/>
  <c r="Q51" i="11"/>
  <c r="Q75" i="11"/>
  <c r="Q49" i="11"/>
  <c r="Q61" i="11"/>
  <c r="Q73" i="11"/>
  <c r="Q47" i="11"/>
  <c r="Q59" i="11"/>
  <c r="S45" i="11" s="1"/>
  <c r="Q71" i="11"/>
  <c r="Q45" i="11"/>
  <c r="Q57" i="11"/>
  <c r="Q69" i="11"/>
  <c r="P46" i="11"/>
  <c r="P48" i="11"/>
  <c r="Q48" i="11" s="1"/>
  <c r="P50" i="11"/>
  <c r="P52" i="11"/>
  <c r="P54" i="11"/>
  <c r="P56" i="11"/>
  <c r="P58" i="11"/>
  <c r="P60" i="11"/>
  <c r="Q60" i="11" s="1"/>
  <c r="S61" i="11" s="1"/>
  <c r="P62" i="11"/>
  <c r="Q62" i="11" s="1"/>
  <c r="P64" i="11"/>
  <c r="P66" i="11"/>
  <c r="P68" i="11"/>
  <c r="P70" i="11"/>
  <c r="P72" i="11"/>
  <c r="P74" i="11"/>
  <c r="P76" i="11"/>
  <c r="Q76" i="11" s="1"/>
  <c r="P78" i="11"/>
  <c r="C48" i="8"/>
  <c r="J43" i="8"/>
  <c r="S106" i="11" l="1"/>
  <c r="T92" i="11"/>
  <c r="U89" i="11"/>
  <c r="U92" i="11"/>
  <c r="T89" i="11"/>
  <c r="T93" i="11"/>
  <c r="T85" i="11"/>
  <c r="U83" i="11"/>
  <c r="T84" i="11"/>
  <c r="S78" i="11"/>
  <c r="R71" i="11"/>
  <c r="R70" i="11"/>
  <c r="U70" i="11" s="1"/>
  <c r="S65" i="11"/>
  <c r="S68" i="11"/>
  <c r="U85" i="11"/>
  <c r="S100" i="11"/>
  <c r="T83" i="11"/>
  <c r="Q78" i="11"/>
  <c r="T88" i="11"/>
  <c r="R111" i="11"/>
  <c r="T94" i="11"/>
  <c r="R102" i="11"/>
  <c r="S105" i="11"/>
  <c r="S70" i="11"/>
  <c r="R77" i="11"/>
  <c r="R101" i="11"/>
  <c r="R107" i="11"/>
  <c r="R105" i="11"/>
  <c r="S73" i="11"/>
  <c r="R112" i="11"/>
  <c r="T112" i="11" s="1"/>
  <c r="R110" i="11"/>
  <c r="S114" i="11"/>
  <c r="S97" i="11"/>
  <c r="U82" i="11"/>
  <c r="U84" i="11"/>
  <c r="U88" i="11"/>
  <c r="R46" i="11"/>
  <c r="S57" i="11"/>
  <c r="S58" i="11"/>
  <c r="S46" i="11"/>
  <c r="U46" i="11" s="1"/>
  <c r="R53" i="11"/>
  <c r="S56" i="11"/>
  <c r="S54" i="11"/>
  <c r="R52" i="11"/>
  <c r="S52" i="11"/>
  <c r="S50" i="11"/>
  <c r="S32" i="11"/>
  <c r="R36" i="11"/>
  <c r="S37" i="11"/>
  <c r="S29" i="11"/>
  <c r="S26" i="11"/>
  <c r="S109" i="11"/>
  <c r="S113" i="11"/>
  <c r="S104" i="11"/>
  <c r="S112" i="11"/>
  <c r="R104" i="11"/>
  <c r="S101" i="11"/>
  <c r="S110" i="11"/>
  <c r="S102" i="11"/>
  <c r="S108" i="11"/>
  <c r="S111" i="11"/>
  <c r="R99" i="11"/>
  <c r="T99" i="11" s="1"/>
  <c r="R100" i="11"/>
  <c r="R103" i="11"/>
  <c r="R106" i="11"/>
  <c r="R109" i="11"/>
  <c r="R113" i="11"/>
  <c r="S107" i="11"/>
  <c r="R108" i="11"/>
  <c r="S99" i="11"/>
  <c r="R115" i="11"/>
  <c r="R114" i="11"/>
  <c r="S98" i="11"/>
  <c r="U98" i="11" s="1"/>
  <c r="R97" i="11"/>
  <c r="R61" i="11"/>
  <c r="U61" i="11" s="1"/>
  <c r="S67" i="11"/>
  <c r="S66" i="11"/>
  <c r="Q68" i="11"/>
  <c r="Q50" i="11"/>
  <c r="R56" i="11"/>
  <c r="R63" i="11"/>
  <c r="R72" i="11"/>
  <c r="R48" i="11"/>
  <c r="R45" i="11"/>
  <c r="U45" i="11" s="1"/>
  <c r="S76" i="11"/>
  <c r="S64" i="11"/>
  <c r="Q64" i="11"/>
  <c r="Q66" i="11"/>
  <c r="Q46" i="11"/>
  <c r="Q70" i="11"/>
  <c r="S77" i="11"/>
  <c r="S53" i="11"/>
  <c r="R58" i="11"/>
  <c r="U58" i="11" s="1"/>
  <c r="S69" i="11"/>
  <c r="S75" i="11"/>
  <c r="R64" i="11"/>
  <c r="T64" i="11" s="1"/>
  <c r="R67" i="11"/>
  <c r="R76" i="11"/>
  <c r="U76" i="11" s="1"/>
  <c r="S71" i="11"/>
  <c r="R62" i="11"/>
  <c r="T62" i="11" s="1"/>
  <c r="R66" i="11"/>
  <c r="T66" i="11" s="1"/>
  <c r="R69" i="11"/>
  <c r="U69" i="11" s="1"/>
  <c r="Q58" i="11"/>
  <c r="S74" i="11"/>
  <c r="S47" i="11"/>
  <c r="S59" i="11"/>
  <c r="R54" i="11"/>
  <c r="U54" i="11" s="1"/>
  <c r="R57" i="11"/>
  <c r="R50" i="11"/>
  <c r="S49" i="11"/>
  <c r="R47" i="11"/>
  <c r="U47" i="11" s="1"/>
  <c r="R59" i="11"/>
  <c r="T59" i="11" s="1"/>
  <c r="Q56" i="11"/>
  <c r="Q74" i="11"/>
  <c r="R73" i="11"/>
  <c r="R49" i="11"/>
  <c r="U49" i="11" s="1"/>
  <c r="S55" i="11"/>
  <c r="T55" i="11" s="1"/>
  <c r="R65" i="11"/>
  <c r="T65" i="11" s="1"/>
  <c r="R74" i="11"/>
  <c r="U74" i="11" s="1"/>
  <c r="S63" i="11"/>
  <c r="S62" i="11"/>
  <c r="S72" i="11"/>
  <c r="S60" i="11"/>
  <c r="S48" i="11"/>
  <c r="Q52" i="11"/>
  <c r="Q54" i="11"/>
  <c r="Q72" i="11"/>
  <c r="R68" i="11"/>
  <c r="U68" i="11" s="1"/>
  <c r="R75" i="11"/>
  <c r="R51" i="11"/>
  <c r="T51" i="11" s="1"/>
  <c r="R60" i="11"/>
  <c r="R55" i="11"/>
  <c r="S51" i="11"/>
  <c r="Q41" i="11"/>
  <c r="U40" i="11"/>
  <c r="T40" i="11"/>
  <c r="U41" i="11"/>
  <c r="T41" i="11"/>
  <c r="R28" i="11"/>
  <c r="R33" i="11"/>
  <c r="S33" i="11"/>
  <c r="S30" i="11"/>
  <c r="S34" i="11"/>
  <c r="R39" i="11"/>
  <c r="S27" i="11"/>
  <c r="S39" i="11"/>
  <c r="R27" i="11"/>
  <c r="S35" i="11"/>
  <c r="S38" i="11"/>
  <c r="S25" i="11"/>
  <c r="S31" i="11"/>
  <c r="S36" i="11"/>
  <c r="R38" i="11"/>
  <c r="Q38" i="11"/>
  <c r="R37" i="11"/>
  <c r="Q37" i="11"/>
  <c r="R35" i="11"/>
  <c r="Q35" i="11"/>
  <c r="R34" i="11"/>
  <c r="Q34" i="11"/>
  <c r="R32" i="11"/>
  <c r="Q32" i="11"/>
  <c r="Q31" i="11"/>
  <c r="R31" i="11"/>
  <c r="Q30" i="11"/>
  <c r="R30" i="11"/>
  <c r="Q29" i="11"/>
  <c r="R29" i="11"/>
  <c r="Q27" i="11"/>
  <c r="R26" i="11"/>
  <c r="Q26" i="11"/>
  <c r="R25" i="11"/>
  <c r="Q25" i="11"/>
  <c r="Q23" i="11"/>
  <c r="Q22" i="11"/>
  <c r="R14" i="11" s="1"/>
  <c r="Q21" i="11"/>
  <c r="Q20" i="11"/>
  <c r="Q19" i="11"/>
  <c r="Q18" i="11"/>
  <c r="Q17" i="11"/>
  <c r="Q16" i="11"/>
  <c r="Q15" i="11"/>
  <c r="Q13" i="11"/>
  <c r="U110" i="11"/>
  <c r="T110" i="11"/>
  <c r="U99" i="11"/>
  <c r="U96" i="11"/>
  <c r="T96" i="11"/>
  <c r="T98" i="11"/>
  <c r="U102" i="11"/>
  <c r="T102" i="11"/>
  <c r="U86" i="11"/>
  <c r="T86" i="11"/>
  <c r="U90" i="11"/>
  <c r="T90" i="11"/>
  <c r="U95" i="11"/>
  <c r="T95" i="11"/>
  <c r="U87" i="11"/>
  <c r="T87" i="11"/>
  <c r="U71" i="11"/>
  <c r="T71" i="11"/>
  <c r="T53" i="11"/>
  <c r="T46" i="11"/>
  <c r="U65" i="11"/>
  <c r="U78" i="11"/>
  <c r="T78" i="11"/>
  <c r="U59" i="11"/>
  <c r="T58" i="11"/>
  <c r="U77" i="11"/>
  <c r="T77" i="11"/>
  <c r="AJ24" i="13"/>
  <c r="AJ25" i="13"/>
  <c r="AJ26" i="13"/>
  <c r="AM36" i="13" s="1"/>
  <c r="AJ27" i="13"/>
  <c r="AJ28" i="13"/>
  <c r="AJ29" i="13"/>
  <c r="AJ30" i="13"/>
  <c r="AJ31" i="13"/>
  <c r="T31" i="13"/>
  <c r="T30" i="13"/>
  <c r="T29" i="13"/>
  <c r="T28" i="13"/>
  <c r="T27" i="13"/>
  <c r="T26" i="13"/>
  <c r="T25" i="13"/>
  <c r="T24" i="13"/>
  <c r="T101" i="11" l="1"/>
  <c r="U66" i="11"/>
  <c r="T69" i="11"/>
  <c r="T72" i="11"/>
  <c r="T70" i="11"/>
  <c r="U64" i="11"/>
  <c r="U75" i="11"/>
  <c r="U63" i="11"/>
  <c r="U62" i="11"/>
  <c r="U72" i="11"/>
  <c r="U73" i="11"/>
  <c r="T67" i="11"/>
  <c r="T63" i="11"/>
  <c r="U52" i="11"/>
  <c r="U57" i="11"/>
  <c r="U111" i="11"/>
  <c r="T111" i="11"/>
  <c r="T75" i="11"/>
  <c r="U36" i="11"/>
  <c r="T47" i="11"/>
  <c r="U48" i="11"/>
  <c r="U53" i="11"/>
  <c r="T74" i="11"/>
  <c r="T52" i="11"/>
  <c r="U67" i="11"/>
  <c r="U101" i="11"/>
  <c r="U60" i="11"/>
  <c r="U112" i="11"/>
  <c r="T105" i="11"/>
  <c r="U105" i="11"/>
  <c r="T73" i="11"/>
  <c r="U107" i="11"/>
  <c r="T107" i="11"/>
  <c r="T61" i="11"/>
  <c r="T60" i="11"/>
  <c r="T48" i="11"/>
  <c r="T54" i="11"/>
  <c r="T56" i="11"/>
  <c r="U51" i="11"/>
  <c r="U50" i="11"/>
  <c r="U55" i="11"/>
  <c r="T57" i="11"/>
  <c r="U56" i="11"/>
  <c r="T45" i="11"/>
  <c r="T36" i="11"/>
  <c r="R20" i="11"/>
  <c r="T20" i="11" s="1"/>
  <c r="S14" i="11"/>
  <c r="R17" i="11"/>
  <c r="R13" i="11"/>
  <c r="S15" i="11"/>
  <c r="S18" i="11"/>
  <c r="U97" i="11"/>
  <c r="T97" i="11"/>
  <c r="T104" i="11"/>
  <c r="U104" i="11"/>
  <c r="T115" i="11"/>
  <c r="U115" i="11"/>
  <c r="T106" i="11"/>
  <c r="U106" i="11"/>
  <c r="T113" i="11"/>
  <c r="U113" i="11"/>
  <c r="U114" i="11"/>
  <c r="T114" i="11"/>
  <c r="U109" i="11"/>
  <c r="T109" i="11"/>
  <c r="T103" i="11"/>
  <c r="U103" i="11"/>
  <c r="U108" i="11"/>
  <c r="T108" i="11"/>
  <c r="T100" i="11"/>
  <c r="U100" i="11"/>
  <c r="T49" i="11"/>
  <c r="T76" i="11"/>
  <c r="T50" i="11"/>
  <c r="T68" i="11"/>
  <c r="T39" i="11"/>
  <c r="U39" i="11"/>
  <c r="T28" i="11"/>
  <c r="U28" i="11"/>
  <c r="T27" i="11"/>
  <c r="U27" i="11"/>
  <c r="T33" i="11"/>
  <c r="U33" i="11"/>
  <c r="T38" i="11"/>
  <c r="U38" i="11"/>
  <c r="T37" i="11"/>
  <c r="U37" i="11"/>
  <c r="U35" i="11"/>
  <c r="T35" i="11"/>
  <c r="T34" i="11"/>
  <c r="U34" i="11"/>
  <c r="T32" i="11"/>
  <c r="U32" i="11"/>
  <c r="T31" i="11"/>
  <c r="U31" i="11"/>
  <c r="U30" i="11"/>
  <c r="T30" i="11"/>
  <c r="U29" i="11"/>
  <c r="T29" i="11"/>
  <c r="T26" i="11"/>
  <c r="U26" i="11"/>
  <c r="U25" i="11"/>
  <c r="T25" i="11"/>
  <c r="S24" i="11"/>
  <c r="R24" i="11"/>
  <c r="R23" i="11"/>
  <c r="S23" i="11"/>
  <c r="R16" i="11"/>
  <c r="S16" i="11"/>
  <c r="S13" i="11"/>
  <c r="R21" i="11"/>
  <c r="R15" i="11"/>
  <c r="S21" i="11"/>
  <c r="R18" i="11"/>
  <c r="T18" i="11" s="1"/>
  <c r="R22" i="11"/>
  <c r="S20" i="11"/>
  <c r="R19" i="11"/>
  <c r="S22" i="11"/>
  <c r="S19" i="11"/>
  <c r="S17" i="11"/>
  <c r="T17" i="11" s="1"/>
  <c r="W35" i="13"/>
  <c r="W36" i="13"/>
  <c r="AM35" i="13"/>
  <c r="D4" i="12"/>
  <c r="E86" i="13"/>
  <c r="E87" i="13"/>
  <c r="E88" i="13"/>
  <c r="E79" i="13"/>
  <c r="E80" i="13"/>
  <c r="E81" i="13"/>
  <c r="E82" i="13"/>
  <c r="E83" i="13"/>
  <c r="E84" i="13"/>
  <c r="E85" i="13"/>
  <c r="U17" i="11" l="1"/>
  <c r="T19" i="11"/>
  <c r="U21" i="11"/>
  <c r="U20" i="11"/>
  <c r="U19" i="11"/>
  <c r="U18" i="11"/>
  <c r="U23" i="11"/>
  <c r="T23" i="11"/>
  <c r="T24" i="11"/>
  <c r="U24" i="11"/>
  <c r="T21" i="11"/>
  <c r="U22" i="11"/>
  <c r="T22" i="11"/>
  <c r="N9" i="11"/>
  <c r="N10" i="11"/>
  <c r="N11" i="11"/>
  <c r="N12" i="11"/>
  <c r="N13" i="11"/>
  <c r="N14" i="11"/>
  <c r="N15" i="11"/>
  <c r="N16" i="11"/>
  <c r="N8" i="11"/>
  <c r="F9" i="11"/>
  <c r="G9" i="11" s="1"/>
  <c r="F10" i="11"/>
  <c r="G10" i="11" s="1"/>
  <c r="K10" i="11" s="1"/>
  <c r="F11" i="11"/>
  <c r="G11" i="11" s="1"/>
  <c r="K11" i="11" s="1"/>
  <c r="F12" i="11"/>
  <c r="G12" i="11" s="1"/>
  <c r="K12" i="11" s="1"/>
  <c r="F8" i="11"/>
  <c r="G8" i="11" s="1"/>
  <c r="P12" i="11" l="1"/>
  <c r="S12" i="11" s="1"/>
  <c r="O12" i="11"/>
  <c r="O11" i="11"/>
  <c r="P11" i="11"/>
  <c r="S11" i="11" s="1"/>
  <c r="P10" i="11"/>
  <c r="S10" i="11" s="1"/>
  <c r="O10" i="11"/>
  <c r="K8" i="11"/>
  <c r="P8" i="11" s="1"/>
  <c r="S8" i="11" s="1"/>
  <c r="K9" i="11"/>
  <c r="Q12" i="11" l="1"/>
  <c r="R12" i="11"/>
  <c r="R11" i="11"/>
  <c r="Q11" i="11"/>
  <c r="R10" i="11"/>
  <c r="Q10" i="11"/>
  <c r="P9" i="11"/>
  <c r="S9" i="11" s="1"/>
  <c r="O9" i="11"/>
  <c r="O8" i="11"/>
  <c r="R8" i="11" s="1"/>
  <c r="R9" i="11" l="1"/>
  <c r="Q9" i="11"/>
  <c r="T12" i="11"/>
  <c r="U8" i="11"/>
  <c r="T13" i="11"/>
  <c r="Q8" i="11"/>
  <c r="T9" i="11"/>
  <c r="U16" i="11"/>
  <c r="U13" i="11" l="1"/>
  <c r="U12" i="11"/>
  <c r="T10" i="11"/>
  <c r="U11" i="11"/>
  <c r="U9" i="11"/>
  <c r="T16" i="11"/>
  <c r="T8" i="11"/>
  <c r="U10" i="11"/>
  <c r="T11" i="11"/>
  <c r="U14" i="11"/>
  <c r="T15" i="11"/>
  <c r="T14" i="11"/>
  <c r="U15" i="11"/>
  <c r="G45" i="8"/>
  <c r="N38" i="8" l="1"/>
  <c r="O38" i="8" s="1"/>
  <c r="N37" i="8"/>
  <c r="O37" i="8" s="1"/>
  <c r="N36" i="8"/>
  <c r="O36" i="8" s="1"/>
  <c r="N35" i="8"/>
  <c r="O35" i="8" s="1"/>
  <c r="N34" i="8"/>
  <c r="O34" i="8" s="1"/>
  <c r="N33" i="8"/>
  <c r="O33" i="8" s="1"/>
  <c r="N32" i="8"/>
  <c r="O32" i="8" s="1"/>
  <c r="N31" i="8"/>
  <c r="O31" i="8" s="1"/>
  <c r="N30" i="8"/>
  <c r="O30" i="8" s="1"/>
  <c r="G31" i="8"/>
  <c r="G32" i="8"/>
  <c r="G33" i="8"/>
  <c r="G34" i="8"/>
  <c r="G35" i="8"/>
  <c r="G36" i="8"/>
  <c r="G37" i="8"/>
  <c r="G38" i="8"/>
  <c r="G30" i="8"/>
  <c r="F31" i="8"/>
  <c r="F32" i="8"/>
  <c r="F33" i="8"/>
  <c r="F34" i="8"/>
  <c r="F35" i="8"/>
  <c r="F36" i="8"/>
  <c r="F37" i="8"/>
  <c r="F38" i="8"/>
  <c r="F30" i="8"/>
  <c r="K38" i="8" l="1"/>
  <c r="K37" i="8"/>
  <c r="K36" i="8"/>
  <c r="K35" i="8"/>
  <c r="K34" i="8"/>
  <c r="K33" i="8"/>
  <c r="K32" i="8"/>
  <c r="K31" i="8"/>
  <c r="K30" i="8"/>
  <c r="C31" i="8"/>
  <c r="C32" i="8"/>
  <c r="C33" i="8"/>
  <c r="C34" i="8"/>
  <c r="C35" i="8"/>
  <c r="C36" i="8"/>
  <c r="C37" i="8"/>
  <c r="C38" i="8"/>
  <c r="C30" i="8"/>
  <c r="B46" i="8" l="1"/>
  <c r="E46" i="8"/>
  <c r="E50" i="8" l="1"/>
  <c r="E51" i="8" l="1"/>
  <c r="D8" i="12" l="1"/>
  <c r="D9" i="12" s="1"/>
  <c r="E78" i="13" l="1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D30" i="13"/>
  <c r="D29" i="13"/>
  <c r="D28" i="13"/>
  <c r="D27" i="13"/>
  <c r="D26" i="13"/>
  <c r="D25" i="13"/>
  <c r="D24" i="13"/>
  <c r="D23" i="13"/>
  <c r="D10" i="12"/>
  <c r="F7" i="11"/>
  <c r="G7" i="11" s="1"/>
  <c r="F6" i="11"/>
  <c r="G6" i="11" s="1"/>
  <c r="B50" i="8"/>
  <c r="B52" i="8" s="1"/>
  <c r="B51" i="8"/>
  <c r="E52" i="8"/>
  <c r="G34" i="13" l="1"/>
  <c r="F24" i="13" s="1"/>
  <c r="G35" i="13"/>
  <c r="AL41" i="13" l="1"/>
  <c r="F45" i="13"/>
  <c r="V41" i="13"/>
  <c r="AL42" i="13"/>
  <c r="V45" i="13"/>
  <c r="AL44" i="13"/>
  <c r="V46" i="13"/>
  <c r="V42" i="13"/>
  <c r="F43" i="13"/>
  <c r="AL46" i="13"/>
  <c r="AL45" i="13"/>
  <c r="F44" i="13"/>
  <c r="M91" i="13"/>
  <c r="M82" i="13"/>
  <c r="M64" i="13"/>
  <c r="M85" i="13"/>
  <c r="M76" i="13"/>
  <c r="M67" i="13"/>
  <c r="M58" i="13"/>
  <c r="M73" i="13"/>
  <c r="M70" i="13"/>
  <c r="M61" i="13"/>
  <c r="E41" i="13"/>
  <c r="M87" i="13"/>
  <c r="M92" i="13"/>
  <c r="M84" i="13"/>
  <c r="M89" i="13"/>
  <c r="AK41" i="13"/>
  <c r="U46" i="13"/>
  <c r="M88" i="13"/>
  <c r="M79" i="13"/>
  <c r="E43" i="13"/>
  <c r="U43" i="13"/>
  <c r="U45" i="13"/>
  <c r="AK46" i="13"/>
  <c r="M78" i="13"/>
  <c r="AK43" i="13"/>
  <c r="E42" i="13"/>
  <c r="E45" i="13"/>
  <c r="M59" i="13"/>
  <c r="AK45" i="13"/>
  <c r="E40" i="13"/>
  <c r="M65" i="13"/>
  <c r="M57" i="13"/>
  <c r="M62" i="13"/>
  <c r="M81" i="13"/>
  <c r="M68" i="13"/>
  <c r="E44" i="13"/>
  <c r="AK42" i="13"/>
  <c r="M60" i="13"/>
  <c r="M74" i="13"/>
  <c r="M66" i="13"/>
  <c r="M71" i="13"/>
  <c r="M90" i="13"/>
  <c r="M77" i="13"/>
  <c r="U42" i="13"/>
  <c r="M63" i="13"/>
  <c r="M69" i="13"/>
  <c r="M83" i="13"/>
  <c r="M75" i="13"/>
  <c r="M80" i="13"/>
  <c r="M86" i="13"/>
  <c r="U41" i="13"/>
  <c r="U44" i="13"/>
  <c r="AK44" i="13"/>
  <c r="M72" i="13"/>
  <c r="F41" i="13"/>
  <c r="AL43" i="13"/>
  <c r="F42" i="13"/>
  <c r="V43" i="13"/>
  <c r="V44" i="13"/>
  <c r="F40" i="13"/>
  <c r="AL25" i="13"/>
  <c r="V28" i="13"/>
  <c r="AL28" i="13"/>
  <c r="V26" i="13"/>
  <c r="AL26" i="13"/>
  <c r="AL30" i="13"/>
  <c r="V27" i="13"/>
  <c r="V30" i="13"/>
  <c r="AK29" i="13"/>
  <c r="AK27" i="13"/>
  <c r="U27" i="13"/>
  <c r="F86" i="13"/>
  <c r="U29" i="13"/>
  <c r="U26" i="13"/>
  <c r="AK28" i="13"/>
  <c r="AK26" i="13"/>
  <c r="U28" i="13"/>
  <c r="F87" i="13"/>
  <c r="U30" i="13"/>
  <c r="AK25" i="13"/>
  <c r="F88" i="13"/>
  <c r="AK30" i="13"/>
  <c r="U25" i="13"/>
  <c r="V29" i="13"/>
  <c r="AL27" i="13"/>
  <c r="V25" i="13"/>
  <c r="AL29" i="13"/>
  <c r="F85" i="13"/>
  <c r="F82" i="13"/>
  <c r="F80" i="13"/>
  <c r="F83" i="13"/>
  <c r="F79" i="13"/>
  <c r="F81" i="13"/>
  <c r="F84" i="13"/>
  <c r="E24" i="13"/>
  <c r="F25" i="13"/>
  <c r="F29" i="13"/>
  <c r="F26" i="13"/>
  <c r="F27" i="13"/>
  <c r="F28" i="13"/>
  <c r="F74" i="13"/>
  <c r="F68" i="13"/>
  <c r="F58" i="13"/>
  <c r="F59" i="13"/>
  <c r="F75" i="13"/>
  <c r="F77" i="13"/>
  <c r="F71" i="13"/>
  <c r="F61" i="13"/>
  <c r="F62" i="13"/>
  <c r="F78" i="13"/>
  <c r="F73" i="13"/>
  <c r="F64" i="13"/>
  <c r="F57" i="13"/>
  <c r="E29" i="13"/>
  <c r="E26" i="13"/>
  <c r="F76" i="13"/>
  <c r="F66" i="13"/>
  <c r="F60" i="13"/>
  <c r="F67" i="13"/>
  <c r="F69" i="13"/>
  <c r="F63" i="13"/>
  <c r="E28" i="13"/>
  <c r="E25" i="13"/>
  <c r="F70" i="13"/>
  <c r="F72" i="13"/>
  <c r="F65" i="13"/>
  <c r="E27" i="13"/>
</calcChain>
</file>

<file path=xl/connections.xml><?xml version="1.0" encoding="utf-8"?>
<connections xmlns="http://schemas.openxmlformats.org/spreadsheetml/2006/main">
  <connection id="1" name="00364711" type="6" refreshedVersion="6" background="1" saveData="1">
    <textPr codePage="437" sourceFile="D:\Wizard transferr\2022-08-03 H4 MO3.13 uptake\003647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<sst xmlns="http://schemas.openxmlformats.org/spreadsheetml/2006/main" count="1558" uniqueCount="229">
  <si>
    <t>cpm average</t>
  </si>
  <si>
    <t>cpm (375µl)</t>
  </si>
  <si>
    <t>Name</t>
  </si>
  <si>
    <t>Date</t>
  </si>
  <si>
    <t>Cell type</t>
  </si>
  <si>
    <t>Short description</t>
  </si>
  <si>
    <t>Transporter constructs</t>
  </si>
  <si>
    <t>Substrate</t>
  </si>
  <si>
    <t>Inhibitors</t>
  </si>
  <si>
    <t>Uptake buffer</t>
  </si>
  <si>
    <t>Protocol</t>
  </si>
  <si>
    <t>Growth medium</t>
  </si>
  <si>
    <t xml:space="preserve">Passage number </t>
  </si>
  <si>
    <t>Incubation buffer</t>
  </si>
  <si>
    <t>Incubation volume (ul)</t>
  </si>
  <si>
    <t>cpm per sample</t>
  </si>
  <si>
    <t>Incubation time(s) (min)</t>
  </si>
  <si>
    <t># samples</t>
  </si>
  <si>
    <t>Err factor</t>
  </si>
  <si>
    <t>ul T4 stock</t>
  </si>
  <si>
    <t>Total volume buffer (ml)</t>
  </si>
  <si>
    <t>Wash buffer</t>
  </si>
  <si>
    <t>Lysis buffer</t>
  </si>
  <si>
    <t>0.1 M NaOH</t>
  </si>
  <si>
    <t>avg %uptake</t>
  </si>
  <si>
    <t>std %uptake</t>
  </si>
  <si>
    <t>cpm T4 stock/ul</t>
  </si>
  <si>
    <t>none</t>
  </si>
  <si>
    <t>1 nM T3 or T4</t>
  </si>
  <si>
    <t>DPBS + 0.1% glucose/0.1% BSA</t>
  </si>
  <si>
    <t>DMEM/F12 + 9% FBS + P/S</t>
  </si>
  <si>
    <t>Centrifuge 5' 1500 rpm, remove medium, take up cells in 10 ml growth medium</t>
  </si>
  <si>
    <t>Trypsinize with 1 ml trypsin ~xx min</t>
  </si>
  <si>
    <t>quenche with 10 ml growth medium</t>
  </si>
  <si>
    <t>DPBS + 0.1% glucose0.1% BSA</t>
  </si>
  <si>
    <t>T3</t>
  </si>
  <si>
    <t>T4</t>
  </si>
  <si>
    <t>ul cold T4 stock (1 uM)</t>
  </si>
  <si>
    <t>cpm T3 stock/ul</t>
  </si>
  <si>
    <t>ul T3 stock</t>
  </si>
  <si>
    <t>ul cold T3 stock (1 uM)</t>
  </si>
  <si>
    <t>Plate 500 per well</t>
  </si>
  <si>
    <t>Without BSA</t>
  </si>
  <si>
    <t>Input</t>
  </si>
  <si>
    <t>375 ul mix</t>
  </si>
  <si>
    <t>T3 no BSA</t>
  </si>
  <si>
    <t>T4 no BSA</t>
  </si>
  <si>
    <t>Cell count</t>
  </si>
  <si>
    <t xml:space="preserve">Need </t>
  </si>
  <si>
    <t>Dilute</t>
  </si>
  <si>
    <t>Plate</t>
  </si>
  <si>
    <t>500 ul per well</t>
  </si>
  <si>
    <t>Protocol ID</t>
  </si>
  <si>
    <t>Protocol name</t>
  </si>
  <si>
    <t>Measurement date &amp; time</t>
  </si>
  <si>
    <t>Completion status</t>
  </si>
  <si>
    <t>Run ID</t>
  </si>
  <si>
    <t>Rack</t>
  </si>
  <si>
    <t>Det</t>
  </si>
  <si>
    <t>Pos</t>
  </si>
  <si>
    <t>Time</t>
  </si>
  <si>
    <t>Sample code</t>
  </si>
  <si>
    <t>I-125 Counts</t>
  </si>
  <si>
    <t>I-125 CPM</t>
  </si>
  <si>
    <t>I-125 Error %</t>
  </si>
  <si>
    <t>I-125 Info</t>
  </si>
  <si>
    <t>T3 - BSA</t>
  </si>
  <si>
    <t>T4 -BSA</t>
  </si>
  <si>
    <t>75 ul tracer mix</t>
  </si>
  <si>
    <t>good</t>
  </si>
  <si>
    <t>%uptake 1 tov DMSO</t>
  </si>
  <si>
    <t>%uptake 2 tov DMSO</t>
  </si>
  <si>
    <t>Compound</t>
  </si>
  <si>
    <t>Sily</t>
  </si>
  <si>
    <t>pak</t>
  </si>
  <si>
    <t>DPBS + 0.1% glucose/0% BSA</t>
  </si>
  <si>
    <t>uL nodig</t>
  </si>
  <si>
    <t>Plate 50000 cells per well in 24 wells plates:</t>
  </si>
  <si>
    <t>Dilute cells in medium to 100000 cells per ml</t>
  </si>
  <si>
    <t>H4</t>
  </si>
  <si>
    <t>MO3.13</t>
  </si>
  <si>
    <t>Nathalie</t>
  </si>
  <si>
    <t>Samples from curve:</t>
  </si>
  <si>
    <t>Samples from assay:</t>
  </si>
  <si>
    <t>Total:</t>
  </si>
  <si>
    <t xml:space="preserve">Make extra mix: </t>
  </si>
  <si>
    <t>Total volume needed:</t>
  </si>
  <si>
    <t>ml</t>
  </si>
  <si>
    <t>Proceed according protocol:</t>
  </si>
  <si>
    <t>in NaOH</t>
  </si>
  <si>
    <t>5. Calculate the amount of protein (manually standard curve and all samples minus blanc) remembering to correct your samples for dilution giving amount of protein in mg/ml</t>
  </si>
  <si>
    <t xml:space="preserve">* This can be done before hand and be alliquoted, freezing and thawing causes degradation of the protein by NaOH. </t>
  </si>
  <si>
    <t xml:space="preserve">   Make curve in 0.1M NaOH, PBS or H2O but it should always be similar to the liquid your sample is in.</t>
  </si>
  <si>
    <t>concentration curve</t>
  </si>
  <si>
    <t>nu 2, 1.5, 1 0.75, 0.5, 0.25, 0.125, 0 mg/ml</t>
  </si>
  <si>
    <t>A</t>
  </si>
  <si>
    <t>BSA 2 mg/mL</t>
  </si>
  <si>
    <t>B</t>
  </si>
  <si>
    <t>BSA 1.5 mg/mL</t>
  </si>
  <si>
    <t>C</t>
  </si>
  <si>
    <t>BSA 1 mg/mL</t>
  </si>
  <si>
    <t>D</t>
  </si>
  <si>
    <t>BSA 0.75 mg/mL</t>
  </si>
  <si>
    <t>E</t>
  </si>
  <si>
    <t>BSA 0.5 mg/mL</t>
  </si>
  <si>
    <t>F</t>
  </si>
  <si>
    <t>BSA 0.25 mg/mL</t>
  </si>
  <si>
    <t>G</t>
  </si>
  <si>
    <t>BSA 0.125 mg/mL</t>
  </si>
  <si>
    <t>H</t>
  </si>
  <si>
    <t>BSA 0 mg/mL</t>
  </si>
  <si>
    <t>Standard curve</t>
  </si>
  <si>
    <t>mg/ml BSA</t>
  </si>
  <si>
    <t>Average</t>
  </si>
  <si>
    <t>Back calculation</t>
  </si>
  <si>
    <t xml:space="preserve"> </t>
  </si>
  <si>
    <t>Protein concentration in sample</t>
  </si>
  <si>
    <t>Conc. (mg/ml)</t>
  </si>
  <si>
    <t>BCA mix</t>
  </si>
  <si>
    <t>Reagens (1:50 conc):</t>
  </si>
  <si>
    <t>BCA (big bottle)</t>
  </si>
  <si>
    <t>slope/helling</t>
  </si>
  <si>
    <t>intercept</t>
  </si>
  <si>
    <t>cpm 5 ul T3 stock</t>
  </si>
  <si>
    <t>cpm 5 ul T4 stock</t>
  </si>
  <si>
    <t>= not included</t>
  </si>
  <si>
    <t>MO3.13 cells in T75 flasks</t>
  </si>
  <si>
    <t>MO3.13, H4, SKNAS</t>
  </si>
  <si>
    <t>Test  inhibition of different compounds on H4, MO3.13, SKNAS</t>
  </si>
  <si>
    <t>H4, MO3.13, SKNAS</t>
  </si>
  <si>
    <t>Per cellijn</t>
  </si>
  <si>
    <t>BSp 10</t>
  </si>
  <si>
    <t>BSP 10</t>
  </si>
  <si>
    <t>BSP 30</t>
  </si>
  <si>
    <t>BSP 100</t>
  </si>
  <si>
    <t>BSP 300</t>
  </si>
  <si>
    <t>IOP 100</t>
  </si>
  <si>
    <t>NH3</t>
  </si>
  <si>
    <t>DMSO 0.5%</t>
  </si>
  <si>
    <t>DMSO 1%</t>
  </si>
  <si>
    <t>Aparte buizen gemaakt met voorgemaakte incubatiemix en daaraan de compounds toegevoegd (1:100 of 1:200)</t>
  </si>
  <si>
    <t>IOP</t>
  </si>
  <si>
    <t>SILYCHRISTIN</t>
  </si>
  <si>
    <t>DILUTION</t>
  </si>
  <si>
    <t>uL compound</t>
  </si>
  <si>
    <t>uL medium</t>
  </si>
  <si>
    <t>wells</t>
  </si>
  <si>
    <t>SILY</t>
  </si>
  <si>
    <t>INCUBATIEMIXEN</t>
  </si>
  <si>
    <t>Stock</t>
  </si>
  <si>
    <t>SKNAS</t>
  </si>
  <si>
    <t>10 µM BSP</t>
  </si>
  <si>
    <t>30 µM BSP</t>
  </si>
  <si>
    <t>100 µM BSP</t>
  </si>
  <si>
    <t>300 µM BSP</t>
  </si>
  <si>
    <t>100 µM IOP</t>
  </si>
  <si>
    <t>1 µM NH3</t>
  </si>
  <si>
    <t>0.5% DMSO</t>
  </si>
  <si>
    <t>1% DMSO</t>
  </si>
  <si>
    <t>10 µM silychristin</t>
  </si>
  <si>
    <t>Tracermix</t>
  </si>
  <si>
    <t>cpm 1 cporrected</t>
  </si>
  <si>
    <t>average cpm corrected</t>
  </si>
  <si>
    <t>cpm 1 (raw)</t>
  </si>
  <si>
    <t>cpm 2 (raw)</t>
  </si>
  <si>
    <t>cpm average (raw)</t>
  </si>
  <si>
    <t>cpm 2 corrected</t>
  </si>
  <si>
    <t>T3 sample 1</t>
  </si>
  <si>
    <t>T3 Sample 2</t>
  </si>
  <si>
    <t>T4 Sample 1</t>
  </si>
  <si>
    <t>T4 Sample 2</t>
  </si>
  <si>
    <t>T3 10 µM silychristin 1</t>
  </si>
  <si>
    <t>T4 10 µM silychristin 1</t>
  </si>
  <si>
    <t>T4 10 µM silychristin 2</t>
  </si>
  <si>
    <t>T3 10 µM silychristin 2</t>
  </si>
  <si>
    <t>1. Make standard curve*: 2 - 1.5 - 1 - 0.75 - 0.5 - 0.25 - 0.125 - 0  0 mg/ml BSA.</t>
  </si>
  <si>
    <t xml:space="preserve">2. Dilute 50Xreagens to a 1X solution  </t>
  </si>
  <si>
    <t>3. Pipette 10 uL of your samples and standards in a 96 well ELISA plate.</t>
  </si>
  <si>
    <r>
      <t xml:space="preserve">4. Add 200µl BCA reagens, wait 30 minutes at 37 degrees in de </t>
    </r>
    <r>
      <rPr>
        <b/>
        <sz val="11"/>
        <color theme="1"/>
        <rFont val="Calibri"/>
        <family val="2"/>
        <scheme val="minor"/>
      </rPr>
      <t>DARK</t>
    </r>
    <r>
      <rPr>
        <sz val="11"/>
        <color theme="1"/>
        <rFont val="Calibri"/>
        <family val="2"/>
        <scheme val="minor"/>
      </rPr>
      <t xml:space="preserve"> and read the plate at nm</t>
    </r>
  </si>
  <si>
    <t>T3 sample 2</t>
  </si>
  <si>
    <t>T4 sample 1</t>
  </si>
  <si>
    <t>T4 sample 2</t>
  </si>
  <si>
    <t>I</t>
  </si>
  <si>
    <t>004611.csv</t>
  </si>
  <si>
    <t>TELLING 5 min</t>
  </si>
  <si>
    <t>BCA plate readout MO</t>
  </si>
  <si>
    <t>MO</t>
  </si>
  <si>
    <t>BCA plate readout SK</t>
  </si>
  <si>
    <t>TBBPA, CP, NH3 and IOP</t>
  </si>
  <si>
    <t>CP 10</t>
  </si>
  <si>
    <t>CP 0.1</t>
  </si>
  <si>
    <t>CP 1</t>
  </si>
  <si>
    <t>CP 20</t>
  </si>
  <si>
    <t>TBBPA 0.3</t>
  </si>
  <si>
    <t>TBBPA 1</t>
  </si>
  <si>
    <t>TBBPA 3</t>
  </si>
  <si>
    <t>TBBPA 10</t>
  </si>
  <si>
    <t>42.5 ml nodig</t>
  </si>
  <si>
    <t>P19, P23, P19</t>
  </si>
  <si>
    <r>
      <t>5.42x10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viable cells per ml</t>
    </r>
  </si>
  <si>
    <r>
      <t>3.8x10</t>
    </r>
    <r>
      <rPr>
        <vertAlign val="superscript"/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Calibri"/>
        <family val="2"/>
        <scheme val="minor"/>
      </rPr>
      <t>total cells needed in 38 mL</t>
    </r>
  </si>
  <si>
    <t xml:space="preserve">7.0 ml cell suspension </t>
  </si>
  <si>
    <r>
      <t>6.59x10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viable cells per ml</t>
    </r>
  </si>
  <si>
    <t xml:space="preserve">5.7 ml cell suspension </t>
  </si>
  <si>
    <r>
      <t>37.82x10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viable cells per ml</t>
    </r>
  </si>
  <si>
    <r>
      <t>7.6x10</t>
    </r>
    <r>
      <rPr>
        <vertAlign val="superscript"/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Calibri"/>
        <family val="2"/>
        <scheme val="minor"/>
      </rPr>
      <t>total cells needed in 38 mL</t>
    </r>
  </si>
  <si>
    <t xml:space="preserve">2.0 ml cell suspension </t>
  </si>
  <si>
    <t>Etc.</t>
  </si>
  <si>
    <t>Per celtype</t>
  </si>
  <si>
    <t>CP20</t>
  </si>
  <si>
    <t>TB 0.3</t>
  </si>
  <si>
    <t>TB 1</t>
  </si>
  <si>
    <t>TB 3</t>
  </si>
  <si>
    <t>TB 10</t>
  </si>
  <si>
    <t>Empty</t>
  </si>
  <si>
    <t>0.1 µM CP</t>
  </si>
  <si>
    <t>1 µM CP</t>
  </si>
  <si>
    <t>10 µM CP</t>
  </si>
  <si>
    <t>20 µM CP</t>
  </si>
  <si>
    <t>0.3 µM TBBPA</t>
  </si>
  <si>
    <t>1 µM TBBPA</t>
  </si>
  <si>
    <t>3 µM TBBPA</t>
  </si>
  <si>
    <t>10 µM TBBPA</t>
  </si>
  <si>
    <t>cpm 1</t>
  </si>
  <si>
    <t>cpm 2</t>
  </si>
  <si>
    <t>BCA plate readout H4 1</t>
  </si>
  <si>
    <t>BCA plate readout H4 2</t>
  </si>
  <si>
    <t>Standard curve 1</t>
  </si>
  <si>
    <t>B C T SKNAS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</si>
</sst>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B05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6" fillId="0" borderId="0"/>
    <xf numFmtId="9" fontId="18" fillId="0" borderId="0" applyFont="0" applyFill="0" applyBorder="0" applyAlignment="0" applyProtection="0"/>
  </cellStyleXfs>
  <cellXfs count="212">
    <xf numFmtId="0" fontId="0" fillId="0" borderId="0" xfId="0"/>
    <xf numFmtId="0" fontId="1" fillId="0" borderId="0" xfId="0" applyFont="1"/>
    <xf numFmtId="2" fontId="0" fillId="0" borderId="0" xfId="0" applyNumberFormat="1"/>
    <xf numFmtId="0" fontId="6" fillId="0" borderId="0" xfId="0" applyFont="1"/>
    <xf numFmtId="2" fontId="6" fillId="0" borderId="0" xfId="0" applyNumberFormat="1" applyFont="1"/>
    <xf numFmtId="0" fontId="0" fillId="0" borderId="0" xfId="0" applyFill="1"/>
    <xf numFmtId="0" fontId="3" fillId="0" borderId="0" xfId="0" applyFont="1" applyFill="1"/>
    <xf numFmtId="0" fontId="0" fillId="0" borderId="0" xfId="0" quotePrefix="1" applyFill="1" applyAlignment="1">
      <alignment horizontal="right"/>
    </xf>
    <xf numFmtId="0" fontId="0" fillId="0" borderId="0" xfId="0" applyFill="1" applyAlignment="1">
      <alignment horizontal="right"/>
    </xf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1" fontId="10" fillId="0" borderId="0" xfId="0" applyNumberFormat="1" applyFont="1"/>
    <xf numFmtId="0" fontId="0" fillId="0" borderId="0" xfId="0" applyFont="1"/>
    <xf numFmtId="22" fontId="0" fillId="0" borderId="0" xfId="0" applyNumberFormat="1"/>
    <xf numFmtId="14" fontId="0" fillId="0" borderId="0" xfId="0" applyNumberFormat="1" applyFill="1"/>
    <xf numFmtId="0" fontId="0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1" fillId="0" borderId="0" xfId="0" applyFont="1" applyFill="1"/>
    <xf numFmtId="164" fontId="0" fillId="0" borderId="0" xfId="0" applyNumberFormat="1" applyFill="1"/>
    <xf numFmtId="0" fontId="0" fillId="0" borderId="0" xfId="0" applyFill="1" applyBorder="1"/>
    <xf numFmtId="0" fontId="0" fillId="0" borderId="0" xfId="0" applyFont="1" applyFill="1" applyBorder="1"/>
    <xf numFmtId="0" fontId="0" fillId="0" borderId="1" xfId="0" applyBorder="1"/>
    <xf numFmtId="0" fontId="0" fillId="0" borderId="6" xfId="0" applyBorder="1"/>
    <xf numFmtId="0" fontId="0" fillId="0" borderId="5" xfId="0" applyBorder="1"/>
    <xf numFmtId="164" fontId="0" fillId="0" borderId="5" xfId="0" applyNumberFormat="1" applyBorder="1"/>
    <xf numFmtId="0" fontId="0" fillId="0" borderId="3" xfId="0" applyBorder="1"/>
    <xf numFmtId="0" fontId="0" fillId="0" borderId="4" xfId="0" applyBorder="1"/>
    <xf numFmtId="0" fontId="12" fillId="0" borderId="0" xfId="0" applyFont="1" applyFill="1"/>
    <xf numFmtId="0" fontId="4" fillId="0" borderId="0" xfId="0" applyFont="1"/>
    <xf numFmtId="0" fontId="13" fillId="0" borderId="0" xfId="0" applyFont="1"/>
    <xf numFmtId="1" fontId="0" fillId="0" borderId="2" xfId="0" applyNumberFormat="1" applyBorder="1"/>
    <xf numFmtId="1" fontId="0" fillId="0" borderId="0" xfId="0" applyNumberFormat="1"/>
    <xf numFmtId="1" fontId="0" fillId="0" borderId="5" xfId="0" applyNumberFormat="1" applyBorder="1"/>
    <xf numFmtId="0" fontId="1" fillId="0" borderId="7" xfId="0" applyFont="1" applyFill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164" fontId="0" fillId="0" borderId="0" xfId="0" applyNumberFormat="1" applyBorder="1"/>
    <xf numFmtId="0" fontId="1" fillId="0" borderId="0" xfId="0" applyFont="1" applyFill="1" applyBorder="1"/>
    <xf numFmtId="0" fontId="7" fillId="0" borderId="5" xfId="0" applyFont="1" applyBorder="1"/>
    <xf numFmtId="0" fontId="7" fillId="0" borderId="0" xfId="0" applyFon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/>
    <xf numFmtId="0" fontId="0" fillId="0" borderId="0" xfId="0" applyFont="1" applyFill="1" applyBorder="1"/>
    <xf numFmtId="2" fontId="0" fillId="0" borderId="0" xfId="0" applyNumberFormat="1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/>
    <xf numFmtId="1" fontId="0" fillId="0" borderId="0" xfId="0" applyNumberFormat="1" applyFill="1" applyBorder="1"/>
    <xf numFmtId="0" fontId="1" fillId="0" borderId="0" xfId="0" quotePrefix="1" applyFont="1" applyFill="1" applyBorder="1"/>
    <xf numFmtId="0" fontId="3" fillId="0" borderId="0" xfId="0" applyFont="1" applyFill="1" applyBorder="1"/>
    <xf numFmtId="0" fontId="0" fillId="0" borderId="0" xfId="0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5" fillId="2" borderId="8" xfId="0" applyFont="1" applyFill="1" applyBorder="1"/>
    <xf numFmtId="0" fontId="0" fillId="2" borderId="8" xfId="0" applyFill="1" applyBorder="1"/>
    <xf numFmtId="0" fontId="0" fillId="0" borderId="0" xfId="0" quotePrefix="1"/>
    <xf numFmtId="165" fontId="0" fillId="0" borderId="0" xfId="0" applyNumberFormat="1" applyBorder="1"/>
    <xf numFmtId="0" fontId="1" fillId="0" borderId="7" xfId="0" applyFont="1" applyFill="1" applyBorder="1"/>
    <xf numFmtId="0" fontId="7" fillId="7" borderId="0" xfId="0" applyFont="1" applyFill="1"/>
    <xf numFmtId="0" fontId="0" fillId="4" borderId="0" xfId="0" applyFill="1"/>
    <xf numFmtId="165" fontId="0" fillId="0" borderId="0" xfId="0" applyNumberFormat="1" applyFill="1" applyBorder="1"/>
    <xf numFmtId="165" fontId="0" fillId="0" borderId="0" xfId="0" applyNumberFormat="1" applyFont="1" applyFill="1" applyBorder="1"/>
    <xf numFmtId="0" fontId="0" fillId="7" borderId="5" xfId="0" applyFill="1" applyBorder="1"/>
    <xf numFmtId="0" fontId="0" fillId="0" borderId="1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4" borderId="0" xfId="0" quotePrefix="1" applyFill="1"/>
    <xf numFmtId="0" fontId="0" fillId="0" borderId="7" xfId="0" applyFill="1" applyBorder="1"/>
    <xf numFmtId="0" fontId="0" fillId="0" borderId="13" xfId="0" applyBorder="1"/>
    <xf numFmtId="164" fontId="0" fillId="0" borderId="13" xfId="0" applyNumberFormat="1" applyFill="1" applyBorder="1"/>
    <xf numFmtId="164" fontId="0" fillId="0" borderId="14" xfId="0" applyNumberFormat="1" applyFill="1" applyBorder="1"/>
    <xf numFmtId="164" fontId="0" fillId="0" borderId="0" xfId="0" applyNumberFormat="1" applyFill="1" applyBorder="1"/>
    <xf numFmtId="164" fontId="0" fillId="0" borderId="16" xfId="0" applyNumberFormat="1" applyFill="1" applyBorder="1"/>
    <xf numFmtId="0" fontId="0" fillId="0" borderId="18" xfId="0" applyBorder="1"/>
    <xf numFmtId="164" fontId="0" fillId="0" borderId="18" xfId="0" applyNumberFormat="1" applyFill="1" applyBorder="1"/>
    <xf numFmtId="164" fontId="0" fillId="0" borderId="19" xfId="0" applyNumberFormat="1" applyFill="1" applyBorder="1"/>
    <xf numFmtId="164" fontId="1" fillId="0" borderId="13" xfId="0" applyNumberFormat="1" applyFont="1" applyBorder="1"/>
    <xf numFmtId="0" fontId="0" fillId="0" borderId="13" xfId="0" applyFill="1" applyBorder="1"/>
    <xf numFmtId="2" fontId="0" fillId="0" borderId="13" xfId="0" applyNumberFormat="1" applyFill="1" applyBorder="1"/>
    <xf numFmtId="0" fontId="0" fillId="0" borderId="18" xfId="0" applyFill="1" applyBorder="1"/>
    <xf numFmtId="2" fontId="0" fillId="0" borderId="18" xfId="0" applyNumberFormat="1" applyFill="1" applyBorder="1"/>
    <xf numFmtId="165" fontId="0" fillId="3" borderId="20" xfId="0" applyNumberFormat="1" applyFill="1" applyBorder="1"/>
    <xf numFmtId="0" fontId="1" fillId="6" borderId="21" xfId="0" applyFont="1" applyFill="1" applyBorder="1"/>
    <xf numFmtId="165" fontId="0" fillId="3" borderId="22" xfId="0" applyNumberFormat="1" applyFill="1" applyBorder="1"/>
    <xf numFmtId="0" fontId="1" fillId="10" borderId="23" xfId="0" applyFont="1" applyFill="1" applyBorder="1"/>
    <xf numFmtId="0" fontId="1" fillId="12" borderId="23" xfId="0" applyFont="1" applyFill="1" applyBorder="1"/>
    <xf numFmtId="0" fontId="1" fillId="13" borderId="23" xfId="0" applyFont="1" applyFill="1" applyBorder="1"/>
    <xf numFmtId="165" fontId="0" fillId="0" borderId="23" xfId="0" applyNumberFormat="1" applyFont="1" applyFill="1" applyBorder="1"/>
    <xf numFmtId="165" fontId="0" fillId="3" borderId="24" xfId="0" applyNumberFormat="1" applyFill="1" applyBorder="1"/>
    <xf numFmtId="165" fontId="0" fillId="0" borderId="26" xfId="0" applyNumberFormat="1" applyFont="1" applyFill="1" applyBorder="1"/>
    <xf numFmtId="165" fontId="0" fillId="0" borderId="13" xfId="0" applyNumberFormat="1" applyBorder="1"/>
    <xf numFmtId="0" fontId="0" fillId="0" borderId="14" xfId="0" applyBorder="1"/>
    <xf numFmtId="0" fontId="0" fillId="0" borderId="16" xfId="0" applyBorder="1"/>
    <xf numFmtId="0" fontId="1" fillId="6" borderId="25" xfId="0" applyFont="1" applyFill="1" applyBorder="1"/>
    <xf numFmtId="165" fontId="0" fillId="0" borderId="18" xfId="0" applyNumberFormat="1" applyBorder="1"/>
    <xf numFmtId="0" fontId="0" fillId="0" borderId="19" xfId="0" applyBorder="1"/>
    <xf numFmtId="0" fontId="1" fillId="9" borderId="25" xfId="0" applyFont="1" applyFill="1" applyBorder="1"/>
    <xf numFmtId="0" fontId="1" fillId="13" borderId="25" xfId="0" applyFont="1" applyFill="1" applyBorder="1"/>
    <xf numFmtId="165" fontId="0" fillId="3" borderId="27" xfId="0" applyNumberFormat="1" applyFill="1" applyBorder="1"/>
    <xf numFmtId="165" fontId="0" fillId="3" borderId="10" xfId="0" applyNumberFormat="1" applyFill="1" applyBorder="1"/>
    <xf numFmtId="165" fontId="0" fillId="3" borderId="33" xfId="0" applyNumberFormat="1" applyFill="1" applyBorder="1"/>
    <xf numFmtId="0" fontId="1" fillId="5" borderId="12" xfId="0" applyFont="1" applyFill="1" applyBorder="1"/>
    <xf numFmtId="0" fontId="1" fillId="6" borderId="14" xfId="0" applyFont="1" applyFill="1" applyBorder="1"/>
    <xf numFmtId="0" fontId="1" fillId="5" borderId="15" xfId="0" applyFont="1" applyFill="1" applyBorder="1"/>
    <xf numFmtId="0" fontId="1" fillId="6" borderId="16" xfId="0" applyFont="1" applyFill="1" applyBorder="1"/>
    <xf numFmtId="0" fontId="1" fillId="5" borderId="17" xfId="0" applyFont="1" applyFill="1" applyBorder="1"/>
    <xf numFmtId="0" fontId="1" fillId="6" borderId="19" xfId="0" applyFont="1" applyFill="1" applyBorder="1"/>
    <xf numFmtId="0" fontId="1" fillId="9" borderId="12" xfId="0" applyFont="1" applyFill="1" applyBorder="1"/>
    <xf numFmtId="0" fontId="1" fillId="10" borderId="14" xfId="0" applyFont="1" applyFill="1" applyBorder="1"/>
    <xf numFmtId="0" fontId="1" fillId="9" borderId="15" xfId="0" applyFont="1" applyFill="1" applyBorder="1"/>
    <xf numFmtId="0" fontId="1" fillId="10" borderId="16" xfId="0" applyFont="1" applyFill="1" applyBorder="1"/>
    <xf numFmtId="0" fontId="1" fillId="9" borderId="17" xfId="0" applyFont="1" applyFill="1" applyBorder="1"/>
    <xf numFmtId="0" fontId="1" fillId="10" borderId="19" xfId="0" applyFont="1" applyFill="1" applyBorder="1"/>
    <xf numFmtId="0" fontId="1" fillId="11" borderId="12" xfId="0" applyFont="1" applyFill="1" applyBorder="1"/>
    <xf numFmtId="0" fontId="1" fillId="12" borderId="14" xfId="0" applyFont="1" applyFill="1" applyBorder="1"/>
    <xf numFmtId="0" fontId="1" fillId="11" borderId="15" xfId="0" applyFont="1" applyFill="1" applyBorder="1"/>
    <xf numFmtId="0" fontId="1" fillId="12" borderId="16" xfId="0" applyFont="1" applyFill="1" applyBorder="1"/>
    <xf numFmtId="0" fontId="1" fillId="11" borderId="17" xfId="0" applyFont="1" applyFill="1" applyBorder="1"/>
    <xf numFmtId="0" fontId="1" fillId="12" borderId="19" xfId="0" applyFont="1" applyFill="1" applyBorder="1"/>
    <xf numFmtId="0" fontId="1" fillId="5" borderId="32" xfId="0" applyFont="1" applyFill="1" applyBorder="1"/>
    <xf numFmtId="0" fontId="1" fillId="9" borderId="11" xfId="0" applyFont="1" applyFill="1" applyBorder="1"/>
    <xf numFmtId="0" fontId="1" fillId="11" borderId="11" xfId="0" applyFont="1" applyFill="1" applyBorder="1"/>
    <xf numFmtId="0" fontId="1" fillId="8" borderId="11" xfId="0" applyFont="1" applyFill="1" applyBorder="1"/>
    <xf numFmtId="165" fontId="0" fillId="0" borderId="11" xfId="0" applyNumberFormat="1" applyFont="1" applyFill="1" applyBorder="1"/>
    <xf numFmtId="165" fontId="0" fillId="0" borderId="31" xfId="0" applyNumberFormat="1" applyFont="1" applyFill="1" applyBorder="1"/>
    <xf numFmtId="0" fontId="1" fillId="8" borderId="12" xfId="0" applyFont="1" applyFill="1" applyBorder="1"/>
    <xf numFmtId="0" fontId="1" fillId="13" borderId="14" xfId="0" applyFont="1" applyFill="1" applyBorder="1"/>
    <xf numFmtId="0" fontId="1" fillId="8" borderId="15" xfId="0" applyFont="1" applyFill="1" applyBorder="1"/>
    <xf numFmtId="0" fontId="1" fillId="13" borderId="16" xfId="0" applyFont="1" applyFill="1" applyBorder="1"/>
    <xf numFmtId="0" fontId="1" fillId="8" borderId="17" xfId="0" applyFont="1" applyFill="1" applyBorder="1"/>
    <xf numFmtId="0" fontId="1" fillId="13" borderId="19" xfId="0" applyFont="1" applyFill="1" applyBorder="1"/>
    <xf numFmtId="0" fontId="0" fillId="7" borderId="0" xfId="0" applyFill="1"/>
    <xf numFmtId="0" fontId="0" fillId="0" borderId="8" xfId="0" applyFill="1" applyBorder="1"/>
    <xf numFmtId="10" fontId="0" fillId="0" borderId="13" xfId="0" applyNumberFormat="1" applyFill="1" applyBorder="1"/>
    <xf numFmtId="10" fontId="0" fillId="0" borderId="0" xfId="0" applyNumberFormat="1" applyFill="1" applyBorder="1"/>
    <xf numFmtId="10" fontId="0" fillId="0" borderId="18" xfId="0" applyNumberFormat="1" applyFill="1" applyBorder="1"/>
    <xf numFmtId="10" fontId="0" fillId="0" borderId="13" xfId="2" applyNumberFormat="1" applyFont="1" applyFill="1" applyBorder="1"/>
    <xf numFmtId="10" fontId="0" fillId="0" borderId="13" xfId="2" applyNumberFormat="1" applyFont="1" applyBorder="1"/>
    <xf numFmtId="10" fontId="0" fillId="0" borderId="0" xfId="2" applyNumberFormat="1" applyFont="1" applyFill="1" applyBorder="1"/>
    <xf numFmtId="10" fontId="0" fillId="0" borderId="0" xfId="2" applyNumberFormat="1" applyFont="1" applyBorder="1"/>
    <xf numFmtId="10" fontId="0" fillId="0" borderId="18" xfId="2" applyNumberFormat="1" applyFont="1" applyFill="1" applyBorder="1"/>
    <xf numFmtId="10" fontId="0" fillId="0" borderId="18" xfId="2" applyNumberFormat="1" applyFont="1" applyBorder="1"/>
    <xf numFmtId="10" fontId="0" fillId="0" borderId="14" xfId="2" applyNumberFormat="1" applyFont="1" applyBorder="1"/>
    <xf numFmtId="10" fontId="0" fillId="0" borderId="16" xfId="2" applyNumberFormat="1" applyFont="1" applyBorder="1"/>
    <xf numFmtId="10" fontId="0" fillId="0" borderId="19" xfId="2" applyNumberFormat="1" applyFont="1" applyBorder="1"/>
    <xf numFmtId="0" fontId="0" fillId="0" borderId="0" xfId="0" quotePrefix="1" applyFill="1"/>
    <xf numFmtId="0" fontId="1" fillId="0" borderId="0" xfId="1" applyFont="1" applyFill="1"/>
    <xf numFmtId="0" fontId="17" fillId="0" borderId="0" xfId="0" applyFont="1" applyFill="1"/>
    <xf numFmtId="165" fontId="0" fillId="0" borderId="0" xfId="0" applyNumberFormat="1" applyFill="1"/>
    <xf numFmtId="0" fontId="0" fillId="7" borderId="9" xfId="0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0" fontId="1" fillId="0" borderId="32" xfId="0" applyFont="1" applyFill="1" applyBorder="1"/>
    <xf numFmtId="0" fontId="1" fillId="0" borderId="21" xfId="0" applyFont="1" applyFill="1" applyBorder="1"/>
    <xf numFmtId="0" fontId="1" fillId="0" borderId="11" xfId="0" applyFont="1" applyFill="1" applyBorder="1"/>
    <xf numFmtId="0" fontId="1" fillId="0" borderId="23" xfId="0" applyFont="1" applyFill="1" applyBorder="1"/>
    <xf numFmtId="0" fontId="0" fillId="0" borderId="0" xfId="0" applyAlignment="1">
      <alignment vertical="center"/>
    </xf>
    <xf numFmtId="22" fontId="0" fillId="0" borderId="0" xfId="0" applyNumberFormat="1" applyFill="1"/>
    <xf numFmtId="0" fontId="1" fillId="0" borderId="12" xfId="0" applyFont="1" applyFill="1" applyBorder="1"/>
    <xf numFmtId="0" fontId="1" fillId="0" borderId="15" xfId="0" applyFont="1" applyFill="1" applyBorder="1"/>
    <xf numFmtId="0" fontId="0" fillId="0" borderId="15" xfId="0" applyBorder="1"/>
    <xf numFmtId="0" fontId="1" fillId="0" borderId="17" xfId="0" applyFont="1" applyFill="1" applyBorder="1"/>
    <xf numFmtId="164" fontId="1" fillId="0" borderId="13" xfId="0" applyNumberFormat="1" applyFont="1" applyFill="1" applyBorder="1"/>
    <xf numFmtId="164" fontId="1" fillId="0" borderId="0" xfId="0" applyNumberFormat="1" applyFont="1" applyFill="1" applyBorder="1"/>
    <xf numFmtId="164" fontId="1" fillId="0" borderId="18" xfId="0" applyNumberFormat="1" applyFont="1" applyFill="1" applyBorder="1"/>
    <xf numFmtId="0" fontId="1" fillId="6" borderId="12" xfId="0" applyFont="1" applyFill="1" applyBorder="1"/>
    <xf numFmtId="0" fontId="1" fillId="6" borderId="15" xfId="0" applyFont="1" applyFill="1" applyBorder="1"/>
    <xf numFmtId="0" fontId="1" fillId="6" borderId="17" xfId="0" applyFont="1" applyFill="1" applyBorder="1"/>
    <xf numFmtId="0" fontId="1" fillId="12" borderId="12" xfId="0" applyFont="1" applyFill="1" applyBorder="1"/>
    <xf numFmtId="0" fontId="1" fillId="12" borderId="15" xfId="0" applyFont="1" applyFill="1" applyBorder="1"/>
    <xf numFmtId="0" fontId="1" fillId="12" borderId="17" xfId="0" applyFont="1" applyFill="1" applyBorder="1"/>
    <xf numFmtId="0" fontId="1" fillId="13" borderId="12" xfId="0" applyFont="1" applyFill="1" applyBorder="1"/>
    <xf numFmtId="0" fontId="1" fillId="13" borderId="15" xfId="0" applyFont="1" applyFill="1" applyBorder="1"/>
    <xf numFmtId="0" fontId="1" fillId="13" borderId="17" xfId="0" applyFont="1" applyFill="1" applyBorder="1"/>
    <xf numFmtId="0" fontId="0" fillId="0" borderId="0" xfId="0" applyBorder="1" applyAlignment="1">
      <alignment vertical="center" textRotation="90"/>
    </xf>
    <xf numFmtId="0" fontId="0" fillId="0" borderId="13" xfId="0" applyBorder="1" applyAlignment="1">
      <alignment horizontal="right"/>
    </xf>
    <xf numFmtId="0" fontId="0" fillId="0" borderId="18" xfId="0" applyBorder="1" applyAlignment="1">
      <alignment horizontal="right"/>
    </xf>
    <xf numFmtId="0" fontId="1" fillId="12" borderId="37" xfId="0" applyFont="1" applyFill="1" applyBorder="1"/>
    <xf numFmtId="0" fontId="0" fillId="0" borderId="38" xfId="0" applyBorder="1" applyAlignment="1">
      <alignment horizontal="right"/>
    </xf>
    <xf numFmtId="14" fontId="0" fillId="2" borderId="8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165" fontId="0" fillId="0" borderId="3" xfId="0" applyNumberFormat="1" applyFont="1" applyFill="1" applyBorder="1" applyAlignment="1">
      <alignment horizontal="center"/>
    </xf>
    <xf numFmtId="165" fontId="0" fillId="0" borderId="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4" xfId="0" applyBorder="1" applyAlignment="1">
      <alignment horizontal="center" vertical="center" textRotation="90"/>
    </xf>
    <xf numFmtId="0" fontId="0" fillId="0" borderId="35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28" xfId="0" applyBorder="1" applyAlignment="1">
      <alignment horizontal="center" vertical="center" textRotation="90"/>
    </xf>
    <xf numFmtId="0" fontId="0" fillId="0" borderId="29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</cellXfs>
  <cellStyles count="3">
    <cellStyle name="Normal" xfId="0" builtinId="0"/>
    <cellStyle name="Percent" xfId="2" builtinId="5"/>
    <cellStyle name="Standaard 2 2" xfId="1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BSA standard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51327595678446"/>
                  <c:y val="-0.6840041197381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'Protein concentration'!$A$23:$A$30</c:f>
              <c:numCache>
                <c:formatCode>General</c:formatCode>
                <c:ptCount val="8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0</c:v>
                </c:pt>
              </c:numCache>
            </c:numRef>
          </c:xVal>
          <c:yVal>
            <c:numRef>
              <c:f>'Protein concentration'!$D$23:$D$30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0-46B1-B377-920F1AC89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53496"/>
        <c:axId val="536859072"/>
      </c:scatterChart>
      <c:valAx>
        <c:axId val="53685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</a:t>
                </a:r>
                <a:r>
                  <a:rPr lang="en-US" baseline="0"/>
                  <a:t> (mg/ml)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9072"/>
        <c:crosses val="autoZero"/>
        <c:crossBetween val="midCat"/>
      </c:valAx>
      <c:valAx>
        <c:axId val="5368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  <a:r>
                  <a:rPr lang="en-US" baseline="0"/>
                  <a:t> at 598nm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BSA standard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51327595678446"/>
                  <c:y val="-0.6840041197381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'Protein concentration'!$Q$26:$Q$31</c:f>
              <c:numCache>
                <c:formatCode>General</c:formatCode>
                <c:ptCount val="6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0</c:v>
                </c:pt>
              </c:numCache>
            </c:numRef>
          </c:xVal>
          <c:yVal>
            <c:numRef>
              <c:f>'Protein concentration'!$T$26:$T$31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8-4CD6-99BE-8F3FD15E5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53496"/>
        <c:axId val="536859072"/>
      </c:scatterChart>
      <c:valAx>
        <c:axId val="53685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</a:t>
                </a:r>
                <a:r>
                  <a:rPr lang="en-US" baseline="0"/>
                  <a:t> (mg/ml)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9072"/>
        <c:crosses val="autoZero"/>
        <c:crossBetween val="midCat"/>
      </c:valAx>
      <c:valAx>
        <c:axId val="5368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  <a:r>
                  <a:rPr lang="en-US" baseline="0"/>
                  <a:t> at 598nm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BSA standard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51327595678446"/>
                  <c:y val="-0.6840041197381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'Protein concentration'!$AG$26:$AG$31</c:f>
              <c:numCache>
                <c:formatCode>General</c:formatCode>
                <c:ptCount val="6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0</c:v>
                </c:pt>
              </c:numCache>
            </c:numRef>
          </c:xVal>
          <c:yVal>
            <c:numRef>
              <c:f>'Protein concentration'!$AJ$26:$AJ$31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1-4C5A-9DF5-0E708E428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53496"/>
        <c:axId val="536859072"/>
      </c:scatterChart>
      <c:valAx>
        <c:axId val="53685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</a:t>
                </a:r>
                <a:r>
                  <a:rPr lang="en-US" baseline="0"/>
                  <a:t> (mg/ml)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9072"/>
        <c:crosses val="autoZero"/>
        <c:crossBetween val="midCat"/>
      </c:valAx>
      <c:valAx>
        <c:axId val="5368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  <a:r>
                  <a:rPr lang="en-US" baseline="0"/>
                  <a:t> at 598nm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BSA standard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51327595678446"/>
                  <c:y val="-0.6840041197381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'Protein concentration'!$A$23:$A$30</c:f>
              <c:numCache>
                <c:formatCode>General</c:formatCode>
                <c:ptCount val="8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0</c:v>
                </c:pt>
              </c:numCache>
            </c:numRef>
          </c:xVal>
          <c:yVal>
            <c:numRef>
              <c:f>'Protein concentration'!$D$23:$D$30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1-4B34-8E6A-870B65B68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53496"/>
        <c:axId val="536859072"/>
      </c:scatterChart>
      <c:valAx>
        <c:axId val="53685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</a:t>
                </a:r>
                <a:r>
                  <a:rPr lang="en-US" baseline="0"/>
                  <a:t> (mg/ml)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9072"/>
        <c:crosses val="autoZero"/>
        <c:crossBetween val="midCat"/>
      </c:valAx>
      <c:valAx>
        <c:axId val="5368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  <a:r>
                  <a:rPr lang="en-US" baseline="0"/>
                  <a:t> at 598nm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BSA standard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51327595678446"/>
                  <c:y val="-0.6840041197381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'Protein concentration'!$A$23:$A$30</c:f>
              <c:numCache>
                <c:formatCode>General</c:formatCode>
                <c:ptCount val="8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0</c:v>
                </c:pt>
              </c:numCache>
            </c:numRef>
          </c:xVal>
          <c:yVal>
            <c:numRef>
              <c:f>'Protein concentration'!$D$23:$D$30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8-4050-888D-F9DF945A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53496"/>
        <c:axId val="536859072"/>
      </c:scatterChart>
      <c:valAx>
        <c:axId val="53685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</a:t>
                </a:r>
                <a:r>
                  <a:rPr lang="en-US" baseline="0"/>
                  <a:t> (mg/ml)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9072"/>
        <c:crosses val="autoZero"/>
        <c:crossBetween val="midCat"/>
      </c:valAx>
      <c:valAx>
        <c:axId val="5368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  <a:r>
                  <a:rPr lang="en-US" baseline="0"/>
                  <a:t> at 598nm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BSA standard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51327595678446"/>
                  <c:y val="-0.6840041197381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'Protein concentration'!$A$23:$A$30</c:f>
              <c:numCache>
                <c:formatCode>General</c:formatCode>
                <c:ptCount val="8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0</c:v>
                </c:pt>
              </c:numCache>
            </c:numRef>
          </c:xVal>
          <c:yVal>
            <c:numRef>
              <c:f>'Protein concentration'!$D$23:$D$30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9-4216-8C16-302C267E4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53496"/>
        <c:axId val="536859072"/>
      </c:scatterChart>
      <c:valAx>
        <c:axId val="53685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</a:t>
                </a:r>
                <a:r>
                  <a:rPr lang="en-US" baseline="0"/>
                  <a:t> (mg/ml)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9072"/>
        <c:crosses val="autoZero"/>
        <c:crossBetween val="midCat"/>
      </c:valAx>
      <c:valAx>
        <c:axId val="5368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  <a:r>
                  <a:rPr lang="en-US" baseline="0"/>
                  <a:t> at 598nm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20</xdr:row>
      <xdr:rowOff>0</xdr:rowOff>
    </xdr:from>
    <xdr:to>
      <xdr:col>13</xdr:col>
      <xdr:colOff>438150</xdr:colOff>
      <xdr:row>31</xdr:row>
      <xdr:rowOff>161925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21</xdr:row>
      <xdr:rowOff>0</xdr:rowOff>
    </xdr:from>
    <xdr:to>
      <xdr:col>29</xdr:col>
      <xdr:colOff>438150</xdr:colOff>
      <xdr:row>32</xdr:row>
      <xdr:rowOff>161925</xdr:rowOff>
    </xdr:to>
    <xdr:graphicFrame macro="">
      <xdr:nvGraphicFramePr>
        <xdr:cNvPr id="3" name="Grafi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21</xdr:row>
      <xdr:rowOff>0</xdr:rowOff>
    </xdr:from>
    <xdr:to>
      <xdr:col>45</xdr:col>
      <xdr:colOff>438150</xdr:colOff>
      <xdr:row>32</xdr:row>
      <xdr:rowOff>161925</xdr:rowOff>
    </xdr:to>
    <xdr:graphicFrame macro="">
      <xdr:nvGraphicFramePr>
        <xdr:cNvPr id="4" name="Grafi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13</xdr:col>
      <xdr:colOff>438150</xdr:colOff>
      <xdr:row>47</xdr:row>
      <xdr:rowOff>161925</xdr:rowOff>
    </xdr:to>
    <xdr:graphicFrame macro="">
      <xdr:nvGraphicFramePr>
        <xdr:cNvPr id="8" name="Grafi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37</xdr:row>
      <xdr:rowOff>0</xdr:rowOff>
    </xdr:from>
    <xdr:to>
      <xdr:col>29</xdr:col>
      <xdr:colOff>438150</xdr:colOff>
      <xdr:row>48</xdr:row>
      <xdr:rowOff>161925</xdr:rowOff>
    </xdr:to>
    <xdr:graphicFrame macro="">
      <xdr:nvGraphicFramePr>
        <xdr:cNvPr id="9" name="Grafi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37</xdr:row>
      <xdr:rowOff>0</xdr:rowOff>
    </xdr:from>
    <xdr:to>
      <xdr:col>45</xdr:col>
      <xdr:colOff>438150</xdr:colOff>
      <xdr:row>48</xdr:row>
      <xdr:rowOff>161925</xdr:rowOff>
    </xdr:to>
    <xdr:graphicFrame macro="">
      <xdr:nvGraphicFramePr>
        <xdr:cNvPr id="11" name="Grafi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03647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E12"/>
  <sheetViews>
    <sheetView workbookViewId="0"/>
  </sheetViews>
  <sheetFormatPr defaultRowHeight="15" x14ac:dyDescent="0.25"/>
  <cols>
    <col min="2" max="2" width="23.5703125" customWidth="1"/>
    <col min="3" max="3" width="26.42578125" customWidth="1"/>
  </cols>
  <sheetData>
    <row r="3" spans="2:5" x14ac:dyDescent="0.25">
      <c r="B3" s="9" t="s">
        <v>2</v>
      </c>
      <c r="C3" s="10" t="s">
        <v>81</v>
      </c>
      <c r="D3" s="9"/>
      <c r="E3" s="9"/>
    </row>
    <row r="4" spans="2:5" x14ac:dyDescent="0.25">
      <c r="B4" s="9" t="s">
        <v>3</v>
      </c>
      <c r="C4" s="14">
        <v>45446</v>
      </c>
      <c r="D4" s="9"/>
      <c r="E4" s="9"/>
    </row>
    <row r="5" spans="2:5" x14ac:dyDescent="0.25">
      <c r="B5" s="14" t="s">
        <v>4</v>
      </c>
      <c r="C5" s="14" t="s">
        <v>127</v>
      </c>
      <c r="D5" s="13"/>
      <c r="E5" s="13"/>
    </row>
    <row r="6" spans="2:5" x14ac:dyDescent="0.25">
      <c r="B6" s="14" t="s">
        <v>6</v>
      </c>
      <c r="C6" s="14" t="s">
        <v>27</v>
      </c>
      <c r="D6" s="13"/>
      <c r="E6" s="13"/>
    </row>
    <row r="7" spans="2:5" x14ac:dyDescent="0.25">
      <c r="B7" s="9" t="s">
        <v>7</v>
      </c>
      <c r="C7" s="11" t="s">
        <v>28</v>
      </c>
      <c r="D7" s="9"/>
      <c r="E7" s="9"/>
    </row>
    <row r="8" spans="2:5" x14ac:dyDescent="0.25">
      <c r="B8" s="9" t="s">
        <v>8</v>
      </c>
      <c r="C8" s="11" t="s">
        <v>188</v>
      </c>
      <c r="D8" s="9"/>
      <c r="E8" s="9"/>
    </row>
    <row r="9" spans="2:5" x14ac:dyDescent="0.25">
      <c r="B9" s="9" t="s">
        <v>9</v>
      </c>
      <c r="C9" s="10" t="s">
        <v>29</v>
      </c>
    </row>
    <row r="10" spans="2:5" x14ac:dyDescent="0.25">
      <c r="C10" s="12"/>
    </row>
    <row r="11" spans="2:5" x14ac:dyDescent="0.25">
      <c r="C11" s="12"/>
    </row>
    <row r="12" spans="2:5" x14ac:dyDescent="0.25">
      <c r="B12" s="9" t="s">
        <v>5</v>
      </c>
      <c r="C12" s="11" t="s">
        <v>128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2:P68"/>
  <sheetViews>
    <sheetView workbookViewId="0">
      <selection activeCell="H30" sqref="H30"/>
    </sheetView>
  </sheetViews>
  <sheetFormatPr defaultRowHeight="15" x14ac:dyDescent="0.25"/>
  <cols>
    <col min="1" max="1" width="23.140625" customWidth="1"/>
    <col min="2" max="2" width="16.85546875" customWidth="1"/>
    <col min="3" max="3" width="17.42578125" customWidth="1"/>
    <col min="4" max="4" width="22.28515625" customWidth="1"/>
    <col min="5" max="6" width="16.28515625" customWidth="1"/>
    <col min="7" max="7" width="23.140625" bestFit="1" customWidth="1"/>
    <col min="8" max="8" width="15" bestFit="1" customWidth="1"/>
    <col min="9" max="10" width="10.7109375" customWidth="1"/>
    <col min="11" max="11" width="11.140625" bestFit="1" customWidth="1"/>
    <col min="14" max="14" width="12.85546875" bestFit="1" customWidth="1"/>
    <col min="15" max="15" width="10.85546875" bestFit="1" customWidth="1"/>
  </cols>
  <sheetData>
    <row r="2" spans="1:10" x14ac:dyDescent="0.25">
      <c r="A2" s="13" t="s">
        <v>2</v>
      </c>
      <c r="B2" s="13" t="s">
        <v>81</v>
      </c>
      <c r="C2" s="13"/>
      <c r="D2" s="13"/>
    </row>
    <row r="3" spans="1:10" x14ac:dyDescent="0.25">
      <c r="A3" s="13" t="s">
        <v>3</v>
      </c>
      <c r="B3" s="14">
        <v>45446</v>
      </c>
      <c r="C3" s="13"/>
      <c r="D3" s="13"/>
    </row>
    <row r="4" spans="1:10" x14ac:dyDescent="0.25">
      <c r="A4" s="14" t="s">
        <v>13</v>
      </c>
      <c r="B4" s="14" t="s">
        <v>75</v>
      </c>
      <c r="C4" s="13"/>
      <c r="D4" s="13"/>
    </row>
    <row r="5" spans="1:10" x14ac:dyDescent="0.25">
      <c r="A5" s="14" t="s">
        <v>7</v>
      </c>
      <c r="B5" s="14" t="s">
        <v>28</v>
      </c>
      <c r="C5" s="13"/>
      <c r="D5" s="13"/>
    </row>
    <row r="6" spans="1:10" x14ac:dyDescent="0.25">
      <c r="A6" s="14" t="s">
        <v>14</v>
      </c>
      <c r="B6" s="15">
        <v>375</v>
      </c>
      <c r="C6" s="13"/>
      <c r="D6" s="13"/>
    </row>
    <row r="7" spans="1:10" x14ac:dyDescent="0.25">
      <c r="A7" s="14" t="s">
        <v>15</v>
      </c>
      <c r="B7" s="13">
        <v>50000</v>
      </c>
      <c r="C7" s="13"/>
      <c r="D7" s="13"/>
    </row>
    <row r="8" spans="1:10" x14ac:dyDescent="0.25">
      <c r="A8" s="14" t="s">
        <v>16</v>
      </c>
      <c r="B8" s="13">
        <v>10</v>
      </c>
      <c r="C8" s="13"/>
      <c r="D8" s="13"/>
    </row>
    <row r="9" spans="1:10" x14ac:dyDescent="0.25">
      <c r="A9" s="14" t="s">
        <v>8</v>
      </c>
      <c r="B9" s="13" t="s">
        <v>27</v>
      </c>
      <c r="C9" s="13"/>
      <c r="D9" s="13"/>
    </row>
    <row r="10" spans="1:10" x14ac:dyDescent="0.25">
      <c r="A10" s="14" t="s">
        <v>21</v>
      </c>
      <c r="B10" s="14" t="s">
        <v>34</v>
      </c>
      <c r="C10" s="13"/>
      <c r="D10" s="13"/>
    </row>
    <row r="11" spans="1:10" x14ac:dyDescent="0.25">
      <c r="A11" s="14" t="s">
        <v>22</v>
      </c>
      <c r="B11" s="13" t="s">
        <v>23</v>
      </c>
      <c r="C11" s="13"/>
      <c r="D11" s="13"/>
    </row>
    <row r="12" spans="1:10" x14ac:dyDescent="0.25">
      <c r="A12" s="14"/>
      <c r="B12" s="13"/>
      <c r="C12" s="13"/>
      <c r="D12" s="13"/>
    </row>
    <row r="13" spans="1:10" x14ac:dyDescent="0.25">
      <c r="A13" s="13"/>
      <c r="B13" s="13"/>
      <c r="C13" s="13"/>
      <c r="D13" s="13"/>
    </row>
    <row r="14" spans="1:10" x14ac:dyDescent="0.25">
      <c r="I14" s="6"/>
      <c r="J14" s="6"/>
    </row>
    <row r="15" spans="1:10" x14ac:dyDescent="0.25">
      <c r="A15" t="s">
        <v>130</v>
      </c>
    </row>
    <row r="16" spans="1:10" x14ac:dyDescent="0.25">
      <c r="A16" s="45" t="s">
        <v>72</v>
      </c>
      <c r="B16" s="45"/>
      <c r="C16" s="45"/>
      <c r="D16" s="45"/>
      <c r="F16" s="46"/>
      <c r="G16" s="46"/>
      <c r="H16" s="46"/>
      <c r="I16" s="46"/>
    </row>
    <row r="17" spans="1:15" x14ac:dyDescent="0.25">
      <c r="A17" s="1" t="s">
        <v>35</v>
      </c>
      <c r="B17" s="38" t="s">
        <v>131</v>
      </c>
      <c r="C17" s="38" t="s">
        <v>133</v>
      </c>
      <c r="D17" s="38" t="s">
        <v>134</v>
      </c>
      <c r="E17" s="78" t="s">
        <v>135</v>
      </c>
      <c r="F17" s="63" t="s">
        <v>136</v>
      </c>
      <c r="G17" s="38" t="s">
        <v>137</v>
      </c>
      <c r="H17" s="51"/>
      <c r="I17" s="51" t="s">
        <v>35</v>
      </c>
      <c r="J17" s="38" t="s">
        <v>138</v>
      </c>
      <c r="K17" s="38" t="s">
        <v>139</v>
      </c>
      <c r="L17" s="38" t="s">
        <v>73</v>
      </c>
      <c r="M17" s="78"/>
      <c r="N17" s="78" t="s">
        <v>195</v>
      </c>
      <c r="O17" s="38" t="s">
        <v>196</v>
      </c>
    </row>
    <row r="18" spans="1:15" x14ac:dyDescent="0.25">
      <c r="A18" s="1"/>
      <c r="B18" s="38" t="s">
        <v>132</v>
      </c>
      <c r="C18" s="38" t="s">
        <v>133</v>
      </c>
      <c r="D18" s="38" t="s">
        <v>134</v>
      </c>
      <c r="E18" s="78" t="s">
        <v>135</v>
      </c>
      <c r="F18" s="63" t="s">
        <v>136</v>
      </c>
      <c r="G18" s="38" t="s">
        <v>137</v>
      </c>
      <c r="H18" s="51"/>
      <c r="I18" s="51"/>
      <c r="J18" s="38" t="s">
        <v>138</v>
      </c>
      <c r="K18" s="38" t="s">
        <v>139</v>
      </c>
      <c r="L18" s="38" t="s">
        <v>73</v>
      </c>
      <c r="M18" s="78"/>
      <c r="N18" s="78" t="s">
        <v>195</v>
      </c>
      <c r="O18" s="38" t="s">
        <v>196</v>
      </c>
    </row>
    <row r="19" spans="1:15" x14ac:dyDescent="0.25">
      <c r="A19" s="1" t="s">
        <v>36</v>
      </c>
      <c r="B19" s="38" t="s">
        <v>132</v>
      </c>
      <c r="C19" s="38" t="s">
        <v>133</v>
      </c>
      <c r="D19" s="38" t="s">
        <v>134</v>
      </c>
      <c r="E19" s="78" t="s">
        <v>135</v>
      </c>
      <c r="F19" s="63" t="s">
        <v>136</v>
      </c>
      <c r="G19" s="38" t="s">
        <v>137</v>
      </c>
      <c r="H19" s="51"/>
      <c r="I19" s="51" t="s">
        <v>36</v>
      </c>
      <c r="J19" s="38" t="s">
        <v>138</v>
      </c>
      <c r="K19" s="38" t="s">
        <v>139</v>
      </c>
      <c r="L19" s="38" t="s">
        <v>73</v>
      </c>
      <c r="M19" s="78"/>
      <c r="N19" s="78" t="s">
        <v>195</v>
      </c>
      <c r="O19" s="38" t="s">
        <v>196</v>
      </c>
    </row>
    <row r="20" spans="1:15" x14ac:dyDescent="0.25">
      <c r="A20" s="1"/>
      <c r="B20" s="38" t="s">
        <v>132</v>
      </c>
      <c r="C20" s="38" t="s">
        <v>133</v>
      </c>
      <c r="D20" s="38" t="s">
        <v>134</v>
      </c>
      <c r="E20" s="78" t="s">
        <v>135</v>
      </c>
      <c r="F20" s="63" t="s">
        <v>136</v>
      </c>
      <c r="G20" s="38" t="s">
        <v>137</v>
      </c>
      <c r="H20" s="51"/>
      <c r="I20" s="47"/>
      <c r="J20" s="38" t="s">
        <v>138</v>
      </c>
      <c r="K20" s="38" t="s">
        <v>139</v>
      </c>
      <c r="L20" s="38" t="s">
        <v>73</v>
      </c>
      <c r="M20" s="78"/>
      <c r="N20" s="78" t="s">
        <v>195</v>
      </c>
      <c r="O20" s="38" t="s">
        <v>196</v>
      </c>
    </row>
    <row r="21" spans="1:15" s="45" customFormat="1" x14ac:dyDescent="0.25">
      <c r="A21" s="1"/>
      <c r="B21" s="51"/>
      <c r="C21" s="51"/>
      <c r="D21" s="51"/>
      <c r="E21" s="47"/>
      <c r="F21" s="42"/>
      <c r="G21" s="51"/>
      <c r="H21" s="51"/>
      <c r="I21" s="47"/>
      <c r="J21" s="51"/>
      <c r="K21" s="51"/>
      <c r="L21" s="51"/>
      <c r="M21" s="47"/>
      <c r="N21" s="42"/>
      <c r="O21" s="51"/>
    </row>
    <row r="22" spans="1:15" s="45" customFormat="1" x14ac:dyDescent="0.25">
      <c r="B22" s="38" t="s">
        <v>190</v>
      </c>
      <c r="C22" s="38" t="s">
        <v>191</v>
      </c>
      <c r="D22" s="38" t="s">
        <v>189</v>
      </c>
      <c r="E22" s="78" t="s">
        <v>192</v>
      </c>
      <c r="F22" s="63" t="s">
        <v>193</v>
      </c>
      <c r="G22" s="63" t="s">
        <v>194</v>
      </c>
      <c r="H22" s="51"/>
      <c r="I22" s="47"/>
      <c r="J22" s="51"/>
      <c r="K22" s="51"/>
      <c r="L22" s="51"/>
      <c r="M22" s="47"/>
      <c r="N22" s="42"/>
      <c r="O22" s="51"/>
    </row>
    <row r="23" spans="1:15" s="45" customFormat="1" x14ac:dyDescent="0.25">
      <c r="B23" s="38" t="s">
        <v>190</v>
      </c>
      <c r="C23" s="38" t="s">
        <v>191</v>
      </c>
      <c r="D23" s="38" t="s">
        <v>189</v>
      </c>
      <c r="E23" s="78" t="s">
        <v>192</v>
      </c>
      <c r="F23" s="63" t="s">
        <v>193</v>
      </c>
      <c r="G23" s="63" t="s">
        <v>194</v>
      </c>
      <c r="H23" s="51"/>
      <c r="I23" s="47"/>
      <c r="J23" s="51"/>
      <c r="K23" s="51"/>
      <c r="L23" s="51"/>
      <c r="M23" s="47"/>
      <c r="N23" s="42"/>
      <c r="O23" s="51"/>
    </row>
    <row r="24" spans="1:15" s="45" customFormat="1" x14ac:dyDescent="0.25">
      <c r="B24" s="38" t="s">
        <v>190</v>
      </c>
      <c r="C24" s="38" t="s">
        <v>191</v>
      </c>
      <c r="D24" s="38" t="s">
        <v>189</v>
      </c>
      <c r="E24" s="78" t="s">
        <v>192</v>
      </c>
      <c r="F24" s="63" t="s">
        <v>193</v>
      </c>
      <c r="G24" s="63" t="s">
        <v>194</v>
      </c>
      <c r="H24" s="51"/>
      <c r="I24" s="47"/>
      <c r="J24" s="51"/>
      <c r="K24" s="51"/>
      <c r="L24" s="51"/>
      <c r="M24" s="47"/>
      <c r="N24" s="42"/>
      <c r="O24" s="51"/>
    </row>
    <row r="25" spans="1:15" s="45" customFormat="1" x14ac:dyDescent="0.25">
      <c r="B25" s="38" t="s">
        <v>190</v>
      </c>
      <c r="C25" s="38" t="s">
        <v>191</v>
      </c>
      <c r="D25" s="38" t="s">
        <v>189</v>
      </c>
      <c r="E25" s="78" t="s">
        <v>192</v>
      </c>
      <c r="F25" s="63" t="s">
        <v>193</v>
      </c>
      <c r="G25" s="63" t="s">
        <v>194</v>
      </c>
      <c r="H25" s="51"/>
      <c r="I25" s="47"/>
      <c r="J25" s="51"/>
      <c r="K25" s="51"/>
      <c r="L25" s="51"/>
      <c r="M25" s="47"/>
      <c r="N25" s="42"/>
      <c r="O25" s="51"/>
    </row>
    <row r="26" spans="1:15" x14ac:dyDescent="0.25">
      <c r="A26" s="7"/>
      <c r="B26" s="8"/>
      <c r="C26" s="8"/>
      <c r="D26" s="7"/>
      <c r="E26" s="5"/>
      <c r="F26" s="5"/>
      <c r="H26" s="39"/>
      <c r="I26" s="39"/>
      <c r="J26" s="39"/>
    </row>
    <row r="27" spans="1:15" x14ac:dyDescent="0.25">
      <c r="A27" s="47"/>
      <c r="B27" s="47"/>
      <c r="C27" s="47"/>
      <c r="D27" s="47"/>
      <c r="E27" s="47"/>
      <c r="F27" s="47"/>
      <c r="G27" s="47"/>
      <c r="H27" s="47"/>
      <c r="I27" s="55"/>
      <c r="J27" s="47"/>
      <c r="K27" s="47"/>
    </row>
    <row r="28" spans="1:15" x14ac:dyDescent="0.25">
      <c r="A28" s="39" t="s">
        <v>140</v>
      </c>
      <c r="B28" s="45"/>
      <c r="C28" s="45"/>
      <c r="D28" s="45"/>
      <c r="E28" s="45"/>
      <c r="F28" s="45"/>
      <c r="G28" s="45"/>
      <c r="H28" s="45"/>
      <c r="I28" s="45"/>
      <c r="J28" s="47"/>
      <c r="K28" s="47"/>
    </row>
    <row r="29" spans="1:15" x14ac:dyDescent="0.25">
      <c r="A29" s="42" t="s">
        <v>35</v>
      </c>
      <c r="B29" s="39" t="s">
        <v>146</v>
      </c>
      <c r="C29" s="51" t="s">
        <v>76</v>
      </c>
      <c r="D29" s="45" t="s">
        <v>74</v>
      </c>
      <c r="E29" s="45" t="s">
        <v>143</v>
      </c>
      <c r="F29" t="s">
        <v>144</v>
      </c>
      <c r="G29" t="s">
        <v>145</v>
      </c>
      <c r="I29" s="42" t="s">
        <v>36</v>
      </c>
      <c r="J29" s="39" t="s">
        <v>146</v>
      </c>
      <c r="K29" s="51" t="s">
        <v>76</v>
      </c>
      <c r="L29" s="45" t="s">
        <v>74</v>
      </c>
      <c r="M29" s="45" t="s">
        <v>143</v>
      </c>
      <c r="N29" s="45" t="s">
        <v>144</v>
      </c>
      <c r="O29" s="45" t="s">
        <v>145</v>
      </c>
    </row>
    <row r="30" spans="1:15" x14ac:dyDescent="0.25">
      <c r="A30" s="42" t="s">
        <v>138</v>
      </c>
      <c r="B30" s="56">
        <v>6</v>
      </c>
      <c r="C30" s="51">
        <f>6*375</f>
        <v>2250</v>
      </c>
      <c r="D30" s="45">
        <v>2500</v>
      </c>
      <c r="E30" s="45">
        <v>200</v>
      </c>
      <c r="F30">
        <f>D30/E30</f>
        <v>12.5</v>
      </c>
      <c r="G30">
        <f>D30-F30</f>
        <v>2487.5</v>
      </c>
      <c r="I30" s="42" t="s">
        <v>138</v>
      </c>
      <c r="J30" s="56">
        <v>6</v>
      </c>
      <c r="K30" s="51">
        <f>6*375</f>
        <v>2250</v>
      </c>
      <c r="L30" s="45">
        <v>2500</v>
      </c>
      <c r="M30" s="45">
        <v>200</v>
      </c>
      <c r="N30" s="45">
        <f>L30/M30</f>
        <v>12.5</v>
      </c>
      <c r="O30" s="45">
        <f>L30-N30</f>
        <v>2487.5</v>
      </c>
    </row>
    <row r="31" spans="1:15" x14ac:dyDescent="0.25">
      <c r="A31" s="42" t="s">
        <v>132</v>
      </c>
      <c r="B31" s="57">
        <v>6</v>
      </c>
      <c r="C31" s="51">
        <f t="shared" ref="C31:C38" si="0">6*375</f>
        <v>2250</v>
      </c>
      <c r="D31" s="45">
        <v>2500</v>
      </c>
      <c r="E31" s="45">
        <v>200</v>
      </c>
      <c r="F31" s="45">
        <f t="shared" ref="F31:F38" si="1">D31/E31</f>
        <v>12.5</v>
      </c>
      <c r="G31" s="45">
        <f t="shared" ref="G31:G38" si="2">D31-F31</f>
        <v>2487.5</v>
      </c>
      <c r="I31" s="42" t="s">
        <v>132</v>
      </c>
      <c r="J31" s="57">
        <v>6</v>
      </c>
      <c r="K31" s="51">
        <f t="shared" ref="K31:K38" si="3">6*375</f>
        <v>2250</v>
      </c>
      <c r="L31" s="45">
        <v>2500</v>
      </c>
      <c r="M31" s="45">
        <v>200</v>
      </c>
      <c r="N31" s="45">
        <f t="shared" ref="N31:N38" si="4">L31/M31</f>
        <v>12.5</v>
      </c>
      <c r="O31" s="45">
        <f t="shared" ref="O31:O38" si="5">L31-N31</f>
        <v>2487.5</v>
      </c>
    </row>
    <row r="32" spans="1:15" x14ac:dyDescent="0.25">
      <c r="A32" s="42" t="s">
        <v>133</v>
      </c>
      <c r="B32" s="57">
        <v>6</v>
      </c>
      <c r="C32" s="51">
        <f t="shared" si="0"/>
        <v>2250</v>
      </c>
      <c r="D32" s="45">
        <v>2500</v>
      </c>
      <c r="E32" s="45">
        <v>200</v>
      </c>
      <c r="F32" s="45">
        <f t="shared" si="1"/>
        <v>12.5</v>
      </c>
      <c r="G32" s="45">
        <f t="shared" si="2"/>
        <v>2487.5</v>
      </c>
      <c r="I32" s="42" t="s">
        <v>133</v>
      </c>
      <c r="J32" s="57">
        <v>6</v>
      </c>
      <c r="K32" s="51">
        <f t="shared" si="3"/>
        <v>2250</v>
      </c>
      <c r="L32" s="45">
        <v>2500</v>
      </c>
      <c r="M32" s="45">
        <v>200</v>
      </c>
      <c r="N32" s="45">
        <f t="shared" si="4"/>
        <v>12.5</v>
      </c>
      <c r="O32" s="45">
        <f t="shared" si="5"/>
        <v>2487.5</v>
      </c>
    </row>
    <row r="33" spans="1:16" x14ac:dyDescent="0.25">
      <c r="A33" s="42" t="s">
        <v>134</v>
      </c>
      <c r="B33" s="58">
        <v>6</v>
      </c>
      <c r="C33" s="51">
        <f t="shared" si="0"/>
        <v>2250</v>
      </c>
      <c r="D33" s="45">
        <v>2500</v>
      </c>
      <c r="E33" s="45">
        <v>200</v>
      </c>
      <c r="F33" s="45">
        <f t="shared" si="1"/>
        <v>12.5</v>
      </c>
      <c r="G33" s="45">
        <f t="shared" si="2"/>
        <v>2487.5</v>
      </c>
      <c r="I33" s="42" t="s">
        <v>134</v>
      </c>
      <c r="J33" s="58">
        <v>6</v>
      </c>
      <c r="K33" s="51">
        <f t="shared" si="3"/>
        <v>2250</v>
      </c>
      <c r="L33" s="45">
        <v>2500</v>
      </c>
      <c r="M33" s="45">
        <v>200</v>
      </c>
      <c r="N33" s="45">
        <f t="shared" si="4"/>
        <v>12.5</v>
      </c>
      <c r="O33" s="45">
        <f t="shared" si="5"/>
        <v>2487.5</v>
      </c>
    </row>
    <row r="34" spans="1:16" x14ac:dyDescent="0.25">
      <c r="A34" s="42" t="s">
        <v>135</v>
      </c>
      <c r="B34" s="58">
        <v>6</v>
      </c>
      <c r="C34" s="51">
        <f t="shared" si="0"/>
        <v>2250</v>
      </c>
      <c r="D34" s="45">
        <v>2500</v>
      </c>
      <c r="E34" s="45">
        <v>200</v>
      </c>
      <c r="F34" s="45">
        <f t="shared" si="1"/>
        <v>12.5</v>
      </c>
      <c r="G34" s="45">
        <f t="shared" si="2"/>
        <v>2487.5</v>
      </c>
      <c r="I34" s="42" t="s">
        <v>135</v>
      </c>
      <c r="J34" s="58">
        <v>6</v>
      </c>
      <c r="K34" s="51">
        <f t="shared" si="3"/>
        <v>2250</v>
      </c>
      <c r="L34" s="45">
        <v>2500</v>
      </c>
      <c r="M34" s="45">
        <v>200</v>
      </c>
      <c r="N34" s="45">
        <f t="shared" si="4"/>
        <v>12.5</v>
      </c>
      <c r="O34" s="45">
        <f t="shared" si="5"/>
        <v>2487.5</v>
      </c>
    </row>
    <row r="35" spans="1:16" x14ac:dyDescent="0.25">
      <c r="A35" s="42" t="s">
        <v>137</v>
      </c>
      <c r="B35" s="58">
        <v>6</v>
      </c>
      <c r="C35" s="51">
        <f t="shared" si="0"/>
        <v>2250</v>
      </c>
      <c r="D35" s="45">
        <v>2500</v>
      </c>
      <c r="E35" s="45">
        <v>200</v>
      </c>
      <c r="F35" s="45">
        <f t="shared" si="1"/>
        <v>12.5</v>
      </c>
      <c r="G35" s="45">
        <f t="shared" si="2"/>
        <v>2487.5</v>
      </c>
      <c r="I35" s="42" t="s">
        <v>137</v>
      </c>
      <c r="J35" s="58">
        <v>6</v>
      </c>
      <c r="K35" s="51">
        <f t="shared" si="3"/>
        <v>2250</v>
      </c>
      <c r="L35" s="45">
        <v>2500</v>
      </c>
      <c r="M35" s="45">
        <v>200</v>
      </c>
      <c r="N35" s="45">
        <f t="shared" si="4"/>
        <v>12.5</v>
      </c>
      <c r="O35" s="45">
        <f t="shared" si="5"/>
        <v>2487.5</v>
      </c>
    </row>
    <row r="36" spans="1:16" s="45" customFormat="1" x14ac:dyDescent="0.25">
      <c r="A36" s="42" t="s">
        <v>141</v>
      </c>
      <c r="B36" s="56">
        <v>6</v>
      </c>
      <c r="C36" s="51">
        <f t="shared" si="0"/>
        <v>2250</v>
      </c>
      <c r="D36" s="45">
        <v>2500</v>
      </c>
      <c r="E36" s="45">
        <v>200</v>
      </c>
      <c r="F36" s="45">
        <f t="shared" si="1"/>
        <v>12.5</v>
      </c>
      <c r="G36" s="45">
        <f t="shared" si="2"/>
        <v>2487.5</v>
      </c>
      <c r="I36" s="42" t="s">
        <v>141</v>
      </c>
      <c r="J36" s="56">
        <v>6</v>
      </c>
      <c r="K36" s="51">
        <f t="shared" si="3"/>
        <v>2250</v>
      </c>
      <c r="L36" s="45">
        <v>2500</v>
      </c>
      <c r="M36" s="45">
        <v>200</v>
      </c>
      <c r="N36" s="45">
        <f t="shared" si="4"/>
        <v>12.5</v>
      </c>
      <c r="O36" s="45">
        <f t="shared" si="5"/>
        <v>2487.5</v>
      </c>
    </row>
    <row r="37" spans="1:16" s="45" customFormat="1" x14ac:dyDescent="0.25">
      <c r="A37" s="42" t="s">
        <v>139</v>
      </c>
      <c r="B37" s="56">
        <v>6</v>
      </c>
      <c r="C37" s="51">
        <f t="shared" si="0"/>
        <v>2250</v>
      </c>
      <c r="D37" s="45">
        <v>2500</v>
      </c>
      <c r="E37" s="45">
        <v>100</v>
      </c>
      <c r="F37" s="45">
        <f t="shared" si="1"/>
        <v>25</v>
      </c>
      <c r="G37" s="45">
        <f t="shared" si="2"/>
        <v>2475</v>
      </c>
      <c r="I37" s="42" t="s">
        <v>139</v>
      </c>
      <c r="J37" s="56">
        <v>6</v>
      </c>
      <c r="K37" s="51">
        <f t="shared" si="3"/>
        <v>2250</v>
      </c>
      <c r="L37" s="45">
        <v>2500</v>
      </c>
      <c r="M37" s="45">
        <v>100</v>
      </c>
      <c r="N37" s="45">
        <f t="shared" si="4"/>
        <v>25</v>
      </c>
      <c r="O37" s="45">
        <f t="shared" si="5"/>
        <v>2475</v>
      </c>
    </row>
    <row r="38" spans="1:16" s="45" customFormat="1" x14ac:dyDescent="0.25">
      <c r="A38" s="42" t="s">
        <v>142</v>
      </c>
      <c r="B38" s="56">
        <v>6</v>
      </c>
      <c r="C38" s="51">
        <f t="shared" si="0"/>
        <v>2250</v>
      </c>
      <c r="D38" s="45">
        <v>2500</v>
      </c>
      <c r="E38" s="45">
        <v>100</v>
      </c>
      <c r="F38" s="45">
        <f t="shared" si="1"/>
        <v>25</v>
      </c>
      <c r="G38" s="45">
        <f t="shared" si="2"/>
        <v>2475</v>
      </c>
      <c r="I38" s="42" t="s">
        <v>142</v>
      </c>
      <c r="J38" s="56">
        <v>6</v>
      </c>
      <c r="K38" s="51">
        <f t="shared" si="3"/>
        <v>2250</v>
      </c>
      <c r="L38" s="45">
        <v>2500</v>
      </c>
      <c r="M38" s="45">
        <v>100</v>
      </c>
      <c r="N38" s="45">
        <f t="shared" si="4"/>
        <v>25</v>
      </c>
      <c r="O38" s="45">
        <f t="shared" si="5"/>
        <v>2475</v>
      </c>
    </row>
    <row r="39" spans="1:16" s="45" customFormat="1" x14ac:dyDescent="0.25">
      <c r="A39" s="42" t="s">
        <v>207</v>
      </c>
      <c r="B39" s="56"/>
      <c r="C39" s="51"/>
      <c r="F39" s="42"/>
      <c r="G39" s="56"/>
      <c r="H39" s="51"/>
      <c r="J39" s="47"/>
      <c r="K39" s="47"/>
      <c r="L39" s="47"/>
    </row>
    <row r="40" spans="1:16" s="45" customFormat="1" x14ac:dyDescent="0.25">
      <c r="A40" s="42"/>
      <c r="B40" s="56"/>
      <c r="C40" s="51"/>
      <c r="F40" s="42"/>
      <c r="G40" s="56"/>
      <c r="H40" s="51"/>
      <c r="J40" s="47"/>
      <c r="K40" s="47"/>
      <c r="L40" s="47"/>
    </row>
    <row r="41" spans="1:16" x14ac:dyDescent="0.25">
      <c r="G41" s="39" t="s">
        <v>197</v>
      </c>
      <c r="I41" s="16"/>
      <c r="O41" s="45"/>
    </row>
    <row r="42" spans="1:16" x14ac:dyDescent="0.25">
      <c r="A42" s="9" t="s">
        <v>42</v>
      </c>
      <c r="D42" s="52"/>
      <c r="E42" s="47"/>
      <c r="G42" s="42"/>
      <c r="J42" s="45"/>
      <c r="O42" s="45"/>
    </row>
    <row r="43" spans="1:16" x14ac:dyDescent="0.25">
      <c r="G43" s="42"/>
      <c r="H43" s="41"/>
      <c r="J43">
        <f>34*3</f>
        <v>102</v>
      </c>
    </row>
    <row r="44" spans="1:16" x14ac:dyDescent="0.25">
      <c r="A44" s="9" t="s">
        <v>35</v>
      </c>
      <c r="C44" s="36"/>
      <c r="D44" s="9" t="s">
        <v>36</v>
      </c>
      <c r="G44" s="42"/>
      <c r="H44" s="41"/>
      <c r="I44" s="45"/>
      <c r="J44" s="45"/>
      <c r="K44" s="45"/>
      <c r="L44" s="45"/>
    </row>
    <row r="45" spans="1:16" x14ac:dyDescent="0.25">
      <c r="A45" s="26" t="s">
        <v>123</v>
      </c>
      <c r="B45" s="35">
        <v>317798</v>
      </c>
      <c r="C45" s="36"/>
      <c r="D45" s="26" t="s">
        <v>124</v>
      </c>
      <c r="E45" s="37">
        <v>708798</v>
      </c>
      <c r="G45" s="54">
        <f>24300*B7/B6</f>
        <v>3240000</v>
      </c>
      <c r="H45" s="39"/>
      <c r="I45" s="45"/>
      <c r="J45" s="45"/>
      <c r="K45" s="45"/>
      <c r="L45" s="45"/>
      <c r="M45" s="46"/>
      <c r="N45" s="46"/>
    </row>
    <row r="46" spans="1:16" x14ac:dyDescent="0.25">
      <c r="A46" s="27" t="s">
        <v>38</v>
      </c>
      <c r="B46" s="37">
        <f>B45/5</f>
        <v>63559.6</v>
      </c>
      <c r="D46" s="27" t="s">
        <v>26</v>
      </c>
      <c r="E46" s="37">
        <f>E45/5</f>
        <v>141759.6</v>
      </c>
      <c r="G46" s="49"/>
      <c r="H46" s="47"/>
      <c r="I46" s="46"/>
      <c r="J46" s="46"/>
      <c r="K46" s="46"/>
      <c r="L46" s="46"/>
      <c r="M46" s="46"/>
      <c r="N46" s="46"/>
      <c r="P46" s="45"/>
    </row>
    <row r="47" spans="1:16" x14ac:dyDescent="0.25">
      <c r="A47" s="27"/>
      <c r="B47" s="28"/>
      <c r="D47" s="27"/>
      <c r="E47" s="28"/>
      <c r="G47" s="47"/>
      <c r="H47" s="47"/>
      <c r="I47" s="46"/>
      <c r="J47" s="46"/>
      <c r="K47" s="46"/>
      <c r="L47" s="46"/>
      <c r="M47" s="46"/>
      <c r="N47" s="46"/>
    </row>
    <row r="48" spans="1:16" x14ac:dyDescent="0.25">
      <c r="A48" s="27" t="s">
        <v>17</v>
      </c>
      <c r="B48" s="43">
        <v>102</v>
      </c>
      <c r="C48" s="45">
        <f>34*3</f>
        <v>102</v>
      </c>
      <c r="D48" s="27" t="s">
        <v>17</v>
      </c>
      <c r="E48" s="43">
        <v>102</v>
      </c>
      <c r="G48" s="49"/>
      <c r="H48" s="47"/>
      <c r="I48" s="46"/>
      <c r="J48" s="46"/>
      <c r="K48" s="46"/>
      <c r="L48" s="46"/>
    </row>
    <row r="49" spans="1:12" x14ac:dyDescent="0.25">
      <c r="A49" s="27" t="s">
        <v>18</v>
      </c>
      <c r="B49" s="68">
        <v>1.2</v>
      </c>
      <c r="D49" s="27" t="s">
        <v>18</v>
      </c>
      <c r="E49" s="68">
        <v>1.2</v>
      </c>
      <c r="G49" s="53"/>
      <c r="H49" s="53"/>
      <c r="I49" s="46"/>
      <c r="J49" s="46"/>
      <c r="K49" s="45"/>
      <c r="L49" s="45"/>
    </row>
    <row r="50" spans="1:12" x14ac:dyDescent="0.25">
      <c r="A50" s="27" t="s">
        <v>20</v>
      </c>
      <c r="B50" s="28">
        <f>B6*B48*B49/1000</f>
        <v>45.9</v>
      </c>
      <c r="D50" s="27" t="s">
        <v>20</v>
      </c>
      <c r="E50" s="28">
        <f>B6*E48*E49/1000</f>
        <v>45.9</v>
      </c>
      <c r="G50" s="40"/>
      <c r="H50" s="40"/>
      <c r="I50" s="45"/>
      <c r="J50" s="45"/>
      <c r="K50" s="45"/>
      <c r="L50" s="45"/>
    </row>
    <row r="51" spans="1:12" x14ac:dyDescent="0.25">
      <c r="A51" s="27" t="s">
        <v>39</v>
      </c>
      <c r="B51" s="29">
        <f>(B7/B46)*B48*B49</f>
        <v>96.287578902321613</v>
      </c>
      <c r="D51" s="27" t="s">
        <v>19</v>
      </c>
      <c r="E51" s="29">
        <f>(B7/E46)*E48*E49</f>
        <v>43.171679378327809</v>
      </c>
      <c r="G51" s="39"/>
      <c r="H51" s="39"/>
    </row>
    <row r="52" spans="1:12" x14ac:dyDescent="0.25">
      <c r="A52" s="30" t="s">
        <v>40</v>
      </c>
      <c r="B52" s="31">
        <f>B50</f>
        <v>45.9</v>
      </c>
      <c r="D52" s="30" t="s">
        <v>37</v>
      </c>
      <c r="E52" s="31">
        <f>E50</f>
        <v>45.9</v>
      </c>
      <c r="G52" s="39"/>
      <c r="H52" s="39"/>
    </row>
    <row r="53" spans="1:12" x14ac:dyDescent="0.25">
      <c r="D53" s="47"/>
      <c r="E53" s="47"/>
      <c r="G53" s="39"/>
      <c r="H53" s="39"/>
    </row>
    <row r="55" spans="1:12" x14ac:dyDescent="0.25">
      <c r="A55" s="9"/>
    </row>
    <row r="57" spans="1:12" x14ac:dyDescent="0.25">
      <c r="C57" s="36"/>
    </row>
    <row r="58" spans="1:12" x14ac:dyDescent="0.25">
      <c r="C58" s="36"/>
    </row>
    <row r="59" spans="1:12" x14ac:dyDescent="0.25">
      <c r="C59" s="36"/>
    </row>
    <row r="60" spans="1:12" x14ac:dyDescent="0.25">
      <c r="C60" s="36"/>
    </row>
    <row r="63" spans="1:12" x14ac:dyDescent="0.25">
      <c r="A63" s="9"/>
    </row>
    <row r="65" spans="3:4" x14ac:dyDescent="0.25">
      <c r="C65" s="36"/>
      <c r="D65" s="34"/>
    </row>
    <row r="66" spans="3:4" x14ac:dyDescent="0.25">
      <c r="C66" s="36"/>
      <c r="D66" s="34"/>
    </row>
    <row r="67" spans="3:4" x14ac:dyDescent="0.25">
      <c r="C67" s="36"/>
      <c r="D67" s="34"/>
    </row>
    <row r="68" spans="3:4" x14ac:dyDescent="0.25">
      <c r="C68" s="36"/>
      <c r="D68" s="34"/>
    </row>
  </sheetData>
  <pageMargins left="0.7" right="0.7" top="0.75" bottom="0.75" header="0.3" footer="0.3"/>
  <pageSetup paperSize="9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M38"/>
  <sheetViews>
    <sheetView workbookViewId="0"/>
  </sheetViews>
  <sheetFormatPr defaultRowHeight="15" x14ac:dyDescent="0.25"/>
  <cols>
    <col min="2" max="2" width="17.140625" customWidth="1"/>
    <col min="3" max="3" width="18.28515625" customWidth="1"/>
    <col min="9" max="9" width="11.42578125" customWidth="1"/>
    <col min="10" max="10" width="30.42578125" customWidth="1"/>
    <col min="11" max="11" width="25.140625" customWidth="1"/>
  </cols>
  <sheetData>
    <row r="2" spans="2:13" x14ac:dyDescent="0.25">
      <c r="B2" s="13" t="s">
        <v>2</v>
      </c>
      <c r="C2" s="13" t="s">
        <v>81</v>
      </c>
      <c r="D2" s="1"/>
      <c r="E2" s="1"/>
      <c r="F2" s="1"/>
      <c r="J2" s="13"/>
      <c r="K2" s="13"/>
      <c r="L2" s="1"/>
      <c r="M2" s="1"/>
    </row>
    <row r="3" spans="2:13" x14ac:dyDescent="0.25">
      <c r="B3" s="13" t="s">
        <v>3</v>
      </c>
      <c r="C3" s="14">
        <v>45446</v>
      </c>
      <c r="D3" s="1"/>
      <c r="E3" s="1"/>
      <c r="F3" s="1"/>
      <c r="J3" s="13"/>
      <c r="K3" s="14"/>
      <c r="L3" s="1"/>
      <c r="M3" s="1"/>
    </row>
    <row r="4" spans="2:13" x14ac:dyDescent="0.25">
      <c r="B4" s="14" t="s">
        <v>4</v>
      </c>
      <c r="C4" s="14" t="s">
        <v>129</v>
      </c>
      <c r="D4" s="13"/>
      <c r="E4" s="13"/>
      <c r="F4" s="1"/>
      <c r="J4" s="14"/>
      <c r="K4" s="14"/>
      <c r="L4" s="13"/>
      <c r="M4" s="13"/>
    </row>
    <row r="5" spans="2:13" x14ac:dyDescent="0.25">
      <c r="B5" s="14" t="s">
        <v>6</v>
      </c>
      <c r="C5" s="14" t="s">
        <v>27</v>
      </c>
      <c r="D5" s="13"/>
      <c r="E5" s="13"/>
      <c r="F5" s="1"/>
      <c r="J5" s="14"/>
      <c r="K5" s="14"/>
      <c r="L5" s="13"/>
      <c r="M5" s="13"/>
    </row>
    <row r="6" spans="2:13" x14ac:dyDescent="0.25">
      <c r="B6" s="14" t="s">
        <v>12</v>
      </c>
      <c r="C6" s="14" t="s">
        <v>198</v>
      </c>
      <c r="D6" s="13"/>
      <c r="E6" s="13"/>
      <c r="F6" s="1"/>
      <c r="J6" s="14"/>
      <c r="K6" s="14"/>
      <c r="L6" s="13"/>
      <c r="M6" s="13"/>
    </row>
    <row r="7" spans="2:13" x14ac:dyDescent="0.25">
      <c r="B7" s="13" t="s">
        <v>11</v>
      </c>
      <c r="C7" s="13" t="s">
        <v>30</v>
      </c>
      <c r="D7" s="1"/>
      <c r="E7" s="1"/>
      <c r="F7" s="1"/>
      <c r="J7" s="13"/>
      <c r="K7" s="13"/>
      <c r="L7" s="1"/>
      <c r="M7" s="1"/>
    </row>
    <row r="8" spans="2:13" x14ac:dyDescent="0.25">
      <c r="B8" s="1"/>
      <c r="C8" s="1"/>
      <c r="D8" s="1"/>
      <c r="E8" s="1"/>
      <c r="F8" s="1"/>
      <c r="J8" s="1"/>
      <c r="K8" s="1"/>
      <c r="L8" s="1"/>
      <c r="M8" s="1"/>
    </row>
    <row r="10" spans="2:13" x14ac:dyDescent="0.25">
      <c r="B10" s="9" t="s">
        <v>10</v>
      </c>
      <c r="J10" s="9"/>
    </row>
    <row r="11" spans="2:13" x14ac:dyDescent="0.25">
      <c r="B11" t="s">
        <v>126</v>
      </c>
    </row>
    <row r="12" spans="2:13" x14ac:dyDescent="0.25">
      <c r="B12" t="s">
        <v>32</v>
      </c>
    </row>
    <row r="13" spans="2:13" x14ac:dyDescent="0.25">
      <c r="B13" t="s">
        <v>33</v>
      </c>
    </row>
    <row r="14" spans="2:13" x14ac:dyDescent="0.25">
      <c r="B14" t="s">
        <v>31</v>
      </c>
    </row>
    <row r="15" spans="2:13" x14ac:dyDescent="0.25">
      <c r="B15" t="s">
        <v>77</v>
      </c>
    </row>
    <row r="16" spans="2:13" x14ac:dyDescent="0.25">
      <c r="B16" t="s">
        <v>78</v>
      </c>
      <c r="H16" s="46"/>
      <c r="I16" s="46"/>
      <c r="J16" s="46"/>
      <c r="K16" s="46"/>
      <c r="L16" s="46"/>
    </row>
    <row r="17" spans="1:12" x14ac:dyDescent="0.25">
      <c r="B17" t="s">
        <v>41</v>
      </c>
      <c r="H17" s="46"/>
      <c r="I17" s="46"/>
      <c r="J17" s="46"/>
      <c r="K17" s="46"/>
      <c r="L17" s="46"/>
    </row>
    <row r="18" spans="1:12" x14ac:dyDescent="0.25">
      <c r="H18" s="46"/>
      <c r="I18" s="46"/>
      <c r="J18" s="46"/>
      <c r="K18" s="46"/>
      <c r="L18" s="46"/>
    </row>
    <row r="19" spans="1:12" x14ac:dyDescent="0.25">
      <c r="H19" s="46"/>
      <c r="I19" s="46"/>
      <c r="J19" s="46"/>
      <c r="K19" s="46"/>
      <c r="L19" s="46"/>
    </row>
    <row r="20" spans="1:12" x14ac:dyDescent="0.25">
      <c r="A20" s="45"/>
      <c r="B20" s="45"/>
      <c r="C20" s="9"/>
      <c r="D20" s="45"/>
      <c r="E20" s="45"/>
      <c r="F20" s="45"/>
      <c r="G20" s="45"/>
      <c r="H20" s="46"/>
      <c r="I20" s="46"/>
      <c r="J20" s="46"/>
      <c r="K20" s="46"/>
      <c r="L20" s="46"/>
    </row>
    <row r="21" spans="1:12" x14ac:dyDescent="0.25">
      <c r="A21" s="45"/>
      <c r="B21" s="45"/>
      <c r="C21" s="45"/>
      <c r="D21" s="45"/>
      <c r="E21" s="45"/>
      <c r="F21" s="45"/>
      <c r="H21" s="46"/>
      <c r="I21" s="46"/>
      <c r="J21" s="46"/>
      <c r="K21" s="46"/>
      <c r="L21" s="46"/>
    </row>
    <row r="22" spans="1:12" x14ac:dyDescent="0.25">
      <c r="A22" s="45"/>
      <c r="B22" s="45"/>
      <c r="C22" s="45"/>
      <c r="D22" s="45"/>
      <c r="E22" s="45"/>
      <c r="F22" s="45"/>
      <c r="H22" s="46"/>
      <c r="I22" s="46"/>
      <c r="J22" s="46"/>
      <c r="K22" s="46"/>
      <c r="L22" s="46"/>
    </row>
    <row r="23" spans="1:12" x14ac:dyDescent="0.25">
      <c r="A23" s="45"/>
      <c r="B23" s="45"/>
      <c r="C23" s="45"/>
      <c r="D23" s="45"/>
      <c r="E23" s="45"/>
      <c r="F23" s="45"/>
      <c r="H23" s="46"/>
      <c r="I23" s="46"/>
      <c r="J23" s="46"/>
      <c r="K23" s="46"/>
      <c r="L23" s="46"/>
    </row>
    <row r="24" spans="1:12" x14ac:dyDescent="0.25">
      <c r="H24" s="46"/>
      <c r="I24" s="46"/>
      <c r="J24" s="46"/>
      <c r="K24" s="46"/>
      <c r="L24" s="46"/>
    </row>
    <row r="25" spans="1:12" ht="17.25" x14ac:dyDescent="0.25">
      <c r="A25" t="s">
        <v>79</v>
      </c>
      <c r="B25" s="45" t="s">
        <v>47</v>
      </c>
      <c r="C25" s="9" t="s">
        <v>199</v>
      </c>
      <c r="H25" s="46"/>
      <c r="I25" s="46"/>
      <c r="J25" s="46"/>
      <c r="K25" s="46"/>
      <c r="L25" s="46"/>
    </row>
    <row r="26" spans="1:12" ht="17.25" x14ac:dyDescent="0.25">
      <c r="B26" s="45" t="s">
        <v>48</v>
      </c>
      <c r="C26" s="45" t="s">
        <v>200</v>
      </c>
      <c r="H26" s="46"/>
      <c r="I26" s="46"/>
      <c r="J26" s="46"/>
      <c r="K26" s="46"/>
      <c r="L26" s="46"/>
    </row>
    <row r="27" spans="1:12" x14ac:dyDescent="0.25">
      <c r="B27" s="45" t="s">
        <v>49</v>
      </c>
      <c r="C27" s="45" t="s">
        <v>201</v>
      </c>
      <c r="H27" s="46"/>
      <c r="I27" s="46"/>
      <c r="J27" s="46"/>
      <c r="K27" s="46"/>
      <c r="L27" s="46"/>
    </row>
    <row r="28" spans="1:12" x14ac:dyDescent="0.25">
      <c r="B28" s="45" t="s">
        <v>50</v>
      </c>
      <c r="C28" s="45" t="s">
        <v>51</v>
      </c>
      <c r="H28" s="46"/>
      <c r="I28" s="46"/>
      <c r="J28" s="46"/>
      <c r="K28" s="46"/>
      <c r="L28" s="46"/>
    </row>
    <row r="29" spans="1:12" x14ac:dyDescent="0.25">
      <c r="H29" s="46"/>
      <c r="I29" s="46"/>
      <c r="J29" s="46"/>
      <c r="K29" s="46"/>
      <c r="L29" s="46"/>
    </row>
    <row r="30" spans="1:12" ht="17.25" x14ac:dyDescent="0.25">
      <c r="A30" s="45" t="s">
        <v>80</v>
      </c>
      <c r="B30" s="45" t="s">
        <v>47</v>
      </c>
      <c r="C30" s="9" t="s">
        <v>202</v>
      </c>
      <c r="D30" s="45"/>
      <c r="H30" s="46"/>
      <c r="I30" s="46"/>
      <c r="J30" s="46"/>
      <c r="K30" s="46"/>
      <c r="L30" s="46"/>
    </row>
    <row r="31" spans="1:12" ht="17.25" x14ac:dyDescent="0.25">
      <c r="A31" s="45"/>
      <c r="B31" s="45" t="s">
        <v>48</v>
      </c>
      <c r="C31" s="45" t="s">
        <v>200</v>
      </c>
      <c r="D31" s="45"/>
      <c r="H31" s="46"/>
      <c r="I31" s="46"/>
      <c r="J31" s="46"/>
      <c r="K31" s="46"/>
      <c r="L31" s="46"/>
    </row>
    <row r="32" spans="1:12" x14ac:dyDescent="0.25">
      <c r="A32" s="45"/>
      <c r="B32" s="45" t="s">
        <v>49</v>
      </c>
      <c r="C32" s="45" t="s">
        <v>203</v>
      </c>
      <c r="D32" s="45"/>
      <c r="H32" s="46"/>
      <c r="I32" s="46"/>
      <c r="J32" s="46"/>
      <c r="K32" s="46"/>
      <c r="L32" s="46"/>
    </row>
    <row r="33" spans="1:12" x14ac:dyDescent="0.25">
      <c r="A33" s="45"/>
      <c r="B33" s="45" t="s">
        <v>50</v>
      </c>
      <c r="C33" s="45" t="s">
        <v>51</v>
      </c>
      <c r="D33" s="45"/>
      <c r="H33" s="46"/>
      <c r="I33" s="46"/>
      <c r="J33" s="46"/>
      <c r="K33" s="46"/>
      <c r="L33" s="46"/>
    </row>
    <row r="34" spans="1:12" x14ac:dyDescent="0.25">
      <c r="B34" s="45"/>
      <c r="C34" s="45"/>
      <c r="H34" s="46"/>
      <c r="I34" s="46"/>
      <c r="J34" s="46"/>
      <c r="K34" s="46"/>
      <c r="L34" s="46"/>
    </row>
    <row r="35" spans="1:12" ht="17.25" x14ac:dyDescent="0.25">
      <c r="A35" s="45" t="s">
        <v>150</v>
      </c>
      <c r="B35" s="45" t="s">
        <v>47</v>
      </c>
      <c r="C35" s="9" t="s">
        <v>204</v>
      </c>
      <c r="D35" s="45"/>
      <c r="H35" s="46"/>
      <c r="I35" s="46"/>
      <c r="J35" s="46"/>
      <c r="K35" s="46"/>
      <c r="L35" s="46"/>
    </row>
    <row r="36" spans="1:12" ht="17.25" x14ac:dyDescent="0.25">
      <c r="A36" s="45"/>
      <c r="B36" s="45" t="s">
        <v>48</v>
      </c>
      <c r="C36" s="45" t="s">
        <v>205</v>
      </c>
      <c r="D36" s="45"/>
      <c r="H36" s="46"/>
      <c r="I36" s="46"/>
      <c r="J36" s="46"/>
      <c r="K36" s="46"/>
      <c r="L36" s="46"/>
    </row>
    <row r="37" spans="1:12" x14ac:dyDescent="0.25">
      <c r="A37" s="45"/>
      <c r="B37" s="45" t="s">
        <v>49</v>
      </c>
      <c r="C37" s="45" t="s">
        <v>206</v>
      </c>
      <c r="D37" s="45"/>
      <c r="H37" s="46"/>
      <c r="I37" s="46"/>
      <c r="J37" s="46"/>
      <c r="K37" s="46"/>
      <c r="L37" s="46"/>
    </row>
    <row r="38" spans="1:12" x14ac:dyDescent="0.25">
      <c r="A38" s="45"/>
      <c r="B38" s="45" t="s">
        <v>50</v>
      </c>
      <c r="C38" s="45" t="s">
        <v>51</v>
      </c>
      <c r="D38" s="4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37"/>
  <sheetViews>
    <sheetView topLeftCell="A2" workbookViewId="0">
      <selection activeCell="L39" sqref="L38:L39"/>
    </sheetView>
  </sheetViews>
  <sheetFormatPr defaultRowHeight="15" x14ac:dyDescent="0.25"/>
  <cols>
    <col min="1" max="1" width="10.7109375" bestFit="1" customWidth="1"/>
    <col min="2" max="2" width="14" bestFit="1" customWidth="1"/>
    <col min="3" max="3" width="24.7109375" customWidth="1"/>
    <col min="4" max="4" width="17.42578125" customWidth="1"/>
    <col min="5" max="5" width="6.7109375" customWidth="1"/>
    <col min="6" max="6" width="5" customWidth="1"/>
    <col min="7" max="8" width="4.140625" bestFit="1" customWidth="1"/>
    <col min="9" max="9" width="6" bestFit="1" customWidth="1"/>
    <col min="10" max="10" width="12.28515625" bestFit="1" customWidth="1"/>
    <col min="11" max="11" width="11.85546875" bestFit="1" customWidth="1"/>
    <col min="12" max="12" width="9.7109375" customWidth="1"/>
    <col min="13" max="13" width="12" bestFit="1" customWidth="1"/>
    <col min="14" max="14" width="9.28515625" bestFit="1" customWidth="1"/>
    <col min="15" max="15" width="19" customWidth="1"/>
  </cols>
  <sheetData>
    <row r="1" spans="1:19" x14ac:dyDescent="0.25">
      <c r="A1" s="45" t="s">
        <v>52</v>
      </c>
      <c r="B1" s="45" t="s">
        <v>53</v>
      </c>
      <c r="C1" s="45" t="s">
        <v>54</v>
      </c>
      <c r="D1" s="45" t="s">
        <v>55</v>
      </c>
      <c r="E1" s="45" t="s">
        <v>56</v>
      </c>
      <c r="F1" s="45" t="s">
        <v>57</v>
      </c>
      <c r="G1" s="45" t="s">
        <v>58</v>
      </c>
      <c r="H1" s="45" t="s">
        <v>59</v>
      </c>
      <c r="I1" s="45" t="s">
        <v>60</v>
      </c>
      <c r="J1" s="45" t="s">
        <v>61</v>
      </c>
      <c r="K1" s="45" t="s">
        <v>62</v>
      </c>
      <c r="L1" s="45" t="s">
        <v>63</v>
      </c>
      <c r="M1" s="45" t="s">
        <v>64</v>
      </c>
      <c r="N1" s="45" t="s">
        <v>65</v>
      </c>
      <c r="O1" s="45"/>
      <c r="P1" s="45"/>
      <c r="Q1" s="45"/>
      <c r="R1" s="45"/>
      <c r="S1" s="45"/>
    </row>
    <row r="2" spans="1:19" x14ac:dyDescent="0.25">
      <c r="A2" s="45"/>
      <c r="B2" s="45"/>
      <c r="C2" s="17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 t="s">
        <v>68</v>
      </c>
      <c r="P2" s="45" t="s">
        <v>66</v>
      </c>
      <c r="Q2" s="34" t="s">
        <v>69</v>
      </c>
      <c r="R2" s="45"/>
      <c r="S2" s="45" t="s">
        <v>183</v>
      </c>
    </row>
    <row r="3" spans="1:19" x14ac:dyDescent="0.25">
      <c r="A3" s="45"/>
      <c r="B3" s="45"/>
      <c r="C3" s="17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 t="s">
        <v>67</v>
      </c>
      <c r="Q3" s="34" t="s">
        <v>69</v>
      </c>
      <c r="R3" s="45"/>
      <c r="S3" s="45"/>
    </row>
    <row r="4" spans="1:19" x14ac:dyDescent="0.25">
      <c r="A4" s="45"/>
      <c r="B4" s="45"/>
      <c r="C4" s="17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33"/>
      <c r="R4" s="45"/>
      <c r="S4" s="45"/>
    </row>
    <row r="5" spans="1:19" x14ac:dyDescent="0.25">
      <c r="A5" s="45"/>
      <c r="B5" s="45"/>
      <c r="C5" s="17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33"/>
      <c r="R5" s="45"/>
      <c r="S5" s="45"/>
    </row>
    <row r="6" spans="1:19" x14ac:dyDescent="0.25">
      <c r="A6" s="45"/>
      <c r="B6" s="45"/>
      <c r="C6" s="17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</row>
    <row r="7" spans="1:19" x14ac:dyDescent="0.25">
      <c r="A7" s="45"/>
      <c r="B7" s="45"/>
      <c r="C7" s="17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</row>
    <row r="8" spans="1:19" x14ac:dyDescent="0.25">
      <c r="A8" s="45"/>
      <c r="B8" s="45"/>
      <c r="C8" s="17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</row>
    <row r="9" spans="1:19" x14ac:dyDescent="0.25">
      <c r="A9" s="45"/>
      <c r="B9" s="45"/>
      <c r="C9" s="17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19" x14ac:dyDescent="0.25">
      <c r="A10" s="45"/>
      <c r="B10" s="45"/>
      <c r="C10" s="17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</row>
    <row r="11" spans="1:19" x14ac:dyDescent="0.25">
      <c r="A11" s="45"/>
      <c r="B11" s="45"/>
      <c r="C11" s="17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</row>
    <row r="12" spans="1:19" x14ac:dyDescent="0.25">
      <c r="A12" s="45"/>
      <c r="B12" s="45"/>
      <c r="C12" s="17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</row>
    <row r="14" spans="1:19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</row>
    <row r="15" spans="1:19" x14ac:dyDescent="0.25">
      <c r="A15" s="45"/>
      <c r="B15" s="45"/>
      <c r="C15" s="17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34"/>
      <c r="R15" s="45"/>
      <c r="S15" s="45"/>
    </row>
    <row r="16" spans="1:19" x14ac:dyDescent="0.25">
      <c r="A16" s="45"/>
      <c r="B16" s="45"/>
      <c r="C16" s="17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33"/>
      <c r="R16" s="45"/>
      <c r="S16" s="45"/>
    </row>
    <row r="17" spans="1:19" x14ac:dyDescent="0.25">
      <c r="A17" s="45"/>
      <c r="B17" s="45"/>
      <c r="C17" s="17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R17" s="45"/>
      <c r="S17" s="45"/>
    </row>
    <row r="18" spans="1:19" x14ac:dyDescent="0.25">
      <c r="A18" s="45"/>
      <c r="B18" s="45"/>
      <c r="C18" s="17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R18" s="45"/>
      <c r="S18" s="45"/>
    </row>
    <row r="19" spans="1:19" x14ac:dyDescent="0.25">
      <c r="A19" s="45"/>
      <c r="B19" s="45"/>
      <c r="C19" s="17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</row>
    <row r="20" spans="1:19" x14ac:dyDescent="0.25">
      <c r="A20" s="45"/>
      <c r="B20" s="45"/>
      <c r="C20" s="17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</row>
    <row r="21" spans="1:19" x14ac:dyDescent="0.25">
      <c r="A21" s="45"/>
      <c r="B21" s="45"/>
      <c r="C21" s="1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</row>
    <row r="22" spans="1:19" x14ac:dyDescent="0.25">
      <c r="A22" s="45"/>
      <c r="B22" s="45"/>
      <c r="C22" s="17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</row>
    <row r="23" spans="1:19" x14ac:dyDescent="0.25">
      <c r="A23" s="45"/>
      <c r="B23" s="45"/>
      <c r="C23" s="17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</row>
    <row r="24" spans="1:19" x14ac:dyDescent="0.25">
      <c r="A24" s="45"/>
      <c r="B24" s="45"/>
      <c r="C24" s="17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7" spans="1:19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</row>
    <row r="28" spans="1:19" x14ac:dyDescent="0.25">
      <c r="A28" s="45"/>
      <c r="B28" s="45"/>
      <c r="C28" s="17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34"/>
      <c r="R28" s="45"/>
      <c r="S28" s="45"/>
    </row>
    <row r="29" spans="1:19" x14ac:dyDescent="0.25">
      <c r="A29" s="45"/>
      <c r="B29" s="45"/>
      <c r="C29" s="17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R29" s="45"/>
      <c r="S29" s="45"/>
    </row>
    <row r="30" spans="1:19" x14ac:dyDescent="0.25">
      <c r="A30" s="45"/>
      <c r="B30" s="45"/>
      <c r="C30" s="17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</row>
    <row r="31" spans="1:19" x14ac:dyDescent="0.25">
      <c r="A31" s="45"/>
      <c r="B31" s="45"/>
      <c r="C31" s="17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</row>
    <row r="32" spans="1:19" x14ac:dyDescent="0.25">
      <c r="A32" s="45"/>
      <c r="B32" s="45"/>
      <c r="C32" s="17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</row>
    <row r="33" spans="1:14" x14ac:dyDescent="0.25">
      <c r="A33" s="45"/>
      <c r="B33" s="45"/>
      <c r="C33" s="17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</row>
    <row r="34" spans="1:14" x14ac:dyDescent="0.25">
      <c r="A34" s="45"/>
      <c r="B34" s="45"/>
      <c r="C34" s="17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</row>
    <row r="35" spans="1:14" x14ac:dyDescent="0.25">
      <c r="A35" s="45"/>
      <c r="B35" s="45"/>
      <c r="C35" s="17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</row>
    <row r="36" spans="1:14" x14ac:dyDescent="0.25">
      <c r="A36" s="45"/>
      <c r="B36" s="45"/>
      <c r="C36" s="17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</row>
    <row r="37" spans="1:14" x14ac:dyDescent="0.25">
      <c r="A37" s="45"/>
      <c r="B37" s="45"/>
      <c r="C37" s="17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431"/>
  <sheetViews>
    <sheetView workbookViewId="0"/>
  </sheetViews>
  <sheetFormatPr defaultRowHeight="15" x14ac:dyDescent="0.25"/>
  <cols>
    <col min="1" max="14" width="9.140625" style="45"/>
    <col min="15" max="15" width="11" bestFit="1" customWidth="1"/>
    <col min="16" max="17" width="9.140625" style="45"/>
  </cols>
  <sheetData>
    <row r="1" spans="1:21" x14ac:dyDescent="0.25">
      <c r="A1" s="45" t="s">
        <v>52</v>
      </c>
      <c r="B1" s="45" t="s">
        <v>53</v>
      </c>
      <c r="C1" s="45" t="s">
        <v>54</v>
      </c>
      <c r="D1" s="45" t="s">
        <v>55</v>
      </c>
      <c r="E1" s="45" t="s">
        <v>56</v>
      </c>
      <c r="F1" s="45" t="s">
        <v>57</v>
      </c>
      <c r="G1" s="45" t="s">
        <v>58</v>
      </c>
      <c r="H1" s="45" t="s">
        <v>59</v>
      </c>
      <c r="I1" s="45" t="s">
        <v>60</v>
      </c>
      <c r="J1" s="45" t="s">
        <v>61</v>
      </c>
      <c r="K1" s="45" t="s">
        <v>62</v>
      </c>
      <c r="L1" s="45" t="s">
        <v>63</v>
      </c>
      <c r="M1" s="45" t="s">
        <v>64</v>
      </c>
      <c r="N1" s="45" t="s">
        <v>65</v>
      </c>
    </row>
    <row r="2" spans="1:21" ht="15" customHeight="1" x14ac:dyDescent="0.25">
      <c r="A2" s="45">
        <v>65</v>
      </c>
      <c r="B2" s="45" t="s">
        <v>184</v>
      </c>
      <c r="C2" s="17">
        <v>45357.529722222222</v>
      </c>
      <c r="D2" s="45">
        <v>0</v>
      </c>
      <c r="E2" s="45">
        <v>4640</v>
      </c>
      <c r="F2" s="45">
        <v>1</v>
      </c>
      <c r="G2" s="45">
        <v>1</v>
      </c>
      <c r="H2" s="45">
        <v>1</v>
      </c>
      <c r="I2" s="45">
        <v>300.02</v>
      </c>
      <c r="K2" s="45">
        <v>24614.1</v>
      </c>
      <c r="L2" s="45">
        <v>4919.63</v>
      </c>
      <c r="M2" s="45">
        <v>1.43</v>
      </c>
      <c r="O2" s="45" t="s">
        <v>132</v>
      </c>
      <c r="P2" s="190" t="s">
        <v>35</v>
      </c>
      <c r="Q2" s="191" t="s">
        <v>148</v>
      </c>
      <c r="R2" s="1"/>
    </row>
    <row r="3" spans="1:21" x14ac:dyDescent="0.25">
      <c r="A3" s="45">
        <v>65</v>
      </c>
      <c r="B3" s="45" t="s">
        <v>184</v>
      </c>
      <c r="C3" s="17">
        <v>45357.529722222222</v>
      </c>
      <c r="D3" s="45">
        <v>0</v>
      </c>
      <c r="E3" s="45">
        <v>4640</v>
      </c>
      <c r="F3" s="45">
        <v>1</v>
      </c>
      <c r="G3" s="45">
        <v>2</v>
      </c>
      <c r="H3" s="45">
        <v>2</v>
      </c>
      <c r="I3" s="45">
        <v>300.02</v>
      </c>
      <c r="K3" s="45">
        <v>25874.71</v>
      </c>
      <c r="L3" s="45">
        <v>5211.97</v>
      </c>
      <c r="M3" s="45">
        <v>1.39</v>
      </c>
      <c r="O3" s="45"/>
      <c r="P3" s="190"/>
      <c r="Q3" s="191"/>
      <c r="R3" s="1"/>
    </row>
    <row r="4" spans="1:21" x14ac:dyDescent="0.25">
      <c r="A4" s="45">
        <v>65</v>
      </c>
      <c r="B4" s="45" t="s">
        <v>184</v>
      </c>
      <c r="C4" s="17">
        <v>45357.529722222222</v>
      </c>
      <c r="D4" s="45">
        <v>0</v>
      </c>
      <c r="E4" s="45">
        <v>4640</v>
      </c>
      <c r="F4" s="45">
        <v>1</v>
      </c>
      <c r="G4" s="45">
        <v>3</v>
      </c>
      <c r="H4" s="45">
        <v>3</v>
      </c>
      <c r="I4" s="45">
        <v>300.02</v>
      </c>
      <c r="K4" s="45">
        <v>26128.84</v>
      </c>
      <c r="L4" s="45">
        <v>5183.99</v>
      </c>
      <c r="M4" s="45">
        <v>1.39</v>
      </c>
      <c r="O4" s="45" t="s">
        <v>133</v>
      </c>
      <c r="P4" s="190"/>
      <c r="Q4" s="191"/>
      <c r="R4" s="1"/>
    </row>
    <row r="5" spans="1:21" x14ac:dyDescent="0.25">
      <c r="A5" s="45">
        <v>65</v>
      </c>
      <c r="B5" s="45" t="s">
        <v>184</v>
      </c>
      <c r="C5" s="17">
        <v>45357.529722222222</v>
      </c>
      <c r="D5" s="45">
        <v>0</v>
      </c>
      <c r="E5" s="45">
        <v>4640</v>
      </c>
      <c r="F5" s="45">
        <v>1</v>
      </c>
      <c r="G5" s="45">
        <v>4</v>
      </c>
      <c r="H5" s="45">
        <v>4</v>
      </c>
      <c r="I5" s="45">
        <v>300.02</v>
      </c>
      <c r="K5" s="45">
        <v>26958.76</v>
      </c>
      <c r="L5" s="45">
        <v>5395.2</v>
      </c>
      <c r="M5" s="45">
        <v>1.36</v>
      </c>
      <c r="O5" s="45"/>
      <c r="P5" s="190"/>
      <c r="Q5" s="191"/>
      <c r="R5" s="1"/>
    </row>
    <row r="6" spans="1:21" x14ac:dyDescent="0.25">
      <c r="A6" s="45">
        <v>65</v>
      </c>
      <c r="B6" s="45" t="s">
        <v>184</v>
      </c>
      <c r="C6" s="17">
        <v>45357.529722222222</v>
      </c>
      <c r="D6" s="45">
        <v>0</v>
      </c>
      <c r="E6" s="45">
        <v>4640</v>
      </c>
      <c r="F6" s="45">
        <v>1</v>
      </c>
      <c r="G6" s="45">
        <v>5</v>
      </c>
      <c r="H6" s="45">
        <v>5</v>
      </c>
      <c r="I6" s="45">
        <v>300.02</v>
      </c>
      <c r="K6" s="45">
        <v>29490.02</v>
      </c>
      <c r="L6" s="45">
        <v>5807.46</v>
      </c>
      <c r="M6" s="45">
        <v>1.3</v>
      </c>
      <c r="O6" s="45" t="s">
        <v>134</v>
      </c>
      <c r="P6" s="190"/>
      <c r="Q6" s="191"/>
      <c r="R6" s="1"/>
    </row>
    <row r="7" spans="1:21" x14ac:dyDescent="0.25">
      <c r="A7" s="45">
        <v>65</v>
      </c>
      <c r="B7" s="45" t="s">
        <v>184</v>
      </c>
      <c r="C7" s="17">
        <v>45357.533391203702</v>
      </c>
      <c r="D7" s="45">
        <v>0</v>
      </c>
      <c r="E7" s="45">
        <v>4640</v>
      </c>
      <c r="F7" s="45">
        <v>1</v>
      </c>
      <c r="G7" s="45">
        <v>1</v>
      </c>
      <c r="H7" s="45">
        <v>6</v>
      </c>
      <c r="I7" s="45">
        <v>300.04000000000002</v>
      </c>
      <c r="K7" s="45">
        <v>29027.59</v>
      </c>
      <c r="L7" s="45">
        <v>5805.69</v>
      </c>
      <c r="M7" s="45">
        <v>1.31</v>
      </c>
      <c r="O7" s="45"/>
      <c r="P7" s="190"/>
      <c r="Q7" s="191"/>
      <c r="R7" s="1"/>
    </row>
    <row r="8" spans="1:21" x14ac:dyDescent="0.25">
      <c r="A8" s="45">
        <v>65</v>
      </c>
      <c r="B8" s="45" t="s">
        <v>184</v>
      </c>
      <c r="C8" s="17">
        <v>45357.533391203702</v>
      </c>
      <c r="D8" s="45">
        <v>0</v>
      </c>
      <c r="E8" s="45">
        <v>4640</v>
      </c>
      <c r="F8" s="45">
        <v>1</v>
      </c>
      <c r="G8" s="45">
        <v>2</v>
      </c>
      <c r="H8" s="45">
        <v>7</v>
      </c>
      <c r="I8" s="45">
        <v>300.04000000000002</v>
      </c>
      <c r="K8" s="45">
        <v>29766.59</v>
      </c>
      <c r="L8" s="45">
        <v>5998.49</v>
      </c>
      <c r="M8" s="45">
        <v>1.3</v>
      </c>
      <c r="O8" s="45" t="s">
        <v>135</v>
      </c>
      <c r="P8" s="190"/>
      <c r="Q8" s="191"/>
      <c r="R8" s="1"/>
    </row>
    <row r="9" spans="1:21" x14ac:dyDescent="0.25">
      <c r="A9" s="45">
        <v>65</v>
      </c>
      <c r="B9" s="45" t="s">
        <v>184</v>
      </c>
      <c r="C9" s="17">
        <v>45357.533391203702</v>
      </c>
      <c r="D9" s="45">
        <v>0</v>
      </c>
      <c r="E9" s="45">
        <v>4640</v>
      </c>
      <c r="F9" s="45">
        <v>1</v>
      </c>
      <c r="G9" s="45">
        <v>3</v>
      </c>
      <c r="H9" s="45">
        <v>8</v>
      </c>
      <c r="I9" s="45">
        <v>300.04000000000002</v>
      </c>
      <c r="K9" s="45">
        <v>29379.62</v>
      </c>
      <c r="L9" s="45">
        <v>5831.28</v>
      </c>
      <c r="M9" s="45">
        <v>1.31</v>
      </c>
      <c r="O9" s="45"/>
      <c r="P9" s="190"/>
      <c r="Q9" s="191"/>
      <c r="R9" s="1"/>
      <c r="U9" s="45"/>
    </row>
    <row r="10" spans="1:21" x14ac:dyDescent="0.25">
      <c r="A10" s="45">
        <v>65</v>
      </c>
      <c r="B10" s="45" t="s">
        <v>184</v>
      </c>
      <c r="C10" s="17">
        <v>45357.533391203702</v>
      </c>
      <c r="D10" s="45">
        <v>0</v>
      </c>
      <c r="E10" s="45">
        <v>4640</v>
      </c>
      <c r="F10" s="45">
        <v>1</v>
      </c>
      <c r="G10" s="45">
        <v>4</v>
      </c>
      <c r="H10" s="45">
        <v>9</v>
      </c>
      <c r="I10" s="45">
        <v>300.04000000000002</v>
      </c>
      <c r="K10" s="45">
        <v>20456</v>
      </c>
      <c r="L10" s="45">
        <v>4089.05</v>
      </c>
      <c r="M10" s="45">
        <v>1.57</v>
      </c>
      <c r="O10" t="s">
        <v>190</v>
      </c>
      <c r="P10" s="190"/>
      <c r="Q10" s="191"/>
      <c r="R10" s="1"/>
      <c r="U10" s="45"/>
    </row>
    <row r="11" spans="1:21" x14ac:dyDescent="0.25">
      <c r="A11" s="45">
        <v>65</v>
      </c>
      <c r="B11" s="45" t="s">
        <v>184</v>
      </c>
      <c r="C11" s="17">
        <v>45357.533391203702</v>
      </c>
      <c r="D11" s="45">
        <v>0</v>
      </c>
      <c r="E11" s="45">
        <v>4640</v>
      </c>
      <c r="F11" s="45">
        <v>1</v>
      </c>
      <c r="G11" s="45">
        <v>5</v>
      </c>
      <c r="H11" s="45">
        <v>10</v>
      </c>
      <c r="I11" s="45">
        <v>300.04000000000002</v>
      </c>
      <c r="K11" s="45">
        <v>21468.799999999999</v>
      </c>
      <c r="L11" s="45">
        <v>4222.62</v>
      </c>
      <c r="M11" s="45">
        <v>1.53</v>
      </c>
      <c r="P11" s="190"/>
      <c r="Q11" s="191"/>
      <c r="R11" s="1"/>
      <c r="U11" s="45"/>
    </row>
    <row r="12" spans="1:21" x14ac:dyDescent="0.25">
      <c r="A12" s="45">
        <v>65</v>
      </c>
      <c r="B12" s="45" t="s">
        <v>184</v>
      </c>
      <c r="C12" s="17">
        <v>45357.537303240744</v>
      </c>
      <c r="D12" s="45">
        <v>0</v>
      </c>
      <c r="E12" s="45">
        <v>4640</v>
      </c>
      <c r="F12" s="45">
        <v>2</v>
      </c>
      <c r="G12" s="45">
        <v>1</v>
      </c>
      <c r="H12" s="45">
        <v>1</v>
      </c>
      <c r="I12" s="45">
        <v>300.04000000000002</v>
      </c>
      <c r="K12" s="45">
        <v>18937.21</v>
      </c>
      <c r="L12" s="45">
        <v>3780.06</v>
      </c>
      <c r="M12" s="45">
        <v>1.63</v>
      </c>
      <c r="O12" t="s">
        <v>191</v>
      </c>
      <c r="P12" s="190"/>
      <c r="Q12" s="191"/>
      <c r="R12" s="1"/>
      <c r="U12" s="45"/>
    </row>
    <row r="13" spans="1:21" x14ac:dyDescent="0.25">
      <c r="A13" s="45">
        <v>65</v>
      </c>
      <c r="B13" s="45" t="s">
        <v>184</v>
      </c>
      <c r="C13" s="17">
        <v>45357.537303240744</v>
      </c>
      <c r="D13" s="45">
        <v>0</v>
      </c>
      <c r="E13" s="45">
        <v>4640</v>
      </c>
      <c r="F13" s="45">
        <v>2</v>
      </c>
      <c r="G13" s="45">
        <v>2</v>
      </c>
      <c r="H13" s="45">
        <v>2</v>
      </c>
      <c r="I13" s="45">
        <v>300.04000000000002</v>
      </c>
      <c r="K13" s="45">
        <v>93.72</v>
      </c>
      <c r="L13" s="45">
        <v>2.72</v>
      </c>
      <c r="M13" s="45">
        <v>60.94</v>
      </c>
      <c r="N13" s="45" t="s">
        <v>182</v>
      </c>
      <c r="P13" s="190"/>
      <c r="Q13" s="191"/>
      <c r="R13" s="1"/>
      <c r="U13" s="45"/>
    </row>
    <row r="14" spans="1:21" x14ac:dyDescent="0.25">
      <c r="A14" s="45">
        <v>65</v>
      </c>
      <c r="B14" s="45" t="s">
        <v>184</v>
      </c>
      <c r="C14" s="17">
        <v>45357.537303240744</v>
      </c>
      <c r="D14" s="45">
        <v>0</v>
      </c>
      <c r="E14" s="45">
        <v>4640</v>
      </c>
      <c r="F14" s="45">
        <v>2</v>
      </c>
      <c r="G14" s="45">
        <v>3</v>
      </c>
      <c r="H14" s="45">
        <v>3</v>
      </c>
      <c r="I14" s="45">
        <v>300.04000000000002</v>
      </c>
      <c r="K14" s="45">
        <v>23066.75</v>
      </c>
      <c r="L14" s="45">
        <v>4574.3900000000003</v>
      </c>
      <c r="M14" s="45">
        <v>1.48</v>
      </c>
      <c r="O14" t="s">
        <v>189</v>
      </c>
      <c r="P14" s="190"/>
      <c r="Q14" s="191"/>
      <c r="R14" s="1"/>
      <c r="U14" s="45"/>
    </row>
    <row r="15" spans="1:21" x14ac:dyDescent="0.25">
      <c r="A15" s="45">
        <v>65</v>
      </c>
      <c r="B15" s="45" t="s">
        <v>184</v>
      </c>
      <c r="C15" s="17">
        <v>45357.537303240744</v>
      </c>
      <c r="D15" s="45">
        <v>0</v>
      </c>
      <c r="E15" s="45">
        <v>4640</v>
      </c>
      <c r="F15" s="45">
        <v>2</v>
      </c>
      <c r="G15" s="45">
        <v>4</v>
      </c>
      <c r="H15" s="45">
        <v>4</v>
      </c>
      <c r="I15" s="45">
        <v>300.04000000000002</v>
      </c>
      <c r="K15" s="45">
        <v>23594.959999999999</v>
      </c>
      <c r="L15" s="45">
        <v>4719.71</v>
      </c>
      <c r="M15" s="45">
        <v>1.46</v>
      </c>
      <c r="P15" s="190"/>
      <c r="Q15" s="191"/>
      <c r="R15" s="1"/>
      <c r="U15" s="45"/>
    </row>
    <row r="16" spans="1:21" x14ac:dyDescent="0.25">
      <c r="A16" s="45">
        <v>65</v>
      </c>
      <c r="B16" s="45" t="s">
        <v>184</v>
      </c>
      <c r="C16" s="17">
        <v>45357.537303240744</v>
      </c>
      <c r="D16" s="45">
        <v>0</v>
      </c>
      <c r="E16" s="45">
        <v>4640</v>
      </c>
      <c r="F16" s="45">
        <v>2</v>
      </c>
      <c r="G16" s="45">
        <v>5</v>
      </c>
      <c r="H16" s="45">
        <v>5</v>
      </c>
      <c r="I16" s="45">
        <v>300.04000000000002</v>
      </c>
      <c r="K16" s="45">
        <v>22013.53</v>
      </c>
      <c r="L16" s="45">
        <v>4330.43</v>
      </c>
      <c r="M16" s="45">
        <v>1.51</v>
      </c>
      <c r="O16" t="s">
        <v>209</v>
      </c>
      <c r="P16" s="190"/>
      <c r="Q16" s="191"/>
      <c r="R16" s="1"/>
      <c r="U16" s="45"/>
    </row>
    <row r="17" spans="1:21" x14ac:dyDescent="0.25">
      <c r="A17" s="45">
        <v>65</v>
      </c>
      <c r="B17" s="45" t="s">
        <v>184</v>
      </c>
      <c r="C17" s="17">
        <v>45357.540972222225</v>
      </c>
      <c r="D17" s="45">
        <v>0</v>
      </c>
      <c r="E17" s="45">
        <v>4640</v>
      </c>
      <c r="F17" s="45">
        <v>2</v>
      </c>
      <c r="G17" s="45">
        <v>1</v>
      </c>
      <c r="H17" s="45">
        <v>6</v>
      </c>
      <c r="I17" s="45">
        <v>300.04000000000002</v>
      </c>
      <c r="K17" s="45">
        <v>22174.86</v>
      </c>
      <c r="L17" s="45">
        <v>4430.2299999999996</v>
      </c>
      <c r="M17" s="45">
        <v>1.51</v>
      </c>
      <c r="P17" s="190"/>
      <c r="Q17" s="191"/>
      <c r="R17" s="1"/>
      <c r="U17" s="45"/>
    </row>
    <row r="18" spans="1:21" x14ac:dyDescent="0.25">
      <c r="A18" s="45">
        <v>65</v>
      </c>
      <c r="B18" s="45" t="s">
        <v>184</v>
      </c>
      <c r="C18" s="17">
        <v>45357.540972222225</v>
      </c>
      <c r="D18" s="45">
        <v>0</v>
      </c>
      <c r="E18" s="45">
        <v>4640</v>
      </c>
      <c r="F18" s="45">
        <v>2</v>
      </c>
      <c r="G18" s="45">
        <v>2</v>
      </c>
      <c r="H18" s="45">
        <v>7</v>
      </c>
      <c r="I18" s="45">
        <v>300.04000000000002</v>
      </c>
      <c r="K18" s="45">
        <v>23328.2</v>
      </c>
      <c r="L18" s="45">
        <v>4697.67</v>
      </c>
      <c r="M18" s="45">
        <v>1.47</v>
      </c>
      <c r="O18" t="s">
        <v>210</v>
      </c>
      <c r="P18" s="190"/>
      <c r="Q18" s="191"/>
      <c r="R18" s="1"/>
      <c r="U18" s="45"/>
    </row>
    <row r="19" spans="1:21" x14ac:dyDescent="0.25">
      <c r="A19" s="45">
        <v>65</v>
      </c>
      <c r="B19" s="45" t="s">
        <v>184</v>
      </c>
      <c r="C19" s="17">
        <v>45357.540972222225</v>
      </c>
      <c r="D19" s="45">
        <v>0</v>
      </c>
      <c r="E19" s="45">
        <v>4640</v>
      </c>
      <c r="F19" s="45">
        <v>2</v>
      </c>
      <c r="G19" s="45">
        <v>3</v>
      </c>
      <c r="H19" s="45">
        <v>8</v>
      </c>
      <c r="I19" s="45">
        <v>300.04000000000002</v>
      </c>
      <c r="K19" s="45">
        <v>23820.29</v>
      </c>
      <c r="L19" s="45">
        <v>4724.63</v>
      </c>
      <c r="M19" s="45">
        <v>1.45</v>
      </c>
      <c r="P19" s="190"/>
      <c r="Q19" s="191"/>
      <c r="R19" s="1"/>
      <c r="U19" s="45"/>
    </row>
    <row r="20" spans="1:21" x14ac:dyDescent="0.25">
      <c r="A20" s="45">
        <v>65</v>
      </c>
      <c r="B20" s="45" t="s">
        <v>184</v>
      </c>
      <c r="C20" s="17">
        <v>45357.540972222225</v>
      </c>
      <c r="D20" s="45">
        <v>0</v>
      </c>
      <c r="E20" s="45">
        <v>4640</v>
      </c>
      <c r="F20" s="45">
        <v>2</v>
      </c>
      <c r="G20" s="45">
        <v>4</v>
      </c>
      <c r="H20" s="45">
        <v>9</v>
      </c>
      <c r="I20" s="45">
        <v>300.04000000000002</v>
      </c>
      <c r="K20" s="45">
        <v>22298.77</v>
      </c>
      <c r="L20" s="45">
        <v>4459.54</v>
      </c>
      <c r="M20" s="45">
        <v>1.5</v>
      </c>
      <c r="O20" t="s">
        <v>211</v>
      </c>
      <c r="P20" s="190"/>
      <c r="Q20" s="191"/>
      <c r="R20" s="1"/>
      <c r="U20" s="45"/>
    </row>
    <row r="21" spans="1:21" x14ac:dyDescent="0.25">
      <c r="A21" s="45">
        <v>65</v>
      </c>
      <c r="B21" s="45" t="s">
        <v>184</v>
      </c>
      <c r="C21" s="17">
        <v>45357.540972222225</v>
      </c>
      <c r="D21" s="45">
        <v>0</v>
      </c>
      <c r="E21" s="45">
        <v>4640</v>
      </c>
      <c r="F21" s="45">
        <v>2</v>
      </c>
      <c r="G21" s="45">
        <v>5</v>
      </c>
      <c r="H21" s="45">
        <v>10</v>
      </c>
      <c r="I21" s="45">
        <v>300.04000000000002</v>
      </c>
      <c r="K21" s="45">
        <v>24487.66</v>
      </c>
      <c r="L21" s="45">
        <v>4819.4399999999996</v>
      </c>
      <c r="M21" s="45">
        <v>1.43</v>
      </c>
      <c r="P21" s="190"/>
      <c r="Q21" s="191"/>
      <c r="R21" s="1"/>
      <c r="U21" s="45"/>
    </row>
    <row r="22" spans="1:21" x14ac:dyDescent="0.25">
      <c r="A22" s="45">
        <v>65</v>
      </c>
      <c r="B22" s="45" t="s">
        <v>184</v>
      </c>
      <c r="C22" s="17">
        <v>45357.544999999998</v>
      </c>
      <c r="D22" s="45">
        <v>0</v>
      </c>
      <c r="E22" s="45">
        <v>4640</v>
      </c>
      <c r="F22" s="45">
        <v>3</v>
      </c>
      <c r="G22" s="45">
        <v>1</v>
      </c>
      <c r="H22" s="45">
        <v>1</v>
      </c>
      <c r="I22" s="45">
        <v>300.04000000000002</v>
      </c>
      <c r="K22" s="45">
        <v>23309.83</v>
      </c>
      <c r="L22" s="45">
        <v>4658.3599999999997</v>
      </c>
      <c r="M22" s="45">
        <v>1.47</v>
      </c>
      <c r="O22" t="s">
        <v>212</v>
      </c>
      <c r="P22" s="190"/>
      <c r="Q22" s="191"/>
      <c r="R22" s="1"/>
      <c r="U22" s="45"/>
    </row>
    <row r="23" spans="1:21" x14ac:dyDescent="0.25">
      <c r="A23" s="45">
        <v>65</v>
      </c>
      <c r="B23" s="45" t="s">
        <v>184</v>
      </c>
      <c r="C23" s="17">
        <v>45357.544999999998</v>
      </c>
      <c r="D23" s="45">
        <v>0</v>
      </c>
      <c r="E23" s="45">
        <v>4640</v>
      </c>
      <c r="F23" s="45">
        <v>3</v>
      </c>
      <c r="G23" s="45">
        <v>2</v>
      </c>
      <c r="H23" s="45">
        <v>2</v>
      </c>
      <c r="I23" s="45">
        <v>300.04000000000002</v>
      </c>
      <c r="K23" s="45">
        <v>23532.48</v>
      </c>
      <c r="L23" s="45">
        <v>4739.21</v>
      </c>
      <c r="M23" s="45">
        <v>1.46</v>
      </c>
      <c r="P23" s="190"/>
      <c r="Q23" s="191"/>
      <c r="R23" s="1"/>
      <c r="U23" s="45"/>
    </row>
    <row r="24" spans="1:21" x14ac:dyDescent="0.25">
      <c r="A24" s="45">
        <v>65</v>
      </c>
      <c r="B24" s="45" t="s">
        <v>184</v>
      </c>
      <c r="C24" s="17">
        <v>45357.544999999998</v>
      </c>
      <c r="D24" s="45">
        <v>0</v>
      </c>
      <c r="E24" s="45">
        <v>4640</v>
      </c>
      <c r="F24" s="45">
        <v>3</v>
      </c>
      <c r="G24" s="45">
        <v>3</v>
      </c>
      <c r="H24" s="45">
        <v>3</v>
      </c>
      <c r="I24" s="45">
        <v>300.04000000000002</v>
      </c>
      <c r="K24" s="45">
        <v>23811.24</v>
      </c>
      <c r="L24" s="45">
        <v>4723.08</v>
      </c>
      <c r="M24" s="45">
        <v>1.45</v>
      </c>
      <c r="O24" t="s">
        <v>213</v>
      </c>
      <c r="P24" s="190"/>
      <c r="Q24" s="191"/>
      <c r="R24" s="1"/>
      <c r="U24" s="45"/>
    </row>
    <row r="25" spans="1:21" x14ac:dyDescent="0.25">
      <c r="A25" s="45">
        <v>65</v>
      </c>
      <c r="B25" s="45" t="s">
        <v>184</v>
      </c>
      <c r="C25" s="17">
        <v>45357.544999999998</v>
      </c>
      <c r="D25" s="45">
        <v>0</v>
      </c>
      <c r="E25" s="45">
        <v>4640</v>
      </c>
      <c r="F25" s="45">
        <v>3</v>
      </c>
      <c r="G25" s="45">
        <v>4</v>
      </c>
      <c r="H25" s="45">
        <v>4</v>
      </c>
      <c r="I25" s="45">
        <v>300.04000000000002</v>
      </c>
      <c r="K25" s="45">
        <v>23967.48</v>
      </c>
      <c r="L25" s="45">
        <v>4794.9799999999996</v>
      </c>
      <c r="M25" s="45">
        <v>1.45</v>
      </c>
      <c r="P25" s="190"/>
      <c r="Q25" s="191"/>
      <c r="R25" s="1"/>
      <c r="U25" s="45"/>
    </row>
    <row r="26" spans="1:21" x14ac:dyDescent="0.25">
      <c r="A26" s="45">
        <v>65</v>
      </c>
      <c r="B26" s="45" t="s">
        <v>184</v>
      </c>
      <c r="C26" s="17">
        <v>45357.544999999998</v>
      </c>
      <c r="D26" s="45">
        <v>0</v>
      </c>
      <c r="E26" s="45">
        <v>4640</v>
      </c>
      <c r="F26" s="45">
        <v>3</v>
      </c>
      <c r="G26" s="45">
        <v>5</v>
      </c>
      <c r="H26" s="45">
        <v>5</v>
      </c>
      <c r="I26" s="45">
        <v>300.04000000000002</v>
      </c>
      <c r="K26" s="45">
        <v>30769.89</v>
      </c>
      <c r="L26" s="45">
        <v>6061.1</v>
      </c>
      <c r="M26" s="45">
        <v>1.28</v>
      </c>
      <c r="O26" t="s">
        <v>141</v>
      </c>
      <c r="P26" s="190"/>
      <c r="Q26" s="191"/>
      <c r="R26" s="1"/>
      <c r="U26" s="45"/>
    </row>
    <row r="27" spans="1:21" x14ac:dyDescent="0.25">
      <c r="A27" s="45">
        <v>65</v>
      </c>
      <c r="B27" s="45" t="s">
        <v>184</v>
      </c>
      <c r="C27" s="17">
        <v>45357.548668981479</v>
      </c>
      <c r="D27" s="45">
        <v>0</v>
      </c>
      <c r="E27" s="45">
        <v>4640</v>
      </c>
      <c r="F27" s="45">
        <v>3</v>
      </c>
      <c r="G27" s="45">
        <v>1</v>
      </c>
      <c r="H27" s="45">
        <v>6</v>
      </c>
      <c r="I27" s="45">
        <v>300.04000000000002</v>
      </c>
      <c r="K27" s="45">
        <v>29970.79</v>
      </c>
      <c r="L27" s="45">
        <v>5996.15</v>
      </c>
      <c r="M27" s="45">
        <v>1.29</v>
      </c>
      <c r="P27" s="190"/>
      <c r="Q27" s="191"/>
      <c r="R27" s="1"/>
      <c r="U27" s="45"/>
    </row>
    <row r="28" spans="1:21" x14ac:dyDescent="0.25">
      <c r="A28" s="45">
        <v>65</v>
      </c>
      <c r="B28" s="45" t="s">
        <v>184</v>
      </c>
      <c r="C28" s="17">
        <v>45357.548668981479</v>
      </c>
      <c r="D28" s="45">
        <v>0</v>
      </c>
      <c r="E28" s="45">
        <v>4640</v>
      </c>
      <c r="F28" s="45">
        <v>3</v>
      </c>
      <c r="G28" s="45">
        <v>2</v>
      </c>
      <c r="H28" s="45">
        <v>7</v>
      </c>
      <c r="I28" s="45">
        <v>300.04000000000002</v>
      </c>
      <c r="K28" s="45">
        <v>29759.13</v>
      </c>
      <c r="L28" s="45">
        <v>5998.05</v>
      </c>
      <c r="M28" s="45">
        <v>1.3</v>
      </c>
      <c r="O28" t="s">
        <v>137</v>
      </c>
      <c r="P28" s="190"/>
      <c r="Q28" s="191"/>
      <c r="R28" s="1"/>
      <c r="U28" s="45"/>
    </row>
    <row r="29" spans="1:21" x14ac:dyDescent="0.25">
      <c r="A29" s="45">
        <v>65</v>
      </c>
      <c r="B29" s="45" t="s">
        <v>184</v>
      </c>
      <c r="C29" s="17">
        <v>45357.548668981479</v>
      </c>
      <c r="D29" s="45">
        <v>0</v>
      </c>
      <c r="E29" s="45">
        <v>4640</v>
      </c>
      <c r="F29" s="45">
        <v>3</v>
      </c>
      <c r="G29" s="45">
        <v>3</v>
      </c>
      <c r="H29" s="45">
        <v>8</v>
      </c>
      <c r="I29" s="45">
        <v>300.04000000000002</v>
      </c>
      <c r="K29" s="45">
        <v>29982.86</v>
      </c>
      <c r="L29" s="45">
        <v>5952.48</v>
      </c>
      <c r="M29" s="45">
        <v>1.29</v>
      </c>
      <c r="P29" s="190"/>
      <c r="Q29" s="191"/>
      <c r="R29" s="1"/>
      <c r="U29" s="45"/>
    </row>
    <row r="30" spans="1:21" x14ac:dyDescent="0.25">
      <c r="A30" s="45">
        <v>65</v>
      </c>
      <c r="B30" s="45" t="s">
        <v>184</v>
      </c>
      <c r="C30" s="17">
        <v>45357.548668981479</v>
      </c>
      <c r="D30" s="45">
        <v>0</v>
      </c>
      <c r="E30" s="45">
        <v>4640</v>
      </c>
      <c r="F30" s="45">
        <v>3</v>
      </c>
      <c r="G30" s="45">
        <v>4</v>
      </c>
      <c r="H30" s="45">
        <v>9</v>
      </c>
      <c r="I30" s="45">
        <v>300.04000000000002</v>
      </c>
      <c r="K30" s="45">
        <v>23234.6</v>
      </c>
      <c r="L30" s="45">
        <v>4647.95</v>
      </c>
      <c r="M30" s="45">
        <v>1.47</v>
      </c>
      <c r="O30" s="45" t="s">
        <v>138</v>
      </c>
      <c r="P30" s="190"/>
      <c r="Q30" s="191"/>
      <c r="R30" s="1"/>
    </row>
    <row r="31" spans="1:21" x14ac:dyDescent="0.25">
      <c r="A31" s="45">
        <v>65</v>
      </c>
      <c r="B31" s="45" t="s">
        <v>184</v>
      </c>
      <c r="C31" s="17">
        <v>45357.548668981479</v>
      </c>
      <c r="D31" s="45">
        <v>0</v>
      </c>
      <c r="E31" s="45">
        <v>4640</v>
      </c>
      <c r="F31" s="45">
        <v>3</v>
      </c>
      <c r="G31" s="45">
        <v>5</v>
      </c>
      <c r="H31" s="45">
        <v>10</v>
      </c>
      <c r="I31" s="45">
        <v>300.04000000000002</v>
      </c>
      <c r="K31" s="45">
        <v>24254.6</v>
      </c>
      <c r="L31" s="45">
        <v>4773.8500000000004</v>
      </c>
      <c r="M31" s="45">
        <v>1.44</v>
      </c>
      <c r="O31" s="45"/>
      <c r="P31" s="190"/>
      <c r="Q31" s="191"/>
      <c r="R31" s="1"/>
    </row>
    <row r="32" spans="1:21" x14ac:dyDescent="0.25">
      <c r="A32" s="45">
        <v>65</v>
      </c>
      <c r="B32" s="45" t="s">
        <v>184</v>
      </c>
      <c r="C32" s="17">
        <v>45357.552673611113</v>
      </c>
      <c r="D32" s="45">
        <v>0</v>
      </c>
      <c r="E32" s="45">
        <v>4640</v>
      </c>
      <c r="F32" s="45">
        <v>4</v>
      </c>
      <c r="G32" s="45">
        <v>1</v>
      </c>
      <c r="H32" s="45">
        <v>1</v>
      </c>
      <c r="I32" s="45">
        <v>300.04000000000002</v>
      </c>
      <c r="K32" s="45">
        <v>24325.47</v>
      </c>
      <c r="L32" s="45">
        <v>4862.6899999999996</v>
      </c>
      <c r="M32" s="45">
        <v>1.44</v>
      </c>
      <c r="O32" s="45" t="s">
        <v>139</v>
      </c>
      <c r="P32" s="190"/>
      <c r="Q32" s="191"/>
      <c r="R32" s="1"/>
    </row>
    <row r="33" spans="1:18" x14ac:dyDescent="0.25">
      <c r="A33" s="45">
        <v>65</v>
      </c>
      <c r="B33" s="45" t="s">
        <v>184</v>
      </c>
      <c r="C33" s="17">
        <v>45357.552673611113</v>
      </c>
      <c r="D33" s="45">
        <v>0</v>
      </c>
      <c r="E33" s="45">
        <v>4640</v>
      </c>
      <c r="F33" s="45">
        <v>4</v>
      </c>
      <c r="G33" s="45">
        <v>2</v>
      </c>
      <c r="H33" s="45">
        <v>2</v>
      </c>
      <c r="I33" s="45">
        <v>300.04000000000002</v>
      </c>
      <c r="K33" s="45">
        <v>24694.44</v>
      </c>
      <c r="L33" s="45">
        <v>4974.47</v>
      </c>
      <c r="M33" s="45">
        <v>1.43</v>
      </c>
      <c r="O33" s="45"/>
      <c r="P33" s="190"/>
      <c r="Q33" s="191"/>
      <c r="R33" s="1"/>
    </row>
    <row r="34" spans="1:18" x14ac:dyDescent="0.25">
      <c r="A34" s="45">
        <v>65</v>
      </c>
      <c r="B34" s="45" t="s">
        <v>184</v>
      </c>
      <c r="C34" s="17">
        <v>45357.552673611113</v>
      </c>
      <c r="D34" s="45">
        <v>0</v>
      </c>
      <c r="E34" s="45">
        <v>4640</v>
      </c>
      <c r="F34" s="45">
        <v>4</v>
      </c>
      <c r="G34" s="45">
        <v>3</v>
      </c>
      <c r="H34" s="45">
        <v>3</v>
      </c>
      <c r="I34" s="45">
        <v>300.04000000000002</v>
      </c>
      <c r="K34" s="45">
        <v>30208.2</v>
      </c>
      <c r="L34" s="45">
        <v>5997.6</v>
      </c>
      <c r="M34" s="45">
        <v>1.29</v>
      </c>
      <c r="O34" s="45" t="s">
        <v>147</v>
      </c>
      <c r="P34" s="190"/>
      <c r="Q34" s="191"/>
      <c r="R34" s="1"/>
    </row>
    <row r="35" spans="1:18" x14ac:dyDescent="0.25">
      <c r="A35" s="45">
        <v>65</v>
      </c>
      <c r="B35" s="45" t="s">
        <v>184</v>
      </c>
      <c r="C35" s="17">
        <v>45357.552673611113</v>
      </c>
      <c r="D35" s="45">
        <v>0</v>
      </c>
      <c r="E35" s="45">
        <v>4640</v>
      </c>
      <c r="F35" s="45">
        <v>4</v>
      </c>
      <c r="G35" s="45">
        <v>4</v>
      </c>
      <c r="H35" s="45">
        <v>4</v>
      </c>
      <c r="I35" s="45">
        <v>300.04000000000002</v>
      </c>
      <c r="K35" s="45">
        <v>30845.07</v>
      </c>
      <c r="L35" s="45">
        <v>6177.12</v>
      </c>
      <c r="M35" s="45">
        <v>1.28</v>
      </c>
      <c r="P35" s="190"/>
      <c r="Q35" s="191"/>
      <c r="R35" s="1"/>
    </row>
    <row r="36" spans="1:18" x14ac:dyDescent="0.25">
      <c r="A36" s="45">
        <v>65</v>
      </c>
      <c r="B36" s="45" t="s">
        <v>184</v>
      </c>
      <c r="C36" s="17">
        <v>45357.552673611113</v>
      </c>
      <c r="D36" s="45">
        <v>0</v>
      </c>
      <c r="E36" s="45">
        <v>4640</v>
      </c>
      <c r="F36" s="45">
        <v>4</v>
      </c>
      <c r="G36" s="45">
        <v>5</v>
      </c>
      <c r="H36" s="45">
        <v>5</v>
      </c>
      <c r="I36" s="45">
        <v>300.04000000000002</v>
      </c>
      <c r="K36" s="45">
        <v>28816.07</v>
      </c>
      <c r="L36" s="45">
        <v>5675.47</v>
      </c>
      <c r="M36" s="45">
        <v>1.32</v>
      </c>
      <c r="O36" s="45" t="s">
        <v>132</v>
      </c>
      <c r="P36" s="190" t="s">
        <v>36</v>
      </c>
      <c r="Q36" s="191"/>
      <c r="R36" s="1"/>
    </row>
    <row r="37" spans="1:18" x14ac:dyDescent="0.25">
      <c r="A37" s="45">
        <v>65</v>
      </c>
      <c r="B37" s="45" t="s">
        <v>184</v>
      </c>
      <c r="C37" s="17">
        <v>45357.556342592594</v>
      </c>
      <c r="D37" s="45">
        <v>0</v>
      </c>
      <c r="E37" s="45">
        <v>4640</v>
      </c>
      <c r="F37" s="45">
        <v>4</v>
      </c>
      <c r="G37" s="45">
        <v>1</v>
      </c>
      <c r="H37" s="45">
        <v>6</v>
      </c>
      <c r="I37" s="45">
        <v>300.02999999999997</v>
      </c>
      <c r="K37" s="45">
        <v>28385.62</v>
      </c>
      <c r="L37" s="45">
        <v>5678.58</v>
      </c>
      <c r="M37" s="45">
        <v>1.33</v>
      </c>
      <c r="O37" s="45"/>
      <c r="P37" s="190"/>
      <c r="Q37" s="191"/>
      <c r="R37" s="1"/>
    </row>
    <row r="38" spans="1:18" x14ac:dyDescent="0.25">
      <c r="A38" s="45">
        <v>65</v>
      </c>
      <c r="B38" s="45" t="s">
        <v>184</v>
      </c>
      <c r="C38" s="17">
        <v>45357.556342592594</v>
      </c>
      <c r="D38" s="45">
        <v>0</v>
      </c>
      <c r="E38" s="45">
        <v>4640</v>
      </c>
      <c r="F38" s="45">
        <v>4</v>
      </c>
      <c r="G38" s="45">
        <v>2</v>
      </c>
      <c r="H38" s="45">
        <v>7</v>
      </c>
      <c r="I38" s="45">
        <v>300.02999999999997</v>
      </c>
      <c r="K38" s="45">
        <v>28045.200000000001</v>
      </c>
      <c r="L38" s="45">
        <v>5652.36</v>
      </c>
      <c r="M38" s="45">
        <v>1.34</v>
      </c>
      <c r="O38" s="45" t="s">
        <v>133</v>
      </c>
      <c r="P38" s="190"/>
      <c r="Q38" s="191"/>
      <c r="R38" s="1"/>
    </row>
    <row r="39" spans="1:18" x14ac:dyDescent="0.25">
      <c r="A39" s="45">
        <v>65</v>
      </c>
      <c r="B39" s="45" t="s">
        <v>184</v>
      </c>
      <c r="C39" s="17">
        <v>45357.556342592594</v>
      </c>
      <c r="D39" s="45">
        <v>0</v>
      </c>
      <c r="E39" s="45">
        <v>4640</v>
      </c>
      <c r="F39" s="45">
        <v>4</v>
      </c>
      <c r="G39" s="45">
        <v>3</v>
      </c>
      <c r="H39" s="45">
        <v>8</v>
      </c>
      <c r="I39" s="45">
        <v>300.02999999999997</v>
      </c>
      <c r="K39" s="45">
        <v>27630.74</v>
      </c>
      <c r="L39" s="45">
        <v>5484.73</v>
      </c>
      <c r="M39" s="45">
        <v>1.35</v>
      </c>
      <c r="O39" s="45"/>
      <c r="P39" s="190"/>
      <c r="Q39" s="191"/>
      <c r="R39" s="1"/>
    </row>
    <row r="40" spans="1:18" x14ac:dyDescent="0.25">
      <c r="A40" s="45">
        <v>65</v>
      </c>
      <c r="B40" s="45" t="s">
        <v>184</v>
      </c>
      <c r="C40" s="17">
        <v>45357.556342592594</v>
      </c>
      <c r="D40" s="45">
        <v>0</v>
      </c>
      <c r="E40" s="45">
        <v>4640</v>
      </c>
      <c r="F40" s="45">
        <v>4</v>
      </c>
      <c r="G40" s="45">
        <v>4</v>
      </c>
      <c r="H40" s="45">
        <v>9</v>
      </c>
      <c r="I40" s="45">
        <v>300.02999999999997</v>
      </c>
      <c r="K40" s="45">
        <v>31125.88</v>
      </c>
      <c r="L40" s="45">
        <v>6234.14</v>
      </c>
      <c r="M40" s="45">
        <v>1.27</v>
      </c>
      <c r="O40" s="45" t="s">
        <v>134</v>
      </c>
      <c r="P40" s="190"/>
      <c r="Q40" s="191"/>
      <c r="R40" s="1"/>
    </row>
    <row r="41" spans="1:18" x14ac:dyDescent="0.25">
      <c r="A41" s="45">
        <v>65</v>
      </c>
      <c r="B41" s="45" t="s">
        <v>184</v>
      </c>
      <c r="C41" s="17">
        <v>45357.556342592594</v>
      </c>
      <c r="D41" s="45">
        <v>0</v>
      </c>
      <c r="E41" s="45">
        <v>4640</v>
      </c>
      <c r="F41" s="45">
        <v>4</v>
      </c>
      <c r="G41" s="45">
        <v>5</v>
      </c>
      <c r="H41" s="45">
        <v>10</v>
      </c>
      <c r="I41" s="45">
        <v>300.02999999999997</v>
      </c>
      <c r="K41" s="45">
        <v>31604.799999999999</v>
      </c>
      <c r="L41" s="45">
        <v>6227.2</v>
      </c>
      <c r="M41" s="45">
        <v>1.26</v>
      </c>
      <c r="O41" s="45"/>
      <c r="P41" s="190"/>
      <c r="Q41" s="191"/>
      <c r="R41" s="1"/>
    </row>
    <row r="42" spans="1:18" x14ac:dyDescent="0.25">
      <c r="A42" s="45">
        <v>65</v>
      </c>
      <c r="B42" s="45" t="s">
        <v>184</v>
      </c>
      <c r="C42" s="17">
        <v>45357.560347222221</v>
      </c>
      <c r="D42" s="45">
        <v>0</v>
      </c>
      <c r="E42" s="45">
        <v>4640</v>
      </c>
      <c r="F42" s="45">
        <v>5</v>
      </c>
      <c r="G42" s="45">
        <v>1</v>
      </c>
      <c r="H42" s="45">
        <v>1</v>
      </c>
      <c r="I42" s="45">
        <v>300.02999999999997</v>
      </c>
      <c r="K42" s="45">
        <v>31337.63</v>
      </c>
      <c r="L42" s="45">
        <v>6271.76</v>
      </c>
      <c r="M42" s="45">
        <v>1.27</v>
      </c>
      <c r="O42" s="45" t="s">
        <v>135</v>
      </c>
      <c r="P42" s="190"/>
      <c r="Q42" s="191"/>
      <c r="R42" s="1"/>
    </row>
    <row r="43" spans="1:18" x14ac:dyDescent="0.25">
      <c r="A43" s="45">
        <v>65</v>
      </c>
      <c r="B43" s="45" t="s">
        <v>184</v>
      </c>
      <c r="C43" s="17">
        <v>45357.560347222221</v>
      </c>
      <c r="D43" s="45">
        <v>0</v>
      </c>
      <c r="E43" s="45">
        <v>4640</v>
      </c>
      <c r="F43" s="45">
        <v>5</v>
      </c>
      <c r="G43" s="45">
        <v>2</v>
      </c>
      <c r="H43" s="45">
        <v>2</v>
      </c>
      <c r="I43" s="45">
        <v>300.02999999999997</v>
      </c>
      <c r="K43" s="45">
        <v>32354.44</v>
      </c>
      <c r="L43" s="45">
        <v>6523.86</v>
      </c>
      <c r="M43" s="45">
        <v>1.24</v>
      </c>
      <c r="O43" s="45"/>
      <c r="P43" s="190"/>
      <c r="Q43" s="191"/>
      <c r="R43" s="1"/>
    </row>
    <row r="44" spans="1:18" x14ac:dyDescent="0.25">
      <c r="A44" s="45">
        <v>65</v>
      </c>
      <c r="B44" s="45" t="s">
        <v>184</v>
      </c>
      <c r="C44" s="17">
        <v>45357.560347222221</v>
      </c>
      <c r="D44" s="45">
        <v>0</v>
      </c>
      <c r="E44" s="45">
        <v>4640</v>
      </c>
      <c r="F44" s="45">
        <v>5</v>
      </c>
      <c r="G44" s="45">
        <v>3</v>
      </c>
      <c r="H44" s="45">
        <v>3</v>
      </c>
      <c r="I44" s="45">
        <v>300.02999999999997</v>
      </c>
      <c r="K44" s="45">
        <v>30396.18</v>
      </c>
      <c r="L44" s="45">
        <v>6035.88</v>
      </c>
      <c r="M44" s="45">
        <v>1.28</v>
      </c>
      <c r="O44" s="45" t="s">
        <v>190</v>
      </c>
      <c r="P44" s="190"/>
      <c r="Q44" s="191"/>
      <c r="R44" s="1"/>
    </row>
    <row r="45" spans="1:18" x14ac:dyDescent="0.25">
      <c r="A45" s="45">
        <v>65</v>
      </c>
      <c r="B45" s="45" t="s">
        <v>184</v>
      </c>
      <c r="C45" s="17">
        <v>45357.560347222221</v>
      </c>
      <c r="D45" s="45">
        <v>0</v>
      </c>
      <c r="E45" s="45">
        <v>4640</v>
      </c>
      <c r="F45" s="45">
        <v>5</v>
      </c>
      <c r="G45" s="45">
        <v>4</v>
      </c>
      <c r="H45" s="45">
        <v>4</v>
      </c>
      <c r="I45" s="45">
        <v>300.02999999999997</v>
      </c>
      <c r="K45" s="45">
        <v>31164.85</v>
      </c>
      <c r="L45" s="45">
        <v>6242.24</v>
      </c>
      <c r="M45" s="45">
        <v>1.27</v>
      </c>
      <c r="O45" s="45"/>
      <c r="P45" s="190"/>
      <c r="Q45" s="191"/>
      <c r="R45" s="1"/>
    </row>
    <row r="46" spans="1:18" x14ac:dyDescent="0.25">
      <c r="A46" s="45">
        <v>65</v>
      </c>
      <c r="B46" s="45" t="s">
        <v>184</v>
      </c>
      <c r="C46" s="17">
        <v>45357.560347222221</v>
      </c>
      <c r="D46" s="45">
        <v>0</v>
      </c>
      <c r="E46" s="45">
        <v>4640</v>
      </c>
      <c r="F46" s="45">
        <v>5</v>
      </c>
      <c r="G46" s="45">
        <v>5</v>
      </c>
      <c r="H46" s="45">
        <v>5</v>
      </c>
      <c r="I46" s="45">
        <v>300.02999999999997</v>
      </c>
      <c r="K46" s="45">
        <v>31412.09</v>
      </c>
      <c r="L46" s="45">
        <v>6189.38</v>
      </c>
      <c r="M46" s="45">
        <v>1.26</v>
      </c>
      <c r="O46" s="45" t="s">
        <v>191</v>
      </c>
      <c r="P46" s="190"/>
      <c r="Q46" s="191"/>
      <c r="R46" s="1"/>
    </row>
    <row r="47" spans="1:18" x14ac:dyDescent="0.25">
      <c r="A47" s="45">
        <v>65</v>
      </c>
      <c r="B47" s="45" t="s">
        <v>184</v>
      </c>
      <c r="C47" s="17">
        <v>45357.564027777778</v>
      </c>
      <c r="D47" s="45">
        <v>0</v>
      </c>
      <c r="E47" s="45">
        <v>4640</v>
      </c>
      <c r="F47" s="45">
        <v>5</v>
      </c>
      <c r="G47" s="45">
        <v>1</v>
      </c>
      <c r="H47" s="45">
        <v>6</v>
      </c>
      <c r="I47" s="45">
        <v>300.04000000000002</v>
      </c>
      <c r="K47" s="45">
        <v>29014.2</v>
      </c>
      <c r="L47" s="45">
        <v>5805.03</v>
      </c>
      <c r="M47" s="45">
        <v>1.32</v>
      </c>
      <c r="O47" s="45"/>
      <c r="P47" s="190"/>
      <c r="Q47" s="191"/>
      <c r="R47" s="1"/>
    </row>
    <row r="48" spans="1:18" x14ac:dyDescent="0.25">
      <c r="A48" s="45">
        <v>65</v>
      </c>
      <c r="B48" s="45" t="s">
        <v>184</v>
      </c>
      <c r="C48" s="17">
        <v>45357.564027777778</v>
      </c>
      <c r="D48" s="45">
        <v>0</v>
      </c>
      <c r="E48" s="45">
        <v>4640</v>
      </c>
      <c r="F48" s="45">
        <v>5</v>
      </c>
      <c r="G48" s="45">
        <v>2</v>
      </c>
      <c r="H48" s="45">
        <v>7</v>
      </c>
      <c r="I48" s="45">
        <v>300.04000000000002</v>
      </c>
      <c r="K48" s="45">
        <v>24624.65</v>
      </c>
      <c r="L48" s="45">
        <v>4961.01</v>
      </c>
      <c r="M48" s="45">
        <v>1.43</v>
      </c>
      <c r="O48" s="45" t="s">
        <v>189</v>
      </c>
      <c r="P48" s="190"/>
      <c r="Q48" s="191"/>
      <c r="R48" s="1"/>
    </row>
    <row r="49" spans="1:18" x14ac:dyDescent="0.25">
      <c r="A49" s="45">
        <v>65</v>
      </c>
      <c r="B49" s="45" t="s">
        <v>184</v>
      </c>
      <c r="C49" s="17">
        <v>45357.564027777778</v>
      </c>
      <c r="D49" s="45">
        <v>0</v>
      </c>
      <c r="E49" s="45">
        <v>4640</v>
      </c>
      <c r="F49" s="45">
        <v>5</v>
      </c>
      <c r="G49" s="45">
        <v>3</v>
      </c>
      <c r="H49" s="45">
        <v>8</v>
      </c>
      <c r="I49" s="45">
        <v>300.04000000000002</v>
      </c>
      <c r="K49" s="45">
        <v>25154.66</v>
      </c>
      <c r="L49" s="45">
        <v>4991.68</v>
      </c>
      <c r="M49" s="45">
        <v>1.41</v>
      </c>
      <c r="O49" s="45"/>
      <c r="P49" s="190"/>
      <c r="Q49" s="191"/>
      <c r="R49" s="1"/>
    </row>
    <row r="50" spans="1:18" x14ac:dyDescent="0.25">
      <c r="A50" s="45">
        <v>65</v>
      </c>
      <c r="B50" s="45" t="s">
        <v>184</v>
      </c>
      <c r="C50" s="17">
        <v>45357.564027777778</v>
      </c>
      <c r="D50" s="45">
        <v>0</v>
      </c>
      <c r="E50" s="45">
        <v>4640</v>
      </c>
      <c r="F50" s="45">
        <v>5</v>
      </c>
      <c r="G50" s="45">
        <v>4</v>
      </c>
      <c r="H50" s="45">
        <v>9</v>
      </c>
      <c r="I50" s="45">
        <v>300.04000000000002</v>
      </c>
      <c r="K50" s="45">
        <v>24776.15</v>
      </c>
      <c r="L50" s="45">
        <v>4958.47</v>
      </c>
      <c r="M50" s="45">
        <v>1.42</v>
      </c>
      <c r="O50" s="45" t="s">
        <v>209</v>
      </c>
      <c r="P50" s="190"/>
      <c r="Q50" s="191"/>
      <c r="R50" s="1"/>
    </row>
    <row r="51" spans="1:18" x14ac:dyDescent="0.25">
      <c r="A51" s="45">
        <v>65</v>
      </c>
      <c r="B51" s="45" t="s">
        <v>184</v>
      </c>
      <c r="C51" s="17">
        <v>45357.564027777778</v>
      </c>
      <c r="D51" s="45">
        <v>0</v>
      </c>
      <c r="E51" s="45">
        <v>4640</v>
      </c>
      <c r="F51" s="45">
        <v>5</v>
      </c>
      <c r="G51" s="45">
        <v>5</v>
      </c>
      <c r="H51" s="45">
        <v>10</v>
      </c>
      <c r="I51" s="45">
        <v>300.04000000000002</v>
      </c>
      <c r="K51" s="45">
        <v>25409.65</v>
      </c>
      <c r="L51" s="45">
        <v>5002.9399999999996</v>
      </c>
      <c r="M51" s="45">
        <v>1.41</v>
      </c>
      <c r="O51" s="45"/>
      <c r="P51" s="190"/>
      <c r="Q51" s="191"/>
      <c r="R51" s="1"/>
    </row>
    <row r="52" spans="1:18" x14ac:dyDescent="0.25">
      <c r="A52" s="45">
        <v>65</v>
      </c>
      <c r="B52" s="45" t="s">
        <v>184</v>
      </c>
      <c r="C52" s="17">
        <v>45357.567939814813</v>
      </c>
      <c r="D52" s="45">
        <v>0</v>
      </c>
      <c r="E52" s="45">
        <v>4640</v>
      </c>
      <c r="F52" s="45">
        <v>6</v>
      </c>
      <c r="G52" s="45">
        <v>1</v>
      </c>
      <c r="H52" s="45">
        <v>1</v>
      </c>
      <c r="I52" s="45">
        <v>300.04000000000002</v>
      </c>
      <c r="K52" s="45">
        <v>26440.42</v>
      </c>
      <c r="L52" s="45">
        <v>5288.33</v>
      </c>
      <c r="M52" s="45">
        <v>1.38</v>
      </c>
      <c r="O52" s="45" t="s">
        <v>210</v>
      </c>
      <c r="P52" s="190"/>
      <c r="Q52" s="191"/>
      <c r="R52" s="1"/>
    </row>
    <row r="53" spans="1:18" x14ac:dyDescent="0.25">
      <c r="A53" s="45">
        <v>65</v>
      </c>
      <c r="B53" s="45" t="s">
        <v>184</v>
      </c>
      <c r="C53" s="17">
        <v>45357.567939814813</v>
      </c>
      <c r="D53" s="45">
        <v>0</v>
      </c>
      <c r="E53" s="45">
        <v>4640</v>
      </c>
      <c r="F53" s="45">
        <v>6</v>
      </c>
      <c r="G53" s="45">
        <v>2</v>
      </c>
      <c r="H53" s="45">
        <v>2</v>
      </c>
      <c r="I53" s="45">
        <v>300.04000000000002</v>
      </c>
      <c r="K53" s="45">
        <v>26356.54</v>
      </c>
      <c r="L53" s="45">
        <v>5311.39</v>
      </c>
      <c r="M53" s="45">
        <v>1.38</v>
      </c>
      <c r="O53" s="45"/>
      <c r="P53" s="190"/>
      <c r="Q53" s="191"/>
      <c r="R53" s="1"/>
    </row>
    <row r="54" spans="1:18" x14ac:dyDescent="0.25">
      <c r="A54" s="45">
        <v>65</v>
      </c>
      <c r="B54" s="45" t="s">
        <v>184</v>
      </c>
      <c r="C54" s="17">
        <v>45357.567939814813</v>
      </c>
      <c r="D54" s="45">
        <v>0</v>
      </c>
      <c r="E54" s="45">
        <v>4640</v>
      </c>
      <c r="F54" s="45">
        <v>6</v>
      </c>
      <c r="G54" s="45">
        <v>3</v>
      </c>
      <c r="H54" s="45">
        <v>3</v>
      </c>
      <c r="I54" s="45">
        <v>300.04000000000002</v>
      </c>
      <c r="K54" s="45">
        <v>27498.89</v>
      </c>
      <c r="L54" s="45">
        <v>5458.91</v>
      </c>
      <c r="M54" s="45">
        <v>1.35</v>
      </c>
      <c r="O54" s="45" t="s">
        <v>211</v>
      </c>
      <c r="P54" s="190"/>
      <c r="Q54" s="191"/>
      <c r="R54" s="1"/>
    </row>
    <row r="55" spans="1:18" x14ac:dyDescent="0.25">
      <c r="A55" s="45">
        <v>65</v>
      </c>
      <c r="B55" s="45" t="s">
        <v>184</v>
      </c>
      <c r="C55" s="17">
        <v>45357.567939814813</v>
      </c>
      <c r="D55" s="45">
        <v>0</v>
      </c>
      <c r="E55" s="45">
        <v>4640</v>
      </c>
      <c r="F55" s="45">
        <v>6</v>
      </c>
      <c r="G55" s="45">
        <v>4</v>
      </c>
      <c r="H55" s="45">
        <v>4</v>
      </c>
      <c r="I55" s="45">
        <v>300.04000000000002</v>
      </c>
      <c r="K55" s="45">
        <v>28152.22</v>
      </c>
      <c r="L55" s="45">
        <v>5637.09</v>
      </c>
      <c r="M55" s="45">
        <v>1.33</v>
      </c>
      <c r="O55" s="45"/>
      <c r="P55" s="190"/>
      <c r="Q55" s="191"/>
      <c r="R55" s="1"/>
    </row>
    <row r="56" spans="1:18" x14ac:dyDescent="0.25">
      <c r="A56" s="45">
        <v>65</v>
      </c>
      <c r="B56" s="45" t="s">
        <v>184</v>
      </c>
      <c r="C56" s="17">
        <v>45357.567939814813</v>
      </c>
      <c r="D56" s="45">
        <v>0</v>
      </c>
      <c r="E56" s="45">
        <v>4640</v>
      </c>
      <c r="F56" s="45">
        <v>6</v>
      </c>
      <c r="G56" s="45">
        <v>5</v>
      </c>
      <c r="H56" s="45">
        <v>5</v>
      </c>
      <c r="I56" s="45">
        <v>300.04000000000002</v>
      </c>
      <c r="K56" s="45">
        <v>27064.6</v>
      </c>
      <c r="L56" s="45">
        <v>5330.27</v>
      </c>
      <c r="M56" s="45">
        <v>1.36</v>
      </c>
      <c r="O56" s="45" t="s">
        <v>212</v>
      </c>
      <c r="P56" s="190"/>
      <c r="Q56" s="191"/>
      <c r="R56" s="1"/>
    </row>
    <row r="57" spans="1:18" x14ac:dyDescent="0.25">
      <c r="A57" s="45">
        <v>65</v>
      </c>
      <c r="B57" s="45" t="s">
        <v>184</v>
      </c>
      <c r="C57" s="17">
        <v>45357.571608796294</v>
      </c>
      <c r="D57" s="45">
        <v>0</v>
      </c>
      <c r="E57" s="45">
        <v>4640</v>
      </c>
      <c r="F57" s="45">
        <v>6</v>
      </c>
      <c r="G57" s="45">
        <v>1</v>
      </c>
      <c r="H57" s="45">
        <v>6</v>
      </c>
      <c r="I57" s="45">
        <v>300.02999999999997</v>
      </c>
      <c r="K57" s="45">
        <v>27222.41</v>
      </c>
      <c r="L57" s="45">
        <v>5445.92</v>
      </c>
      <c r="M57" s="45">
        <v>1.36</v>
      </c>
      <c r="O57" s="45"/>
      <c r="P57" s="190"/>
      <c r="Q57" s="191"/>
      <c r="R57" s="1"/>
    </row>
    <row r="58" spans="1:18" x14ac:dyDescent="0.25">
      <c r="A58" s="45">
        <v>65</v>
      </c>
      <c r="B58" s="45" t="s">
        <v>184</v>
      </c>
      <c r="C58" s="17">
        <v>45357.571608796294</v>
      </c>
      <c r="D58" s="45">
        <v>0</v>
      </c>
      <c r="E58" s="45">
        <v>4640</v>
      </c>
      <c r="F58" s="45">
        <v>6</v>
      </c>
      <c r="G58" s="45">
        <v>2</v>
      </c>
      <c r="H58" s="45">
        <v>7</v>
      </c>
      <c r="I58" s="45">
        <v>300.02999999999997</v>
      </c>
      <c r="K58" s="45">
        <v>26601.88</v>
      </c>
      <c r="L58" s="45">
        <v>5361.5</v>
      </c>
      <c r="M58" s="45">
        <v>1.37</v>
      </c>
      <c r="O58" s="45" t="s">
        <v>213</v>
      </c>
      <c r="P58" s="190"/>
      <c r="Q58" s="191"/>
      <c r="R58" s="1"/>
    </row>
    <row r="59" spans="1:18" x14ac:dyDescent="0.25">
      <c r="A59" s="45">
        <v>65</v>
      </c>
      <c r="B59" s="45" t="s">
        <v>184</v>
      </c>
      <c r="C59" s="17">
        <v>45357.571608796294</v>
      </c>
      <c r="D59" s="45">
        <v>0</v>
      </c>
      <c r="E59" s="45">
        <v>4640</v>
      </c>
      <c r="F59" s="45">
        <v>6</v>
      </c>
      <c r="G59" s="45">
        <v>3</v>
      </c>
      <c r="H59" s="45">
        <v>8</v>
      </c>
      <c r="I59" s="45">
        <v>300.02999999999997</v>
      </c>
      <c r="K59" s="45">
        <v>26893.22</v>
      </c>
      <c r="L59" s="45">
        <v>5338.76</v>
      </c>
      <c r="M59" s="45">
        <v>1.37</v>
      </c>
      <c r="O59" s="45"/>
      <c r="P59" s="190"/>
      <c r="Q59" s="191"/>
      <c r="R59" s="1"/>
    </row>
    <row r="60" spans="1:18" x14ac:dyDescent="0.25">
      <c r="A60" s="45">
        <v>65</v>
      </c>
      <c r="B60" s="45" t="s">
        <v>184</v>
      </c>
      <c r="C60" s="17">
        <v>45357.571608796294</v>
      </c>
      <c r="D60" s="45">
        <v>0</v>
      </c>
      <c r="E60" s="45">
        <v>4640</v>
      </c>
      <c r="F60" s="45">
        <v>6</v>
      </c>
      <c r="G60" s="45">
        <v>4</v>
      </c>
      <c r="H60" s="45">
        <v>9</v>
      </c>
      <c r="I60" s="45">
        <v>300.02999999999997</v>
      </c>
      <c r="K60" s="45">
        <v>30406.89</v>
      </c>
      <c r="L60" s="45">
        <v>6090.74</v>
      </c>
      <c r="M60" s="45">
        <v>1.28</v>
      </c>
      <c r="O60" s="45" t="s">
        <v>141</v>
      </c>
      <c r="P60" s="190"/>
      <c r="Q60" s="191"/>
      <c r="R60" s="1"/>
    </row>
    <row r="61" spans="1:18" x14ac:dyDescent="0.25">
      <c r="A61" s="45">
        <v>65</v>
      </c>
      <c r="B61" s="45" t="s">
        <v>184</v>
      </c>
      <c r="C61" s="17">
        <v>45357.571608796294</v>
      </c>
      <c r="D61" s="45">
        <v>0</v>
      </c>
      <c r="E61" s="45">
        <v>4640</v>
      </c>
      <c r="F61" s="45">
        <v>6</v>
      </c>
      <c r="G61" s="45">
        <v>5</v>
      </c>
      <c r="H61" s="45">
        <v>10</v>
      </c>
      <c r="I61" s="45">
        <v>300.02999999999997</v>
      </c>
      <c r="K61" s="45">
        <v>31470.6</v>
      </c>
      <c r="L61" s="45">
        <v>6201.77</v>
      </c>
      <c r="M61" s="45">
        <v>1.26</v>
      </c>
      <c r="O61" s="45"/>
      <c r="P61" s="190"/>
      <c r="Q61" s="191"/>
      <c r="R61" s="1"/>
    </row>
    <row r="62" spans="1:18" x14ac:dyDescent="0.25">
      <c r="A62" s="45">
        <v>65</v>
      </c>
      <c r="B62" s="45" t="s">
        <v>184</v>
      </c>
      <c r="C62" s="17">
        <v>45357.575601851851</v>
      </c>
      <c r="D62" s="45">
        <v>0</v>
      </c>
      <c r="E62" s="45">
        <v>4640</v>
      </c>
      <c r="F62" s="45">
        <v>7</v>
      </c>
      <c r="G62" s="45">
        <v>1</v>
      </c>
      <c r="H62" s="45">
        <v>1</v>
      </c>
      <c r="I62" s="45">
        <v>300.02999999999997</v>
      </c>
      <c r="K62" s="45">
        <v>35030.03</v>
      </c>
      <c r="L62" s="45">
        <v>7014.7</v>
      </c>
      <c r="M62" s="45">
        <v>1.2</v>
      </c>
      <c r="O62" s="45" t="s">
        <v>137</v>
      </c>
      <c r="P62" s="190"/>
      <c r="Q62" s="191"/>
      <c r="R62" s="1"/>
    </row>
    <row r="63" spans="1:18" x14ac:dyDescent="0.25">
      <c r="A63" s="45">
        <v>65</v>
      </c>
      <c r="B63" s="45" t="s">
        <v>184</v>
      </c>
      <c r="C63" s="17">
        <v>45357.575601851851</v>
      </c>
      <c r="D63" s="45">
        <v>0</v>
      </c>
      <c r="E63" s="45">
        <v>4640</v>
      </c>
      <c r="F63" s="45">
        <v>7</v>
      </c>
      <c r="G63" s="45">
        <v>2</v>
      </c>
      <c r="H63" s="45">
        <v>2</v>
      </c>
      <c r="I63" s="45">
        <v>300.02999999999997</v>
      </c>
      <c r="K63" s="45">
        <v>35457.160000000003</v>
      </c>
      <c r="L63" s="45">
        <v>7152.51</v>
      </c>
      <c r="M63" s="45">
        <v>1.19</v>
      </c>
      <c r="O63" s="45"/>
      <c r="P63" s="190"/>
      <c r="Q63" s="191"/>
      <c r="R63" s="1"/>
    </row>
    <row r="64" spans="1:18" x14ac:dyDescent="0.25">
      <c r="A64" s="45">
        <v>65</v>
      </c>
      <c r="B64" s="45" t="s">
        <v>184</v>
      </c>
      <c r="C64" s="17">
        <v>45357.575601851851</v>
      </c>
      <c r="D64" s="45">
        <v>0</v>
      </c>
      <c r="E64" s="45">
        <v>4640</v>
      </c>
      <c r="F64" s="45">
        <v>7</v>
      </c>
      <c r="G64" s="45">
        <v>3</v>
      </c>
      <c r="H64" s="45">
        <v>3</v>
      </c>
      <c r="I64" s="45">
        <v>300.02999999999997</v>
      </c>
      <c r="K64" s="45">
        <v>28176.38</v>
      </c>
      <c r="L64" s="45">
        <v>5594.67</v>
      </c>
      <c r="M64" s="45">
        <v>1.33</v>
      </c>
      <c r="O64" s="45" t="s">
        <v>138</v>
      </c>
      <c r="P64" s="190"/>
      <c r="Q64" s="191"/>
      <c r="R64" s="1"/>
    </row>
    <row r="65" spans="1:18" x14ac:dyDescent="0.25">
      <c r="A65" s="45">
        <v>65</v>
      </c>
      <c r="B65" s="45" t="s">
        <v>184</v>
      </c>
      <c r="C65" s="17">
        <v>45357.575601851851</v>
      </c>
      <c r="D65" s="45">
        <v>0</v>
      </c>
      <c r="E65" s="45">
        <v>4640</v>
      </c>
      <c r="F65" s="45">
        <v>7</v>
      </c>
      <c r="G65" s="45">
        <v>4</v>
      </c>
      <c r="H65" s="45">
        <v>4</v>
      </c>
      <c r="I65" s="45">
        <v>300.02999999999997</v>
      </c>
      <c r="K65" s="45">
        <v>29059.91</v>
      </c>
      <c r="L65" s="45">
        <v>5820.31</v>
      </c>
      <c r="M65" s="45">
        <v>1.31</v>
      </c>
      <c r="O65" s="45"/>
      <c r="P65" s="190"/>
      <c r="Q65" s="191"/>
      <c r="R65" s="1"/>
    </row>
    <row r="66" spans="1:18" x14ac:dyDescent="0.25">
      <c r="A66" s="45">
        <v>65</v>
      </c>
      <c r="B66" s="45" t="s">
        <v>184</v>
      </c>
      <c r="C66" s="17">
        <v>45357.575601851851</v>
      </c>
      <c r="D66" s="45">
        <v>0</v>
      </c>
      <c r="E66" s="45">
        <v>4640</v>
      </c>
      <c r="F66" s="45">
        <v>7</v>
      </c>
      <c r="G66" s="45">
        <v>5</v>
      </c>
      <c r="H66" s="45">
        <v>5</v>
      </c>
      <c r="I66" s="45">
        <v>300.02999999999997</v>
      </c>
      <c r="K66" s="45">
        <v>31982.83</v>
      </c>
      <c r="L66" s="45">
        <v>6303.32</v>
      </c>
      <c r="M66" s="45">
        <v>1.25</v>
      </c>
      <c r="O66" s="45" t="s">
        <v>139</v>
      </c>
      <c r="P66" s="190"/>
      <c r="Q66" s="191"/>
      <c r="R66" s="1"/>
    </row>
    <row r="67" spans="1:18" x14ac:dyDescent="0.25">
      <c r="A67" s="45">
        <v>65</v>
      </c>
      <c r="B67" s="45" t="s">
        <v>184</v>
      </c>
      <c r="C67" s="17">
        <v>45357.579270833332</v>
      </c>
      <c r="D67" s="45">
        <v>0</v>
      </c>
      <c r="E67" s="45">
        <v>4640</v>
      </c>
      <c r="F67" s="45">
        <v>7</v>
      </c>
      <c r="G67" s="45">
        <v>1</v>
      </c>
      <c r="H67" s="45">
        <v>6</v>
      </c>
      <c r="I67" s="45">
        <v>300.04000000000002</v>
      </c>
      <c r="K67" s="45">
        <v>32056.59</v>
      </c>
      <c r="L67" s="45">
        <v>6417.24</v>
      </c>
      <c r="M67" s="45">
        <v>1.25</v>
      </c>
      <c r="O67" s="45"/>
      <c r="P67" s="190"/>
      <c r="Q67" s="191"/>
      <c r="R67" s="1"/>
    </row>
    <row r="68" spans="1:18" x14ac:dyDescent="0.25">
      <c r="A68" s="45">
        <v>65</v>
      </c>
      <c r="B68" s="45" t="s">
        <v>184</v>
      </c>
      <c r="C68" s="17">
        <v>45357.579270833332</v>
      </c>
      <c r="D68" s="45">
        <v>0</v>
      </c>
      <c r="E68" s="45">
        <v>4640</v>
      </c>
      <c r="F68" s="45">
        <v>7</v>
      </c>
      <c r="G68" s="45">
        <v>2</v>
      </c>
      <c r="H68" s="45">
        <v>7</v>
      </c>
      <c r="I68" s="45">
        <v>300.04000000000002</v>
      </c>
      <c r="K68" s="45">
        <v>27410.78</v>
      </c>
      <c r="L68" s="45">
        <v>5525.26</v>
      </c>
      <c r="M68" s="45">
        <v>1.35</v>
      </c>
      <c r="O68" s="45" t="s">
        <v>147</v>
      </c>
      <c r="P68" s="190"/>
      <c r="Q68" s="191"/>
      <c r="R68" s="1"/>
    </row>
    <row r="69" spans="1:18" x14ac:dyDescent="0.25">
      <c r="A69" s="45">
        <v>65</v>
      </c>
      <c r="B69" s="45" t="s">
        <v>184</v>
      </c>
      <c r="C69" s="17">
        <v>45357.579270833332</v>
      </c>
      <c r="D69" s="45">
        <v>0</v>
      </c>
      <c r="E69" s="45">
        <v>4640</v>
      </c>
      <c r="F69" s="45">
        <v>7</v>
      </c>
      <c r="G69" s="45">
        <v>3</v>
      </c>
      <c r="H69" s="45">
        <v>8</v>
      </c>
      <c r="I69" s="45">
        <v>300.04000000000002</v>
      </c>
      <c r="K69" s="45">
        <v>27536.15</v>
      </c>
      <c r="L69" s="45">
        <v>5467.04</v>
      </c>
      <c r="M69" s="45">
        <v>1.35</v>
      </c>
      <c r="O69" s="45"/>
      <c r="P69" s="190"/>
      <c r="Q69" s="191"/>
      <c r="R69" s="1"/>
    </row>
    <row r="70" spans="1:18" x14ac:dyDescent="0.25">
      <c r="A70" s="45">
        <v>65</v>
      </c>
      <c r="B70" s="45" t="s">
        <v>184</v>
      </c>
      <c r="C70" s="17">
        <v>45357.579270833332</v>
      </c>
      <c r="D70" s="45">
        <v>0</v>
      </c>
      <c r="E70" s="45">
        <v>4640</v>
      </c>
      <c r="F70" s="45">
        <v>7</v>
      </c>
      <c r="G70" s="45">
        <v>4</v>
      </c>
      <c r="H70" s="45">
        <v>9</v>
      </c>
      <c r="I70" s="45">
        <v>300.04000000000002</v>
      </c>
      <c r="K70" s="45">
        <v>44946.52</v>
      </c>
      <c r="L70" s="45">
        <v>9013.4699999999993</v>
      </c>
      <c r="M70" s="45">
        <v>1.06</v>
      </c>
      <c r="O70" s="45" t="s">
        <v>35</v>
      </c>
      <c r="P70" s="192" t="s">
        <v>149</v>
      </c>
      <c r="Q70" s="166"/>
      <c r="R70" s="1"/>
    </row>
    <row r="71" spans="1:18" x14ac:dyDescent="0.25">
      <c r="A71" s="45">
        <v>65</v>
      </c>
      <c r="B71" s="45" t="s">
        <v>184</v>
      </c>
      <c r="C71" s="17">
        <v>45357.579270833332</v>
      </c>
      <c r="D71" s="45">
        <v>0</v>
      </c>
      <c r="E71" s="45">
        <v>4640</v>
      </c>
      <c r="F71" s="45">
        <v>7</v>
      </c>
      <c r="G71" s="45">
        <v>5</v>
      </c>
      <c r="H71" s="45">
        <v>10</v>
      </c>
      <c r="I71" s="45">
        <v>300.04000000000002</v>
      </c>
      <c r="K71" s="45">
        <v>49093.73</v>
      </c>
      <c r="L71" s="45">
        <v>9686.52</v>
      </c>
      <c r="M71" s="45">
        <v>1.01</v>
      </c>
      <c r="O71" s="45"/>
      <c r="P71" s="192"/>
      <c r="Q71" s="166"/>
      <c r="R71" s="1"/>
    </row>
    <row r="72" spans="1:18" x14ac:dyDescent="0.25">
      <c r="A72" s="45">
        <v>65</v>
      </c>
      <c r="B72" s="45" t="s">
        <v>184</v>
      </c>
      <c r="C72" s="17">
        <v>45357.583287037036</v>
      </c>
      <c r="D72" s="45">
        <v>0</v>
      </c>
      <c r="E72" s="45">
        <v>4640</v>
      </c>
      <c r="F72" s="45">
        <v>8</v>
      </c>
      <c r="G72" s="45">
        <v>1</v>
      </c>
      <c r="H72" s="45">
        <v>1</v>
      </c>
      <c r="I72" s="45">
        <v>300.04000000000002</v>
      </c>
      <c r="K72" s="45">
        <v>58178.81</v>
      </c>
      <c r="L72" s="45">
        <v>11666.81</v>
      </c>
      <c r="M72" s="45">
        <v>0.93</v>
      </c>
      <c r="O72" s="45" t="s">
        <v>36</v>
      </c>
      <c r="P72" s="192"/>
      <c r="Q72" s="166"/>
      <c r="R72" s="1"/>
    </row>
    <row r="73" spans="1:18" x14ac:dyDescent="0.25">
      <c r="A73" s="45">
        <v>65</v>
      </c>
      <c r="B73" s="45" t="s">
        <v>184</v>
      </c>
      <c r="C73" s="17">
        <v>45357.583287037036</v>
      </c>
      <c r="D73" s="45">
        <v>0</v>
      </c>
      <c r="E73" s="45">
        <v>4640</v>
      </c>
      <c r="F73" s="45">
        <v>8</v>
      </c>
      <c r="G73" s="45">
        <v>2</v>
      </c>
      <c r="H73" s="45">
        <v>2</v>
      </c>
      <c r="I73" s="45">
        <v>300.04000000000002</v>
      </c>
      <c r="K73" s="45">
        <v>58504.07</v>
      </c>
      <c r="L73" s="45">
        <v>11814.8</v>
      </c>
      <c r="M73" s="45">
        <v>0.92</v>
      </c>
      <c r="O73" s="45"/>
      <c r="P73" s="192"/>
      <c r="Q73" s="166"/>
      <c r="R73" s="1"/>
    </row>
    <row r="74" spans="1:18" x14ac:dyDescent="0.25">
      <c r="A74" s="45">
        <v>65</v>
      </c>
      <c r="B74" s="45" t="s">
        <v>184</v>
      </c>
      <c r="C74" s="17">
        <v>45357.583287037036</v>
      </c>
      <c r="D74" s="45">
        <v>0</v>
      </c>
      <c r="E74" s="45">
        <v>4640</v>
      </c>
      <c r="F74" s="45">
        <v>8</v>
      </c>
      <c r="G74" s="45">
        <v>3</v>
      </c>
      <c r="H74" s="45">
        <v>3</v>
      </c>
      <c r="I74" s="45">
        <v>300.04000000000002</v>
      </c>
      <c r="K74" s="45">
        <v>16447.599999999999</v>
      </c>
      <c r="L74" s="45">
        <v>3258.09</v>
      </c>
      <c r="M74" s="45">
        <v>1.75</v>
      </c>
      <c r="O74" s="45" t="s">
        <v>132</v>
      </c>
      <c r="P74" s="190" t="s">
        <v>35</v>
      </c>
      <c r="Q74" s="191" t="s">
        <v>79</v>
      </c>
      <c r="R74" s="1"/>
    </row>
    <row r="75" spans="1:18" x14ac:dyDescent="0.25">
      <c r="A75" s="45">
        <v>65</v>
      </c>
      <c r="B75" s="45" t="s">
        <v>184</v>
      </c>
      <c r="C75" s="17">
        <v>45357.583287037036</v>
      </c>
      <c r="D75" s="45">
        <v>0</v>
      </c>
      <c r="E75" s="45">
        <v>4640</v>
      </c>
      <c r="F75" s="45">
        <v>8</v>
      </c>
      <c r="G75" s="45">
        <v>4</v>
      </c>
      <c r="H75" s="45">
        <v>4</v>
      </c>
      <c r="I75" s="45">
        <v>300.04000000000002</v>
      </c>
      <c r="K75" s="45">
        <v>17876.37</v>
      </c>
      <c r="L75" s="45">
        <v>3573</v>
      </c>
      <c r="M75" s="45">
        <v>1.68</v>
      </c>
      <c r="O75" s="45"/>
      <c r="P75" s="190"/>
      <c r="Q75" s="191"/>
      <c r="R75" s="1"/>
    </row>
    <row r="76" spans="1:18" x14ac:dyDescent="0.25">
      <c r="A76" s="45">
        <v>65</v>
      </c>
      <c r="B76" s="45" t="s">
        <v>184</v>
      </c>
      <c r="C76" s="17">
        <v>45357.583287037036</v>
      </c>
      <c r="D76" s="45">
        <v>0</v>
      </c>
      <c r="E76" s="45">
        <v>4640</v>
      </c>
      <c r="F76" s="45">
        <v>8</v>
      </c>
      <c r="G76" s="45">
        <v>5</v>
      </c>
      <c r="H76" s="45">
        <v>5</v>
      </c>
      <c r="I76" s="45">
        <v>300.04000000000002</v>
      </c>
      <c r="K76" s="45">
        <v>15789.55</v>
      </c>
      <c r="L76" s="45">
        <v>3102.45</v>
      </c>
      <c r="M76" s="45">
        <v>1.78</v>
      </c>
      <c r="O76" s="45" t="s">
        <v>133</v>
      </c>
      <c r="P76" s="190"/>
      <c r="Q76" s="191"/>
      <c r="R76" s="1"/>
    </row>
    <row r="77" spans="1:18" x14ac:dyDescent="0.25">
      <c r="A77" s="45">
        <v>65</v>
      </c>
      <c r="B77" s="45" t="s">
        <v>184</v>
      </c>
      <c r="C77" s="17">
        <v>45357.586956018517</v>
      </c>
      <c r="D77" s="45">
        <v>0</v>
      </c>
      <c r="E77" s="45">
        <v>4640</v>
      </c>
      <c r="F77" s="45">
        <v>8</v>
      </c>
      <c r="G77" s="45">
        <v>1</v>
      </c>
      <c r="H77" s="45">
        <v>6</v>
      </c>
      <c r="I77" s="45">
        <v>300.02</v>
      </c>
      <c r="K77" s="45">
        <v>18196.43</v>
      </c>
      <c r="L77" s="45">
        <v>3633.63</v>
      </c>
      <c r="M77" s="45">
        <v>1.66</v>
      </c>
      <c r="O77" s="45"/>
      <c r="P77" s="190"/>
      <c r="Q77" s="191"/>
      <c r="R77" s="1"/>
    </row>
    <row r="78" spans="1:18" x14ac:dyDescent="0.25">
      <c r="A78" s="45">
        <v>65</v>
      </c>
      <c r="B78" s="45" t="s">
        <v>184</v>
      </c>
      <c r="C78" s="17">
        <v>45357.586956018517</v>
      </c>
      <c r="D78" s="45">
        <v>0</v>
      </c>
      <c r="E78" s="45">
        <v>4640</v>
      </c>
      <c r="F78" s="45">
        <v>8</v>
      </c>
      <c r="G78" s="45">
        <v>2</v>
      </c>
      <c r="H78" s="45">
        <v>7</v>
      </c>
      <c r="I78" s="45">
        <v>300.02</v>
      </c>
      <c r="K78" s="45">
        <v>16340.79</v>
      </c>
      <c r="L78" s="45">
        <v>3287.48</v>
      </c>
      <c r="M78" s="45">
        <v>1.75</v>
      </c>
      <c r="O78" s="45" t="s">
        <v>134</v>
      </c>
      <c r="P78" s="190"/>
      <c r="Q78" s="191"/>
      <c r="R78" s="1"/>
    </row>
    <row r="79" spans="1:18" x14ac:dyDescent="0.25">
      <c r="A79" s="45">
        <v>65</v>
      </c>
      <c r="B79" s="45" t="s">
        <v>184</v>
      </c>
      <c r="C79" s="17">
        <v>45357.586956018517</v>
      </c>
      <c r="D79" s="45">
        <v>0</v>
      </c>
      <c r="E79" s="45">
        <v>4640</v>
      </c>
      <c r="F79" s="45">
        <v>8</v>
      </c>
      <c r="G79" s="45">
        <v>3</v>
      </c>
      <c r="H79" s="45">
        <v>8</v>
      </c>
      <c r="I79" s="45">
        <v>300.02</v>
      </c>
      <c r="K79" s="45">
        <v>17211.63</v>
      </c>
      <c r="L79" s="45">
        <v>3410.66</v>
      </c>
      <c r="M79" s="45">
        <v>1.71</v>
      </c>
      <c r="O79" s="45"/>
      <c r="P79" s="190"/>
      <c r="Q79" s="191"/>
      <c r="R79" s="1"/>
    </row>
    <row r="80" spans="1:18" x14ac:dyDescent="0.25">
      <c r="A80" s="45">
        <v>65</v>
      </c>
      <c r="B80" s="45" t="s">
        <v>184</v>
      </c>
      <c r="C80" s="17">
        <v>45357.586956018517</v>
      </c>
      <c r="D80" s="45">
        <v>0</v>
      </c>
      <c r="E80" s="45">
        <v>4640</v>
      </c>
      <c r="F80" s="45">
        <v>8</v>
      </c>
      <c r="G80" s="45">
        <v>4</v>
      </c>
      <c r="H80" s="45">
        <v>9</v>
      </c>
      <c r="I80" s="45">
        <v>300.02</v>
      </c>
      <c r="K80" s="45">
        <v>13976.22</v>
      </c>
      <c r="L80" s="45">
        <v>2789.6</v>
      </c>
      <c r="M80" s="45">
        <v>1.9</v>
      </c>
      <c r="O80" s="45" t="s">
        <v>135</v>
      </c>
      <c r="P80" s="190"/>
      <c r="Q80" s="191"/>
      <c r="R80" s="1"/>
    </row>
    <row r="81" spans="1:17" x14ac:dyDescent="0.25">
      <c r="A81" s="45">
        <v>65</v>
      </c>
      <c r="B81" s="45" t="s">
        <v>184</v>
      </c>
      <c r="C81" s="17">
        <v>45357.586956018517</v>
      </c>
      <c r="D81" s="45">
        <v>0</v>
      </c>
      <c r="E81" s="45">
        <v>4640</v>
      </c>
      <c r="F81" s="45">
        <v>8</v>
      </c>
      <c r="G81" s="45">
        <v>5</v>
      </c>
      <c r="H81" s="45">
        <v>10</v>
      </c>
      <c r="I81" s="45">
        <v>300.02</v>
      </c>
      <c r="K81" s="45">
        <v>13245.5</v>
      </c>
      <c r="L81" s="45">
        <v>2599.9</v>
      </c>
      <c r="M81" s="45">
        <v>1.95</v>
      </c>
      <c r="O81" s="45"/>
      <c r="P81" s="190"/>
      <c r="Q81" s="191"/>
    </row>
    <row r="82" spans="1:17" x14ac:dyDescent="0.25">
      <c r="A82" s="45">
        <v>65</v>
      </c>
      <c r="B82" s="45" t="s">
        <v>184</v>
      </c>
      <c r="C82" s="17">
        <v>45357.590960648151</v>
      </c>
      <c r="D82" s="45">
        <v>0</v>
      </c>
      <c r="E82" s="45">
        <v>4640</v>
      </c>
      <c r="F82" s="45">
        <v>9</v>
      </c>
      <c r="G82" s="45">
        <v>1</v>
      </c>
      <c r="H82" s="45">
        <v>1</v>
      </c>
      <c r="I82" s="45">
        <v>300.02999999999997</v>
      </c>
      <c r="K82" s="45">
        <v>12916.07</v>
      </c>
      <c r="L82" s="45">
        <v>2573.0500000000002</v>
      </c>
      <c r="M82" s="45">
        <v>1.98</v>
      </c>
      <c r="O82" s="45" t="s">
        <v>190</v>
      </c>
      <c r="P82" s="190"/>
      <c r="Q82" s="191"/>
    </row>
    <row r="83" spans="1:17" x14ac:dyDescent="0.25">
      <c r="A83" s="45">
        <v>65</v>
      </c>
      <c r="B83" s="45" t="s">
        <v>184</v>
      </c>
      <c r="C83" s="17">
        <v>45357.590960648151</v>
      </c>
      <c r="D83" s="45">
        <v>0</v>
      </c>
      <c r="E83" s="45">
        <v>4640</v>
      </c>
      <c r="F83" s="45">
        <v>9</v>
      </c>
      <c r="G83" s="45">
        <v>2</v>
      </c>
      <c r="H83" s="45">
        <v>2</v>
      </c>
      <c r="I83" s="45">
        <v>300.02999999999997</v>
      </c>
      <c r="K83" s="45">
        <v>12738.84</v>
      </c>
      <c r="L83" s="45">
        <v>2559.2800000000002</v>
      </c>
      <c r="M83" s="45">
        <v>1.99</v>
      </c>
      <c r="O83" s="45"/>
      <c r="P83" s="190"/>
      <c r="Q83" s="191"/>
    </row>
    <row r="84" spans="1:17" x14ac:dyDescent="0.25">
      <c r="A84" s="45">
        <v>65</v>
      </c>
      <c r="B84" s="45" t="s">
        <v>184</v>
      </c>
      <c r="C84" s="17">
        <v>45357.590960648151</v>
      </c>
      <c r="D84" s="45">
        <v>0</v>
      </c>
      <c r="E84" s="45">
        <v>4640</v>
      </c>
      <c r="F84" s="45">
        <v>9</v>
      </c>
      <c r="G84" s="45">
        <v>3</v>
      </c>
      <c r="H84" s="45">
        <v>3</v>
      </c>
      <c r="I84" s="45">
        <v>300.02999999999997</v>
      </c>
      <c r="K84" s="45">
        <v>12403.68</v>
      </c>
      <c r="L84" s="45">
        <v>2452.88</v>
      </c>
      <c r="M84" s="45">
        <v>2.02</v>
      </c>
      <c r="O84" s="45" t="s">
        <v>191</v>
      </c>
      <c r="P84" s="190"/>
      <c r="Q84" s="191"/>
    </row>
    <row r="85" spans="1:17" x14ac:dyDescent="0.25">
      <c r="A85" s="45">
        <v>65</v>
      </c>
      <c r="B85" s="45" t="s">
        <v>184</v>
      </c>
      <c r="C85" s="17">
        <v>45357.590960648151</v>
      </c>
      <c r="D85" s="45">
        <v>0</v>
      </c>
      <c r="E85" s="45">
        <v>4640</v>
      </c>
      <c r="F85" s="45">
        <v>9</v>
      </c>
      <c r="G85" s="45">
        <v>4</v>
      </c>
      <c r="H85" s="45">
        <v>4</v>
      </c>
      <c r="I85" s="45">
        <v>300.02999999999997</v>
      </c>
      <c r="K85" s="45">
        <v>14236.1</v>
      </c>
      <c r="L85" s="45">
        <v>2841.94</v>
      </c>
      <c r="M85" s="45">
        <v>1.88</v>
      </c>
      <c r="O85" s="45"/>
      <c r="P85" s="190"/>
      <c r="Q85" s="191"/>
    </row>
    <row r="86" spans="1:17" x14ac:dyDescent="0.25">
      <c r="A86" s="45">
        <v>65</v>
      </c>
      <c r="B86" s="45" t="s">
        <v>184</v>
      </c>
      <c r="C86" s="17">
        <v>45357.590960648151</v>
      </c>
      <c r="D86" s="45">
        <v>0</v>
      </c>
      <c r="E86" s="45">
        <v>4640</v>
      </c>
      <c r="F86" s="45">
        <v>9</v>
      </c>
      <c r="G86" s="45">
        <v>5</v>
      </c>
      <c r="H86" s="45">
        <v>5</v>
      </c>
      <c r="I86" s="45">
        <v>300.02999999999997</v>
      </c>
      <c r="K86" s="45">
        <v>15067.6</v>
      </c>
      <c r="L86" s="45">
        <v>2960.18</v>
      </c>
      <c r="M86" s="45">
        <v>1.83</v>
      </c>
      <c r="O86" s="45" t="s">
        <v>189</v>
      </c>
      <c r="P86" s="190"/>
      <c r="Q86" s="191"/>
    </row>
    <row r="87" spans="1:17" x14ac:dyDescent="0.25">
      <c r="A87" s="45">
        <v>65</v>
      </c>
      <c r="B87" s="45" t="s">
        <v>184</v>
      </c>
      <c r="C87" s="17">
        <v>45357.594629629632</v>
      </c>
      <c r="D87" s="45">
        <v>0</v>
      </c>
      <c r="E87" s="45">
        <v>4640</v>
      </c>
      <c r="F87" s="45">
        <v>9</v>
      </c>
      <c r="G87" s="45">
        <v>1</v>
      </c>
      <c r="H87" s="45">
        <v>6</v>
      </c>
      <c r="I87" s="45">
        <v>300.04000000000002</v>
      </c>
      <c r="K87" s="45">
        <v>13901.13</v>
      </c>
      <c r="L87" s="45">
        <v>2770.89</v>
      </c>
      <c r="M87" s="45">
        <v>1.9</v>
      </c>
      <c r="O87" s="45"/>
      <c r="P87" s="190"/>
      <c r="Q87" s="191"/>
    </row>
    <row r="88" spans="1:17" x14ac:dyDescent="0.25">
      <c r="A88" s="45">
        <v>65</v>
      </c>
      <c r="B88" s="45" t="s">
        <v>184</v>
      </c>
      <c r="C88" s="17">
        <v>45357.594629629632</v>
      </c>
      <c r="D88" s="45">
        <v>0</v>
      </c>
      <c r="E88" s="45">
        <v>4640</v>
      </c>
      <c r="F88" s="45">
        <v>9</v>
      </c>
      <c r="G88" s="45">
        <v>2</v>
      </c>
      <c r="H88" s="45">
        <v>7</v>
      </c>
      <c r="I88" s="45">
        <v>300.04000000000002</v>
      </c>
      <c r="K88" s="45">
        <v>12230.75</v>
      </c>
      <c r="L88" s="45">
        <v>2456.52</v>
      </c>
      <c r="M88" s="45">
        <v>2.0299999999999998</v>
      </c>
      <c r="O88" s="45" t="s">
        <v>209</v>
      </c>
      <c r="P88" s="190"/>
      <c r="Q88" s="191"/>
    </row>
    <row r="89" spans="1:17" x14ac:dyDescent="0.25">
      <c r="A89" s="45">
        <v>65</v>
      </c>
      <c r="B89" s="45" t="s">
        <v>184</v>
      </c>
      <c r="C89" s="17">
        <v>45357.594629629632</v>
      </c>
      <c r="D89" s="45">
        <v>0</v>
      </c>
      <c r="E89" s="45">
        <v>4640</v>
      </c>
      <c r="F89" s="45">
        <v>9</v>
      </c>
      <c r="G89" s="45">
        <v>3</v>
      </c>
      <c r="H89" s="45">
        <v>8</v>
      </c>
      <c r="I89" s="45">
        <v>300.04000000000002</v>
      </c>
      <c r="K89" s="45">
        <v>13015.64</v>
      </c>
      <c r="L89" s="45">
        <v>2574.77</v>
      </c>
      <c r="M89" s="45">
        <v>1.97</v>
      </c>
      <c r="O89" s="45"/>
      <c r="P89" s="190"/>
      <c r="Q89" s="191"/>
    </row>
    <row r="90" spans="1:17" x14ac:dyDescent="0.25">
      <c r="A90" s="45">
        <v>65</v>
      </c>
      <c r="B90" s="45" t="s">
        <v>184</v>
      </c>
      <c r="C90" s="17">
        <v>45357.594629629632</v>
      </c>
      <c r="D90" s="45">
        <v>0</v>
      </c>
      <c r="E90" s="45">
        <v>4640</v>
      </c>
      <c r="F90" s="45">
        <v>9</v>
      </c>
      <c r="G90" s="45">
        <v>4</v>
      </c>
      <c r="H90" s="45">
        <v>9</v>
      </c>
      <c r="I90" s="45">
        <v>300.04000000000002</v>
      </c>
      <c r="K90" s="45">
        <v>13935.15</v>
      </c>
      <c r="L90" s="45">
        <v>2781.43</v>
      </c>
      <c r="M90" s="45">
        <v>1.9</v>
      </c>
      <c r="O90" s="45" t="s">
        <v>210</v>
      </c>
      <c r="P90" s="190"/>
      <c r="Q90" s="191"/>
    </row>
    <row r="91" spans="1:17" x14ac:dyDescent="0.25">
      <c r="A91" s="45">
        <v>65</v>
      </c>
      <c r="B91" s="45" t="s">
        <v>184</v>
      </c>
      <c r="C91" s="17">
        <v>45357.594629629632</v>
      </c>
      <c r="D91" s="45">
        <v>0</v>
      </c>
      <c r="E91" s="45">
        <v>4640</v>
      </c>
      <c r="F91" s="45">
        <v>9</v>
      </c>
      <c r="G91" s="45">
        <v>5</v>
      </c>
      <c r="H91" s="45">
        <v>10</v>
      </c>
      <c r="I91" s="45">
        <v>300.04000000000002</v>
      </c>
      <c r="K91" s="45">
        <v>15415.26</v>
      </c>
      <c r="L91" s="45">
        <v>3028.87</v>
      </c>
      <c r="M91" s="45">
        <v>1.81</v>
      </c>
      <c r="O91" s="45"/>
      <c r="P91" s="190"/>
      <c r="Q91" s="191"/>
    </row>
    <row r="92" spans="1:17" x14ac:dyDescent="0.25">
      <c r="A92" s="45">
        <v>65</v>
      </c>
      <c r="B92" s="45" t="s">
        <v>184</v>
      </c>
      <c r="C92" s="17">
        <v>45357.598645833335</v>
      </c>
      <c r="D92" s="45">
        <v>0</v>
      </c>
      <c r="E92" s="45">
        <v>4640</v>
      </c>
      <c r="F92" s="45">
        <v>10</v>
      </c>
      <c r="G92" s="45">
        <v>1</v>
      </c>
      <c r="H92" s="45">
        <v>1</v>
      </c>
      <c r="I92" s="45">
        <v>300.02999999999997</v>
      </c>
      <c r="K92" s="45">
        <v>15497.1</v>
      </c>
      <c r="L92" s="45">
        <v>3091.79</v>
      </c>
      <c r="M92" s="45">
        <v>1.8</v>
      </c>
      <c r="O92" s="45" t="s">
        <v>211</v>
      </c>
      <c r="P92" s="190"/>
      <c r="Q92" s="191"/>
    </row>
    <row r="93" spans="1:17" x14ac:dyDescent="0.25">
      <c r="A93" s="45">
        <v>65</v>
      </c>
      <c r="B93" s="45" t="s">
        <v>184</v>
      </c>
      <c r="C93" s="17">
        <v>45357.598645833335</v>
      </c>
      <c r="D93" s="45">
        <v>0</v>
      </c>
      <c r="E93" s="45">
        <v>4640</v>
      </c>
      <c r="F93" s="45">
        <v>10</v>
      </c>
      <c r="G93" s="45">
        <v>2</v>
      </c>
      <c r="H93" s="45">
        <v>2</v>
      </c>
      <c r="I93" s="45">
        <v>300.02999999999997</v>
      </c>
      <c r="K93" s="45">
        <v>14450.76</v>
      </c>
      <c r="L93" s="45">
        <v>2905.69</v>
      </c>
      <c r="M93" s="45">
        <v>1.87</v>
      </c>
      <c r="O93" s="45"/>
      <c r="P93" s="190"/>
      <c r="Q93" s="191"/>
    </row>
    <row r="94" spans="1:17" x14ac:dyDescent="0.25">
      <c r="A94" s="45">
        <v>65</v>
      </c>
      <c r="B94" s="45" t="s">
        <v>184</v>
      </c>
      <c r="C94" s="17">
        <v>45357.598645833335</v>
      </c>
      <c r="D94" s="45">
        <v>0</v>
      </c>
      <c r="E94" s="45">
        <v>4640</v>
      </c>
      <c r="F94" s="45">
        <v>10</v>
      </c>
      <c r="G94" s="45">
        <v>3</v>
      </c>
      <c r="H94" s="45">
        <v>3</v>
      </c>
      <c r="I94" s="45">
        <v>300.02999999999997</v>
      </c>
      <c r="K94" s="45">
        <v>10370.34</v>
      </c>
      <c r="L94" s="45">
        <v>2047.97</v>
      </c>
      <c r="M94" s="45">
        <v>2.21</v>
      </c>
      <c r="O94" s="45" t="s">
        <v>212</v>
      </c>
      <c r="P94" s="190"/>
      <c r="Q94" s="191"/>
    </row>
    <row r="95" spans="1:17" x14ac:dyDescent="0.25">
      <c r="A95" s="45">
        <v>65</v>
      </c>
      <c r="B95" s="45" t="s">
        <v>184</v>
      </c>
      <c r="C95" s="17">
        <v>45357.598645833335</v>
      </c>
      <c r="D95" s="45">
        <v>0</v>
      </c>
      <c r="E95" s="45">
        <v>4640</v>
      </c>
      <c r="F95" s="45">
        <v>10</v>
      </c>
      <c r="G95" s="45">
        <v>4</v>
      </c>
      <c r="H95" s="45">
        <v>4</v>
      </c>
      <c r="I95" s="45">
        <v>300.02999999999997</v>
      </c>
      <c r="K95" s="45">
        <v>11475.94</v>
      </c>
      <c r="L95" s="45">
        <v>2287.4699999999998</v>
      </c>
      <c r="M95" s="45">
        <v>2.1</v>
      </c>
      <c r="O95" s="45"/>
      <c r="P95" s="190"/>
      <c r="Q95" s="191"/>
    </row>
    <row r="96" spans="1:17" x14ac:dyDescent="0.25">
      <c r="A96" s="45">
        <v>65</v>
      </c>
      <c r="B96" s="45" t="s">
        <v>184</v>
      </c>
      <c r="C96" s="17">
        <v>45357.598645833335</v>
      </c>
      <c r="D96" s="45">
        <v>0</v>
      </c>
      <c r="E96" s="45">
        <v>4640</v>
      </c>
      <c r="F96" s="45">
        <v>10</v>
      </c>
      <c r="G96" s="45">
        <v>5</v>
      </c>
      <c r="H96" s="45">
        <v>5</v>
      </c>
      <c r="I96" s="45">
        <v>300.02999999999997</v>
      </c>
      <c r="K96" s="45">
        <v>8078.87</v>
      </c>
      <c r="L96" s="45">
        <v>1578.88</v>
      </c>
      <c r="M96" s="45">
        <v>2.5</v>
      </c>
      <c r="O96" s="45" t="s">
        <v>213</v>
      </c>
      <c r="P96" s="190"/>
      <c r="Q96" s="191"/>
    </row>
    <row r="97" spans="1:17" x14ac:dyDescent="0.25">
      <c r="A97" s="45">
        <v>65</v>
      </c>
      <c r="B97" s="45" t="s">
        <v>184</v>
      </c>
      <c r="C97" s="17">
        <v>45357.602314814816</v>
      </c>
      <c r="D97" s="45">
        <v>0</v>
      </c>
      <c r="E97" s="45">
        <v>4640</v>
      </c>
      <c r="F97" s="45">
        <v>10</v>
      </c>
      <c r="G97" s="45">
        <v>1</v>
      </c>
      <c r="H97" s="45">
        <v>6</v>
      </c>
      <c r="I97" s="45">
        <v>300.06</v>
      </c>
      <c r="K97" s="45">
        <v>7749.53</v>
      </c>
      <c r="L97" s="45">
        <v>1535.33</v>
      </c>
      <c r="M97" s="45">
        <v>2.56</v>
      </c>
      <c r="O97" s="45"/>
      <c r="P97" s="190"/>
      <c r="Q97" s="191"/>
    </row>
    <row r="98" spans="1:17" x14ac:dyDescent="0.25">
      <c r="A98" s="45">
        <v>65</v>
      </c>
      <c r="B98" s="45" t="s">
        <v>184</v>
      </c>
      <c r="C98" s="17">
        <v>45357.602314814816</v>
      </c>
      <c r="D98" s="45">
        <v>0</v>
      </c>
      <c r="E98" s="45">
        <v>4640</v>
      </c>
      <c r="F98" s="45">
        <v>10</v>
      </c>
      <c r="G98" s="45">
        <v>2</v>
      </c>
      <c r="H98" s="45">
        <v>7</v>
      </c>
      <c r="I98" s="45">
        <v>300.06</v>
      </c>
      <c r="K98" s="45">
        <v>6828.12</v>
      </c>
      <c r="L98" s="45">
        <v>1364.23</v>
      </c>
      <c r="M98" s="45">
        <v>2.72</v>
      </c>
      <c r="O98" s="45" t="s">
        <v>141</v>
      </c>
      <c r="P98" s="190"/>
      <c r="Q98" s="191"/>
    </row>
    <row r="99" spans="1:17" x14ac:dyDescent="0.25">
      <c r="A99" s="45">
        <v>65</v>
      </c>
      <c r="B99" s="45" t="s">
        <v>184</v>
      </c>
      <c r="C99" s="17">
        <v>45357.602314814816</v>
      </c>
      <c r="D99" s="45">
        <v>0</v>
      </c>
      <c r="E99" s="45">
        <v>4640</v>
      </c>
      <c r="F99" s="45">
        <v>10</v>
      </c>
      <c r="G99" s="45">
        <v>3</v>
      </c>
      <c r="H99" s="45">
        <v>8</v>
      </c>
      <c r="I99" s="45">
        <v>300.06</v>
      </c>
      <c r="K99" s="45">
        <v>7036.78</v>
      </c>
      <c r="L99" s="45">
        <v>1383.72</v>
      </c>
      <c r="M99" s="45">
        <v>2.68</v>
      </c>
      <c r="O99" s="45"/>
      <c r="P99" s="190"/>
      <c r="Q99" s="191"/>
    </row>
    <row r="100" spans="1:17" x14ac:dyDescent="0.25">
      <c r="A100" s="45">
        <v>65</v>
      </c>
      <c r="B100" s="45" t="s">
        <v>184</v>
      </c>
      <c r="C100" s="17">
        <v>45357.602314814816</v>
      </c>
      <c r="D100" s="45">
        <v>0</v>
      </c>
      <c r="E100" s="45">
        <v>4640</v>
      </c>
      <c r="F100" s="45">
        <v>10</v>
      </c>
      <c r="G100" s="45">
        <v>4</v>
      </c>
      <c r="H100" s="45">
        <v>9</v>
      </c>
      <c r="I100" s="45">
        <v>300.06</v>
      </c>
      <c r="K100" s="45">
        <v>14393.84</v>
      </c>
      <c r="L100" s="45">
        <v>2873.72</v>
      </c>
      <c r="M100" s="45">
        <v>1.87</v>
      </c>
      <c r="O100" s="45" t="s">
        <v>137</v>
      </c>
      <c r="P100" s="190"/>
      <c r="Q100" s="191"/>
    </row>
    <row r="101" spans="1:17" x14ac:dyDescent="0.25">
      <c r="A101" s="45">
        <v>65</v>
      </c>
      <c r="B101" s="45" t="s">
        <v>184</v>
      </c>
      <c r="C101" s="17">
        <v>45357.602314814816</v>
      </c>
      <c r="D101" s="45">
        <v>0</v>
      </c>
      <c r="E101" s="45">
        <v>4640</v>
      </c>
      <c r="F101" s="45">
        <v>10</v>
      </c>
      <c r="G101" s="45">
        <v>5</v>
      </c>
      <c r="H101" s="45">
        <v>10</v>
      </c>
      <c r="I101" s="45">
        <v>300.06</v>
      </c>
      <c r="K101" s="45">
        <v>15166.67</v>
      </c>
      <c r="L101" s="45">
        <v>2979.85</v>
      </c>
      <c r="M101" s="45">
        <v>1.82</v>
      </c>
      <c r="O101" s="45"/>
      <c r="P101" s="190"/>
      <c r="Q101" s="191"/>
    </row>
    <row r="102" spans="1:17" x14ac:dyDescent="0.25">
      <c r="A102" s="45">
        <v>65</v>
      </c>
      <c r="B102" s="45" t="s">
        <v>184</v>
      </c>
      <c r="C102" s="17">
        <v>45357.606319444443</v>
      </c>
      <c r="D102" s="45">
        <v>0</v>
      </c>
      <c r="E102" s="45">
        <v>4640</v>
      </c>
      <c r="F102" s="45">
        <v>11</v>
      </c>
      <c r="G102" s="45">
        <v>1</v>
      </c>
      <c r="H102" s="45">
        <v>1</v>
      </c>
      <c r="I102" s="45">
        <v>300.04000000000002</v>
      </c>
      <c r="K102" s="45">
        <v>13540.07</v>
      </c>
      <c r="L102" s="45">
        <v>2698.73</v>
      </c>
      <c r="M102" s="45">
        <v>1.93</v>
      </c>
      <c r="O102" s="45" t="s">
        <v>138</v>
      </c>
      <c r="P102" s="190"/>
      <c r="Q102" s="191"/>
    </row>
    <row r="103" spans="1:17" x14ac:dyDescent="0.25">
      <c r="A103" s="45">
        <v>65</v>
      </c>
      <c r="B103" s="45" t="s">
        <v>184</v>
      </c>
      <c r="C103" s="17">
        <v>45357.606319444443</v>
      </c>
      <c r="D103" s="45">
        <v>0</v>
      </c>
      <c r="E103" s="45">
        <v>4640</v>
      </c>
      <c r="F103" s="45">
        <v>11</v>
      </c>
      <c r="G103" s="45">
        <v>2</v>
      </c>
      <c r="H103" s="45">
        <v>2</v>
      </c>
      <c r="I103" s="45">
        <v>300.04000000000002</v>
      </c>
      <c r="K103" s="45">
        <v>14131.61</v>
      </c>
      <c r="L103" s="45">
        <v>2841.25</v>
      </c>
      <c r="M103" s="45">
        <v>1.89</v>
      </c>
      <c r="O103" s="45"/>
      <c r="P103" s="190"/>
      <c r="Q103" s="191"/>
    </row>
    <row r="104" spans="1:17" x14ac:dyDescent="0.25">
      <c r="A104" s="45">
        <v>65</v>
      </c>
      <c r="B104" s="45" t="s">
        <v>184</v>
      </c>
      <c r="C104" s="17">
        <v>45357.606319444443</v>
      </c>
      <c r="D104" s="45">
        <v>0</v>
      </c>
      <c r="E104" s="45">
        <v>4640</v>
      </c>
      <c r="F104" s="45">
        <v>11</v>
      </c>
      <c r="G104" s="45">
        <v>3</v>
      </c>
      <c r="H104" s="45">
        <v>3</v>
      </c>
      <c r="I104" s="45">
        <v>300.04000000000002</v>
      </c>
      <c r="K104" s="45">
        <v>14221.28</v>
      </c>
      <c r="L104" s="45">
        <v>2815.34</v>
      </c>
      <c r="M104" s="45">
        <v>1.88</v>
      </c>
      <c r="O104" s="45" t="s">
        <v>139</v>
      </c>
      <c r="P104" s="190"/>
      <c r="Q104" s="191"/>
    </row>
    <row r="105" spans="1:17" x14ac:dyDescent="0.25">
      <c r="A105" s="45">
        <v>65</v>
      </c>
      <c r="B105" s="45" t="s">
        <v>184</v>
      </c>
      <c r="C105" s="17">
        <v>45357.606319444443</v>
      </c>
      <c r="D105" s="45">
        <v>0</v>
      </c>
      <c r="E105" s="45">
        <v>4640</v>
      </c>
      <c r="F105" s="45">
        <v>11</v>
      </c>
      <c r="G105" s="45">
        <v>4</v>
      </c>
      <c r="H105" s="45">
        <v>4</v>
      </c>
      <c r="I105" s="45">
        <v>300.04000000000002</v>
      </c>
      <c r="K105" s="45">
        <v>13997.21</v>
      </c>
      <c r="L105" s="45">
        <v>2794.28</v>
      </c>
      <c r="M105" s="45">
        <v>1.9</v>
      </c>
      <c r="O105" s="45"/>
      <c r="P105" s="190"/>
      <c r="Q105" s="191"/>
    </row>
    <row r="106" spans="1:17" x14ac:dyDescent="0.25">
      <c r="A106" s="45">
        <v>65</v>
      </c>
      <c r="B106" s="45" t="s">
        <v>184</v>
      </c>
      <c r="C106" s="17">
        <v>45357.606319444443</v>
      </c>
      <c r="D106" s="45">
        <v>0</v>
      </c>
      <c r="E106" s="45">
        <v>4640</v>
      </c>
      <c r="F106" s="45">
        <v>11</v>
      </c>
      <c r="G106" s="45">
        <v>5</v>
      </c>
      <c r="H106" s="45">
        <v>5</v>
      </c>
      <c r="I106" s="45">
        <v>300.04000000000002</v>
      </c>
      <c r="K106" s="45">
        <v>7091.62</v>
      </c>
      <c r="L106" s="45">
        <v>1383.78</v>
      </c>
      <c r="M106" s="45">
        <v>2.67</v>
      </c>
      <c r="O106" s="45" t="s">
        <v>147</v>
      </c>
      <c r="P106" s="190"/>
      <c r="Q106" s="191"/>
    </row>
    <row r="107" spans="1:17" x14ac:dyDescent="0.25">
      <c r="A107" s="45">
        <v>65</v>
      </c>
      <c r="B107" s="45" t="s">
        <v>184</v>
      </c>
      <c r="C107" s="17">
        <v>45357.609988425924</v>
      </c>
      <c r="D107" s="45">
        <v>0</v>
      </c>
      <c r="E107" s="45">
        <v>4640</v>
      </c>
      <c r="F107" s="45">
        <v>11</v>
      </c>
      <c r="G107" s="45">
        <v>1</v>
      </c>
      <c r="H107" s="45">
        <v>6</v>
      </c>
      <c r="I107" s="45">
        <v>300.02999999999997</v>
      </c>
      <c r="K107" s="45">
        <v>7104.26</v>
      </c>
      <c r="L107" s="45">
        <v>1405.99</v>
      </c>
      <c r="M107" s="45">
        <v>2.67</v>
      </c>
      <c r="O107" s="45"/>
      <c r="P107" s="190"/>
      <c r="Q107" s="191"/>
    </row>
    <row r="108" spans="1:17" x14ac:dyDescent="0.25">
      <c r="A108" s="45">
        <v>65</v>
      </c>
      <c r="B108" s="45" t="s">
        <v>184</v>
      </c>
      <c r="C108" s="17">
        <v>45357.609988425924</v>
      </c>
      <c r="D108" s="45">
        <v>0</v>
      </c>
      <c r="E108" s="45">
        <v>4640</v>
      </c>
      <c r="F108" s="45">
        <v>11</v>
      </c>
      <c r="G108" s="45">
        <v>2</v>
      </c>
      <c r="H108" s="45">
        <v>7</v>
      </c>
      <c r="I108" s="45">
        <v>300.02999999999997</v>
      </c>
      <c r="K108" s="45">
        <v>14508.01</v>
      </c>
      <c r="L108" s="45">
        <v>2917.65</v>
      </c>
      <c r="M108" s="45">
        <v>1.86</v>
      </c>
      <c r="O108" s="45" t="s">
        <v>132</v>
      </c>
      <c r="P108" s="190" t="s">
        <v>36</v>
      </c>
      <c r="Q108" s="191"/>
    </row>
    <row r="109" spans="1:17" x14ac:dyDescent="0.25">
      <c r="A109" s="45">
        <v>65</v>
      </c>
      <c r="B109" s="45" t="s">
        <v>184</v>
      </c>
      <c r="C109" s="17">
        <v>45357.609988425924</v>
      </c>
      <c r="D109" s="45">
        <v>0</v>
      </c>
      <c r="E109" s="45">
        <v>4640</v>
      </c>
      <c r="F109" s="45">
        <v>11</v>
      </c>
      <c r="G109" s="45">
        <v>3</v>
      </c>
      <c r="H109" s="45">
        <v>8</v>
      </c>
      <c r="I109" s="45">
        <v>300.02999999999997</v>
      </c>
      <c r="K109" s="45">
        <v>14657.6</v>
      </c>
      <c r="L109" s="45">
        <v>2902.57</v>
      </c>
      <c r="M109" s="45">
        <v>1.85</v>
      </c>
      <c r="O109" s="45"/>
      <c r="P109" s="190"/>
      <c r="Q109" s="191"/>
    </row>
    <row r="110" spans="1:17" x14ac:dyDescent="0.25">
      <c r="A110" s="45">
        <v>65</v>
      </c>
      <c r="B110" s="45" t="s">
        <v>184</v>
      </c>
      <c r="C110" s="17">
        <v>45357.609988425924</v>
      </c>
      <c r="D110" s="45">
        <v>0</v>
      </c>
      <c r="E110" s="45">
        <v>4640</v>
      </c>
      <c r="F110" s="45">
        <v>11</v>
      </c>
      <c r="G110" s="45">
        <v>4</v>
      </c>
      <c r="H110" s="45">
        <v>9</v>
      </c>
      <c r="I110" s="45">
        <v>300.02999999999997</v>
      </c>
      <c r="K110" s="45">
        <v>13474.67</v>
      </c>
      <c r="L110" s="45">
        <v>2689.51</v>
      </c>
      <c r="M110" s="45">
        <v>1.93</v>
      </c>
      <c r="O110" s="45" t="s">
        <v>133</v>
      </c>
      <c r="P110" s="190"/>
      <c r="Q110" s="191"/>
    </row>
    <row r="111" spans="1:17" x14ac:dyDescent="0.25">
      <c r="A111" s="45">
        <v>65</v>
      </c>
      <c r="B111" s="45" t="s">
        <v>184</v>
      </c>
      <c r="C111" s="17">
        <v>45357.609988425924</v>
      </c>
      <c r="D111" s="45">
        <v>0</v>
      </c>
      <c r="E111" s="45">
        <v>4640</v>
      </c>
      <c r="F111" s="45">
        <v>11</v>
      </c>
      <c r="G111" s="45">
        <v>5</v>
      </c>
      <c r="H111" s="45">
        <v>10</v>
      </c>
      <c r="I111" s="45">
        <v>300.02999999999997</v>
      </c>
      <c r="K111" s="45">
        <v>14146.51</v>
      </c>
      <c r="L111" s="45">
        <v>2778.71</v>
      </c>
      <c r="M111" s="45">
        <v>1.89</v>
      </c>
      <c r="O111" s="45"/>
      <c r="P111" s="190"/>
      <c r="Q111" s="191"/>
    </row>
    <row r="112" spans="1:17" x14ac:dyDescent="0.25">
      <c r="A112" s="45">
        <v>65</v>
      </c>
      <c r="B112" s="45" t="s">
        <v>184</v>
      </c>
      <c r="C112" s="17">
        <v>45357.613900462966</v>
      </c>
      <c r="D112" s="45">
        <v>0</v>
      </c>
      <c r="E112" s="45">
        <v>4640</v>
      </c>
      <c r="F112" s="45">
        <v>12</v>
      </c>
      <c r="G112" s="45">
        <v>1</v>
      </c>
      <c r="H112" s="45">
        <v>1</v>
      </c>
      <c r="I112" s="45">
        <v>300.04000000000002</v>
      </c>
      <c r="K112" s="45">
        <v>10911.62</v>
      </c>
      <c r="L112" s="45">
        <v>2170.89</v>
      </c>
      <c r="M112" s="45">
        <v>2.15</v>
      </c>
      <c r="O112" s="45" t="s">
        <v>134</v>
      </c>
      <c r="P112" s="190"/>
      <c r="Q112" s="191"/>
    </row>
    <row r="113" spans="1:17" x14ac:dyDescent="0.25">
      <c r="A113" s="45">
        <v>65</v>
      </c>
      <c r="B113" s="45" t="s">
        <v>184</v>
      </c>
      <c r="C113" s="17">
        <v>45357.613900462966</v>
      </c>
      <c r="D113" s="45">
        <v>0</v>
      </c>
      <c r="E113" s="45">
        <v>4640</v>
      </c>
      <c r="F113" s="45">
        <v>12</v>
      </c>
      <c r="G113" s="45">
        <v>2</v>
      </c>
      <c r="H113" s="45">
        <v>2</v>
      </c>
      <c r="I113" s="45">
        <v>300.04000000000002</v>
      </c>
      <c r="K113" s="45">
        <v>13172.95</v>
      </c>
      <c r="L113" s="45">
        <v>2647.62</v>
      </c>
      <c r="M113" s="45">
        <v>1.95</v>
      </c>
      <c r="O113" s="45"/>
      <c r="P113" s="190"/>
      <c r="Q113" s="191"/>
    </row>
    <row r="114" spans="1:17" x14ac:dyDescent="0.25">
      <c r="A114" s="45">
        <v>65</v>
      </c>
      <c r="B114" s="45" t="s">
        <v>184</v>
      </c>
      <c r="C114" s="17">
        <v>45357.613900462966</v>
      </c>
      <c r="D114" s="45">
        <v>0</v>
      </c>
      <c r="E114" s="45">
        <v>4640</v>
      </c>
      <c r="F114" s="45">
        <v>12</v>
      </c>
      <c r="G114" s="45">
        <v>3</v>
      </c>
      <c r="H114" s="45">
        <v>3</v>
      </c>
      <c r="I114" s="45">
        <v>300.04000000000002</v>
      </c>
      <c r="K114" s="45">
        <v>10925.67</v>
      </c>
      <c r="L114" s="45">
        <v>2158.88</v>
      </c>
      <c r="M114" s="45">
        <v>2.15</v>
      </c>
      <c r="O114" s="45" t="s">
        <v>135</v>
      </c>
      <c r="P114" s="190"/>
      <c r="Q114" s="191"/>
    </row>
    <row r="115" spans="1:17" x14ac:dyDescent="0.25">
      <c r="A115" s="45">
        <v>65</v>
      </c>
      <c r="B115" s="45" t="s">
        <v>184</v>
      </c>
      <c r="C115" s="17">
        <v>45357.613900462966</v>
      </c>
      <c r="D115" s="45">
        <v>0</v>
      </c>
      <c r="E115" s="45">
        <v>4640</v>
      </c>
      <c r="F115" s="45">
        <v>12</v>
      </c>
      <c r="G115" s="45">
        <v>4</v>
      </c>
      <c r="H115" s="45">
        <v>4</v>
      </c>
      <c r="I115" s="45">
        <v>300.04000000000002</v>
      </c>
      <c r="K115" s="45">
        <v>11670.03</v>
      </c>
      <c r="L115" s="45">
        <v>2326.7600000000002</v>
      </c>
      <c r="M115" s="45">
        <v>2.08</v>
      </c>
      <c r="O115" s="45"/>
      <c r="P115" s="190"/>
      <c r="Q115" s="191"/>
    </row>
    <row r="116" spans="1:17" x14ac:dyDescent="0.25">
      <c r="A116" s="45">
        <v>65</v>
      </c>
      <c r="B116" s="45" t="s">
        <v>184</v>
      </c>
      <c r="C116" s="17">
        <v>45357.613900462966</v>
      </c>
      <c r="D116" s="45">
        <v>0</v>
      </c>
      <c r="E116" s="45">
        <v>4640</v>
      </c>
      <c r="F116" s="45">
        <v>12</v>
      </c>
      <c r="G116" s="45">
        <v>5</v>
      </c>
      <c r="H116" s="45">
        <v>5</v>
      </c>
      <c r="I116" s="45">
        <v>300.04000000000002</v>
      </c>
      <c r="K116" s="45">
        <v>11065.38</v>
      </c>
      <c r="L116" s="45">
        <v>2169.52</v>
      </c>
      <c r="M116" s="45">
        <v>2.13</v>
      </c>
      <c r="O116" s="45" t="s">
        <v>190</v>
      </c>
      <c r="P116" s="190"/>
      <c r="Q116" s="191"/>
    </row>
    <row r="117" spans="1:17" x14ac:dyDescent="0.25">
      <c r="A117" s="45">
        <v>65</v>
      </c>
      <c r="B117" s="45" t="s">
        <v>184</v>
      </c>
      <c r="C117" s="17">
        <v>45357.617569444446</v>
      </c>
      <c r="D117" s="45">
        <v>0</v>
      </c>
      <c r="E117" s="45">
        <v>4640</v>
      </c>
      <c r="F117" s="45">
        <v>12</v>
      </c>
      <c r="G117" s="45">
        <v>1</v>
      </c>
      <c r="H117" s="45">
        <v>6</v>
      </c>
      <c r="I117" s="45">
        <v>300.02999999999997</v>
      </c>
      <c r="K117" s="45">
        <v>12330.36</v>
      </c>
      <c r="L117" s="45">
        <v>2456.14</v>
      </c>
      <c r="M117" s="45">
        <v>2.02</v>
      </c>
      <c r="O117" s="45"/>
      <c r="P117" s="190"/>
      <c r="Q117" s="191"/>
    </row>
    <row r="118" spans="1:17" x14ac:dyDescent="0.25">
      <c r="A118" s="45">
        <v>65</v>
      </c>
      <c r="B118" s="45" t="s">
        <v>184</v>
      </c>
      <c r="C118" s="17">
        <v>45357.617569444446</v>
      </c>
      <c r="D118" s="45">
        <v>0</v>
      </c>
      <c r="E118" s="45">
        <v>4640</v>
      </c>
      <c r="F118" s="45">
        <v>12</v>
      </c>
      <c r="G118" s="45">
        <v>2</v>
      </c>
      <c r="H118" s="45">
        <v>7</v>
      </c>
      <c r="I118" s="45">
        <v>300.02999999999997</v>
      </c>
      <c r="K118" s="45">
        <v>10874.79</v>
      </c>
      <c r="L118" s="45">
        <v>2183.04</v>
      </c>
      <c r="M118" s="45">
        <v>2.15</v>
      </c>
      <c r="O118" s="45" t="s">
        <v>191</v>
      </c>
      <c r="P118" s="190"/>
      <c r="Q118" s="191"/>
    </row>
    <row r="119" spans="1:17" x14ac:dyDescent="0.25">
      <c r="A119" s="45">
        <v>65</v>
      </c>
      <c r="B119" s="45" t="s">
        <v>184</v>
      </c>
      <c r="C119" s="17">
        <v>45357.617569444446</v>
      </c>
      <c r="D119" s="45">
        <v>0</v>
      </c>
      <c r="E119" s="45">
        <v>4640</v>
      </c>
      <c r="F119" s="45">
        <v>12</v>
      </c>
      <c r="G119" s="45">
        <v>3</v>
      </c>
      <c r="H119" s="45">
        <v>8</v>
      </c>
      <c r="I119" s="45">
        <v>300.02999999999997</v>
      </c>
      <c r="K119" s="45">
        <v>11697.06</v>
      </c>
      <c r="L119" s="45">
        <v>2312.8000000000002</v>
      </c>
      <c r="M119" s="45">
        <v>2.08</v>
      </c>
      <c r="O119" s="45"/>
      <c r="P119" s="190"/>
      <c r="Q119" s="191"/>
    </row>
    <row r="120" spans="1:17" x14ac:dyDescent="0.25">
      <c r="A120" s="45">
        <v>65</v>
      </c>
      <c r="B120" s="45" t="s">
        <v>184</v>
      </c>
      <c r="C120" s="17">
        <v>45357.617569444446</v>
      </c>
      <c r="D120" s="45">
        <v>0</v>
      </c>
      <c r="E120" s="45">
        <v>4640</v>
      </c>
      <c r="F120" s="45">
        <v>12</v>
      </c>
      <c r="G120" s="45">
        <v>4</v>
      </c>
      <c r="H120" s="45">
        <v>9</v>
      </c>
      <c r="I120" s="45">
        <v>300.02999999999997</v>
      </c>
      <c r="K120" s="45">
        <v>9531.92</v>
      </c>
      <c r="L120" s="45">
        <v>1897.19</v>
      </c>
      <c r="M120" s="45">
        <v>2.2999999999999998</v>
      </c>
      <c r="O120" s="45" t="s">
        <v>189</v>
      </c>
      <c r="P120" s="190"/>
      <c r="Q120" s="191"/>
    </row>
    <row r="121" spans="1:17" x14ac:dyDescent="0.25">
      <c r="A121" s="45">
        <v>65</v>
      </c>
      <c r="B121" s="45" t="s">
        <v>184</v>
      </c>
      <c r="C121" s="17">
        <v>45357.617569444446</v>
      </c>
      <c r="D121" s="45">
        <v>0</v>
      </c>
      <c r="E121" s="45">
        <v>4640</v>
      </c>
      <c r="F121" s="45">
        <v>12</v>
      </c>
      <c r="G121" s="45">
        <v>5</v>
      </c>
      <c r="H121" s="45">
        <v>10</v>
      </c>
      <c r="I121" s="45">
        <v>300.02999999999997</v>
      </c>
      <c r="K121" s="45">
        <v>10444.89</v>
      </c>
      <c r="L121" s="45">
        <v>2047.03</v>
      </c>
      <c r="M121" s="45">
        <v>2.2000000000000002</v>
      </c>
      <c r="O121" s="45"/>
      <c r="P121" s="190"/>
      <c r="Q121" s="191"/>
    </row>
    <row r="122" spans="1:17" x14ac:dyDescent="0.25">
      <c r="A122" s="45">
        <v>65</v>
      </c>
      <c r="B122" s="45" t="s">
        <v>184</v>
      </c>
      <c r="C122" s="17">
        <v>45357.621481481481</v>
      </c>
      <c r="D122" s="45">
        <v>0</v>
      </c>
      <c r="E122" s="45">
        <v>4640</v>
      </c>
      <c r="F122" s="45">
        <v>13</v>
      </c>
      <c r="G122" s="45">
        <v>1</v>
      </c>
      <c r="H122" s="45">
        <v>1</v>
      </c>
      <c r="I122" s="45">
        <v>300.04000000000002</v>
      </c>
      <c r="K122" s="45">
        <v>9356.33</v>
      </c>
      <c r="L122" s="45">
        <v>1858.57</v>
      </c>
      <c r="M122" s="45">
        <v>2.3199999999999998</v>
      </c>
      <c r="O122" s="45" t="s">
        <v>209</v>
      </c>
      <c r="P122" s="190"/>
      <c r="Q122" s="191"/>
    </row>
    <row r="123" spans="1:17" x14ac:dyDescent="0.25">
      <c r="A123" s="45">
        <v>65</v>
      </c>
      <c r="B123" s="45" t="s">
        <v>184</v>
      </c>
      <c r="C123" s="17">
        <v>45357.621481481481</v>
      </c>
      <c r="D123" s="45">
        <v>0</v>
      </c>
      <c r="E123" s="45">
        <v>4640</v>
      </c>
      <c r="F123" s="45">
        <v>13</v>
      </c>
      <c r="G123" s="45">
        <v>2</v>
      </c>
      <c r="H123" s="45">
        <v>2</v>
      </c>
      <c r="I123" s="45">
        <v>300.04000000000002</v>
      </c>
      <c r="K123" s="45">
        <v>10908.72</v>
      </c>
      <c r="L123" s="45">
        <v>2189.89</v>
      </c>
      <c r="M123" s="45">
        <v>2.15</v>
      </c>
      <c r="O123" s="45"/>
      <c r="P123" s="190"/>
      <c r="Q123" s="191"/>
    </row>
    <row r="124" spans="1:17" x14ac:dyDescent="0.25">
      <c r="A124" s="45">
        <v>65</v>
      </c>
      <c r="B124" s="45" t="s">
        <v>184</v>
      </c>
      <c r="C124" s="17">
        <v>45357.621481481481</v>
      </c>
      <c r="D124" s="45">
        <v>0</v>
      </c>
      <c r="E124" s="45">
        <v>4640</v>
      </c>
      <c r="F124" s="45">
        <v>13</v>
      </c>
      <c r="G124" s="45">
        <v>3</v>
      </c>
      <c r="H124" s="45">
        <v>3</v>
      </c>
      <c r="I124" s="45">
        <v>300.04000000000002</v>
      </c>
      <c r="K124" s="45">
        <v>12182.58</v>
      </c>
      <c r="L124" s="45">
        <v>2409.54</v>
      </c>
      <c r="M124" s="45">
        <v>2.0299999999999998</v>
      </c>
      <c r="O124" s="45" t="s">
        <v>210</v>
      </c>
      <c r="P124" s="190"/>
      <c r="Q124" s="191"/>
    </row>
    <row r="125" spans="1:17" x14ac:dyDescent="0.25">
      <c r="A125" s="45">
        <v>65</v>
      </c>
      <c r="B125" s="45" t="s">
        <v>184</v>
      </c>
      <c r="C125" s="17">
        <v>45357.621481481481</v>
      </c>
      <c r="D125" s="45">
        <v>0</v>
      </c>
      <c r="E125" s="45">
        <v>4640</v>
      </c>
      <c r="F125" s="45">
        <v>13</v>
      </c>
      <c r="G125" s="45">
        <v>4</v>
      </c>
      <c r="H125" s="45">
        <v>4</v>
      </c>
      <c r="I125" s="45">
        <v>300.04000000000002</v>
      </c>
      <c r="K125" s="45">
        <v>13616.08</v>
      </c>
      <c r="L125" s="45">
        <v>2718.15</v>
      </c>
      <c r="M125" s="45">
        <v>1.92</v>
      </c>
      <c r="O125" s="45"/>
      <c r="P125" s="190"/>
      <c r="Q125" s="191"/>
    </row>
    <row r="126" spans="1:17" x14ac:dyDescent="0.25">
      <c r="A126" s="45">
        <v>65</v>
      </c>
      <c r="B126" s="45" t="s">
        <v>184</v>
      </c>
      <c r="C126" s="17">
        <v>45357.621481481481</v>
      </c>
      <c r="D126" s="45">
        <v>0</v>
      </c>
      <c r="E126" s="45">
        <v>4640</v>
      </c>
      <c r="F126" s="45">
        <v>13</v>
      </c>
      <c r="G126" s="45">
        <v>5</v>
      </c>
      <c r="H126" s="45">
        <v>5</v>
      </c>
      <c r="I126" s="45">
        <v>300.04000000000002</v>
      </c>
      <c r="K126" s="45">
        <v>14605</v>
      </c>
      <c r="L126" s="45">
        <v>2869.59</v>
      </c>
      <c r="M126" s="45">
        <v>1.86</v>
      </c>
      <c r="O126" s="45" t="s">
        <v>211</v>
      </c>
      <c r="P126" s="190"/>
      <c r="Q126" s="191"/>
    </row>
    <row r="127" spans="1:17" x14ac:dyDescent="0.25">
      <c r="A127" s="45">
        <v>65</v>
      </c>
      <c r="B127" s="45" t="s">
        <v>184</v>
      </c>
      <c r="C127" s="17">
        <v>45357.625150462962</v>
      </c>
      <c r="D127" s="45">
        <v>0</v>
      </c>
      <c r="E127" s="45">
        <v>4640</v>
      </c>
      <c r="F127" s="45">
        <v>13</v>
      </c>
      <c r="G127" s="45">
        <v>1</v>
      </c>
      <c r="H127" s="45">
        <v>6</v>
      </c>
      <c r="I127" s="45">
        <v>300.04000000000002</v>
      </c>
      <c r="K127" s="45">
        <v>12673.7</v>
      </c>
      <c r="L127" s="45">
        <v>2525.23</v>
      </c>
      <c r="M127" s="45">
        <v>1.99</v>
      </c>
      <c r="O127" s="45"/>
      <c r="P127" s="190"/>
      <c r="Q127" s="191"/>
    </row>
    <row r="128" spans="1:17" x14ac:dyDescent="0.25">
      <c r="A128" s="45">
        <v>65</v>
      </c>
      <c r="B128" s="45" t="s">
        <v>184</v>
      </c>
      <c r="C128" s="17">
        <v>45357.625150462962</v>
      </c>
      <c r="D128" s="45">
        <v>0</v>
      </c>
      <c r="E128" s="45">
        <v>4640</v>
      </c>
      <c r="F128" s="45">
        <v>13</v>
      </c>
      <c r="G128" s="45">
        <v>2</v>
      </c>
      <c r="H128" s="45">
        <v>7</v>
      </c>
      <c r="I128" s="45">
        <v>300.04000000000002</v>
      </c>
      <c r="K128" s="45">
        <v>9421.7800000000007</v>
      </c>
      <c r="L128" s="45">
        <v>1889.24</v>
      </c>
      <c r="M128" s="45">
        <v>2.31</v>
      </c>
      <c r="O128" s="45" t="s">
        <v>212</v>
      </c>
      <c r="P128" s="190"/>
      <c r="Q128" s="191"/>
    </row>
    <row r="129" spans="1:17" x14ac:dyDescent="0.25">
      <c r="A129" s="45">
        <v>65</v>
      </c>
      <c r="B129" s="45" t="s">
        <v>184</v>
      </c>
      <c r="C129" s="17">
        <v>45357.625150462962</v>
      </c>
      <c r="D129" s="45">
        <v>0</v>
      </c>
      <c r="E129" s="45">
        <v>4640</v>
      </c>
      <c r="F129" s="45">
        <v>13</v>
      </c>
      <c r="G129" s="45">
        <v>3</v>
      </c>
      <c r="H129" s="45">
        <v>8</v>
      </c>
      <c r="I129" s="45">
        <v>300.04000000000002</v>
      </c>
      <c r="K129" s="45">
        <v>9357.17</v>
      </c>
      <c r="L129" s="45">
        <v>1846.57</v>
      </c>
      <c r="M129" s="45">
        <v>2.3199999999999998</v>
      </c>
      <c r="O129" s="45"/>
      <c r="P129" s="190"/>
      <c r="Q129" s="191"/>
    </row>
    <row r="130" spans="1:17" x14ac:dyDescent="0.25">
      <c r="A130" s="45">
        <v>65</v>
      </c>
      <c r="B130" s="45" t="s">
        <v>184</v>
      </c>
      <c r="C130" s="17">
        <v>45357.625150462962</v>
      </c>
      <c r="D130" s="45">
        <v>0</v>
      </c>
      <c r="E130" s="45">
        <v>4640</v>
      </c>
      <c r="F130" s="45">
        <v>13</v>
      </c>
      <c r="G130" s="45">
        <v>4</v>
      </c>
      <c r="H130" s="45">
        <v>9</v>
      </c>
      <c r="I130" s="45">
        <v>300.04000000000002</v>
      </c>
      <c r="K130" s="45">
        <v>6685.95</v>
      </c>
      <c r="L130" s="45">
        <v>1325.2</v>
      </c>
      <c r="M130" s="45">
        <v>2.75</v>
      </c>
      <c r="O130" s="45" t="s">
        <v>213</v>
      </c>
      <c r="P130" s="190"/>
      <c r="Q130" s="191"/>
    </row>
    <row r="131" spans="1:17" x14ac:dyDescent="0.25">
      <c r="A131" s="45">
        <v>65</v>
      </c>
      <c r="B131" s="45" t="s">
        <v>184</v>
      </c>
      <c r="C131" s="17">
        <v>45357.625150462962</v>
      </c>
      <c r="D131" s="45">
        <v>0</v>
      </c>
      <c r="E131" s="45">
        <v>4640</v>
      </c>
      <c r="F131" s="45">
        <v>13</v>
      </c>
      <c r="G131" s="45">
        <v>5</v>
      </c>
      <c r="H131" s="45">
        <v>10</v>
      </c>
      <c r="I131" s="45">
        <v>300.04000000000002</v>
      </c>
      <c r="K131" s="45">
        <v>6881.71</v>
      </c>
      <c r="L131" s="45">
        <v>1342.58</v>
      </c>
      <c r="M131" s="45">
        <v>2.71</v>
      </c>
      <c r="O131" s="45"/>
      <c r="P131" s="190"/>
      <c r="Q131" s="191"/>
    </row>
    <row r="132" spans="1:17" x14ac:dyDescent="0.25">
      <c r="A132" s="45">
        <v>65</v>
      </c>
      <c r="B132" s="45" t="s">
        <v>184</v>
      </c>
      <c r="C132" s="17">
        <v>45357.629062499997</v>
      </c>
      <c r="D132" s="45">
        <v>0</v>
      </c>
      <c r="E132" s="45">
        <v>4640</v>
      </c>
      <c r="F132" s="45">
        <v>14</v>
      </c>
      <c r="G132" s="45">
        <v>1</v>
      </c>
      <c r="H132" s="45">
        <v>1</v>
      </c>
      <c r="I132" s="45">
        <v>300.02</v>
      </c>
      <c r="K132" s="45">
        <v>8744.49</v>
      </c>
      <c r="L132" s="45">
        <v>1735.9</v>
      </c>
      <c r="M132" s="45">
        <v>2.41</v>
      </c>
      <c r="O132" s="45" t="s">
        <v>141</v>
      </c>
      <c r="P132" s="190"/>
      <c r="Q132" s="191"/>
    </row>
    <row r="133" spans="1:17" x14ac:dyDescent="0.25">
      <c r="A133" s="45">
        <v>65</v>
      </c>
      <c r="B133" s="45" t="s">
        <v>184</v>
      </c>
      <c r="C133" s="17">
        <v>45357.629062499997</v>
      </c>
      <c r="D133" s="45">
        <v>0</v>
      </c>
      <c r="E133" s="45">
        <v>4640</v>
      </c>
      <c r="F133" s="45">
        <v>14</v>
      </c>
      <c r="G133" s="45">
        <v>2</v>
      </c>
      <c r="H133" s="45">
        <v>2</v>
      </c>
      <c r="I133" s="45">
        <v>300.02</v>
      </c>
      <c r="K133" s="45">
        <v>8935.06</v>
      </c>
      <c r="L133" s="45">
        <v>1790.98</v>
      </c>
      <c r="M133" s="45">
        <v>2.38</v>
      </c>
      <c r="O133" s="45"/>
      <c r="P133" s="190"/>
      <c r="Q133" s="191"/>
    </row>
    <row r="134" spans="1:17" x14ac:dyDescent="0.25">
      <c r="A134" s="45">
        <v>65</v>
      </c>
      <c r="B134" s="45" t="s">
        <v>184</v>
      </c>
      <c r="C134" s="17">
        <v>45357.629062499997</v>
      </c>
      <c r="D134" s="45">
        <v>0</v>
      </c>
      <c r="E134" s="45">
        <v>4640</v>
      </c>
      <c r="F134" s="45">
        <v>14</v>
      </c>
      <c r="G134" s="45">
        <v>3</v>
      </c>
      <c r="H134" s="45">
        <v>3</v>
      </c>
      <c r="I134" s="45">
        <v>300.02</v>
      </c>
      <c r="K134" s="45">
        <v>11741.89</v>
      </c>
      <c r="L134" s="45">
        <v>2322.06</v>
      </c>
      <c r="M134" s="45">
        <v>2.0699999999999998</v>
      </c>
      <c r="O134" s="45" t="s">
        <v>137</v>
      </c>
      <c r="P134" s="190"/>
      <c r="Q134" s="191"/>
    </row>
    <row r="135" spans="1:17" x14ac:dyDescent="0.25">
      <c r="A135" s="45">
        <v>65</v>
      </c>
      <c r="B135" s="45" t="s">
        <v>184</v>
      </c>
      <c r="C135" s="17">
        <v>45357.629062499997</v>
      </c>
      <c r="D135" s="45">
        <v>0</v>
      </c>
      <c r="E135" s="45">
        <v>4640</v>
      </c>
      <c r="F135" s="45">
        <v>14</v>
      </c>
      <c r="G135" s="45">
        <v>4</v>
      </c>
      <c r="H135" s="45">
        <v>4</v>
      </c>
      <c r="I135" s="45">
        <v>300.02</v>
      </c>
      <c r="K135" s="45">
        <v>13372.79</v>
      </c>
      <c r="L135" s="45">
        <v>2669.63</v>
      </c>
      <c r="M135" s="45">
        <v>1.94</v>
      </c>
      <c r="O135" s="45"/>
      <c r="P135" s="190"/>
      <c r="Q135" s="191"/>
    </row>
    <row r="136" spans="1:17" x14ac:dyDescent="0.25">
      <c r="A136" s="45">
        <v>65</v>
      </c>
      <c r="B136" s="45" t="s">
        <v>184</v>
      </c>
      <c r="C136" s="17">
        <v>45357.629062499997</v>
      </c>
      <c r="D136" s="45">
        <v>0</v>
      </c>
      <c r="E136" s="45">
        <v>4640</v>
      </c>
      <c r="F136" s="45">
        <v>14</v>
      </c>
      <c r="G136" s="45">
        <v>5</v>
      </c>
      <c r="H136" s="45">
        <v>5</v>
      </c>
      <c r="I136" s="45">
        <v>300.02</v>
      </c>
      <c r="K136" s="45">
        <v>10880.33</v>
      </c>
      <c r="L136" s="45">
        <v>2133.42</v>
      </c>
      <c r="M136" s="45">
        <v>2.15</v>
      </c>
      <c r="O136" s="45" t="s">
        <v>138</v>
      </c>
      <c r="P136" s="190"/>
      <c r="Q136" s="191"/>
    </row>
    <row r="137" spans="1:17" x14ac:dyDescent="0.25">
      <c r="A137" s="45">
        <v>65</v>
      </c>
      <c r="B137" s="45" t="s">
        <v>184</v>
      </c>
      <c r="C137" s="17">
        <v>45357.632731481484</v>
      </c>
      <c r="D137" s="45">
        <v>0</v>
      </c>
      <c r="E137" s="45">
        <v>4640</v>
      </c>
      <c r="F137" s="45">
        <v>14</v>
      </c>
      <c r="G137" s="45">
        <v>1</v>
      </c>
      <c r="H137" s="45">
        <v>6</v>
      </c>
      <c r="I137" s="45">
        <v>300.04000000000002</v>
      </c>
      <c r="K137" s="45">
        <v>12759.21</v>
      </c>
      <c r="L137" s="45">
        <v>2542.63</v>
      </c>
      <c r="M137" s="45">
        <v>1.99</v>
      </c>
      <c r="O137" s="45"/>
      <c r="P137" s="190"/>
      <c r="Q137" s="191"/>
    </row>
    <row r="138" spans="1:17" x14ac:dyDescent="0.25">
      <c r="A138" s="45">
        <v>65</v>
      </c>
      <c r="B138" s="45" t="s">
        <v>184</v>
      </c>
      <c r="C138" s="17">
        <v>45357.632731481484</v>
      </c>
      <c r="D138" s="45">
        <v>0</v>
      </c>
      <c r="E138" s="45">
        <v>4640</v>
      </c>
      <c r="F138" s="45">
        <v>14</v>
      </c>
      <c r="G138" s="45">
        <v>2</v>
      </c>
      <c r="H138" s="45">
        <v>7</v>
      </c>
      <c r="I138" s="45">
        <v>300.04000000000002</v>
      </c>
      <c r="K138" s="45">
        <v>11266.81</v>
      </c>
      <c r="L138" s="45">
        <v>2262.61</v>
      </c>
      <c r="M138" s="45">
        <v>2.11</v>
      </c>
      <c r="O138" s="45" t="s">
        <v>139</v>
      </c>
      <c r="P138" s="190"/>
      <c r="Q138" s="191"/>
    </row>
    <row r="139" spans="1:17" x14ac:dyDescent="0.25">
      <c r="A139" s="45">
        <v>65</v>
      </c>
      <c r="B139" s="45" t="s">
        <v>184</v>
      </c>
      <c r="C139" s="17">
        <v>45357.632731481484</v>
      </c>
      <c r="D139" s="45">
        <v>0</v>
      </c>
      <c r="E139" s="45">
        <v>4640</v>
      </c>
      <c r="F139" s="45">
        <v>14</v>
      </c>
      <c r="G139" s="45">
        <v>3</v>
      </c>
      <c r="H139" s="45">
        <v>8</v>
      </c>
      <c r="I139" s="45">
        <v>300.04000000000002</v>
      </c>
      <c r="K139" s="45">
        <v>11019.87</v>
      </c>
      <c r="L139" s="45">
        <v>2178.12</v>
      </c>
      <c r="M139" s="45">
        <v>2.14</v>
      </c>
      <c r="O139" s="45"/>
      <c r="P139" s="190"/>
      <c r="Q139" s="191"/>
    </row>
    <row r="140" spans="1:17" x14ac:dyDescent="0.25">
      <c r="A140" s="45">
        <v>65</v>
      </c>
      <c r="B140" s="45" t="s">
        <v>184</v>
      </c>
      <c r="C140" s="17">
        <v>45357.632731481484</v>
      </c>
      <c r="D140" s="45">
        <v>0</v>
      </c>
      <c r="E140" s="45">
        <v>4640</v>
      </c>
      <c r="F140" s="45">
        <v>14</v>
      </c>
      <c r="G140" s="45">
        <v>4</v>
      </c>
      <c r="H140" s="45">
        <v>9</v>
      </c>
      <c r="I140" s="45">
        <v>300.04000000000002</v>
      </c>
      <c r="K140" s="45">
        <v>5749.15</v>
      </c>
      <c r="L140" s="45">
        <v>1136.99</v>
      </c>
      <c r="M140" s="45">
        <v>2.97</v>
      </c>
      <c r="O140" s="45" t="s">
        <v>147</v>
      </c>
      <c r="P140" s="190"/>
      <c r="Q140" s="191"/>
    </row>
    <row r="141" spans="1:17" x14ac:dyDescent="0.25">
      <c r="A141" s="45">
        <v>65</v>
      </c>
      <c r="B141" s="45" t="s">
        <v>184</v>
      </c>
      <c r="C141" s="17">
        <v>45357.632731481484</v>
      </c>
      <c r="D141" s="45">
        <v>0</v>
      </c>
      <c r="E141" s="45">
        <v>4640</v>
      </c>
      <c r="F141" s="45">
        <v>14</v>
      </c>
      <c r="G141" s="45">
        <v>5</v>
      </c>
      <c r="H141" s="45">
        <v>10</v>
      </c>
      <c r="I141" s="45">
        <v>300.04000000000002</v>
      </c>
      <c r="K141" s="45">
        <v>6510.04</v>
      </c>
      <c r="L141" s="45">
        <v>1269.2</v>
      </c>
      <c r="M141" s="45">
        <v>2.79</v>
      </c>
      <c r="O141" s="45"/>
      <c r="P141" s="190"/>
      <c r="Q141" s="191"/>
    </row>
    <row r="142" spans="1:17" x14ac:dyDescent="0.25">
      <c r="A142" s="45">
        <v>65</v>
      </c>
      <c r="B142" s="45" t="s">
        <v>184</v>
      </c>
      <c r="C142" s="17">
        <v>45357.636747685188</v>
      </c>
      <c r="D142" s="45">
        <v>0</v>
      </c>
      <c r="E142" s="45">
        <v>4640</v>
      </c>
      <c r="F142" s="45">
        <v>15</v>
      </c>
      <c r="G142" s="45">
        <v>1</v>
      </c>
      <c r="H142" s="45">
        <v>1</v>
      </c>
      <c r="I142" s="45">
        <v>300.04000000000002</v>
      </c>
      <c r="K142" s="45">
        <v>16175.86</v>
      </c>
      <c r="L142" s="45">
        <v>3229.4</v>
      </c>
      <c r="M142" s="45">
        <v>1.76</v>
      </c>
      <c r="O142" s="45" t="s">
        <v>132</v>
      </c>
      <c r="P142" s="190" t="s">
        <v>35</v>
      </c>
      <c r="Q142" s="191" t="s">
        <v>80</v>
      </c>
    </row>
    <row r="143" spans="1:17" x14ac:dyDescent="0.25">
      <c r="A143" s="45">
        <v>65</v>
      </c>
      <c r="B143" s="45" t="s">
        <v>184</v>
      </c>
      <c r="C143" s="17">
        <v>45357.636747685188</v>
      </c>
      <c r="D143" s="45">
        <v>0</v>
      </c>
      <c r="E143" s="45">
        <v>4640</v>
      </c>
      <c r="F143" s="45">
        <v>15</v>
      </c>
      <c r="G143" s="45">
        <v>2</v>
      </c>
      <c r="H143" s="45">
        <v>2</v>
      </c>
      <c r="I143" s="45">
        <v>300.04000000000002</v>
      </c>
      <c r="K143" s="45">
        <v>15575.5</v>
      </c>
      <c r="L143" s="45">
        <v>3134.35</v>
      </c>
      <c r="M143" s="45">
        <v>1.8</v>
      </c>
      <c r="O143" s="45"/>
      <c r="P143" s="190"/>
      <c r="Q143" s="191"/>
    </row>
    <row r="144" spans="1:17" x14ac:dyDescent="0.25">
      <c r="A144" s="45">
        <v>65</v>
      </c>
      <c r="B144" s="45" t="s">
        <v>184</v>
      </c>
      <c r="C144" s="17">
        <v>45357.636747685188</v>
      </c>
      <c r="D144" s="45">
        <v>0</v>
      </c>
      <c r="E144" s="45">
        <v>4640</v>
      </c>
      <c r="F144" s="45">
        <v>15</v>
      </c>
      <c r="G144" s="45">
        <v>3</v>
      </c>
      <c r="H144" s="45">
        <v>3</v>
      </c>
      <c r="I144" s="45">
        <v>300.04000000000002</v>
      </c>
      <c r="K144" s="45">
        <v>15871.39</v>
      </c>
      <c r="L144" s="45">
        <v>3145.25</v>
      </c>
      <c r="M144" s="45">
        <v>1.78</v>
      </c>
      <c r="O144" s="45" t="s">
        <v>133</v>
      </c>
      <c r="P144" s="190"/>
      <c r="Q144" s="191"/>
    </row>
    <row r="145" spans="1:17" x14ac:dyDescent="0.25">
      <c r="A145" s="45">
        <v>65</v>
      </c>
      <c r="B145" s="45" t="s">
        <v>184</v>
      </c>
      <c r="C145" s="17">
        <v>45357.636747685188</v>
      </c>
      <c r="D145" s="45">
        <v>0</v>
      </c>
      <c r="E145" s="45">
        <v>4640</v>
      </c>
      <c r="F145" s="45">
        <v>15</v>
      </c>
      <c r="G145" s="45">
        <v>4</v>
      </c>
      <c r="H145" s="45">
        <v>4</v>
      </c>
      <c r="I145" s="45">
        <v>300.04000000000002</v>
      </c>
      <c r="K145" s="45">
        <v>16116.62</v>
      </c>
      <c r="L145" s="45">
        <v>3221.38</v>
      </c>
      <c r="M145" s="45">
        <v>1.77</v>
      </c>
      <c r="O145" s="45"/>
      <c r="P145" s="190"/>
      <c r="Q145" s="191"/>
    </row>
    <row r="146" spans="1:17" x14ac:dyDescent="0.25">
      <c r="A146" s="45">
        <v>65</v>
      </c>
      <c r="B146" s="45" t="s">
        <v>184</v>
      </c>
      <c r="C146" s="17">
        <v>45357.636747685188</v>
      </c>
      <c r="D146" s="45">
        <v>0</v>
      </c>
      <c r="E146" s="45">
        <v>4640</v>
      </c>
      <c r="F146" s="45">
        <v>15</v>
      </c>
      <c r="G146" s="45">
        <v>5</v>
      </c>
      <c r="H146" s="45">
        <v>5</v>
      </c>
      <c r="I146" s="45">
        <v>300.04000000000002</v>
      </c>
      <c r="K146" s="45">
        <v>13850.54</v>
      </c>
      <c r="L146" s="45">
        <v>2720.88</v>
      </c>
      <c r="M146" s="45">
        <v>1.91</v>
      </c>
      <c r="O146" s="45" t="s">
        <v>134</v>
      </c>
      <c r="P146" s="190"/>
      <c r="Q146" s="191"/>
    </row>
    <row r="147" spans="1:17" x14ac:dyDescent="0.25">
      <c r="A147" s="45">
        <v>65</v>
      </c>
      <c r="B147" s="45" t="s">
        <v>184</v>
      </c>
      <c r="C147" s="17">
        <v>45357.640416666669</v>
      </c>
      <c r="D147" s="45">
        <v>0</v>
      </c>
      <c r="E147" s="45">
        <v>4640</v>
      </c>
      <c r="F147" s="45">
        <v>15</v>
      </c>
      <c r="G147" s="45">
        <v>1</v>
      </c>
      <c r="H147" s="45">
        <v>6</v>
      </c>
      <c r="I147" s="45">
        <v>300.04000000000002</v>
      </c>
      <c r="K147" s="45">
        <v>14138.5</v>
      </c>
      <c r="L147" s="45">
        <v>2820.06</v>
      </c>
      <c r="M147" s="45">
        <v>1.89</v>
      </c>
      <c r="O147" s="45"/>
      <c r="P147" s="190"/>
      <c r="Q147" s="191"/>
    </row>
    <row r="148" spans="1:17" x14ac:dyDescent="0.25">
      <c r="A148" s="45">
        <v>65</v>
      </c>
      <c r="B148" s="45" t="s">
        <v>184</v>
      </c>
      <c r="C148" s="17">
        <v>45357.640416666669</v>
      </c>
      <c r="D148" s="45">
        <v>0</v>
      </c>
      <c r="E148" s="45">
        <v>4640</v>
      </c>
      <c r="F148" s="45">
        <v>15</v>
      </c>
      <c r="G148" s="45">
        <v>2</v>
      </c>
      <c r="H148" s="45">
        <v>7</v>
      </c>
      <c r="I148" s="45">
        <v>300.04000000000002</v>
      </c>
      <c r="K148" s="45">
        <v>12222.4</v>
      </c>
      <c r="L148" s="45">
        <v>2456.12</v>
      </c>
      <c r="M148" s="45">
        <v>2.0299999999999998</v>
      </c>
      <c r="O148" s="45" t="s">
        <v>135</v>
      </c>
      <c r="P148" s="190"/>
      <c r="Q148" s="191"/>
    </row>
    <row r="149" spans="1:17" x14ac:dyDescent="0.25">
      <c r="A149" s="45">
        <v>65</v>
      </c>
      <c r="B149" s="45" t="s">
        <v>184</v>
      </c>
      <c r="C149" s="17">
        <v>45357.640416666669</v>
      </c>
      <c r="D149" s="45">
        <v>0</v>
      </c>
      <c r="E149" s="45">
        <v>4640</v>
      </c>
      <c r="F149" s="45">
        <v>15</v>
      </c>
      <c r="G149" s="45">
        <v>3</v>
      </c>
      <c r="H149" s="45">
        <v>8</v>
      </c>
      <c r="I149" s="45">
        <v>300.04000000000002</v>
      </c>
      <c r="K149" s="45">
        <v>11095.7</v>
      </c>
      <c r="L149" s="45">
        <v>2193.42</v>
      </c>
      <c r="M149" s="45">
        <v>2.13</v>
      </c>
      <c r="O149" s="45"/>
      <c r="P149" s="190"/>
      <c r="Q149" s="191"/>
    </row>
    <row r="150" spans="1:17" x14ac:dyDescent="0.25">
      <c r="A150" s="45">
        <v>65</v>
      </c>
      <c r="B150" s="45" t="s">
        <v>184</v>
      </c>
      <c r="C150" s="17">
        <v>45357.640416666669</v>
      </c>
      <c r="D150" s="45">
        <v>0</v>
      </c>
      <c r="E150" s="45">
        <v>4640</v>
      </c>
      <c r="F150" s="45">
        <v>15</v>
      </c>
      <c r="G150" s="45">
        <v>4</v>
      </c>
      <c r="H150" s="45">
        <v>9</v>
      </c>
      <c r="I150" s="45">
        <v>300.04000000000002</v>
      </c>
      <c r="K150" s="45">
        <v>12167.34</v>
      </c>
      <c r="L150" s="45">
        <v>2427.46</v>
      </c>
      <c r="M150" s="45">
        <v>2.0299999999999998</v>
      </c>
      <c r="O150" s="45" t="s">
        <v>190</v>
      </c>
      <c r="P150" s="190"/>
      <c r="Q150" s="191"/>
    </row>
    <row r="151" spans="1:17" x14ac:dyDescent="0.25">
      <c r="A151" s="45">
        <v>65</v>
      </c>
      <c r="B151" s="45" t="s">
        <v>184</v>
      </c>
      <c r="C151" s="17">
        <v>45357.640416666669</v>
      </c>
      <c r="D151" s="45">
        <v>0</v>
      </c>
      <c r="E151" s="45">
        <v>4640</v>
      </c>
      <c r="F151" s="45">
        <v>15</v>
      </c>
      <c r="G151" s="45">
        <v>5</v>
      </c>
      <c r="H151" s="45">
        <v>10</v>
      </c>
      <c r="I151" s="45">
        <v>300.04000000000002</v>
      </c>
      <c r="K151" s="45">
        <v>12530.58</v>
      </c>
      <c r="L151" s="45">
        <v>2459.94</v>
      </c>
      <c r="M151" s="45">
        <v>2</v>
      </c>
      <c r="O151" s="45"/>
      <c r="P151" s="190"/>
      <c r="Q151" s="191"/>
    </row>
    <row r="152" spans="1:17" x14ac:dyDescent="0.25">
      <c r="A152" s="45">
        <v>65</v>
      </c>
      <c r="B152" s="45" t="s">
        <v>184</v>
      </c>
      <c r="C152" s="17">
        <v>45357.644421296296</v>
      </c>
      <c r="D152" s="45">
        <v>0</v>
      </c>
      <c r="E152" s="45">
        <v>4640</v>
      </c>
      <c r="F152" s="45">
        <v>16</v>
      </c>
      <c r="G152" s="45">
        <v>1</v>
      </c>
      <c r="H152" s="45">
        <v>1</v>
      </c>
      <c r="I152" s="45">
        <v>300.02999999999997</v>
      </c>
      <c r="K152" s="45">
        <v>12144.11</v>
      </c>
      <c r="L152" s="45">
        <v>2419.4699999999998</v>
      </c>
      <c r="M152" s="45">
        <v>2.04</v>
      </c>
      <c r="O152" s="45" t="s">
        <v>191</v>
      </c>
      <c r="P152" s="190"/>
      <c r="Q152" s="191"/>
    </row>
    <row r="153" spans="1:17" x14ac:dyDescent="0.25">
      <c r="A153" s="45">
        <v>65</v>
      </c>
      <c r="B153" s="45" t="s">
        <v>184</v>
      </c>
      <c r="C153" s="17">
        <v>45357.644421296296</v>
      </c>
      <c r="D153" s="45">
        <v>0</v>
      </c>
      <c r="E153" s="45">
        <v>4640</v>
      </c>
      <c r="F153" s="45">
        <v>16</v>
      </c>
      <c r="G153" s="45">
        <v>2</v>
      </c>
      <c r="H153" s="45">
        <v>2</v>
      </c>
      <c r="I153" s="45">
        <v>300.02999999999997</v>
      </c>
      <c r="K153" s="45">
        <v>12647.57</v>
      </c>
      <c r="L153" s="45">
        <v>2542.38</v>
      </c>
      <c r="M153" s="45">
        <v>1.99</v>
      </c>
      <c r="O153" s="45"/>
      <c r="P153" s="190"/>
      <c r="Q153" s="191"/>
    </row>
    <row r="154" spans="1:17" x14ac:dyDescent="0.25">
      <c r="A154" s="45">
        <v>65</v>
      </c>
      <c r="B154" s="45" t="s">
        <v>184</v>
      </c>
      <c r="C154" s="17">
        <v>45357.644421296296</v>
      </c>
      <c r="D154" s="45">
        <v>0</v>
      </c>
      <c r="E154" s="45">
        <v>4640</v>
      </c>
      <c r="F154" s="45">
        <v>16</v>
      </c>
      <c r="G154" s="45">
        <v>3</v>
      </c>
      <c r="H154" s="45">
        <v>3</v>
      </c>
      <c r="I154" s="45">
        <v>300.02999999999997</v>
      </c>
      <c r="K154" s="45">
        <v>13653.67</v>
      </c>
      <c r="L154" s="45">
        <v>2703.57</v>
      </c>
      <c r="M154" s="45">
        <v>1.92</v>
      </c>
      <c r="O154" s="45" t="s">
        <v>189</v>
      </c>
      <c r="P154" s="190"/>
      <c r="Q154" s="191"/>
    </row>
    <row r="155" spans="1:17" x14ac:dyDescent="0.25">
      <c r="A155" s="45">
        <v>65</v>
      </c>
      <c r="B155" s="45" t="s">
        <v>184</v>
      </c>
      <c r="C155" s="17">
        <v>45357.644421296296</v>
      </c>
      <c r="D155" s="45">
        <v>0</v>
      </c>
      <c r="E155" s="45">
        <v>4640</v>
      </c>
      <c r="F155" s="45">
        <v>16</v>
      </c>
      <c r="G155" s="45">
        <v>4</v>
      </c>
      <c r="H155" s="45">
        <v>4</v>
      </c>
      <c r="I155" s="45">
        <v>300.02999999999997</v>
      </c>
      <c r="K155" s="45">
        <v>13363.48</v>
      </c>
      <c r="L155" s="45">
        <v>2668.21</v>
      </c>
      <c r="M155" s="45">
        <v>1.94</v>
      </c>
      <c r="O155" s="45"/>
      <c r="P155" s="190"/>
      <c r="Q155" s="191"/>
    </row>
    <row r="156" spans="1:17" x14ac:dyDescent="0.25">
      <c r="A156" s="45">
        <v>65</v>
      </c>
      <c r="B156" s="45" t="s">
        <v>184</v>
      </c>
      <c r="C156" s="17">
        <v>45357.644421296296</v>
      </c>
      <c r="D156" s="45">
        <v>0</v>
      </c>
      <c r="E156" s="45">
        <v>4640</v>
      </c>
      <c r="F156" s="45">
        <v>16</v>
      </c>
      <c r="G156" s="45">
        <v>5</v>
      </c>
      <c r="H156" s="45">
        <v>5</v>
      </c>
      <c r="I156" s="45">
        <v>300.02999999999997</v>
      </c>
      <c r="K156" s="45">
        <v>12496.76</v>
      </c>
      <c r="L156" s="45">
        <v>2453.4899999999998</v>
      </c>
      <c r="M156" s="45">
        <v>2.0099999999999998</v>
      </c>
      <c r="O156" s="45" t="s">
        <v>209</v>
      </c>
      <c r="P156" s="190"/>
      <c r="Q156" s="191"/>
    </row>
    <row r="157" spans="1:17" x14ac:dyDescent="0.25">
      <c r="A157" s="45">
        <v>65</v>
      </c>
      <c r="B157" s="45" t="s">
        <v>184</v>
      </c>
      <c r="C157" s="17">
        <v>45357.648090277777</v>
      </c>
      <c r="D157" s="45">
        <v>0</v>
      </c>
      <c r="E157" s="45">
        <v>4640</v>
      </c>
      <c r="F157" s="45">
        <v>16</v>
      </c>
      <c r="G157" s="45">
        <v>1</v>
      </c>
      <c r="H157" s="45">
        <v>6</v>
      </c>
      <c r="I157" s="45">
        <v>300.04000000000002</v>
      </c>
      <c r="K157" s="45">
        <v>12462.65</v>
      </c>
      <c r="L157" s="45">
        <v>2483.4699999999998</v>
      </c>
      <c r="M157" s="45">
        <v>2.0099999999999998</v>
      </c>
      <c r="O157" s="45"/>
      <c r="P157" s="190"/>
      <c r="Q157" s="191"/>
    </row>
    <row r="158" spans="1:17" x14ac:dyDescent="0.25">
      <c r="A158" s="45">
        <v>65</v>
      </c>
      <c r="B158" s="45" t="s">
        <v>184</v>
      </c>
      <c r="C158" s="17">
        <v>45357.648090277777</v>
      </c>
      <c r="D158" s="45">
        <v>0</v>
      </c>
      <c r="E158" s="45">
        <v>4640</v>
      </c>
      <c r="F158" s="45">
        <v>16</v>
      </c>
      <c r="G158" s="45">
        <v>2</v>
      </c>
      <c r="H158" s="45">
        <v>7</v>
      </c>
      <c r="I158" s="45">
        <v>300.04000000000002</v>
      </c>
      <c r="K158" s="45">
        <v>13436.11</v>
      </c>
      <c r="L158" s="45">
        <v>2701.9</v>
      </c>
      <c r="M158" s="45">
        <v>1.93</v>
      </c>
      <c r="O158" s="45" t="s">
        <v>210</v>
      </c>
      <c r="P158" s="190"/>
      <c r="Q158" s="191"/>
    </row>
    <row r="159" spans="1:17" x14ac:dyDescent="0.25">
      <c r="A159" s="45">
        <v>65</v>
      </c>
      <c r="B159" s="45" t="s">
        <v>184</v>
      </c>
      <c r="C159" s="17">
        <v>45357.648090277777</v>
      </c>
      <c r="D159" s="45">
        <v>0</v>
      </c>
      <c r="E159" s="45">
        <v>4640</v>
      </c>
      <c r="F159" s="45">
        <v>16</v>
      </c>
      <c r="G159" s="45">
        <v>3</v>
      </c>
      <c r="H159" s="45">
        <v>8</v>
      </c>
      <c r="I159" s="45">
        <v>300.04000000000002</v>
      </c>
      <c r="K159" s="45">
        <v>14216.68</v>
      </c>
      <c r="L159" s="45">
        <v>2815.78</v>
      </c>
      <c r="M159" s="45">
        <v>1.88</v>
      </c>
      <c r="O159" s="45"/>
      <c r="P159" s="190"/>
      <c r="Q159" s="191"/>
    </row>
    <row r="160" spans="1:17" x14ac:dyDescent="0.25">
      <c r="A160" s="45">
        <v>65</v>
      </c>
      <c r="B160" s="45" t="s">
        <v>184</v>
      </c>
      <c r="C160" s="17">
        <v>45357.648090277777</v>
      </c>
      <c r="D160" s="45">
        <v>0</v>
      </c>
      <c r="E160" s="45">
        <v>4640</v>
      </c>
      <c r="F160" s="45">
        <v>16</v>
      </c>
      <c r="G160" s="45">
        <v>4</v>
      </c>
      <c r="H160" s="45">
        <v>9</v>
      </c>
      <c r="I160" s="45">
        <v>300.04000000000002</v>
      </c>
      <c r="K160" s="45">
        <v>14307.97</v>
      </c>
      <c r="L160" s="45">
        <v>2858.11</v>
      </c>
      <c r="M160" s="45">
        <v>1.88</v>
      </c>
      <c r="O160" s="45" t="s">
        <v>211</v>
      </c>
      <c r="P160" s="190"/>
      <c r="Q160" s="191"/>
    </row>
    <row r="161" spans="1:17" x14ac:dyDescent="0.25">
      <c r="A161" s="45">
        <v>65</v>
      </c>
      <c r="B161" s="45" t="s">
        <v>184</v>
      </c>
      <c r="C161" s="17">
        <v>45357.648090277777</v>
      </c>
      <c r="D161" s="45">
        <v>0</v>
      </c>
      <c r="E161" s="45">
        <v>4640</v>
      </c>
      <c r="F161" s="45">
        <v>16</v>
      </c>
      <c r="G161" s="45">
        <v>5</v>
      </c>
      <c r="H161" s="45">
        <v>10</v>
      </c>
      <c r="I161" s="45">
        <v>300.04000000000002</v>
      </c>
      <c r="K161" s="45">
        <v>14485.28</v>
      </c>
      <c r="L161" s="45">
        <v>2846.79</v>
      </c>
      <c r="M161" s="45">
        <v>1.86</v>
      </c>
      <c r="O161" s="45"/>
      <c r="P161" s="190"/>
      <c r="Q161" s="191"/>
    </row>
    <row r="162" spans="1:17" x14ac:dyDescent="0.25">
      <c r="A162" s="45">
        <v>65</v>
      </c>
      <c r="B162" s="45" t="s">
        <v>184</v>
      </c>
      <c r="C162" s="17">
        <v>45357.652106481481</v>
      </c>
      <c r="D162" s="45">
        <v>0</v>
      </c>
      <c r="E162" s="45">
        <v>4640</v>
      </c>
      <c r="F162" s="45">
        <v>17</v>
      </c>
      <c r="G162" s="45">
        <v>1</v>
      </c>
      <c r="H162" s="45">
        <v>1</v>
      </c>
      <c r="I162" s="45">
        <v>300.02999999999997</v>
      </c>
      <c r="K162" s="45">
        <v>11182.35</v>
      </c>
      <c r="L162" s="45">
        <v>2226.37</v>
      </c>
      <c r="M162" s="45">
        <v>2.12</v>
      </c>
      <c r="O162" s="45" t="s">
        <v>212</v>
      </c>
      <c r="P162" s="190"/>
      <c r="Q162" s="191"/>
    </row>
    <row r="163" spans="1:17" x14ac:dyDescent="0.25">
      <c r="A163" s="45">
        <v>65</v>
      </c>
      <c r="B163" s="45" t="s">
        <v>184</v>
      </c>
      <c r="C163" s="17">
        <v>45357.652106481481</v>
      </c>
      <c r="D163" s="45">
        <v>0</v>
      </c>
      <c r="E163" s="45">
        <v>4640</v>
      </c>
      <c r="F163" s="45">
        <v>17</v>
      </c>
      <c r="G163" s="45">
        <v>2</v>
      </c>
      <c r="H163" s="45">
        <v>2</v>
      </c>
      <c r="I163" s="45">
        <v>300.02999999999997</v>
      </c>
      <c r="K163" s="45">
        <v>10221.6</v>
      </c>
      <c r="L163" s="45">
        <v>2051.75</v>
      </c>
      <c r="M163" s="45">
        <v>2.2200000000000002</v>
      </c>
      <c r="O163" s="45"/>
      <c r="P163" s="190"/>
      <c r="Q163" s="191"/>
    </row>
    <row r="164" spans="1:17" x14ac:dyDescent="0.25">
      <c r="A164" s="45">
        <v>65</v>
      </c>
      <c r="B164" s="45" t="s">
        <v>184</v>
      </c>
      <c r="C164" s="17">
        <v>45357.652106481481</v>
      </c>
      <c r="D164" s="45">
        <v>0</v>
      </c>
      <c r="E164" s="45">
        <v>4640</v>
      </c>
      <c r="F164" s="45">
        <v>17</v>
      </c>
      <c r="G164" s="45">
        <v>3</v>
      </c>
      <c r="H164" s="45">
        <v>3</v>
      </c>
      <c r="I164" s="45">
        <v>300.02999999999997</v>
      </c>
      <c r="K164" s="45">
        <v>6116.01</v>
      </c>
      <c r="L164" s="45">
        <v>1201.1099999999999</v>
      </c>
      <c r="M164" s="45">
        <v>2.88</v>
      </c>
      <c r="O164" s="45" t="s">
        <v>213</v>
      </c>
      <c r="P164" s="190"/>
      <c r="Q164" s="191"/>
    </row>
    <row r="165" spans="1:17" x14ac:dyDescent="0.25">
      <c r="A165" s="45">
        <v>65</v>
      </c>
      <c r="B165" s="45" t="s">
        <v>184</v>
      </c>
      <c r="C165" s="17">
        <v>45357.652106481481</v>
      </c>
      <c r="D165" s="45">
        <v>0</v>
      </c>
      <c r="E165" s="45">
        <v>4640</v>
      </c>
      <c r="F165" s="45">
        <v>17</v>
      </c>
      <c r="G165" s="45">
        <v>4</v>
      </c>
      <c r="H165" s="45">
        <v>4</v>
      </c>
      <c r="I165" s="45">
        <v>300.02999999999997</v>
      </c>
      <c r="K165" s="45">
        <v>6733.96</v>
      </c>
      <c r="L165" s="45">
        <v>1335.33</v>
      </c>
      <c r="M165" s="45">
        <v>2.74</v>
      </c>
      <c r="O165" s="45"/>
      <c r="P165" s="190"/>
      <c r="Q165" s="191"/>
    </row>
    <row r="166" spans="1:17" x14ac:dyDescent="0.25">
      <c r="A166" s="45">
        <v>65</v>
      </c>
      <c r="B166" s="45" t="s">
        <v>184</v>
      </c>
      <c r="C166" s="17">
        <v>45357.652106481481</v>
      </c>
      <c r="D166" s="45">
        <v>0</v>
      </c>
      <c r="E166" s="45">
        <v>4640</v>
      </c>
      <c r="F166" s="45">
        <v>17</v>
      </c>
      <c r="G166" s="45">
        <v>5</v>
      </c>
      <c r="H166" s="45">
        <v>5</v>
      </c>
      <c r="I166" s="45">
        <v>300.02999999999997</v>
      </c>
      <c r="K166" s="45">
        <v>6016.25</v>
      </c>
      <c r="L166" s="45">
        <v>1171.8900000000001</v>
      </c>
      <c r="M166" s="45">
        <v>2.9</v>
      </c>
      <c r="O166" s="45" t="s">
        <v>141</v>
      </c>
      <c r="P166" s="190"/>
      <c r="Q166" s="191"/>
    </row>
    <row r="167" spans="1:17" x14ac:dyDescent="0.25">
      <c r="A167" s="45">
        <v>65</v>
      </c>
      <c r="B167" s="45" t="s">
        <v>184</v>
      </c>
      <c r="C167" s="17">
        <v>45357.655775462961</v>
      </c>
      <c r="D167" s="45">
        <v>0</v>
      </c>
      <c r="E167" s="45">
        <v>4640</v>
      </c>
      <c r="F167" s="45">
        <v>17</v>
      </c>
      <c r="G167" s="45">
        <v>1</v>
      </c>
      <c r="H167" s="45">
        <v>6</v>
      </c>
      <c r="I167" s="45">
        <v>300.02999999999997</v>
      </c>
      <c r="K167" s="45">
        <v>5695.2</v>
      </c>
      <c r="L167" s="45">
        <v>1123.51</v>
      </c>
      <c r="M167" s="45">
        <v>2.99</v>
      </c>
      <c r="O167" s="45"/>
      <c r="P167" s="190"/>
      <c r="Q167" s="191"/>
    </row>
    <row r="168" spans="1:17" x14ac:dyDescent="0.25">
      <c r="A168" s="45">
        <v>65</v>
      </c>
      <c r="B168" s="45" t="s">
        <v>184</v>
      </c>
      <c r="C168" s="17">
        <v>45357.655775462961</v>
      </c>
      <c r="D168" s="45">
        <v>0</v>
      </c>
      <c r="E168" s="45">
        <v>4640</v>
      </c>
      <c r="F168" s="45">
        <v>17</v>
      </c>
      <c r="G168" s="45">
        <v>2</v>
      </c>
      <c r="H168" s="45">
        <v>7</v>
      </c>
      <c r="I168" s="45">
        <v>300.02999999999997</v>
      </c>
      <c r="K168" s="45">
        <v>16304.53</v>
      </c>
      <c r="L168" s="45">
        <v>3282.73</v>
      </c>
      <c r="M168" s="45">
        <v>1.76</v>
      </c>
      <c r="O168" s="45" t="s">
        <v>137</v>
      </c>
      <c r="P168" s="190"/>
      <c r="Q168" s="191"/>
    </row>
    <row r="169" spans="1:17" x14ac:dyDescent="0.25">
      <c r="A169" s="45">
        <v>65</v>
      </c>
      <c r="B169" s="45" t="s">
        <v>184</v>
      </c>
      <c r="C169" s="17">
        <v>45357.655775462961</v>
      </c>
      <c r="D169" s="45">
        <v>0</v>
      </c>
      <c r="E169" s="45">
        <v>4640</v>
      </c>
      <c r="F169" s="45">
        <v>17</v>
      </c>
      <c r="G169" s="45">
        <v>3</v>
      </c>
      <c r="H169" s="45">
        <v>8</v>
      </c>
      <c r="I169" s="45">
        <v>300.02999999999997</v>
      </c>
      <c r="K169" s="45">
        <v>14687.35</v>
      </c>
      <c r="L169" s="45">
        <v>2910.03</v>
      </c>
      <c r="M169" s="45">
        <v>1.85</v>
      </c>
      <c r="O169" s="45"/>
      <c r="P169" s="190"/>
      <c r="Q169" s="191"/>
    </row>
    <row r="170" spans="1:17" x14ac:dyDescent="0.25">
      <c r="A170" s="45">
        <v>65</v>
      </c>
      <c r="B170" s="45" t="s">
        <v>184</v>
      </c>
      <c r="C170" s="17">
        <v>45357.655775462961</v>
      </c>
      <c r="D170" s="45">
        <v>0</v>
      </c>
      <c r="E170" s="45">
        <v>4640</v>
      </c>
      <c r="F170" s="45">
        <v>17</v>
      </c>
      <c r="G170" s="45">
        <v>4</v>
      </c>
      <c r="H170" s="45">
        <v>9</v>
      </c>
      <c r="I170" s="45">
        <v>300.02999999999997</v>
      </c>
      <c r="K170" s="45">
        <v>14068.19</v>
      </c>
      <c r="L170" s="45">
        <v>2810.29</v>
      </c>
      <c r="M170" s="45">
        <v>1.89</v>
      </c>
      <c r="O170" s="45" t="s">
        <v>138</v>
      </c>
      <c r="P170" s="190"/>
      <c r="Q170" s="191"/>
    </row>
    <row r="171" spans="1:17" x14ac:dyDescent="0.25">
      <c r="A171" s="45">
        <v>65</v>
      </c>
      <c r="B171" s="45" t="s">
        <v>184</v>
      </c>
      <c r="C171" s="17">
        <v>45357.655775462961</v>
      </c>
      <c r="D171" s="45">
        <v>0</v>
      </c>
      <c r="E171" s="45">
        <v>4640</v>
      </c>
      <c r="F171" s="45">
        <v>17</v>
      </c>
      <c r="G171" s="45">
        <v>5</v>
      </c>
      <c r="H171" s="45">
        <v>10</v>
      </c>
      <c r="I171" s="45">
        <v>300.02999999999997</v>
      </c>
      <c r="K171" s="45">
        <v>13802.7</v>
      </c>
      <c r="L171" s="45">
        <v>2712.16</v>
      </c>
      <c r="M171" s="45">
        <v>1.91</v>
      </c>
      <c r="O171" s="45"/>
      <c r="P171" s="190"/>
      <c r="Q171" s="191"/>
    </row>
    <row r="172" spans="1:17" x14ac:dyDescent="0.25">
      <c r="A172" s="45">
        <v>65</v>
      </c>
      <c r="B172" s="45" t="s">
        <v>184</v>
      </c>
      <c r="C172" s="17">
        <v>45357.659687500003</v>
      </c>
      <c r="D172" s="45">
        <v>0</v>
      </c>
      <c r="E172" s="45">
        <v>4640</v>
      </c>
      <c r="F172" s="45">
        <v>18</v>
      </c>
      <c r="G172" s="45">
        <v>1</v>
      </c>
      <c r="H172" s="45">
        <v>1</v>
      </c>
      <c r="I172" s="45">
        <v>300.02999999999997</v>
      </c>
      <c r="K172" s="45">
        <v>11732.2</v>
      </c>
      <c r="L172" s="45">
        <v>2337.1</v>
      </c>
      <c r="M172" s="45">
        <v>2.0699999999999998</v>
      </c>
      <c r="O172" s="45" t="s">
        <v>139</v>
      </c>
      <c r="P172" s="190"/>
      <c r="Q172" s="191"/>
    </row>
    <row r="173" spans="1:17" x14ac:dyDescent="0.25">
      <c r="A173" s="45">
        <v>65</v>
      </c>
      <c r="B173" s="45" t="s">
        <v>184</v>
      </c>
      <c r="C173" s="17">
        <v>45357.659687500003</v>
      </c>
      <c r="D173" s="45">
        <v>0</v>
      </c>
      <c r="E173" s="45">
        <v>4640</v>
      </c>
      <c r="F173" s="45">
        <v>18</v>
      </c>
      <c r="G173" s="45">
        <v>2</v>
      </c>
      <c r="H173" s="45">
        <v>2</v>
      </c>
      <c r="I173" s="45">
        <v>300.02999999999997</v>
      </c>
      <c r="K173" s="45">
        <v>12663.53</v>
      </c>
      <c r="L173" s="45">
        <v>2546.0700000000002</v>
      </c>
      <c r="M173" s="45">
        <v>1.99</v>
      </c>
      <c r="O173" s="45"/>
      <c r="P173" s="190"/>
      <c r="Q173" s="191"/>
    </row>
    <row r="174" spans="1:17" x14ac:dyDescent="0.25">
      <c r="A174" s="45">
        <v>65</v>
      </c>
      <c r="B174" s="45" t="s">
        <v>184</v>
      </c>
      <c r="C174" s="17">
        <v>45357.659687500003</v>
      </c>
      <c r="D174" s="45">
        <v>0</v>
      </c>
      <c r="E174" s="45">
        <v>4640</v>
      </c>
      <c r="F174" s="45">
        <v>18</v>
      </c>
      <c r="G174" s="45">
        <v>3</v>
      </c>
      <c r="H174" s="45">
        <v>3</v>
      </c>
      <c r="I174" s="45">
        <v>300.02999999999997</v>
      </c>
      <c r="K174" s="45">
        <v>5415.91</v>
      </c>
      <c r="L174" s="45">
        <v>1061.6400000000001</v>
      </c>
      <c r="M174" s="45">
        <v>3.06</v>
      </c>
      <c r="O174" s="45" t="s">
        <v>147</v>
      </c>
      <c r="P174" s="190"/>
      <c r="Q174" s="191"/>
    </row>
    <row r="175" spans="1:17" x14ac:dyDescent="0.25">
      <c r="A175" s="45">
        <v>65</v>
      </c>
      <c r="B175" s="45" t="s">
        <v>184</v>
      </c>
      <c r="C175" s="17">
        <v>45357.659687500003</v>
      </c>
      <c r="D175" s="45">
        <v>0</v>
      </c>
      <c r="E175" s="45">
        <v>4640</v>
      </c>
      <c r="F175" s="45">
        <v>18</v>
      </c>
      <c r="G175" s="45">
        <v>4</v>
      </c>
      <c r="H175" s="45">
        <v>4</v>
      </c>
      <c r="I175" s="45">
        <v>300.02999999999997</v>
      </c>
      <c r="K175" s="45">
        <v>5388.43</v>
      </c>
      <c r="L175" s="45">
        <v>1064.8699999999999</v>
      </c>
      <c r="M175" s="45">
        <v>3.07</v>
      </c>
      <c r="O175" s="45"/>
      <c r="P175" s="190"/>
      <c r="Q175" s="191"/>
    </row>
    <row r="176" spans="1:17" x14ac:dyDescent="0.25">
      <c r="A176" s="45">
        <v>65</v>
      </c>
      <c r="B176" s="45" t="s">
        <v>184</v>
      </c>
      <c r="C176" s="17">
        <v>45357.659687500003</v>
      </c>
      <c r="D176" s="45">
        <v>0</v>
      </c>
      <c r="E176" s="45">
        <v>4640</v>
      </c>
      <c r="F176" s="45">
        <v>18</v>
      </c>
      <c r="G176" s="45">
        <v>5</v>
      </c>
      <c r="H176" s="45">
        <v>5</v>
      </c>
      <c r="I176" s="45">
        <v>300.02999999999997</v>
      </c>
      <c r="K176" s="45">
        <v>15767.82</v>
      </c>
      <c r="L176" s="45">
        <v>3101.05</v>
      </c>
      <c r="M176" s="45">
        <v>1.79</v>
      </c>
      <c r="O176" s="45" t="s">
        <v>132</v>
      </c>
      <c r="P176" s="190" t="s">
        <v>36</v>
      </c>
      <c r="Q176" s="191"/>
    </row>
    <row r="177" spans="1:17" x14ac:dyDescent="0.25">
      <c r="A177" s="45">
        <v>65</v>
      </c>
      <c r="B177" s="45" t="s">
        <v>184</v>
      </c>
      <c r="C177" s="17">
        <v>45357.663356481484</v>
      </c>
      <c r="D177" s="45">
        <v>0</v>
      </c>
      <c r="E177" s="45">
        <v>4640</v>
      </c>
      <c r="F177" s="45">
        <v>18</v>
      </c>
      <c r="G177" s="45">
        <v>1</v>
      </c>
      <c r="H177" s="45">
        <v>6</v>
      </c>
      <c r="I177" s="45">
        <v>300.04000000000002</v>
      </c>
      <c r="K177" s="45">
        <v>14299.13</v>
      </c>
      <c r="L177" s="45">
        <v>2853.1</v>
      </c>
      <c r="M177" s="45">
        <v>1.88</v>
      </c>
      <c r="O177" s="45"/>
      <c r="P177" s="190"/>
      <c r="Q177" s="191"/>
    </row>
    <row r="178" spans="1:17" x14ac:dyDescent="0.25">
      <c r="A178" s="45">
        <v>65</v>
      </c>
      <c r="B178" s="45" t="s">
        <v>184</v>
      </c>
      <c r="C178" s="17">
        <v>45357.663356481484</v>
      </c>
      <c r="D178" s="45">
        <v>0</v>
      </c>
      <c r="E178" s="45">
        <v>4640</v>
      </c>
      <c r="F178" s="45">
        <v>18</v>
      </c>
      <c r="G178" s="45">
        <v>2</v>
      </c>
      <c r="H178" s="45">
        <v>7</v>
      </c>
      <c r="I178" s="45">
        <v>300.04000000000002</v>
      </c>
      <c r="K178" s="45">
        <v>13570.66</v>
      </c>
      <c r="L178" s="45">
        <v>2729.6</v>
      </c>
      <c r="M178" s="45">
        <v>1.93</v>
      </c>
      <c r="O178" s="45" t="s">
        <v>133</v>
      </c>
      <c r="P178" s="190"/>
      <c r="Q178" s="191"/>
    </row>
    <row r="179" spans="1:17" x14ac:dyDescent="0.25">
      <c r="A179" s="45">
        <v>65</v>
      </c>
      <c r="B179" s="45" t="s">
        <v>184</v>
      </c>
      <c r="C179" s="17">
        <v>45357.663356481484</v>
      </c>
      <c r="D179" s="45">
        <v>0</v>
      </c>
      <c r="E179" s="45">
        <v>4640</v>
      </c>
      <c r="F179" s="45">
        <v>18</v>
      </c>
      <c r="G179" s="45">
        <v>3</v>
      </c>
      <c r="H179" s="45">
        <v>8</v>
      </c>
      <c r="I179" s="45">
        <v>300.04000000000002</v>
      </c>
      <c r="K179" s="45">
        <v>15518.76</v>
      </c>
      <c r="L179" s="45">
        <v>3075.9</v>
      </c>
      <c r="M179" s="45">
        <v>1.8</v>
      </c>
      <c r="O179" s="45"/>
      <c r="P179" s="190"/>
      <c r="Q179" s="191"/>
    </row>
    <row r="180" spans="1:17" x14ac:dyDescent="0.25">
      <c r="A180" s="45">
        <v>65</v>
      </c>
      <c r="B180" s="45" t="s">
        <v>184</v>
      </c>
      <c r="C180" s="17">
        <v>45357.663356481484</v>
      </c>
      <c r="D180" s="45">
        <v>0</v>
      </c>
      <c r="E180" s="45">
        <v>4640</v>
      </c>
      <c r="F180" s="45">
        <v>18</v>
      </c>
      <c r="G180" s="45">
        <v>4</v>
      </c>
      <c r="H180" s="45">
        <v>9</v>
      </c>
      <c r="I180" s="45">
        <v>300.04000000000002</v>
      </c>
      <c r="K180" s="45">
        <v>14535</v>
      </c>
      <c r="L180" s="45">
        <v>2904.27</v>
      </c>
      <c r="M180" s="45">
        <v>1.86</v>
      </c>
      <c r="O180" s="45" t="s">
        <v>134</v>
      </c>
      <c r="P180" s="190"/>
      <c r="Q180" s="191"/>
    </row>
    <row r="181" spans="1:17" x14ac:dyDescent="0.25">
      <c r="A181" s="45">
        <v>65</v>
      </c>
      <c r="B181" s="45" t="s">
        <v>184</v>
      </c>
      <c r="C181" s="17">
        <v>45357.663356481484</v>
      </c>
      <c r="D181" s="45">
        <v>0</v>
      </c>
      <c r="E181" s="45">
        <v>4640</v>
      </c>
      <c r="F181" s="45">
        <v>18</v>
      </c>
      <c r="G181" s="45">
        <v>5</v>
      </c>
      <c r="H181" s="45">
        <v>10</v>
      </c>
      <c r="I181" s="45">
        <v>300.04000000000002</v>
      </c>
      <c r="K181" s="45">
        <v>14000.93</v>
      </c>
      <c r="L181" s="45">
        <v>2751.47</v>
      </c>
      <c r="M181" s="45">
        <v>1.9</v>
      </c>
      <c r="O181" s="45"/>
      <c r="P181" s="190"/>
      <c r="Q181" s="191"/>
    </row>
    <row r="182" spans="1:17" x14ac:dyDescent="0.25">
      <c r="A182" s="45">
        <v>65</v>
      </c>
      <c r="B182" s="45" t="s">
        <v>184</v>
      </c>
      <c r="C182" s="17">
        <v>45357.667349537034</v>
      </c>
      <c r="D182" s="45">
        <v>0</v>
      </c>
      <c r="E182" s="45">
        <v>4640</v>
      </c>
      <c r="F182" s="45">
        <v>19</v>
      </c>
      <c r="G182" s="45">
        <v>1</v>
      </c>
      <c r="H182" s="45">
        <v>1</v>
      </c>
      <c r="I182" s="45">
        <v>300.02999999999997</v>
      </c>
      <c r="K182" s="45">
        <v>11587.27</v>
      </c>
      <c r="L182" s="45">
        <v>2308.17</v>
      </c>
      <c r="M182" s="45">
        <v>2.09</v>
      </c>
      <c r="O182" s="45" t="s">
        <v>135</v>
      </c>
      <c r="P182" s="190"/>
      <c r="Q182" s="191"/>
    </row>
    <row r="183" spans="1:17" x14ac:dyDescent="0.25">
      <c r="A183" s="45">
        <v>65</v>
      </c>
      <c r="B183" s="45" t="s">
        <v>184</v>
      </c>
      <c r="C183" s="17">
        <v>45357.667349537034</v>
      </c>
      <c r="D183" s="45">
        <v>0</v>
      </c>
      <c r="E183" s="45">
        <v>4640</v>
      </c>
      <c r="F183" s="45">
        <v>19</v>
      </c>
      <c r="G183" s="45">
        <v>2</v>
      </c>
      <c r="H183" s="45">
        <v>2</v>
      </c>
      <c r="I183" s="45">
        <v>300.02999999999997</v>
      </c>
      <c r="K183" s="45">
        <v>11544.68</v>
      </c>
      <c r="L183" s="45">
        <v>2319.86</v>
      </c>
      <c r="M183" s="45">
        <v>2.09</v>
      </c>
      <c r="O183" s="45"/>
      <c r="P183" s="190"/>
      <c r="Q183" s="191"/>
    </row>
    <row r="184" spans="1:17" x14ac:dyDescent="0.25">
      <c r="A184" s="45">
        <v>65</v>
      </c>
      <c r="B184" s="45" t="s">
        <v>184</v>
      </c>
      <c r="C184" s="17">
        <v>45357.667349537034</v>
      </c>
      <c r="D184" s="45">
        <v>0</v>
      </c>
      <c r="E184" s="45">
        <v>4640</v>
      </c>
      <c r="F184" s="45">
        <v>19</v>
      </c>
      <c r="G184" s="45">
        <v>3</v>
      </c>
      <c r="H184" s="45">
        <v>3</v>
      </c>
      <c r="I184" s="45">
        <v>300.02999999999997</v>
      </c>
      <c r="K184" s="45">
        <v>12413.01</v>
      </c>
      <c r="L184" s="45">
        <v>2456.9</v>
      </c>
      <c r="M184" s="45">
        <v>2.0099999999999998</v>
      </c>
      <c r="O184" s="45" t="s">
        <v>190</v>
      </c>
      <c r="P184" s="190"/>
      <c r="Q184" s="191"/>
    </row>
    <row r="185" spans="1:17" x14ac:dyDescent="0.25">
      <c r="A185" s="45">
        <v>65</v>
      </c>
      <c r="B185" s="45" t="s">
        <v>184</v>
      </c>
      <c r="C185" s="17">
        <v>45357.667349537034</v>
      </c>
      <c r="D185" s="45">
        <v>0</v>
      </c>
      <c r="E185" s="45">
        <v>4640</v>
      </c>
      <c r="F185" s="45">
        <v>19</v>
      </c>
      <c r="G185" s="45">
        <v>4</v>
      </c>
      <c r="H185" s="45">
        <v>4</v>
      </c>
      <c r="I185" s="45">
        <v>300.02999999999997</v>
      </c>
      <c r="K185" s="45">
        <v>12758.65</v>
      </c>
      <c r="L185" s="45">
        <v>2547.27</v>
      </c>
      <c r="M185" s="45">
        <v>1.99</v>
      </c>
      <c r="O185" s="45"/>
      <c r="P185" s="190"/>
      <c r="Q185" s="191"/>
    </row>
    <row r="186" spans="1:17" x14ac:dyDescent="0.25">
      <c r="A186" s="45">
        <v>65</v>
      </c>
      <c r="B186" s="45" t="s">
        <v>184</v>
      </c>
      <c r="C186" s="17">
        <v>45357.667349537034</v>
      </c>
      <c r="D186" s="45">
        <v>0</v>
      </c>
      <c r="E186" s="45">
        <v>4640</v>
      </c>
      <c r="F186" s="45">
        <v>19</v>
      </c>
      <c r="G186" s="45">
        <v>5</v>
      </c>
      <c r="H186" s="45">
        <v>5</v>
      </c>
      <c r="I186" s="45">
        <v>300.02999999999997</v>
      </c>
      <c r="K186" s="45">
        <v>11682.41</v>
      </c>
      <c r="L186" s="45">
        <v>2293.04</v>
      </c>
      <c r="M186" s="45">
        <v>2.08</v>
      </c>
      <c r="O186" s="45" t="s">
        <v>191</v>
      </c>
      <c r="P186" s="190"/>
      <c r="Q186" s="191"/>
    </row>
    <row r="187" spans="1:17" x14ac:dyDescent="0.25">
      <c r="A187" s="45">
        <v>65</v>
      </c>
      <c r="B187" s="45" t="s">
        <v>184</v>
      </c>
      <c r="C187" s="17">
        <v>45357.671018518522</v>
      </c>
      <c r="D187" s="45">
        <v>0</v>
      </c>
      <c r="E187" s="45">
        <v>4640</v>
      </c>
      <c r="F187" s="45">
        <v>19</v>
      </c>
      <c r="G187" s="45">
        <v>1</v>
      </c>
      <c r="H187" s="45">
        <v>6</v>
      </c>
      <c r="I187" s="45">
        <v>300.04000000000002</v>
      </c>
      <c r="K187" s="45">
        <v>14190.99</v>
      </c>
      <c r="L187" s="45">
        <v>2831.61</v>
      </c>
      <c r="M187" s="45">
        <v>1.88</v>
      </c>
      <c r="O187" s="45"/>
      <c r="P187" s="190"/>
      <c r="Q187" s="191"/>
    </row>
    <row r="188" spans="1:17" x14ac:dyDescent="0.25">
      <c r="A188" s="45">
        <v>65</v>
      </c>
      <c r="B188" s="45" t="s">
        <v>184</v>
      </c>
      <c r="C188" s="17">
        <v>45357.671018518522</v>
      </c>
      <c r="D188" s="45">
        <v>0</v>
      </c>
      <c r="E188" s="45">
        <v>4640</v>
      </c>
      <c r="F188" s="45">
        <v>19</v>
      </c>
      <c r="G188" s="45">
        <v>2</v>
      </c>
      <c r="H188" s="45">
        <v>7</v>
      </c>
      <c r="I188" s="45">
        <v>300.04000000000002</v>
      </c>
      <c r="K188" s="45">
        <v>11503.3</v>
      </c>
      <c r="L188" s="45">
        <v>2311.46</v>
      </c>
      <c r="M188" s="45">
        <v>2.09</v>
      </c>
      <c r="O188" s="45" t="s">
        <v>189</v>
      </c>
      <c r="P188" s="190"/>
      <c r="Q188" s="191"/>
    </row>
    <row r="189" spans="1:17" x14ac:dyDescent="0.25">
      <c r="A189" s="45">
        <v>65</v>
      </c>
      <c r="B189" s="45" t="s">
        <v>184</v>
      </c>
      <c r="C189" s="17">
        <v>45357.671018518522</v>
      </c>
      <c r="D189" s="45">
        <v>0</v>
      </c>
      <c r="E189" s="45">
        <v>4640</v>
      </c>
      <c r="F189" s="45">
        <v>19</v>
      </c>
      <c r="G189" s="45">
        <v>3</v>
      </c>
      <c r="H189" s="45">
        <v>8</v>
      </c>
      <c r="I189" s="45">
        <v>300.04000000000002</v>
      </c>
      <c r="K189" s="45">
        <v>10777.79</v>
      </c>
      <c r="L189" s="45">
        <v>2130.81</v>
      </c>
      <c r="M189" s="45">
        <v>2.16</v>
      </c>
      <c r="O189" s="45"/>
      <c r="P189" s="190"/>
      <c r="Q189" s="191"/>
    </row>
    <row r="190" spans="1:17" x14ac:dyDescent="0.25">
      <c r="A190" s="45">
        <v>65</v>
      </c>
      <c r="B190" s="45" t="s">
        <v>184</v>
      </c>
      <c r="C190" s="17">
        <v>45357.671018518522</v>
      </c>
      <c r="D190" s="45">
        <v>0</v>
      </c>
      <c r="E190" s="45">
        <v>4640</v>
      </c>
      <c r="F190" s="45">
        <v>19</v>
      </c>
      <c r="G190" s="45">
        <v>4</v>
      </c>
      <c r="H190" s="45">
        <v>9</v>
      </c>
      <c r="I190" s="45">
        <v>300.04000000000002</v>
      </c>
      <c r="K190" s="45">
        <v>9210.51</v>
      </c>
      <c r="L190" s="45">
        <v>1833.62</v>
      </c>
      <c r="M190" s="45">
        <v>2.34</v>
      </c>
      <c r="O190" s="45" t="s">
        <v>209</v>
      </c>
      <c r="P190" s="190"/>
      <c r="Q190" s="191"/>
    </row>
    <row r="191" spans="1:17" x14ac:dyDescent="0.25">
      <c r="A191" s="45">
        <v>65</v>
      </c>
      <c r="B191" s="45" t="s">
        <v>184</v>
      </c>
      <c r="C191" s="17">
        <v>45357.671018518522</v>
      </c>
      <c r="D191" s="45">
        <v>0</v>
      </c>
      <c r="E191" s="45">
        <v>4640</v>
      </c>
      <c r="F191" s="45">
        <v>19</v>
      </c>
      <c r="G191" s="45">
        <v>5</v>
      </c>
      <c r="H191" s="45">
        <v>10</v>
      </c>
      <c r="I191" s="45">
        <v>300.04000000000002</v>
      </c>
      <c r="K191" s="45">
        <v>9688.52</v>
      </c>
      <c r="L191" s="45">
        <v>1898.55</v>
      </c>
      <c r="M191" s="45">
        <v>2.2799999999999998</v>
      </c>
      <c r="O191" s="45"/>
      <c r="P191" s="190"/>
      <c r="Q191" s="191"/>
    </row>
    <row r="192" spans="1:17" x14ac:dyDescent="0.25">
      <c r="A192" s="45">
        <v>65</v>
      </c>
      <c r="B192" s="45" t="s">
        <v>184</v>
      </c>
      <c r="C192" s="17">
        <v>45357.674930555557</v>
      </c>
      <c r="D192" s="45">
        <v>0</v>
      </c>
      <c r="E192" s="45">
        <v>4640</v>
      </c>
      <c r="F192" s="45">
        <v>20</v>
      </c>
      <c r="G192" s="45">
        <v>1</v>
      </c>
      <c r="H192" s="45">
        <v>1</v>
      </c>
      <c r="I192" s="45">
        <v>300.02999999999997</v>
      </c>
      <c r="K192" s="45">
        <v>11686.43</v>
      </c>
      <c r="L192" s="45">
        <v>2328.31</v>
      </c>
      <c r="M192" s="45">
        <v>2.08</v>
      </c>
      <c r="O192" s="45" t="s">
        <v>210</v>
      </c>
      <c r="P192" s="190"/>
      <c r="Q192" s="191"/>
    </row>
    <row r="193" spans="1:17" x14ac:dyDescent="0.25">
      <c r="A193" s="45">
        <v>65</v>
      </c>
      <c r="B193" s="45" t="s">
        <v>184</v>
      </c>
      <c r="C193" s="17">
        <v>45357.674930555557</v>
      </c>
      <c r="D193" s="45">
        <v>0</v>
      </c>
      <c r="E193" s="45">
        <v>4640</v>
      </c>
      <c r="F193" s="45">
        <v>20</v>
      </c>
      <c r="G193" s="45">
        <v>2</v>
      </c>
      <c r="H193" s="45">
        <v>2</v>
      </c>
      <c r="I193" s="45">
        <v>300.02999999999997</v>
      </c>
      <c r="K193" s="45">
        <v>13073.06</v>
      </c>
      <c r="L193" s="45">
        <v>2629.4</v>
      </c>
      <c r="M193" s="45">
        <v>1.96</v>
      </c>
      <c r="O193" s="45"/>
      <c r="P193" s="190"/>
      <c r="Q193" s="191"/>
    </row>
    <row r="194" spans="1:17" x14ac:dyDescent="0.25">
      <c r="A194" s="45">
        <v>65</v>
      </c>
      <c r="B194" s="45" t="s">
        <v>184</v>
      </c>
      <c r="C194" s="17">
        <v>45357.674930555557</v>
      </c>
      <c r="D194" s="45">
        <v>0</v>
      </c>
      <c r="E194" s="45">
        <v>4640</v>
      </c>
      <c r="F194" s="45">
        <v>20</v>
      </c>
      <c r="G194" s="45">
        <v>3</v>
      </c>
      <c r="H194" s="45">
        <v>3</v>
      </c>
      <c r="I194" s="45">
        <v>300.02999999999997</v>
      </c>
      <c r="K194" s="45">
        <v>10876.67</v>
      </c>
      <c r="L194" s="45">
        <v>2150.73</v>
      </c>
      <c r="M194" s="45">
        <v>2.15</v>
      </c>
      <c r="O194" s="45" t="s">
        <v>211</v>
      </c>
      <c r="P194" s="190"/>
      <c r="Q194" s="191"/>
    </row>
    <row r="195" spans="1:17" x14ac:dyDescent="0.25">
      <c r="A195" s="45">
        <v>65</v>
      </c>
      <c r="B195" s="45" t="s">
        <v>184</v>
      </c>
      <c r="C195" s="17">
        <v>45357.674930555557</v>
      </c>
      <c r="D195" s="45">
        <v>0</v>
      </c>
      <c r="E195" s="45">
        <v>4640</v>
      </c>
      <c r="F195" s="45">
        <v>20</v>
      </c>
      <c r="G195" s="45">
        <v>4</v>
      </c>
      <c r="H195" s="45">
        <v>4</v>
      </c>
      <c r="I195" s="45">
        <v>300.02999999999997</v>
      </c>
      <c r="K195" s="45">
        <v>11968.18</v>
      </c>
      <c r="L195" s="45">
        <v>2388.4899999999998</v>
      </c>
      <c r="M195" s="45">
        <v>2.0499999999999998</v>
      </c>
      <c r="O195" s="45"/>
      <c r="P195" s="190"/>
      <c r="Q195" s="191"/>
    </row>
    <row r="196" spans="1:17" x14ac:dyDescent="0.25">
      <c r="A196" s="45">
        <v>65</v>
      </c>
      <c r="B196" s="45" t="s">
        <v>184</v>
      </c>
      <c r="C196" s="17">
        <v>45357.674930555557</v>
      </c>
      <c r="D196" s="45">
        <v>0</v>
      </c>
      <c r="E196" s="45">
        <v>4640</v>
      </c>
      <c r="F196" s="45">
        <v>20</v>
      </c>
      <c r="G196" s="45">
        <v>5</v>
      </c>
      <c r="H196" s="45">
        <v>5</v>
      </c>
      <c r="I196" s="45">
        <v>300.02999999999997</v>
      </c>
      <c r="K196" s="45">
        <v>10037.629999999999</v>
      </c>
      <c r="L196" s="45">
        <v>1967.81</v>
      </c>
      <c r="M196" s="45">
        <v>2.2400000000000002</v>
      </c>
      <c r="O196" s="45" t="s">
        <v>212</v>
      </c>
      <c r="P196" s="190"/>
      <c r="Q196" s="191"/>
    </row>
    <row r="197" spans="1:17" x14ac:dyDescent="0.25">
      <c r="A197" s="45">
        <v>65</v>
      </c>
      <c r="B197" s="45" t="s">
        <v>184</v>
      </c>
      <c r="C197" s="17">
        <v>45357.678599537037</v>
      </c>
      <c r="D197" s="45">
        <v>0</v>
      </c>
      <c r="E197" s="45">
        <v>4640</v>
      </c>
      <c r="F197" s="45">
        <v>20</v>
      </c>
      <c r="G197" s="45">
        <v>1</v>
      </c>
      <c r="H197" s="45">
        <v>6</v>
      </c>
      <c r="I197" s="45">
        <v>300.06</v>
      </c>
      <c r="K197" s="45">
        <v>10205.530000000001</v>
      </c>
      <c r="L197" s="45">
        <v>2030.43</v>
      </c>
      <c r="M197" s="45">
        <v>2.23</v>
      </c>
      <c r="O197" s="45"/>
      <c r="P197" s="190"/>
      <c r="Q197" s="191"/>
    </row>
    <row r="198" spans="1:17" x14ac:dyDescent="0.25">
      <c r="A198" s="45">
        <v>65</v>
      </c>
      <c r="B198" s="45" t="s">
        <v>184</v>
      </c>
      <c r="C198" s="17">
        <v>45357.678599537037</v>
      </c>
      <c r="D198" s="45">
        <v>0</v>
      </c>
      <c r="E198" s="45">
        <v>4640</v>
      </c>
      <c r="F198" s="45">
        <v>20</v>
      </c>
      <c r="G198" s="45">
        <v>2</v>
      </c>
      <c r="H198" s="45">
        <v>7</v>
      </c>
      <c r="I198" s="45">
        <v>300.06</v>
      </c>
      <c r="K198" s="45">
        <v>6353.26</v>
      </c>
      <c r="L198" s="45">
        <v>1269.3399999999999</v>
      </c>
      <c r="M198" s="45">
        <v>2.82</v>
      </c>
      <c r="O198" s="45" t="s">
        <v>213</v>
      </c>
      <c r="P198" s="190"/>
      <c r="Q198" s="191"/>
    </row>
    <row r="199" spans="1:17" x14ac:dyDescent="0.25">
      <c r="A199" s="45">
        <v>65</v>
      </c>
      <c r="B199" s="45" t="s">
        <v>184</v>
      </c>
      <c r="C199" s="17">
        <v>45357.678599537037</v>
      </c>
      <c r="D199" s="45">
        <v>0</v>
      </c>
      <c r="E199" s="45">
        <v>4640</v>
      </c>
      <c r="F199" s="45">
        <v>20</v>
      </c>
      <c r="G199" s="45">
        <v>3</v>
      </c>
      <c r="H199" s="45">
        <v>8</v>
      </c>
      <c r="I199" s="45">
        <v>300.06</v>
      </c>
      <c r="K199" s="45">
        <v>6326.71</v>
      </c>
      <c r="L199" s="45">
        <v>1243.3599999999999</v>
      </c>
      <c r="M199" s="45">
        <v>2.83</v>
      </c>
      <c r="O199" s="45"/>
      <c r="P199" s="190"/>
      <c r="Q199" s="191"/>
    </row>
    <row r="200" spans="1:17" x14ac:dyDescent="0.25">
      <c r="A200" s="45">
        <v>65</v>
      </c>
      <c r="B200" s="45" t="s">
        <v>184</v>
      </c>
      <c r="C200" s="17">
        <v>45357.678599537037</v>
      </c>
      <c r="D200" s="45">
        <v>0</v>
      </c>
      <c r="E200" s="45">
        <v>4640</v>
      </c>
      <c r="F200" s="45">
        <v>20</v>
      </c>
      <c r="G200" s="45">
        <v>4</v>
      </c>
      <c r="H200" s="45">
        <v>9</v>
      </c>
      <c r="I200" s="45">
        <v>300.06</v>
      </c>
      <c r="K200" s="45">
        <v>7490.41</v>
      </c>
      <c r="L200" s="45">
        <v>1487.73</v>
      </c>
      <c r="M200" s="45">
        <v>2.6</v>
      </c>
      <c r="O200" s="45" t="s">
        <v>141</v>
      </c>
      <c r="P200" s="190"/>
      <c r="Q200" s="191"/>
    </row>
    <row r="201" spans="1:17" x14ac:dyDescent="0.25">
      <c r="A201" s="45">
        <v>65</v>
      </c>
      <c r="B201" s="45" t="s">
        <v>184</v>
      </c>
      <c r="C201" s="17">
        <v>45357.678599537037</v>
      </c>
      <c r="D201" s="45">
        <v>0</v>
      </c>
      <c r="E201" s="45">
        <v>4640</v>
      </c>
      <c r="F201" s="45">
        <v>20</v>
      </c>
      <c r="G201" s="45">
        <v>5</v>
      </c>
      <c r="H201" s="45">
        <v>10</v>
      </c>
      <c r="I201" s="45">
        <v>300.06</v>
      </c>
      <c r="K201" s="45">
        <v>8082.17</v>
      </c>
      <c r="L201" s="45">
        <v>1580.82</v>
      </c>
      <c r="M201" s="45">
        <v>2.5</v>
      </c>
      <c r="O201" s="45"/>
      <c r="P201" s="190"/>
      <c r="Q201" s="191"/>
    </row>
    <row r="202" spans="1:17" x14ac:dyDescent="0.25">
      <c r="A202" s="45">
        <v>65</v>
      </c>
      <c r="B202" s="45" t="s">
        <v>184</v>
      </c>
      <c r="C202" s="17">
        <v>45357.682511574072</v>
      </c>
      <c r="D202" s="45">
        <v>0</v>
      </c>
      <c r="E202" s="45">
        <v>4640</v>
      </c>
      <c r="F202" s="45">
        <v>21</v>
      </c>
      <c r="G202" s="45">
        <v>1</v>
      </c>
      <c r="H202" s="45">
        <v>1</v>
      </c>
      <c r="I202" s="45">
        <v>300.02999999999997</v>
      </c>
      <c r="K202" s="45">
        <v>13696.42</v>
      </c>
      <c r="L202" s="45">
        <v>2732.68</v>
      </c>
      <c r="M202" s="45">
        <v>1.92</v>
      </c>
      <c r="O202" s="45" t="s">
        <v>137</v>
      </c>
      <c r="P202" s="190"/>
      <c r="Q202" s="191"/>
    </row>
    <row r="203" spans="1:17" x14ac:dyDescent="0.25">
      <c r="A203" s="45">
        <v>65</v>
      </c>
      <c r="B203" s="45" t="s">
        <v>184</v>
      </c>
      <c r="C203" s="17">
        <v>45357.682511574072</v>
      </c>
      <c r="D203" s="45">
        <v>0</v>
      </c>
      <c r="E203" s="45">
        <v>4640</v>
      </c>
      <c r="F203" s="45">
        <v>21</v>
      </c>
      <c r="G203" s="45">
        <v>2</v>
      </c>
      <c r="H203" s="45">
        <v>2</v>
      </c>
      <c r="I203" s="45">
        <v>300.02999999999997</v>
      </c>
      <c r="K203" s="45">
        <v>14404.02</v>
      </c>
      <c r="L203" s="45">
        <v>2899.04</v>
      </c>
      <c r="M203" s="45">
        <v>1.87</v>
      </c>
      <c r="O203" s="45"/>
      <c r="P203" s="190"/>
      <c r="Q203" s="191"/>
    </row>
    <row r="204" spans="1:17" x14ac:dyDescent="0.25">
      <c r="A204" s="45">
        <v>65</v>
      </c>
      <c r="B204" s="45" t="s">
        <v>184</v>
      </c>
      <c r="C204" s="17">
        <v>45357.682511574072</v>
      </c>
      <c r="D204" s="45">
        <v>0</v>
      </c>
      <c r="E204" s="45">
        <v>4640</v>
      </c>
      <c r="F204" s="45">
        <v>21</v>
      </c>
      <c r="G204" s="45">
        <v>3</v>
      </c>
      <c r="H204" s="45">
        <v>3</v>
      </c>
      <c r="I204" s="45">
        <v>300.02999999999997</v>
      </c>
      <c r="K204" s="45">
        <v>11904.52</v>
      </c>
      <c r="L204" s="45">
        <v>2355.91</v>
      </c>
      <c r="M204" s="45">
        <v>2.06</v>
      </c>
      <c r="O204" s="45" t="s">
        <v>138</v>
      </c>
      <c r="P204" s="190"/>
      <c r="Q204" s="191"/>
    </row>
    <row r="205" spans="1:17" x14ac:dyDescent="0.25">
      <c r="A205" s="45">
        <v>65</v>
      </c>
      <c r="B205" s="45" t="s">
        <v>184</v>
      </c>
      <c r="C205" s="17">
        <v>45357.682511574072</v>
      </c>
      <c r="D205" s="45">
        <v>0</v>
      </c>
      <c r="E205" s="45">
        <v>4640</v>
      </c>
      <c r="F205" s="45">
        <v>21</v>
      </c>
      <c r="G205" s="45">
        <v>4</v>
      </c>
      <c r="H205" s="45">
        <v>4</v>
      </c>
      <c r="I205" s="45">
        <v>300.02999999999997</v>
      </c>
      <c r="K205" s="45">
        <v>12973.29</v>
      </c>
      <c r="L205" s="45">
        <v>2590.9</v>
      </c>
      <c r="M205" s="45">
        <v>1.97</v>
      </c>
      <c r="O205" s="45"/>
      <c r="P205" s="190"/>
      <c r="Q205" s="191"/>
    </row>
    <row r="206" spans="1:17" x14ac:dyDescent="0.25">
      <c r="A206" s="45">
        <v>65</v>
      </c>
      <c r="B206" s="45" t="s">
        <v>184</v>
      </c>
      <c r="C206" s="17">
        <v>45357.682511574072</v>
      </c>
      <c r="D206" s="45">
        <v>0</v>
      </c>
      <c r="E206" s="45">
        <v>4640</v>
      </c>
      <c r="F206" s="45">
        <v>21</v>
      </c>
      <c r="G206" s="45">
        <v>5</v>
      </c>
      <c r="H206" s="45">
        <v>5</v>
      </c>
      <c r="I206" s="45">
        <v>300.02999999999997</v>
      </c>
      <c r="K206" s="45">
        <v>13357.11</v>
      </c>
      <c r="L206" s="45">
        <v>2624.82</v>
      </c>
      <c r="M206" s="45">
        <v>1.94</v>
      </c>
      <c r="O206" s="45" t="s">
        <v>139</v>
      </c>
      <c r="P206" s="190"/>
      <c r="Q206" s="191"/>
    </row>
    <row r="207" spans="1:17" x14ac:dyDescent="0.25">
      <c r="A207" s="45">
        <v>65</v>
      </c>
      <c r="B207" s="45" t="s">
        <v>184</v>
      </c>
      <c r="C207" s="17">
        <v>45357.686180555553</v>
      </c>
      <c r="D207" s="45">
        <v>0</v>
      </c>
      <c r="E207" s="45">
        <v>4640</v>
      </c>
      <c r="F207" s="45">
        <v>21</v>
      </c>
      <c r="G207" s="45">
        <v>1</v>
      </c>
      <c r="H207" s="45">
        <v>6</v>
      </c>
      <c r="I207" s="45">
        <v>300.02</v>
      </c>
      <c r="K207" s="45">
        <v>12650.92</v>
      </c>
      <c r="L207" s="45">
        <v>2522.56</v>
      </c>
      <c r="M207" s="45">
        <v>2</v>
      </c>
      <c r="O207" s="45"/>
      <c r="P207" s="190"/>
      <c r="Q207" s="191"/>
    </row>
    <row r="208" spans="1:17" x14ac:dyDescent="0.25">
      <c r="A208" s="45">
        <v>65</v>
      </c>
      <c r="B208" s="45" t="s">
        <v>184</v>
      </c>
      <c r="C208" s="17">
        <v>45357.686180555553</v>
      </c>
      <c r="D208" s="45">
        <v>0</v>
      </c>
      <c r="E208" s="45">
        <v>4640</v>
      </c>
      <c r="F208" s="45">
        <v>21</v>
      </c>
      <c r="G208" s="45">
        <v>2</v>
      </c>
      <c r="H208" s="45">
        <v>7</v>
      </c>
      <c r="I208" s="45">
        <v>300.02</v>
      </c>
      <c r="K208" s="45">
        <v>4438.78</v>
      </c>
      <c r="L208" s="45">
        <v>882.1</v>
      </c>
      <c r="M208" s="45">
        <v>3.39</v>
      </c>
      <c r="O208" s="45" t="s">
        <v>147</v>
      </c>
      <c r="P208" s="190"/>
      <c r="Q208" s="191"/>
    </row>
    <row r="209" spans="1:17" x14ac:dyDescent="0.25">
      <c r="A209" s="45">
        <v>65</v>
      </c>
      <c r="B209" s="45" t="s">
        <v>184</v>
      </c>
      <c r="C209" s="17">
        <v>45357.686180555553</v>
      </c>
      <c r="D209" s="45">
        <v>0</v>
      </c>
      <c r="E209" s="45">
        <v>4640</v>
      </c>
      <c r="F209" s="45">
        <v>21</v>
      </c>
      <c r="G209" s="45">
        <v>3</v>
      </c>
      <c r="H209" s="45">
        <v>8</v>
      </c>
      <c r="I209" s="45">
        <v>300.02</v>
      </c>
      <c r="K209" s="45">
        <v>4846.21</v>
      </c>
      <c r="L209" s="45">
        <v>948.35</v>
      </c>
      <c r="M209" s="45">
        <v>3.24</v>
      </c>
      <c r="O209" s="45"/>
      <c r="P209" s="190"/>
      <c r="Q209" s="191"/>
    </row>
    <row r="210" spans="1:17" x14ac:dyDescent="0.25">
      <c r="A210" s="45">
        <v>65</v>
      </c>
      <c r="B210" s="45" t="s">
        <v>184</v>
      </c>
      <c r="C210" s="17">
        <v>45357.686180555553</v>
      </c>
      <c r="D210" s="45">
        <v>0</v>
      </c>
      <c r="E210" s="45">
        <v>4640</v>
      </c>
      <c r="F210" s="45">
        <v>21</v>
      </c>
      <c r="G210" s="45">
        <v>4</v>
      </c>
      <c r="H210" s="45">
        <v>9</v>
      </c>
      <c r="I210" s="45">
        <v>300.02</v>
      </c>
      <c r="K210" s="45">
        <v>6947.88</v>
      </c>
      <c r="L210" s="45">
        <v>1378.89</v>
      </c>
      <c r="M210" s="45">
        <v>2.7</v>
      </c>
      <c r="O210" s="45" t="s">
        <v>132</v>
      </c>
      <c r="P210" s="190" t="s">
        <v>35</v>
      </c>
      <c r="Q210" s="191" t="s">
        <v>150</v>
      </c>
    </row>
    <row r="211" spans="1:17" x14ac:dyDescent="0.25">
      <c r="A211" s="45">
        <v>65</v>
      </c>
      <c r="B211" s="45" t="s">
        <v>184</v>
      </c>
      <c r="C211" s="17">
        <v>45357.686180555553</v>
      </c>
      <c r="D211" s="45">
        <v>0</v>
      </c>
      <c r="E211" s="45">
        <v>4640</v>
      </c>
      <c r="F211" s="45">
        <v>21</v>
      </c>
      <c r="G211" s="45">
        <v>5</v>
      </c>
      <c r="H211" s="45">
        <v>10</v>
      </c>
      <c r="I211" s="45">
        <v>300.02</v>
      </c>
      <c r="K211" s="45">
        <v>7841.1</v>
      </c>
      <c r="L211" s="45">
        <v>1533.43</v>
      </c>
      <c r="M211" s="45">
        <v>2.54</v>
      </c>
      <c r="O211" s="45"/>
      <c r="P211" s="190"/>
      <c r="Q211" s="191"/>
    </row>
    <row r="212" spans="1:17" x14ac:dyDescent="0.25">
      <c r="A212" s="45">
        <v>65</v>
      </c>
      <c r="B212" s="45" t="s">
        <v>184</v>
      </c>
      <c r="C212" s="17">
        <v>45357.690208333333</v>
      </c>
      <c r="D212" s="45">
        <v>0</v>
      </c>
      <c r="E212" s="45">
        <v>4640</v>
      </c>
      <c r="F212" s="45">
        <v>22</v>
      </c>
      <c r="G212" s="45">
        <v>1</v>
      </c>
      <c r="H212" s="45">
        <v>1</v>
      </c>
      <c r="I212" s="45">
        <v>300.04000000000002</v>
      </c>
      <c r="K212" s="45">
        <v>6691.61</v>
      </c>
      <c r="L212" s="45">
        <v>1324.24</v>
      </c>
      <c r="M212" s="45">
        <v>2.76</v>
      </c>
      <c r="O212" s="45" t="s">
        <v>133</v>
      </c>
      <c r="P212" s="190"/>
      <c r="Q212" s="191"/>
    </row>
    <row r="213" spans="1:17" x14ac:dyDescent="0.25">
      <c r="A213" s="45">
        <v>65</v>
      </c>
      <c r="B213" s="45" t="s">
        <v>184</v>
      </c>
      <c r="C213" s="17">
        <v>45357.690208333333</v>
      </c>
      <c r="D213" s="45">
        <v>0</v>
      </c>
      <c r="E213" s="45">
        <v>4640</v>
      </c>
      <c r="F213" s="45">
        <v>22</v>
      </c>
      <c r="G213" s="45">
        <v>2</v>
      </c>
      <c r="H213" s="45">
        <v>2</v>
      </c>
      <c r="I213" s="45">
        <v>300.04000000000002</v>
      </c>
      <c r="K213" s="45">
        <v>7969</v>
      </c>
      <c r="L213" s="45">
        <v>1596.6</v>
      </c>
      <c r="M213" s="45">
        <v>2.52</v>
      </c>
      <c r="O213" s="45"/>
      <c r="P213" s="190"/>
      <c r="Q213" s="191"/>
    </row>
    <row r="214" spans="1:17" x14ac:dyDescent="0.25">
      <c r="A214" s="45">
        <v>65</v>
      </c>
      <c r="B214" s="45" t="s">
        <v>184</v>
      </c>
      <c r="C214" s="17">
        <v>45357.690208333333</v>
      </c>
      <c r="D214" s="45">
        <v>0</v>
      </c>
      <c r="E214" s="45">
        <v>4640</v>
      </c>
      <c r="F214" s="45">
        <v>22</v>
      </c>
      <c r="G214" s="45">
        <v>3</v>
      </c>
      <c r="H214" s="45">
        <v>3</v>
      </c>
      <c r="I214" s="45">
        <v>300.04000000000002</v>
      </c>
      <c r="K214" s="45">
        <v>7501.1</v>
      </c>
      <c r="L214" s="45">
        <v>1477.79</v>
      </c>
      <c r="M214" s="45">
        <v>2.6</v>
      </c>
      <c r="O214" s="45" t="s">
        <v>134</v>
      </c>
      <c r="P214" s="190"/>
      <c r="Q214" s="191"/>
    </row>
    <row r="215" spans="1:17" x14ac:dyDescent="0.25">
      <c r="A215" s="45">
        <v>65</v>
      </c>
      <c r="B215" s="45" t="s">
        <v>184</v>
      </c>
      <c r="C215" s="17">
        <v>45357.690208333333</v>
      </c>
      <c r="D215" s="45">
        <v>0</v>
      </c>
      <c r="E215" s="45">
        <v>4640</v>
      </c>
      <c r="F215" s="45">
        <v>22</v>
      </c>
      <c r="G215" s="45">
        <v>4</v>
      </c>
      <c r="H215" s="45">
        <v>4</v>
      </c>
      <c r="I215" s="45">
        <v>300.04000000000002</v>
      </c>
      <c r="K215" s="45">
        <v>7294.98</v>
      </c>
      <c r="L215" s="45">
        <v>1448.7</v>
      </c>
      <c r="M215" s="45">
        <v>2.63</v>
      </c>
      <c r="O215" s="45"/>
      <c r="P215" s="190"/>
      <c r="Q215" s="191"/>
    </row>
    <row r="216" spans="1:17" x14ac:dyDescent="0.25">
      <c r="A216" s="45">
        <v>65</v>
      </c>
      <c r="B216" s="45" t="s">
        <v>184</v>
      </c>
      <c r="C216" s="17">
        <v>45357.690208333333</v>
      </c>
      <c r="D216" s="45">
        <v>0</v>
      </c>
      <c r="E216" s="45">
        <v>4640</v>
      </c>
      <c r="F216" s="45">
        <v>22</v>
      </c>
      <c r="G216" s="45">
        <v>5</v>
      </c>
      <c r="H216" s="45">
        <v>5</v>
      </c>
      <c r="I216" s="45">
        <v>300.04000000000002</v>
      </c>
      <c r="K216" s="45">
        <v>6110.02</v>
      </c>
      <c r="L216" s="45">
        <v>1190.8900000000001</v>
      </c>
      <c r="M216" s="45">
        <v>2.88</v>
      </c>
      <c r="O216" s="45" t="s">
        <v>135</v>
      </c>
      <c r="P216" s="190"/>
      <c r="Q216" s="191"/>
    </row>
    <row r="217" spans="1:17" x14ac:dyDescent="0.25">
      <c r="A217" s="45">
        <v>65</v>
      </c>
      <c r="B217" s="45" t="s">
        <v>184</v>
      </c>
      <c r="C217" s="17">
        <v>45357.693877314814</v>
      </c>
      <c r="D217" s="45">
        <v>0</v>
      </c>
      <c r="E217" s="45">
        <v>4640</v>
      </c>
      <c r="F217" s="45">
        <v>22</v>
      </c>
      <c r="G217" s="45">
        <v>1</v>
      </c>
      <c r="H217" s="45">
        <v>6</v>
      </c>
      <c r="I217" s="45">
        <v>300.04000000000002</v>
      </c>
      <c r="K217" s="45">
        <v>5573.44</v>
      </c>
      <c r="L217" s="45">
        <v>1099.46</v>
      </c>
      <c r="M217" s="45">
        <v>3.02</v>
      </c>
      <c r="O217" s="45"/>
      <c r="P217" s="190"/>
      <c r="Q217" s="191"/>
    </row>
    <row r="218" spans="1:17" x14ac:dyDescent="0.25">
      <c r="A218" s="45">
        <v>65</v>
      </c>
      <c r="B218" s="45" t="s">
        <v>184</v>
      </c>
      <c r="C218" s="17">
        <v>45357.693877314814</v>
      </c>
      <c r="D218" s="45">
        <v>0</v>
      </c>
      <c r="E218" s="45">
        <v>4640</v>
      </c>
      <c r="F218" s="45">
        <v>22</v>
      </c>
      <c r="G218" s="45">
        <v>2</v>
      </c>
      <c r="H218" s="45">
        <v>7</v>
      </c>
      <c r="I218" s="45">
        <v>300.04000000000002</v>
      </c>
      <c r="K218" s="45">
        <v>5221.8900000000003</v>
      </c>
      <c r="L218" s="45">
        <v>1040.6300000000001</v>
      </c>
      <c r="M218" s="45">
        <v>3.12</v>
      </c>
      <c r="O218" s="45" t="s">
        <v>190</v>
      </c>
      <c r="P218" s="190"/>
      <c r="Q218" s="191"/>
    </row>
    <row r="219" spans="1:17" x14ac:dyDescent="0.25">
      <c r="A219" s="45">
        <v>65</v>
      </c>
      <c r="B219" s="45" t="s">
        <v>184</v>
      </c>
      <c r="C219" s="17">
        <v>45357.693877314814</v>
      </c>
      <c r="D219" s="45">
        <v>0</v>
      </c>
      <c r="E219" s="45">
        <v>4640</v>
      </c>
      <c r="F219" s="45">
        <v>22</v>
      </c>
      <c r="G219" s="45">
        <v>3</v>
      </c>
      <c r="H219" s="45">
        <v>8</v>
      </c>
      <c r="I219" s="45">
        <v>300.04000000000002</v>
      </c>
      <c r="K219" s="45">
        <v>5432.98</v>
      </c>
      <c r="L219" s="45">
        <v>1065.4000000000001</v>
      </c>
      <c r="M219" s="45">
        <v>3.06</v>
      </c>
      <c r="O219" s="45"/>
      <c r="P219" s="190"/>
      <c r="Q219" s="191"/>
    </row>
    <row r="220" spans="1:17" x14ac:dyDescent="0.25">
      <c r="A220" s="45">
        <v>65</v>
      </c>
      <c r="B220" s="45" t="s">
        <v>184</v>
      </c>
      <c r="C220" s="17">
        <v>45357.693877314814</v>
      </c>
      <c r="D220" s="45">
        <v>0</v>
      </c>
      <c r="E220" s="45">
        <v>4640</v>
      </c>
      <c r="F220" s="45">
        <v>22</v>
      </c>
      <c r="G220" s="45">
        <v>4</v>
      </c>
      <c r="H220" s="45">
        <v>9</v>
      </c>
      <c r="I220" s="45">
        <v>300.04000000000002</v>
      </c>
      <c r="K220" s="45">
        <v>4875.92</v>
      </c>
      <c r="L220" s="45">
        <v>962.13</v>
      </c>
      <c r="M220" s="45">
        <v>3.23</v>
      </c>
      <c r="O220" s="45" t="s">
        <v>191</v>
      </c>
      <c r="P220" s="190"/>
      <c r="Q220" s="191"/>
    </row>
    <row r="221" spans="1:17" x14ac:dyDescent="0.25">
      <c r="A221" s="45">
        <v>65</v>
      </c>
      <c r="B221" s="45" t="s">
        <v>184</v>
      </c>
      <c r="C221" s="17">
        <v>45357.693877314814</v>
      </c>
      <c r="D221" s="45">
        <v>0</v>
      </c>
      <c r="E221" s="45">
        <v>4640</v>
      </c>
      <c r="F221" s="45">
        <v>22</v>
      </c>
      <c r="G221" s="45">
        <v>5</v>
      </c>
      <c r="H221" s="45">
        <v>10</v>
      </c>
      <c r="I221" s="45">
        <v>300.04000000000002</v>
      </c>
      <c r="K221" s="45">
        <v>5172.12</v>
      </c>
      <c r="L221" s="45">
        <v>1005.36</v>
      </c>
      <c r="M221" s="45">
        <v>3.14</v>
      </c>
      <c r="O221" s="45"/>
      <c r="P221" s="190"/>
      <c r="Q221" s="191"/>
    </row>
    <row r="222" spans="1:17" x14ac:dyDescent="0.25">
      <c r="A222" s="45">
        <v>65</v>
      </c>
      <c r="B222" s="45" t="s">
        <v>184</v>
      </c>
      <c r="C222" s="17">
        <v>45357.697789351849</v>
      </c>
      <c r="D222" s="45">
        <v>0</v>
      </c>
      <c r="E222" s="45">
        <v>4640</v>
      </c>
      <c r="F222" s="45">
        <v>23</v>
      </c>
      <c r="G222" s="45">
        <v>1</v>
      </c>
      <c r="H222" s="45">
        <v>1</v>
      </c>
      <c r="I222" s="45">
        <v>300.02999999999997</v>
      </c>
      <c r="K222" s="45">
        <v>4990.62</v>
      </c>
      <c r="L222" s="45">
        <v>982.37</v>
      </c>
      <c r="M222" s="45">
        <v>3.2</v>
      </c>
      <c r="O222" s="45" t="s">
        <v>189</v>
      </c>
      <c r="P222" s="190"/>
      <c r="Q222" s="191"/>
    </row>
    <row r="223" spans="1:17" x14ac:dyDescent="0.25">
      <c r="A223" s="45">
        <v>65</v>
      </c>
      <c r="B223" s="45" t="s">
        <v>184</v>
      </c>
      <c r="C223" s="17">
        <v>45357.697789351849</v>
      </c>
      <c r="D223" s="45">
        <v>0</v>
      </c>
      <c r="E223" s="45">
        <v>4640</v>
      </c>
      <c r="F223" s="45">
        <v>23</v>
      </c>
      <c r="G223" s="45">
        <v>2</v>
      </c>
      <c r="H223" s="45">
        <v>2</v>
      </c>
      <c r="I223" s="45">
        <v>300.02999999999997</v>
      </c>
      <c r="K223" s="45">
        <v>5799.61</v>
      </c>
      <c r="L223" s="45">
        <v>1157.68</v>
      </c>
      <c r="M223" s="45">
        <v>2.96</v>
      </c>
      <c r="O223" s="45"/>
      <c r="P223" s="190"/>
      <c r="Q223" s="191"/>
    </row>
    <row r="224" spans="1:17" x14ac:dyDescent="0.25">
      <c r="A224" s="45">
        <v>65</v>
      </c>
      <c r="B224" s="45" t="s">
        <v>184</v>
      </c>
      <c r="C224" s="17">
        <v>45357.697789351849</v>
      </c>
      <c r="D224" s="45">
        <v>0</v>
      </c>
      <c r="E224" s="45">
        <v>4640</v>
      </c>
      <c r="F224" s="45">
        <v>23</v>
      </c>
      <c r="G224" s="45">
        <v>3</v>
      </c>
      <c r="H224" s="45">
        <v>3</v>
      </c>
      <c r="I224" s="45">
        <v>300.02999999999997</v>
      </c>
      <c r="K224" s="45">
        <v>4487.04</v>
      </c>
      <c r="L224" s="45">
        <v>876.84</v>
      </c>
      <c r="M224" s="45">
        <v>3.37</v>
      </c>
      <c r="O224" s="45" t="s">
        <v>209</v>
      </c>
      <c r="P224" s="190"/>
      <c r="Q224" s="191"/>
    </row>
    <row r="225" spans="1:17" x14ac:dyDescent="0.25">
      <c r="A225" s="45">
        <v>65</v>
      </c>
      <c r="B225" s="45" t="s">
        <v>184</v>
      </c>
      <c r="C225" s="17">
        <v>45357.697789351849</v>
      </c>
      <c r="D225" s="45">
        <v>0</v>
      </c>
      <c r="E225" s="45">
        <v>4640</v>
      </c>
      <c r="F225" s="45">
        <v>23</v>
      </c>
      <c r="G225" s="45">
        <v>4</v>
      </c>
      <c r="H225" s="45">
        <v>4</v>
      </c>
      <c r="I225" s="45">
        <v>300.02999999999997</v>
      </c>
      <c r="K225" s="45">
        <v>5355.48</v>
      </c>
      <c r="L225" s="45">
        <v>1058.7</v>
      </c>
      <c r="M225" s="45">
        <v>3.08</v>
      </c>
      <c r="O225" s="45"/>
      <c r="P225" s="190"/>
      <c r="Q225" s="191"/>
    </row>
    <row r="226" spans="1:17" x14ac:dyDescent="0.25">
      <c r="A226" s="45">
        <v>65</v>
      </c>
      <c r="B226" s="45" t="s">
        <v>184</v>
      </c>
      <c r="C226" s="17">
        <v>45357.697789351849</v>
      </c>
      <c r="D226" s="45">
        <v>0</v>
      </c>
      <c r="E226" s="45">
        <v>4640</v>
      </c>
      <c r="F226" s="45">
        <v>23</v>
      </c>
      <c r="G226" s="45">
        <v>5</v>
      </c>
      <c r="H226" s="45">
        <v>5</v>
      </c>
      <c r="I226" s="45">
        <v>300.02999999999997</v>
      </c>
      <c r="K226" s="45">
        <v>6337.69</v>
      </c>
      <c r="L226" s="45">
        <v>1236.1099999999999</v>
      </c>
      <c r="M226" s="45">
        <v>2.83</v>
      </c>
      <c r="O226" s="45" t="s">
        <v>210</v>
      </c>
      <c r="P226" s="190"/>
      <c r="Q226" s="191"/>
    </row>
    <row r="227" spans="1:17" x14ac:dyDescent="0.25">
      <c r="A227" s="45">
        <v>65</v>
      </c>
      <c r="B227" s="45" t="s">
        <v>184</v>
      </c>
      <c r="C227" s="17">
        <v>45357.701458333337</v>
      </c>
      <c r="D227" s="45">
        <v>0</v>
      </c>
      <c r="E227" s="45">
        <v>4640</v>
      </c>
      <c r="F227" s="45">
        <v>23</v>
      </c>
      <c r="G227" s="45">
        <v>1</v>
      </c>
      <c r="H227" s="45">
        <v>6</v>
      </c>
      <c r="I227" s="45">
        <v>300.02999999999997</v>
      </c>
      <c r="K227" s="45">
        <v>6594.52</v>
      </c>
      <c r="L227" s="45">
        <v>1304.95</v>
      </c>
      <c r="M227" s="45">
        <v>2.78</v>
      </c>
      <c r="O227" s="45"/>
      <c r="P227" s="190"/>
      <c r="Q227" s="191"/>
    </row>
    <row r="228" spans="1:17" x14ac:dyDescent="0.25">
      <c r="A228" s="45">
        <v>65</v>
      </c>
      <c r="B228" s="45" t="s">
        <v>184</v>
      </c>
      <c r="C228" s="17">
        <v>45357.701458333337</v>
      </c>
      <c r="D228" s="45">
        <v>0</v>
      </c>
      <c r="E228" s="45">
        <v>4640</v>
      </c>
      <c r="F228" s="45">
        <v>23</v>
      </c>
      <c r="G228" s="45">
        <v>2</v>
      </c>
      <c r="H228" s="45">
        <v>7</v>
      </c>
      <c r="I228" s="45">
        <v>300.02999999999997</v>
      </c>
      <c r="K228" s="45">
        <v>5904.13</v>
      </c>
      <c r="L228" s="45">
        <v>1178.8800000000001</v>
      </c>
      <c r="M228" s="45">
        <v>2.93</v>
      </c>
      <c r="O228" s="45" t="s">
        <v>211</v>
      </c>
      <c r="P228" s="190"/>
      <c r="Q228" s="191"/>
    </row>
    <row r="229" spans="1:17" x14ac:dyDescent="0.25">
      <c r="A229" s="45">
        <v>65</v>
      </c>
      <c r="B229" s="45" t="s">
        <v>184</v>
      </c>
      <c r="C229" s="17">
        <v>45357.701458333337</v>
      </c>
      <c r="D229" s="45">
        <v>0</v>
      </c>
      <c r="E229" s="45">
        <v>4640</v>
      </c>
      <c r="F229" s="45">
        <v>23</v>
      </c>
      <c r="G229" s="45">
        <v>3</v>
      </c>
      <c r="H229" s="45">
        <v>8</v>
      </c>
      <c r="I229" s="45">
        <v>300.02999999999997</v>
      </c>
      <c r="K229" s="45">
        <v>6047.45</v>
      </c>
      <c r="L229" s="45">
        <v>1188.1099999999999</v>
      </c>
      <c r="M229" s="45">
        <v>2.9</v>
      </c>
      <c r="O229" s="45"/>
      <c r="P229" s="190"/>
      <c r="Q229" s="191"/>
    </row>
    <row r="230" spans="1:17" x14ac:dyDescent="0.25">
      <c r="A230" s="45">
        <v>65</v>
      </c>
      <c r="B230" s="45" t="s">
        <v>184</v>
      </c>
      <c r="C230" s="17">
        <v>45357.701458333337</v>
      </c>
      <c r="D230" s="45">
        <v>0</v>
      </c>
      <c r="E230" s="45">
        <v>4640</v>
      </c>
      <c r="F230" s="45">
        <v>23</v>
      </c>
      <c r="G230" s="45">
        <v>4</v>
      </c>
      <c r="H230" s="45">
        <v>9</v>
      </c>
      <c r="I230" s="45">
        <v>300.02999999999997</v>
      </c>
      <c r="K230" s="45">
        <v>3736.65</v>
      </c>
      <c r="L230" s="45">
        <v>733.06</v>
      </c>
      <c r="M230" s="45">
        <v>3.7</v>
      </c>
      <c r="O230" s="45" t="s">
        <v>212</v>
      </c>
      <c r="P230" s="190"/>
      <c r="Q230" s="191"/>
    </row>
    <row r="231" spans="1:17" x14ac:dyDescent="0.25">
      <c r="A231" s="45">
        <v>65</v>
      </c>
      <c r="B231" s="45" t="s">
        <v>184</v>
      </c>
      <c r="C231" s="17">
        <v>45357.701458333337</v>
      </c>
      <c r="D231" s="45">
        <v>0</v>
      </c>
      <c r="E231" s="45">
        <v>4640</v>
      </c>
      <c r="F231" s="45">
        <v>23</v>
      </c>
      <c r="G231" s="45">
        <v>5</v>
      </c>
      <c r="H231" s="45">
        <v>10</v>
      </c>
      <c r="I231" s="45">
        <v>300.02999999999997</v>
      </c>
      <c r="K231" s="45">
        <v>4753.41</v>
      </c>
      <c r="L231" s="45">
        <v>922.63</v>
      </c>
      <c r="M231" s="45">
        <v>3.27</v>
      </c>
      <c r="O231" s="45"/>
      <c r="P231" s="190"/>
      <c r="Q231" s="191"/>
    </row>
    <row r="232" spans="1:17" x14ac:dyDescent="0.25">
      <c r="A232" s="45">
        <v>65</v>
      </c>
      <c r="B232" s="45" t="s">
        <v>184</v>
      </c>
      <c r="C232" s="17">
        <v>45357.705451388887</v>
      </c>
      <c r="D232" s="45">
        <v>0</v>
      </c>
      <c r="E232" s="45">
        <v>4640</v>
      </c>
      <c r="F232" s="45">
        <v>24</v>
      </c>
      <c r="G232" s="45">
        <v>1</v>
      </c>
      <c r="H232" s="45">
        <v>1</v>
      </c>
      <c r="I232" s="45">
        <v>300.04000000000002</v>
      </c>
      <c r="K232" s="45">
        <v>3202.72</v>
      </c>
      <c r="L232" s="45">
        <v>622.86</v>
      </c>
      <c r="M232" s="45">
        <v>4.0199999999999996</v>
      </c>
      <c r="O232" s="45" t="s">
        <v>213</v>
      </c>
      <c r="P232" s="190"/>
      <c r="Q232" s="191"/>
    </row>
    <row r="233" spans="1:17" x14ac:dyDescent="0.25">
      <c r="A233" s="45">
        <v>65</v>
      </c>
      <c r="B233" s="45" t="s">
        <v>184</v>
      </c>
      <c r="C233" s="17">
        <v>45357.705451388887</v>
      </c>
      <c r="D233" s="45">
        <v>0</v>
      </c>
      <c r="E233" s="45">
        <v>4640</v>
      </c>
      <c r="F233" s="45">
        <v>24</v>
      </c>
      <c r="G233" s="45">
        <v>2</v>
      </c>
      <c r="H233" s="45">
        <v>2</v>
      </c>
      <c r="I233" s="45">
        <v>300.04000000000002</v>
      </c>
      <c r="K233" s="45">
        <v>3232.88</v>
      </c>
      <c r="L233" s="45">
        <v>638.15</v>
      </c>
      <c r="M233" s="45">
        <v>3.98</v>
      </c>
      <c r="O233" s="45"/>
      <c r="P233" s="190"/>
      <c r="Q233" s="191"/>
    </row>
    <row r="234" spans="1:17" x14ac:dyDescent="0.25">
      <c r="A234" s="45">
        <v>65</v>
      </c>
      <c r="B234" s="45" t="s">
        <v>184</v>
      </c>
      <c r="C234" s="17">
        <v>45357.705451388887</v>
      </c>
      <c r="D234" s="45">
        <v>0</v>
      </c>
      <c r="E234" s="45">
        <v>4640</v>
      </c>
      <c r="F234" s="45">
        <v>24</v>
      </c>
      <c r="G234" s="45">
        <v>3</v>
      </c>
      <c r="H234" s="45">
        <v>3</v>
      </c>
      <c r="I234" s="45">
        <v>300.04000000000002</v>
      </c>
      <c r="K234" s="45">
        <v>4248.83</v>
      </c>
      <c r="L234" s="45">
        <v>829.36</v>
      </c>
      <c r="M234" s="45">
        <v>3.47</v>
      </c>
      <c r="O234" s="45" t="s">
        <v>141</v>
      </c>
      <c r="P234" s="190"/>
      <c r="Q234" s="191"/>
    </row>
    <row r="235" spans="1:17" x14ac:dyDescent="0.25">
      <c r="A235" s="45">
        <v>65</v>
      </c>
      <c r="B235" s="45" t="s">
        <v>184</v>
      </c>
      <c r="C235" s="17">
        <v>45357.705451388887</v>
      </c>
      <c r="D235" s="45">
        <v>0</v>
      </c>
      <c r="E235" s="45">
        <v>4640</v>
      </c>
      <c r="F235" s="45">
        <v>24</v>
      </c>
      <c r="G235" s="45">
        <v>4</v>
      </c>
      <c r="H235" s="45">
        <v>4</v>
      </c>
      <c r="I235" s="45">
        <v>300.04000000000002</v>
      </c>
      <c r="K235" s="45">
        <v>4504.3</v>
      </c>
      <c r="L235" s="45">
        <v>887.5</v>
      </c>
      <c r="M235" s="45">
        <v>3.37</v>
      </c>
      <c r="O235" s="45"/>
      <c r="P235" s="190"/>
      <c r="Q235" s="191"/>
    </row>
    <row r="236" spans="1:17" x14ac:dyDescent="0.25">
      <c r="A236" s="45">
        <v>65</v>
      </c>
      <c r="B236" s="45" t="s">
        <v>184</v>
      </c>
      <c r="C236" s="17">
        <v>45357.705451388887</v>
      </c>
      <c r="D236" s="45">
        <v>0</v>
      </c>
      <c r="E236" s="45">
        <v>4640</v>
      </c>
      <c r="F236" s="45">
        <v>24</v>
      </c>
      <c r="G236" s="45">
        <v>5</v>
      </c>
      <c r="H236" s="45">
        <v>5</v>
      </c>
      <c r="I236" s="45">
        <v>300.04000000000002</v>
      </c>
      <c r="K236" s="45">
        <v>6375.57</v>
      </c>
      <c r="L236" s="45">
        <v>1243.6500000000001</v>
      </c>
      <c r="M236" s="45">
        <v>2.82</v>
      </c>
      <c r="O236" s="45" t="s">
        <v>137</v>
      </c>
      <c r="P236" s="190"/>
      <c r="Q236" s="191"/>
    </row>
    <row r="237" spans="1:17" x14ac:dyDescent="0.25">
      <c r="A237" s="45">
        <v>65</v>
      </c>
      <c r="B237" s="45" t="s">
        <v>184</v>
      </c>
      <c r="C237" s="17">
        <v>45357.709120370368</v>
      </c>
      <c r="D237" s="45">
        <v>0</v>
      </c>
      <c r="E237" s="45">
        <v>4640</v>
      </c>
      <c r="F237" s="45">
        <v>24</v>
      </c>
      <c r="G237" s="45">
        <v>1</v>
      </c>
      <c r="H237" s="45">
        <v>6</v>
      </c>
      <c r="I237" s="45">
        <v>300.02999999999997</v>
      </c>
      <c r="K237" s="45">
        <v>6720.35</v>
      </c>
      <c r="L237" s="45">
        <v>1330.38</v>
      </c>
      <c r="M237" s="45">
        <v>2.75</v>
      </c>
      <c r="O237" s="45"/>
      <c r="P237" s="190"/>
      <c r="Q237" s="191"/>
    </row>
    <row r="238" spans="1:17" x14ac:dyDescent="0.25">
      <c r="A238" s="45">
        <v>65</v>
      </c>
      <c r="B238" s="45" t="s">
        <v>184</v>
      </c>
      <c r="C238" s="17">
        <v>45357.709120370368</v>
      </c>
      <c r="D238" s="45">
        <v>0</v>
      </c>
      <c r="E238" s="45">
        <v>4640</v>
      </c>
      <c r="F238" s="45">
        <v>24</v>
      </c>
      <c r="G238" s="45">
        <v>2</v>
      </c>
      <c r="H238" s="45">
        <v>7</v>
      </c>
      <c r="I238" s="45">
        <v>300.02999999999997</v>
      </c>
      <c r="K238" s="45">
        <v>5524.23</v>
      </c>
      <c r="L238" s="45">
        <v>1102.08</v>
      </c>
      <c r="M238" s="45">
        <v>3.03</v>
      </c>
      <c r="O238" s="45" t="s">
        <v>138</v>
      </c>
      <c r="P238" s="190"/>
      <c r="Q238" s="191"/>
    </row>
    <row r="239" spans="1:17" x14ac:dyDescent="0.25">
      <c r="A239" s="45">
        <v>65</v>
      </c>
      <c r="B239" s="45" t="s">
        <v>184</v>
      </c>
      <c r="C239" s="17">
        <v>45357.709120370368</v>
      </c>
      <c r="D239" s="45">
        <v>0</v>
      </c>
      <c r="E239" s="45">
        <v>4640</v>
      </c>
      <c r="F239" s="45">
        <v>24</v>
      </c>
      <c r="G239" s="45">
        <v>3</v>
      </c>
      <c r="H239" s="45">
        <v>8</v>
      </c>
      <c r="I239" s="45">
        <v>300.02999999999997</v>
      </c>
      <c r="K239" s="45">
        <v>5312.53</v>
      </c>
      <c r="L239" s="45">
        <v>1041.6199999999999</v>
      </c>
      <c r="M239" s="45">
        <v>3.09</v>
      </c>
      <c r="O239" s="45"/>
      <c r="P239" s="190"/>
      <c r="Q239" s="191"/>
    </row>
    <row r="240" spans="1:17" x14ac:dyDescent="0.25">
      <c r="A240" s="45">
        <v>65</v>
      </c>
      <c r="B240" s="45" t="s">
        <v>184</v>
      </c>
      <c r="C240" s="17">
        <v>45357.709120370368</v>
      </c>
      <c r="D240" s="45">
        <v>0</v>
      </c>
      <c r="E240" s="45">
        <v>4640</v>
      </c>
      <c r="F240" s="45">
        <v>24</v>
      </c>
      <c r="G240" s="45">
        <v>4</v>
      </c>
      <c r="H240" s="45">
        <v>9</v>
      </c>
      <c r="I240" s="45">
        <v>300.02999999999997</v>
      </c>
      <c r="K240" s="45">
        <v>4999.03</v>
      </c>
      <c r="L240" s="45">
        <v>987.12</v>
      </c>
      <c r="M240" s="45">
        <v>3.19</v>
      </c>
      <c r="O240" s="45" t="s">
        <v>139</v>
      </c>
      <c r="P240" s="190"/>
      <c r="Q240" s="191"/>
    </row>
    <row r="241" spans="1:17" x14ac:dyDescent="0.25">
      <c r="A241" s="45">
        <v>65</v>
      </c>
      <c r="B241" s="45" t="s">
        <v>184</v>
      </c>
      <c r="C241" s="17">
        <v>45357.709120370368</v>
      </c>
      <c r="D241" s="45">
        <v>0</v>
      </c>
      <c r="E241" s="45">
        <v>4640</v>
      </c>
      <c r="F241" s="45">
        <v>24</v>
      </c>
      <c r="G241" s="45">
        <v>5</v>
      </c>
      <c r="H241" s="45">
        <v>10</v>
      </c>
      <c r="I241" s="45">
        <v>300.02999999999997</v>
      </c>
      <c r="K241" s="45">
        <v>6263.78</v>
      </c>
      <c r="L241" s="45">
        <v>1221.6400000000001</v>
      </c>
      <c r="M241" s="45">
        <v>2.85</v>
      </c>
      <c r="O241" s="45"/>
      <c r="P241" s="190"/>
      <c r="Q241" s="191"/>
    </row>
    <row r="242" spans="1:17" x14ac:dyDescent="0.25">
      <c r="A242" s="45">
        <v>65</v>
      </c>
      <c r="B242" s="45" t="s">
        <v>184</v>
      </c>
      <c r="C242" s="17">
        <v>45357.713125000002</v>
      </c>
      <c r="D242" s="45">
        <v>0</v>
      </c>
      <c r="E242" s="45">
        <v>4640</v>
      </c>
      <c r="F242" s="45">
        <v>25</v>
      </c>
      <c r="G242" s="45">
        <v>1</v>
      </c>
      <c r="H242" s="45">
        <v>1</v>
      </c>
      <c r="I242" s="45">
        <v>300.02</v>
      </c>
      <c r="K242" s="45">
        <v>4311.79</v>
      </c>
      <c r="L242" s="45">
        <v>846.01</v>
      </c>
      <c r="M242" s="45">
        <v>3.45</v>
      </c>
      <c r="O242" s="45" t="s">
        <v>147</v>
      </c>
      <c r="P242" s="190"/>
      <c r="Q242" s="191"/>
    </row>
    <row r="243" spans="1:17" x14ac:dyDescent="0.25">
      <c r="A243" s="45">
        <v>65</v>
      </c>
      <c r="B243" s="45" t="s">
        <v>184</v>
      </c>
      <c r="C243" s="17">
        <v>45357.713125000002</v>
      </c>
      <c r="D243" s="45">
        <v>0</v>
      </c>
      <c r="E243" s="45">
        <v>4640</v>
      </c>
      <c r="F243" s="45">
        <v>25</v>
      </c>
      <c r="G243" s="45">
        <v>2</v>
      </c>
      <c r="H243" s="45">
        <v>2</v>
      </c>
      <c r="I243" s="45">
        <v>300.02</v>
      </c>
      <c r="K243" s="45">
        <v>4428.9399999999996</v>
      </c>
      <c r="L243" s="45">
        <v>880.39</v>
      </c>
      <c r="M243" s="45">
        <v>3.39</v>
      </c>
      <c r="O243" s="45"/>
      <c r="P243" s="190"/>
      <c r="Q243" s="191"/>
    </row>
    <row r="244" spans="1:17" x14ac:dyDescent="0.25">
      <c r="A244" s="45">
        <v>65</v>
      </c>
      <c r="B244" s="45" t="s">
        <v>184</v>
      </c>
      <c r="C244" s="17">
        <v>45357.713125000002</v>
      </c>
      <c r="D244" s="45">
        <v>0</v>
      </c>
      <c r="E244" s="45">
        <v>4640</v>
      </c>
      <c r="F244" s="45">
        <v>25</v>
      </c>
      <c r="G244" s="45">
        <v>3</v>
      </c>
      <c r="H244" s="45">
        <v>3</v>
      </c>
      <c r="I244" s="45">
        <v>300.02</v>
      </c>
      <c r="K244" s="45">
        <v>6116.7</v>
      </c>
      <c r="L244" s="45">
        <v>1202.0899999999999</v>
      </c>
      <c r="M244" s="45">
        <v>2.88</v>
      </c>
      <c r="O244" s="45" t="s">
        <v>132</v>
      </c>
      <c r="P244" s="190" t="s">
        <v>36</v>
      </c>
      <c r="Q244" s="191"/>
    </row>
    <row r="245" spans="1:17" x14ac:dyDescent="0.25">
      <c r="A245" s="45">
        <v>65</v>
      </c>
      <c r="B245" s="45" t="s">
        <v>184</v>
      </c>
      <c r="C245" s="17">
        <v>45357.713125000002</v>
      </c>
      <c r="D245" s="45">
        <v>0</v>
      </c>
      <c r="E245" s="45">
        <v>4640</v>
      </c>
      <c r="F245" s="45">
        <v>25</v>
      </c>
      <c r="G245" s="45">
        <v>4</v>
      </c>
      <c r="H245" s="45">
        <v>4</v>
      </c>
      <c r="I245" s="45">
        <v>300.02</v>
      </c>
      <c r="K245" s="45">
        <v>7822.56</v>
      </c>
      <c r="L245" s="45">
        <v>1555.32</v>
      </c>
      <c r="M245" s="45">
        <v>2.54</v>
      </c>
      <c r="O245" s="45"/>
      <c r="P245" s="190"/>
      <c r="Q245" s="191"/>
    </row>
    <row r="246" spans="1:17" x14ac:dyDescent="0.25">
      <c r="A246" s="45">
        <v>65</v>
      </c>
      <c r="B246" s="45" t="s">
        <v>184</v>
      </c>
      <c r="C246" s="17">
        <v>45357.713125000002</v>
      </c>
      <c r="D246" s="45">
        <v>0</v>
      </c>
      <c r="E246" s="45">
        <v>4640</v>
      </c>
      <c r="F246" s="45">
        <v>25</v>
      </c>
      <c r="G246" s="45">
        <v>5</v>
      </c>
      <c r="H246" s="45">
        <v>5</v>
      </c>
      <c r="I246" s="45">
        <v>300.02</v>
      </c>
      <c r="K246" s="45">
        <v>7221.02</v>
      </c>
      <c r="L246" s="45">
        <v>1411.17</v>
      </c>
      <c r="M246" s="45">
        <v>2.65</v>
      </c>
      <c r="O246" s="45" t="s">
        <v>133</v>
      </c>
      <c r="P246" s="190"/>
      <c r="Q246" s="191"/>
    </row>
    <row r="247" spans="1:17" x14ac:dyDescent="0.25">
      <c r="A247" s="45">
        <v>65</v>
      </c>
      <c r="B247" s="45" t="s">
        <v>184</v>
      </c>
      <c r="C247" s="17">
        <v>45357.716793981483</v>
      </c>
      <c r="D247" s="45">
        <v>0</v>
      </c>
      <c r="E247" s="45">
        <v>4640</v>
      </c>
      <c r="F247" s="45">
        <v>25</v>
      </c>
      <c r="G247" s="45">
        <v>1</v>
      </c>
      <c r="H247" s="45">
        <v>6</v>
      </c>
      <c r="I247" s="45">
        <v>300.04000000000002</v>
      </c>
      <c r="K247" s="45">
        <v>7714.79</v>
      </c>
      <c r="L247" s="45">
        <v>1530.44</v>
      </c>
      <c r="M247" s="45">
        <v>2.56</v>
      </c>
      <c r="O247" s="45"/>
      <c r="P247" s="190"/>
      <c r="Q247" s="191"/>
    </row>
    <row r="248" spans="1:17" x14ac:dyDescent="0.25">
      <c r="A248" s="45">
        <v>65</v>
      </c>
      <c r="B248" s="45" t="s">
        <v>184</v>
      </c>
      <c r="C248" s="17">
        <v>45357.716793981483</v>
      </c>
      <c r="D248" s="45">
        <v>0</v>
      </c>
      <c r="E248" s="45">
        <v>4640</v>
      </c>
      <c r="F248" s="45">
        <v>25</v>
      </c>
      <c r="G248" s="45">
        <v>2</v>
      </c>
      <c r="H248" s="45">
        <v>7</v>
      </c>
      <c r="I248" s="45">
        <v>300.04000000000002</v>
      </c>
      <c r="K248" s="45">
        <v>7350.2</v>
      </c>
      <c r="L248" s="45">
        <v>1471.8</v>
      </c>
      <c r="M248" s="45">
        <v>2.62</v>
      </c>
      <c r="O248" s="45" t="s">
        <v>134</v>
      </c>
      <c r="P248" s="190"/>
      <c r="Q248" s="191"/>
    </row>
    <row r="249" spans="1:17" x14ac:dyDescent="0.25">
      <c r="A249" s="45">
        <v>65</v>
      </c>
      <c r="B249" s="45" t="s">
        <v>184</v>
      </c>
      <c r="C249" s="17">
        <v>45357.716793981483</v>
      </c>
      <c r="D249" s="45">
        <v>0</v>
      </c>
      <c r="E249" s="45">
        <v>4640</v>
      </c>
      <c r="F249" s="45">
        <v>25</v>
      </c>
      <c r="G249" s="45">
        <v>3</v>
      </c>
      <c r="H249" s="45">
        <v>8</v>
      </c>
      <c r="I249" s="45">
        <v>300.04000000000002</v>
      </c>
      <c r="K249" s="45">
        <v>6926.35</v>
      </c>
      <c r="L249" s="45">
        <v>1363.59</v>
      </c>
      <c r="M249" s="45">
        <v>2.7</v>
      </c>
      <c r="O249" s="45"/>
      <c r="P249" s="190"/>
      <c r="Q249" s="191"/>
    </row>
    <row r="250" spans="1:17" x14ac:dyDescent="0.25">
      <c r="A250" s="45">
        <v>65</v>
      </c>
      <c r="B250" s="45" t="s">
        <v>184</v>
      </c>
      <c r="C250" s="17">
        <v>45357.716793981483</v>
      </c>
      <c r="D250" s="45">
        <v>0</v>
      </c>
      <c r="E250" s="45">
        <v>4640</v>
      </c>
      <c r="F250" s="45">
        <v>25</v>
      </c>
      <c r="G250" s="45">
        <v>4</v>
      </c>
      <c r="H250" s="45">
        <v>9</v>
      </c>
      <c r="I250" s="45">
        <v>300.04000000000002</v>
      </c>
      <c r="K250" s="45">
        <v>7789.42</v>
      </c>
      <c r="L250" s="45">
        <v>1548.63</v>
      </c>
      <c r="M250" s="45">
        <v>2.5499999999999998</v>
      </c>
      <c r="O250" s="45" t="s">
        <v>135</v>
      </c>
      <c r="P250" s="190"/>
      <c r="Q250" s="191"/>
    </row>
    <row r="251" spans="1:17" x14ac:dyDescent="0.25">
      <c r="A251" s="45">
        <v>65</v>
      </c>
      <c r="B251" s="45" t="s">
        <v>184</v>
      </c>
      <c r="C251" s="17">
        <v>45357.716793981483</v>
      </c>
      <c r="D251" s="45">
        <v>0</v>
      </c>
      <c r="E251" s="45">
        <v>4640</v>
      </c>
      <c r="F251" s="45">
        <v>25</v>
      </c>
      <c r="G251" s="45">
        <v>5</v>
      </c>
      <c r="H251" s="45">
        <v>10</v>
      </c>
      <c r="I251" s="45">
        <v>300.04000000000002</v>
      </c>
      <c r="K251" s="45">
        <v>7457.85</v>
      </c>
      <c r="L251" s="45">
        <v>1458.02</v>
      </c>
      <c r="M251" s="45">
        <v>2.61</v>
      </c>
      <c r="O251" s="45"/>
      <c r="P251" s="190"/>
      <c r="Q251" s="191"/>
    </row>
    <row r="252" spans="1:17" x14ac:dyDescent="0.25">
      <c r="A252" s="45">
        <v>65</v>
      </c>
      <c r="B252" s="45" t="s">
        <v>184</v>
      </c>
      <c r="C252" s="17">
        <v>45357.720810185187</v>
      </c>
      <c r="D252" s="45">
        <v>0</v>
      </c>
      <c r="E252" s="45">
        <v>4640</v>
      </c>
      <c r="F252" s="45">
        <v>26</v>
      </c>
      <c r="G252" s="45">
        <v>1</v>
      </c>
      <c r="H252" s="45">
        <v>1</v>
      </c>
      <c r="I252" s="45">
        <v>300.02999999999997</v>
      </c>
      <c r="K252" s="45">
        <v>6385.57</v>
      </c>
      <c r="L252" s="45">
        <v>1263.22</v>
      </c>
      <c r="M252" s="45">
        <v>2.82</v>
      </c>
      <c r="O252" s="45" t="s">
        <v>190</v>
      </c>
      <c r="P252" s="190"/>
      <c r="Q252" s="191"/>
    </row>
    <row r="253" spans="1:17" x14ac:dyDescent="0.25">
      <c r="A253" s="45">
        <v>65</v>
      </c>
      <c r="B253" s="45" t="s">
        <v>184</v>
      </c>
      <c r="C253" s="17">
        <v>45357.720810185187</v>
      </c>
      <c r="D253" s="45">
        <v>0</v>
      </c>
      <c r="E253" s="45">
        <v>4640</v>
      </c>
      <c r="F253" s="45">
        <v>26</v>
      </c>
      <c r="G253" s="45">
        <v>2</v>
      </c>
      <c r="H253" s="45">
        <v>2</v>
      </c>
      <c r="I253" s="45">
        <v>300.02999999999997</v>
      </c>
      <c r="K253" s="45">
        <v>6295.13</v>
      </c>
      <c r="L253" s="45">
        <v>1258.32</v>
      </c>
      <c r="M253" s="45">
        <v>2.84</v>
      </c>
      <c r="O253" s="45"/>
      <c r="P253" s="190"/>
      <c r="Q253" s="191"/>
    </row>
    <row r="254" spans="1:17" x14ac:dyDescent="0.25">
      <c r="A254" s="45">
        <v>65</v>
      </c>
      <c r="B254" s="45" t="s">
        <v>184</v>
      </c>
      <c r="C254" s="17">
        <v>45357.720810185187</v>
      </c>
      <c r="D254" s="45">
        <v>0</v>
      </c>
      <c r="E254" s="45">
        <v>4640</v>
      </c>
      <c r="F254" s="45">
        <v>26</v>
      </c>
      <c r="G254" s="45">
        <v>3</v>
      </c>
      <c r="H254" s="45">
        <v>3</v>
      </c>
      <c r="I254" s="45">
        <v>300.02999999999997</v>
      </c>
      <c r="K254" s="45">
        <v>6202.55</v>
      </c>
      <c r="L254" s="45">
        <v>1219.32</v>
      </c>
      <c r="M254" s="45">
        <v>2.86</v>
      </c>
      <c r="O254" s="45" t="s">
        <v>191</v>
      </c>
      <c r="P254" s="190"/>
      <c r="Q254" s="191"/>
    </row>
    <row r="255" spans="1:17" x14ac:dyDescent="0.25">
      <c r="A255" s="45">
        <v>65</v>
      </c>
      <c r="B255" s="45" t="s">
        <v>184</v>
      </c>
      <c r="C255" s="17">
        <v>45357.720810185187</v>
      </c>
      <c r="D255" s="45">
        <v>0</v>
      </c>
      <c r="E255" s="45">
        <v>4640</v>
      </c>
      <c r="F255" s="45">
        <v>26</v>
      </c>
      <c r="G255" s="45">
        <v>4</v>
      </c>
      <c r="H255" s="45">
        <v>4</v>
      </c>
      <c r="I255" s="45">
        <v>300.02999999999997</v>
      </c>
      <c r="K255" s="45">
        <v>6117.57</v>
      </c>
      <c r="L255" s="45">
        <v>1212.3399999999999</v>
      </c>
      <c r="M255" s="45">
        <v>2.88</v>
      </c>
      <c r="O255" s="45"/>
      <c r="P255" s="190"/>
      <c r="Q255" s="191"/>
    </row>
    <row r="256" spans="1:17" x14ac:dyDescent="0.25">
      <c r="A256" s="45">
        <v>65</v>
      </c>
      <c r="B256" s="45" t="s">
        <v>184</v>
      </c>
      <c r="C256" s="17">
        <v>45357.720810185187</v>
      </c>
      <c r="D256" s="45">
        <v>0</v>
      </c>
      <c r="E256" s="45">
        <v>4640</v>
      </c>
      <c r="F256" s="45">
        <v>26</v>
      </c>
      <c r="G256" s="45">
        <v>5</v>
      </c>
      <c r="H256" s="45">
        <v>5</v>
      </c>
      <c r="I256" s="45">
        <v>300.02999999999997</v>
      </c>
      <c r="K256" s="45">
        <v>5358.4</v>
      </c>
      <c r="L256" s="45">
        <v>1042.5899999999999</v>
      </c>
      <c r="M256" s="45">
        <v>3.08</v>
      </c>
      <c r="O256" s="45" t="s">
        <v>189</v>
      </c>
      <c r="P256" s="190"/>
      <c r="Q256" s="191"/>
    </row>
    <row r="257" spans="1:17" x14ac:dyDescent="0.25">
      <c r="A257" s="45">
        <v>65</v>
      </c>
      <c r="B257" s="45" t="s">
        <v>184</v>
      </c>
      <c r="C257" s="17">
        <v>45357.724479166667</v>
      </c>
      <c r="D257" s="45">
        <v>0</v>
      </c>
      <c r="E257" s="45">
        <v>4640</v>
      </c>
      <c r="F257" s="45">
        <v>26</v>
      </c>
      <c r="G257" s="45">
        <v>1</v>
      </c>
      <c r="H257" s="45">
        <v>6</v>
      </c>
      <c r="I257" s="45">
        <v>300.04000000000002</v>
      </c>
      <c r="K257" s="45">
        <v>5140.75</v>
      </c>
      <c r="L257" s="45">
        <v>1012.81</v>
      </c>
      <c r="M257" s="45">
        <v>3.15</v>
      </c>
      <c r="O257" s="45"/>
      <c r="P257" s="190"/>
      <c r="Q257" s="191"/>
    </row>
    <row r="258" spans="1:17" x14ac:dyDescent="0.25">
      <c r="A258" s="45">
        <v>65</v>
      </c>
      <c r="B258" s="45" t="s">
        <v>184</v>
      </c>
      <c r="C258" s="17">
        <v>45357.724479166667</v>
      </c>
      <c r="D258" s="45">
        <v>0</v>
      </c>
      <c r="E258" s="45">
        <v>4640</v>
      </c>
      <c r="F258" s="45">
        <v>26</v>
      </c>
      <c r="G258" s="45">
        <v>2</v>
      </c>
      <c r="H258" s="45">
        <v>7</v>
      </c>
      <c r="I258" s="45">
        <v>300.04000000000002</v>
      </c>
      <c r="K258" s="45">
        <v>4318.7</v>
      </c>
      <c r="L258" s="45">
        <v>858.13</v>
      </c>
      <c r="M258" s="45">
        <v>3.43</v>
      </c>
      <c r="O258" s="45" t="s">
        <v>209</v>
      </c>
      <c r="P258" s="190"/>
      <c r="Q258" s="191"/>
    </row>
    <row r="259" spans="1:17" x14ac:dyDescent="0.25">
      <c r="A259" s="45">
        <v>65</v>
      </c>
      <c r="B259" s="45" t="s">
        <v>184</v>
      </c>
      <c r="C259" s="17">
        <v>45357.724479166667</v>
      </c>
      <c r="D259" s="45">
        <v>0</v>
      </c>
      <c r="E259" s="45">
        <v>4640</v>
      </c>
      <c r="F259" s="45">
        <v>26</v>
      </c>
      <c r="G259" s="45">
        <v>3</v>
      </c>
      <c r="H259" s="45">
        <v>8</v>
      </c>
      <c r="I259" s="45">
        <v>300.04000000000002</v>
      </c>
      <c r="K259" s="45">
        <v>5621.32</v>
      </c>
      <c r="L259" s="45">
        <v>1103.3499999999999</v>
      </c>
      <c r="M259" s="45">
        <v>3.01</v>
      </c>
      <c r="O259" s="45"/>
      <c r="P259" s="190"/>
      <c r="Q259" s="191"/>
    </row>
    <row r="260" spans="1:17" x14ac:dyDescent="0.25">
      <c r="A260" s="46">
        <v>65</v>
      </c>
      <c r="B260" s="46" t="s">
        <v>184</v>
      </c>
      <c r="C260" s="167">
        <v>45357.724479166667</v>
      </c>
      <c r="D260" s="46">
        <v>0</v>
      </c>
      <c r="E260" s="46">
        <v>4640</v>
      </c>
      <c r="F260" s="46">
        <v>26</v>
      </c>
      <c r="G260" s="46">
        <v>4</v>
      </c>
      <c r="H260" s="46">
        <v>9</v>
      </c>
      <c r="I260" s="46">
        <v>300.04000000000002</v>
      </c>
      <c r="J260" s="46"/>
      <c r="K260" s="46">
        <v>96.53</v>
      </c>
      <c r="L260" s="46">
        <v>0.76</v>
      </c>
      <c r="M260" s="46">
        <v>115.06</v>
      </c>
      <c r="N260" s="46" t="s">
        <v>182</v>
      </c>
      <c r="O260" s="46" t="s">
        <v>214</v>
      </c>
      <c r="P260" s="190"/>
      <c r="Q260" s="191"/>
    </row>
    <row r="261" spans="1:17" x14ac:dyDescent="0.25">
      <c r="A261" s="46">
        <v>65</v>
      </c>
      <c r="B261" s="46" t="s">
        <v>184</v>
      </c>
      <c r="C261" s="167">
        <v>45357.724479166667</v>
      </c>
      <c r="D261" s="46">
        <v>0</v>
      </c>
      <c r="E261" s="46">
        <v>4640</v>
      </c>
      <c r="F261" s="46">
        <v>26</v>
      </c>
      <c r="G261" s="46">
        <v>5</v>
      </c>
      <c r="H261" s="46">
        <v>10</v>
      </c>
      <c r="I261" s="46">
        <v>300.04000000000002</v>
      </c>
      <c r="J261" s="46"/>
      <c r="K261" s="46">
        <v>123.15</v>
      </c>
      <c r="L261" s="46">
        <v>6.36</v>
      </c>
      <c r="M261" s="46">
        <v>39.44</v>
      </c>
      <c r="N261" s="46" t="s">
        <v>182</v>
      </c>
      <c r="O261" s="46"/>
      <c r="P261" s="190"/>
      <c r="Q261" s="191"/>
    </row>
    <row r="262" spans="1:17" x14ac:dyDescent="0.25">
      <c r="A262" s="45">
        <v>65</v>
      </c>
      <c r="B262" s="45" t="s">
        <v>184</v>
      </c>
      <c r="C262" s="17">
        <v>45357.728483796294</v>
      </c>
      <c r="D262" s="45">
        <v>0</v>
      </c>
      <c r="E262" s="45">
        <v>4640</v>
      </c>
      <c r="F262" s="45">
        <v>27</v>
      </c>
      <c r="G262" s="45">
        <v>1</v>
      </c>
      <c r="H262" s="45">
        <v>1</v>
      </c>
      <c r="I262" s="45">
        <v>300.04000000000002</v>
      </c>
      <c r="K262" s="45">
        <v>6594.02</v>
      </c>
      <c r="L262" s="45">
        <v>1305.19</v>
      </c>
      <c r="M262" s="45">
        <v>2.78</v>
      </c>
      <c r="O262" s="45" t="s">
        <v>210</v>
      </c>
      <c r="P262" s="190"/>
      <c r="Q262" s="191"/>
    </row>
    <row r="263" spans="1:17" x14ac:dyDescent="0.25">
      <c r="A263" s="45">
        <v>65</v>
      </c>
      <c r="B263" s="45" t="s">
        <v>184</v>
      </c>
      <c r="C263" s="17">
        <v>45357.728483796294</v>
      </c>
      <c r="D263" s="45">
        <v>0</v>
      </c>
      <c r="E263" s="45">
        <v>4640</v>
      </c>
      <c r="F263" s="45">
        <v>27</v>
      </c>
      <c r="G263" s="45">
        <v>2</v>
      </c>
      <c r="H263" s="45">
        <v>2</v>
      </c>
      <c r="I263" s="45">
        <v>300.04000000000002</v>
      </c>
      <c r="K263" s="45">
        <v>6429.59</v>
      </c>
      <c r="L263" s="45">
        <v>1285.5899999999999</v>
      </c>
      <c r="M263" s="45">
        <v>2.81</v>
      </c>
      <c r="O263" s="45"/>
      <c r="P263" s="190"/>
      <c r="Q263" s="191"/>
    </row>
    <row r="264" spans="1:17" x14ac:dyDescent="0.25">
      <c r="A264" s="45">
        <v>65</v>
      </c>
      <c r="B264" s="45" t="s">
        <v>184</v>
      </c>
      <c r="C264" s="17">
        <v>45357.728483796294</v>
      </c>
      <c r="D264" s="45">
        <v>0</v>
      </c>
      <c r="E264" s="45">
        <v>4640</v>
      </c>
      <c r="F264" s="45">
        <v>27</v>
      </c>
      <c r="G264" s="45">
        <v>3</v>
      </c>
      <c r="H264" s="45">
        <v>3</v>
      </c>
      <c r="I264" s="45">
        <v>300.04000000000002</v>
      </c>
      <c r="K264" s="45">
        <v>6737.37</v>
      </c>
      <c r="L264" s="45">
        <v>1326.07</v>
      </c>
      <c r="M264" s="45">
        <v>2.74</v>
      </c>
      <c r="O264" s="45" t="s">
        <v>211</v>
      </c>
      <c r="P264" s="190"/>
      <c r="Q264" s="191"/>
    </row>
    <row r="265" spans="1:17" x14ac:dyDescent="0.25">
      <c r="A265" s="45">
        <v>65</v>
      </c>
      <c r="B265" s="45" t="s">
        <v>184</v>
      </c>
      <c r="C265" s="17">
        <v>45357.728483796294</v>
      </c>
      <c r="D265" s="45">
        <v>0</v>
      </c>
      <c r="E265" s="45">
        <v>4640</v>
      </c>
      <c r="F265" s="45">
        <v>27</v>
      </c>
      <c r="G265" s="45">
        <v>4</v>
      </c>
      <c r="H265" s="45">
        <v>4</v>
      </c>
      <c r="I265" s="45">
        <v>300.04000000000002</v>
      </c>
      <c r="K265" s="45">
        <v>8312.26</v>
      </c>
      <c r="L265" s="45">
        <v>1654.06</v>
      </c>
      <c r="M265" s="45">
        <v>2.4700000000000002</v>
      </c>
      <c r="O265" s="45"/>
      <c r="P265" s="190"/>
      <c r="Q265" s="191"/>
    </row>
    <row r="266" spans="1:17" x14ac:dyDescent="0.25">
      <c r="A266" s="45">
        <v>65</v>
      </c>
      <c r="B266" s="45" t="s">
        <v>184</v>
      </c>
      <c r="C266" s="17">
        <v>45357.728483796294</v>
      </c>
      <c r="D266" s="45">
        <v>0</v>
      </c>
      <c r="E266" s="45">
        <v>4640</v>
      </c>
      <c r="F266" s="45">
        <v>27</v>
      </c>
      <c r="G266" s="45">
        <v>5</v>
      </c>
      <c r="H266" s="45">
        <v>5</v>
      </c>
      <c r="I266" s="45">
        <v>300.04000000000002</v>
      </c>
      <c r="K266" s="45">
        <v>5770.6</v>
      </c>
      <c r="L266" s="45">
        <v>1124.22</v>
      </c>
      <c r="M266" s="45">
        <v>2.97</v>
      </c>
      <c r="O266" s="45" t="s">
        <v>212</v>
      </c>
      <c r="P266" s="190"/>
      <c r="Q266" s="191"/>
    </row>
    <row r="267" spans="1:17" x14ac:dyDescent="0.25">
      <c r="A267" s="45">
        <v>65</v>
      </c>
      <c r="B267" s="45" t="s">
        <v>184</v>
      </c>
      <c r="C267" s="17">
        <v>45357.732152777775</v>
      </c>
      <c r="D267" s="45">
        <v>0</v>
      </c>
      <c r="E267" s="45">
        <v>4640</v>
      </c>
      <c r="F267" s="45">
        <v>27</v>
      </c>
      <c r="G267" s="45">
        <v>1</v>
      </c>
      <c r="H267" s="45">
        <v>6</v>
      </c>
      <c r="I267" s="45">
        <v>300.02999999999997</v>
      </c>
      <c r="K267" s="45">
        <v>5741.75</v>
      </c>
      <c r="L267" s="45">
        <v>1133.8599999999999</v>
      </c>
      <c r="M267" s="45">
        <v>2.98</v>
      </c>
      <c r="O267" s="45"/>
      <c r="P267" s="190"/>
      <c r="Q267" s="191"/>
    </row>
    <row r="268" spans="1:17" x14ac:dyDescent="0.25">
      <c r="A268" s="45">
        <v>65</v>
      </c>
      <c r="B268" s="45" t="s">
        <v>184</v>
      </c>
      <c r="C268" s="17">
        <v>45357.732152777775</v>
      </c>
      <c r="D268" s="45">
        <v>0</v>
      </c>
      <c r="E268" s="45">
        <v>4640</v>
      </c>
      <c r="F268" s="45">
        <v>27</v>
      </c>
      <c r="G268" s="45">
        <v>2</v>
      </c>
      <c r="H268" s="45">
        <v>7</v>
      </c>
      <c r="I268" s="45">
        <v>300.02999999999997</v>
      </c>
      <c r="K268" s="45">
        <v>4566.95</v>
      </c>
      <c r="L268" s="45">
        <v>908.52</v>
      </c>
      <c r="M268" s="45">
        <v>3.34</v>
      </c>
      <c r="O268" s="45" t="s">
        <v>213</v>
      </c>
      <c r="P268" s="190"/>
      <c r="Q268" s="191"/>
    </row>
    <row r="269" spans="1:17" x14ac:dyDescent="0.25">
      <c r="A269" s="45">
        <v>65</v>
      </c>
      <c r="B269" s="45" t="s">
        <v>184</v>
      </c>
      <c r="C269" s="17">
        <v>45357.732152777775</v>
      </c>
      <c r="D269" s="45">
        <v>0</v>
      </c>
      <c r="E269" s="45">
        <v>4640</v>
      </c>
      <c r="F269" s="45">
        <v>27</v>
      </c>
      <c r="G269" s="45">
        <v>3</v>
      </c>
      <c r="H269" s="45">
        <v>8</v>
      </c>
      <c r="I269" s="45">
        <v>300.02999999999997</v>
      </c>
      <c r="K269" s="45">
        <v>5086.01</v>
      </c>
      <c r="L269" s="45">
        <v>996.7</v>
      </c>
      <c r="M269" s="45">
        <v>3.16</v>
      </c>
      <c r="O269" s="45"/>
      <c r="P269" s="190"/>
      <c r="Q269" s="191"/>
    </row>
    <row r="270" spans="1:17" x14ac:dyDescent="0.25">
      <c r="A270" s="45">
        <v>65</v>
      </c>
      <c r="B270" s="45" t="s">
        <v>184</v>
      </c>
      <c r="C270" s="17">
        <v>45357.732152777775</v>
      </c>
      <c r="D270" s="45">
        <v>0</v>
      </c>
      <c r="E270" s="45">
        <v>4640</v>
      </c>
      <c r="F270" s="45">
        <v>27</v>
      </c>
      <c r="G270" s="45">
        <v>4</v>
      </c>
      <c r="H270" s="45">
        <v>9</v>
      </c>
      <c r="I270" s="45">
        <v>300.02999999999997</v>
      </c>
      <c r="K270" s="45">
        <v>6497.35</v>
      </c>
      <c r="L270" s="45">
        <v>1288.93</v>
      </c>
      <c r="M270" s="45">
        <v>2.79</v>
      </c>
      <c r="O270" s="45" t="s">
        <v>141</v>
      </c>
      <c r="P270" s="190"/>
      <c r="Q270" s="191"/>
    </row>
    <row r="271" spans="1:17" x14ac:dyDescent="0.25">
      <c r="A271" s="45">
        <v>65</v>
      </c>
      <c r="B271" s="45" t="s">
        <v>184</v>
      </c>
      <c r="C271" s="17">
        <v>45357.732152777775</v>
      </c>
      <c r="D271" s="45">
        <v>0</v>
      </c>
      <c r="E271" s="45">
        <v>4640</v>
      </c>
      <c r="F271" s="45">
        <v>27</v>
      </c>
      <c r="G271" s="45">
        <v>5</v>
      </c>
      <c r="H271" s="45">
        <v>10</v>
      </c>
      <c r="I271" s="45">
        <v>300.02999999999997</v>
      </c>
      <c r="K271" s="45">
        <v>7271.39</v>
      </c>
      <c r="L271" s="45">
        <v>1421.44</v>
      </c>
      <c r="M271" s="45">
        <v>2.64</v>
      </c>
      <c r="O271" s="45"/>
      <c r="P271" s="190"/>
      <c r="Q271" s="191"/>
    </row>
    <row r="272" spans="1:17" x14ac:dyDescent="0.25">
      <c r="A272" s="45">
        <v>65</v>
      </c>
      <c r="B272" s="45" t="s">
        <v>184</v>
      </c>
      <c r="C272" s="17">
        <v>45357.736168981479</v>
      </c>
      <c r="D272" s="45">
        <v>0</v>
      </c>
      <c r="E272" s="45">
        <v>4640</v>
      </c>
      <c r="F272" s="45">
        <v>28</v>
      </c>
      <c r="G272" s="45">
        <v>1</v>
      </c>
      <c r="H272" s="45">
        <v>1</v>
      </c>
      <c r="I272" s="45">
        <v>300.02999999999997</v>
      </c>
      <c r="K272" s="45">
        <v>7190.03</v>
      </c>
      <c r="L272" s="45">
        <v>1425.29</v>
      </c>
      <c r="M272" s="45">
        <v>2.66</v>
      </c>
      <c r="O272" s="45" t="s">
        <v>137</v>
      </c>
      <c r="P272" s="190"/>
      <c r="Q272" s="191"/>
    </row>
    <row r="273" spans="1:17" x14ac:dyDescent="0.25">
      <c r="A273" s="45">
        <v>65</v>
      </c>
      <c r="B273" s="45" t="s">
        <v>184</v>
      </c>
      <c r="C273" s="17">
        <v>45357.736168981479</v>
      </c>
      <c r="D273" s="45">
        <v>0</v>
      </c>
      <c r="E273" s="45">
        <v>4640</v>
      </c>
      <c r="F273" s="45">
        <v>28</v>
      </c>
      <c r="G273" s="45">
        <v>2</v>
      </c>
      <c r="H273" s="45">
        <v>2</v>
      </c>
      <c r="I273" s="45">
        <v>300.02999999999997</v>
      </c>
      <c r="K273" s="45">
        <v>7358.06</v>
      </c>
      <c r="L273" s="45">
        <v>1473.8</v>
      </c>
      <c r="M273" s="45">
        <v>2.62</v>
      </c>
      <c r="O273" s="45"/>
      <c r="P273" s="190"/>
      <c r="Q273" s="191"/>
    </row>
    <row r="274" spans="1:17" x14ac:dyDescent="0.25">
      <c r="A274" s="45">
        <v>65</v>
      </c>
      <c r="B274" s="45" t="s">
        <v>184</v>
      </c>
      <c r="C274" s="17">
        <v>45357.736168981479</v>
      </c>
      <c r="D274" s="45">
        <v>0</v>
      </c>
      <c r="E274" s="45">
        <v>4640</v>
      </c>
      <c r="F274" s="45">
        <v>28</v>
      </c>
      <c r="G274" s="45">
        <v>3</v>
      </c>
      <c r="H274" s="45">
        <v>3</v>
      </c>
      <c r="I274" s="45">
        <v>300.02999999999997</v>
      </c>
      <c r="K274" s="45">
        <v>6272.91</v>
      </c>
      <c r="L274" s="45">
        <v>1233.58</v>
      </c>
      <c r="M274" s="45">
        <v>2.84</v>
      </c>
      <c r="O274" s="45" t="s">
        <v>138</v>
      </c>
      <c r="P274" s="190"/>
      <c r="Q274" s="191"/>
    </row>
    <row r="275" spans="1:17" x14ac:dyDescent="0.25">
      <c r="A275" s="45">
        <v>65</v>
      </c>
      <c r="B275" s="45" t="s">
        <v>184</v>
      </c>
      <c r="C275" s="17">
        <v>45357.736168981479</v>
      </c>
      <c r="D275" s="45">
        <v>0</v>
      </c>
      <c r="E275" s="45">
        <v>4640</v>
      </c>
      <c r="F275" s="45">
        <v>28</v>
      </c>
      <c r="G275" s="45">
        <v>4</v>
      </c>
      <c r="H275" s="45">
        <v>4</v>
      </c>
      <c r="I275" s="45">
        <v>300.02999999999997</v>
      </c>
      <c r="K275" s="45">
        <v>7079.61</v>
      </c>
      <c r="L275" s="45">
        <v>1406.19</v>
      </c>
      <c r="M275" s="45">
        <v>2.68</v>
      </c>
      <c r="O275" s="45"/>
      <c r="P275" s="190"/>
      <c r="Q275" s="191"/>
    </row>
    <row r="276" spans="1:17" x14ac:dyDescent="0.25">
      <c r="A276" s="45">
        <v>65</v>
      </c>
      <c r="B276" s="45" t="s">
        <v>184</v>
      </c>
      <c r="C276" s="17">
        <v>45357.736168981479</v>
      </c>
      <c r="D276" s="45">
        <v>0</v>
      </c>
      <c r="E276" s="45">
        <v>4640</v>
      </c>
      <c r="F276" s="45">
        <v>28</v>
      </c>
      <c r="G276" s="45">
        <v>5</v>
      </c>
      <c r="H276" s="45">
        <v>5</v>
      </c>
      <c r="I276" s="45">
        <v>300.02999999999997</v>
      </c>
      <c r="K276" s="45">
        <v>6125.41</v>
      </c>
      <c r="L276" s="45">
        <v>1194.6300000000001</v>
      </c>
      <c r="M276" s="45">
        <v>2.88</v>
      </c>
      <c r="O276" s="45" t="s">
        <v>139</v>
      </c>
      <c r="P276" s="190"/>
      <c r="Q276" s="191"/>
    </row>
    <row r="277" spans="1:17" x14ac:dyDescent="0.25">
      <c r="A277" s="45">
        <v>65</v>
      </c>
      <c r="B277" s="45" t="s">
        <v>184</v>
      </c>
      <c r="C277" s="17">
        <v>45357.739837962959</v>
      </c>
      <c r="D277" s="45">
        <v>0</v>
      </c>
      <c r="E277" s="45">
        <v>4640</v>
      </c>
      <c r="F277" s="45">
        <v>28</v>
      </c>
      <c r="G277" s="45">
        <v>1</v>
      </c>
      <c r="H277" s="45">
        <v>6</v>
      </c>
      <c r="I277" s="45">
        <v>300.02999999999997</v>
      </c>
      <c r="K277" s="45">
        <v>5925.65</v>
      </c>
      <c r="L277" s="45">
        <v>1170.96</v>
      </c>
      <c r="M277" s="45">
        <v>2.93</v>
      </c>
      <c r="O277" s="45"/>
      <c r="P277" s="190"/>
      <c r="Q277" s="191"/>
    </row>
    <row r="278" spans="1:17" x14ac:dyDescent="0.25">
      <c r="A278" s="45">
        <v>65</v>
      </c>
      <c r="B278" s="45" t="s">
        <v>184</v>
      </c>
      <c r="C278" s="17">
        <v>45357.739837962959</v>
      </c>
      <c r="D278" s="45">
        <v>0</v>
      </c>
      <c r="E278" s="45">
        <v>4640</v>
      </c>
      <c r="F278" s="45">
        <v>28</v>
      </c>
      <c r="G278" s="45">
        <v>2</v>
      </c>
      <c r="H278" s="45">
        <v>7</v>
      </c>
      <c r="I278" s="45">
        <v>300.02999999999997</v>
      </c>
      <c r="K278" s="45">
        <v>4398.25</v>
      </c>
      <c r="L278" s="45">
        <v>874.44</v>
      </c>
      <c r="M278" s="45">
        <v>3.4</v>
      </c>
      <c r="O278" s="45" t="s">
        <v>147</v>
      </c>
    </row>
    <row r="279" spans="1:17" x14ac:dyDescent="0.25">
      <c r="A279" s="45">
        <v>65</v>
      </c>
      <c r="B279" s="45" t="s">
        <v>184</v>
      </c>
      <c r="C279" s="17">
        <v>45357.739837962959</v>
      </c>
      <c r="D279" s="45">
        <v>0</v>
      </c>
      <c r="E279" s="45">
        <v>4640</v>
      </c>
      <c r="F279" s="45">
        <v>28</v>
      </c>
      <c r="G279" s="45">
        <v>3</v>
      </c>
      <c r="H279" s="45">
        <v>8</v>
      </c>
      <c r="I279" s="45">
        <v>300.02999999999997</v>
      </c>
      <c r="K279" s="45">
        <v>4229.96</v>
      </c>
      <c r="L279" s="45">
        <v>825.97</v>
      </c>
      <c r="M279" s="45">
        <v>3.48</v>
      </c>
    </row>
    <row r="280" spans="1:17" x14ac:dyDescent="0.25">
      <c r="A280" s="45">
        <v>65</v>
      </c>
      <c r="B280" s="45" t="s">
        <v>184</v>
      </c>
      <c r="C280" s="17">
        <v>45357.739837962959</v>
      </c>
      <c r="D280" s="45">
        <v>0</v>
      </c>
      <c r="E280" s="45">
        <v>4640</v>
      </c>
      <c r="F280" s="45">
        <v>28</v>
      </c>
      <c r="G280" s="45">
        <v>4</v>
      </c>
      <c r="H280" s="45">
        <v>9</v>
      </c>
      <c r="I280" s="45">
        <v>300.02999999999997</v>
      </c>
      <c r="K280" s="45">
        <v>107.97</v>
      </c>
      <c r="L280" s="45">
        <v>3.06</v>
      </c>
      <c r="M280" s="45">
        <v>57.32</v>
      </c>
      <c r="N280" s="45" t="s">
        <v>182</v>
      </c>
    </row>
    <row r="281" spans="1:17" x14ac:dyDescent="0.25">
      <c r="A281" s="45">
        <v>65</v>
      </c>
      <c r="B281" s="45" t="s">
        <v>184</v>
      </c>
      <c r="C281" s="17">
        <v>45357.739837962959</v>
      </c>
      <c r="D281" s="45">
        <v>0</v>
      </c>
      <c r="E281" s="45">
        <v>4640</v>
      </c>
      <c r="F281" s="45">
        <v>28</v>
      </c>
      <c r="G281" s="45">
        <v>5</v>
      </c>
      <c r="H281" s="45">
        <v>10</v>
      </c>
      <c r="I281" s="45">
        <v>300.02999999999997</v>
      </c>
      <c r="K281" s="45">
        <v>116</v>
      </c>
      <c r="L281" s="45">
        <v>4.95</v>
      </c>
      <c r="M281" s="45">
        <v>44.72</v>
      </c>
      <c r="N281" s="45" t="s">
        <v>182</v>
      </c>
    </row>
    <row r="282" spans="1:17" x14ac:dyDescent="0.25">
      <c r="A282" s="45">
        <v>65</v>
      </c>
      <c r="B282" s="45" t="s">
        <v>184</v>
      </c>
      <c r="C282" s="17">
        <v>45357.743842592594</v>
      </c>
      <c r="D282" s="45">
        <v>0</v>
      </c>
      <c r="E282" s="45">
        <v>4640</v>
      </c>
      <c r="F282" s="45">
        <v>29</v>
      </c>
      <c r="G282" s="45">
        <v>1</v>
      </c>
      <c r="H282" s="45">
        <v>1</v>
      </c>
      <c r="I282" s="45">
        <v>300.02999999999997</v>
      </c>
      <c r="K282" s="45">
        <v>36968.839999999997</v>
      </c>
      <c r="L282" s="45">
        <v>7418.59</v>
      </c>
      <c r="M282" s="45">
        <v>1.1599999999999999</v>
      </c>
    </row>
    <row r="283" spans="1:17" x14ac:dyDescent="0.25">
      <c r="A283" s="45">
        <v>65</v>
      </c>
      <c r="B283" s="45" t="s">
        <v>184</v>
      </c>
      <c r="C283" s="17">
        <v>45357.743842592594</v>
      </c>
      <c r="D283" s="45">
        <v>0</v>
      </c>
      <c r="E283" s="45">
        <v>4640</v>
      </c>
      <c r="F283" s="45">
        <v>29</v>
      </c>
      <c r="G283" s="45">
        <v>2</v>
      </c>
      <c r="H283" s="45">
        <v>2</v>
      </c>
      <c r="I283" s="45">
        <v>300.02999999999997</v>
      </c>
      <c r="K283" s="45">
        <v>37924.89</v>
      </c>
      <c r="L283" s="45">
        <v>7666.43</v>
      </c>
      <c r="M283" s="45">
        <v>1.1499999999999999</v>
      </c>
    </row>
    <row r="284" spans="1:17" x14ac:dyDescent="0.25">
      <c r="A284" s="45">
        <v>65</v>
      </c>
      <c r="B284" s="45" t="s">
        <v>184</v>
      </c>
      <c r="C284" s="17">
        <v>45357.743842592594</v>
      </c>
      <c r="D284" s="45">
        <v>0</v>
      </c>
      <c r="E284" s="45">
        <v>4640</v>
      </c>
      <c r="F284" s="45">
        <v>29</v>
      </c>
      <c r="G284" s="45">
        <v>3</v>
      </c>
      <c r="H284" s="45">
        <v>3</v>
      </c>
      <c r="I284" s="45">
        <v>300.02999999999997</v>
      </c>
      <c r="K284" s="45">
        <v>46078.77</v>
      </c>
      <c r="L284" s="45">
        <v>9179.94</v>
      </c>
      <c r="M284" s="45">
        <v>1.04</v>
      </c>
    </row>
    <row r="285" spans="1:17" x14ac:dyDescent="0.25">
      <c r="A285" s="45">
        <v>65</v>
      </c>
      <c r="B285" s="45" t="s">
        <v>184</v>
      </c>
      <c r="C285" s="17">
        <v>45357.743842592594</v>
      </c>
      <c r="D285" s="45">
        <v>0</v>
      </c>
      <c r="E285" s="45">
        <v>4640</v>
      </c>
      <c r="F285" s="45">
        <v>29</v>
      </c>
      <c r="G285" s="45">
        <v>4</v>
      </c>
      <c r="H285" s="45">
        <v>4</v>
      </c>
      <c r="I285" s="45">
        <v>300.02999999999997</v>
      </c>
      <c r="K285" s="45">
        <v>46696.2</v>
      </c>
      <c r="L285" s="45">
        <v>9383.4699999999993</v>
      </c>
      <c r="M285" s="45">
        <v>1.04</v>
      </c>
    </row>
    <row r="286" spans="1:17" x14ac:dyDescent="0.25">
      <c r="A286" s="45">
        <v>65</v>
      </c>
      <c r="B286" s="45" t="s">
        <v>184</v>
      </c>
      <c r="C286" s="17">
        <v>45357.743842592594</v>
      </c>
      <c r="D286" s="45">
        <v>0</v>
      </c>
      <c r="E286" s="45">
        <v>4640</v>
      </c>
      <c r="F286" s="45">
        <v>29</v>
      </c>
      <c r="G286" s="45">
        <v>5</v>
      </c>
      <c r="H286" s="45">
        <v>5</v>
      </c>
      <c r="I286" s="45">
        <v>300.02999999999997</v>
      </c>
      <c r="K286" s="45">
        <v>22956.15</v>
      </c>
      <c r="L286" s="45">
        <v>4527.6400000000003</v>
      </c>
      <c r="M286" s="45">
        <v>1.48</v>
      </c>
    </row>
    <row r="287" spans="1:17" x14ac:dyDescent="0.25">
      <c r="A287" s="45">
        <v>65</v>
      </c>
      <c r="B287" s="45" t="s">
        <v>184</v>
      </c>
      <c r="C287" s="17">
        <v>45357.747511574074</v>
      </c>
      <c r="D287" s="45">
        <v>0</v>
      </c>
      <c r="E287" s="45">
        <v>4640</v>
      </c>
      <c r="F287" s="45">
        <v>29</v>
      </c>
      <c r="G287" s="45">
        <v>1</v>
      </c>
      <c r="H287" s="45">
        <v>6</v>
      </c>
      <c r="I287" s="45">
        <v>300.02999999999997</v>
      </c>
      <c r="K287" s="45">
        <v>23551.5</v>
      </c>
      <c r="L287" s="45">
        <v>4718.09</v>
      </c>
      <c r="M287" s="45">
        <v>1.46</v>
      </c>
    </row>
    <row r="288" spans="1:17" x14ac:dyDescent="0.25">
      <c r="A288" s="45">
        <v>65</v>
      </c>
      <c r="B288" s="45" t="s">
        <v>184</v>
      </c>
      <c r="C288" s="17">
        <v>45357.747511574074</v>
      </c>
      <c r="D288" s="45">
        <v>0</v>
      </c>
      <c r="E288" s="45">
        <v>4640</v>
      </c>
      <c r="F288" s="45">
        <v>29</v>
      </c>
      <c r="G288" s="45">
        <v>2</v>
      </c>
      <c r="H288" s="45">
        <v>7</v>
      </c>
      <c r="I288" s="45">
        <v>300.02999999999997</v>
      </c>
      <c r="K288" s="45">
        <v>28743.35</v>
      </c>
      <c r="L288" s="45">
        <v>5806.26</v>
      </c>
      <c r="M288" s="45">
        <v>1.32</v>
      </c>
    </row>
    <row r="289" spans="1:13" x14ac:dyDescent="0.25">
      <c r="A289" s="45">
        <v>65</v>
      </c>
      <c r="B289" s="45" t="s">
        <v>184</v>
      </c>
      <c r="C289" s="17">
        <v>45357.747511574074</v>
      </c>
      <c r="D289" s="45">
        <v>0</v>
      </c>
      <c r="E289" s="45">
        <v>4640</v>
      </c>
      <c r="F289" s="45">
        <v>29</v>
      </c>
      <c r="G289" s="45">
        <v>3</v>
      </c>
      <c r="H289" s="45">
        <v>8</v>
      </c>
      <c r="I289" s="45">
        <v>300.02999999999997</v>
      </c>
      <c r="K289" s="45">
        <v>29293.4</v>
      </c>
      <c r="L289" s="45">
        <v>5828.75</v>
      </c>
      <c r="M289" s="45">
        <v>1.31</v>
      </c>
    </row>
    <row r="290" spans="1:13" x14ac:dyDescent="0.25">
      <c r="A290" s="45">
        <v>65</v>
      </c>
      <c r="B290" s="45" t="s">
        <v>184</v>
      </c>
      <c r="C290" s="17">
        <v>45357.747511574074</v>
      </c>
      <c r="D290" s="45">
        <v>0</v>
      </c>
      <c r="E290" s="45">
        <v>4640</v>
      </c>
      <c r="F290" s="45">
        <v>29</v>
      </c>
      <c r="G290" s="45">
        <v>4</v>
      </c>
      <c r="H290" s="45">
        <v>9</v>
      </c>
      <c r="I290" s="45">
        <v>300.02999999999997</v>
      </c>
      <c r="K290" s="45">
        <v>32829.99</v>
      </c>
      <c r="L290" s="45">
        <v>6591.06</v>
      </c>
      <c r="M290" s="45">
        <v>1.24</v>
      </c>
    </row>
    <row r="291" spans="1:13" x14ac:dyDescent="0.25">
      <c r="A291" s="45">
        <v>65</v>
      </c>
      <c r="B291" s="45" t="s">
        <v>184</v>
      </c>
      <c r="C291" s="17">
        <v>45357.747511574074</v>
      </c>
      <c r="D291" s="45">
        <v>0</v>
      </c>
      <c r="E291" s="45">
        <v>4640</v>
      </c>
      <c r="F291" s="45">
        <v>29</v>
      </c>
      <c r="G291" s="45">
        <v>5</v>
      </c>
      <c r="H291" s="45">
        <v>10</v>
      </c>
      <c r="I291" s="45">
        <v>300.02999999999997</v>
      </c>
      <c r="K291" s="45">
        <v>33794.49</v>
      </c>
      <c r="L291" s="45">
        <v>6674.69</v>
      </c>
      <c r="M291" s="45">
        <v>1.22</v>
      </c>
    </row>
    <row r="292" spans="1:13" x14ac:dyDescent="0.25">
      <c r="A292" s="45">
        <v>65</v>
      </c>
      <c r="B292" s="45" t="s">
        <v>184</v>
      </c>
      <c r="C292" s="17">
        <v>45357.751527777778</v>
      </c>
      <c r="D292" s="45">
        <v>0</v>
      </c>
      <c r="E292" s="45">
        <v>4640</v>
      </c>
      <c r="F292" s="45">
        <v>30</v>
      </c>
      <c r="G292" s="45">
        <v>1</v>
      </c>
      <c r="H292" s="45">
        <v>1</v>
      </c>
      <c r="I292" s="45">
        <v>300.04000000000002</v>
      </c>
      <c r="K292" s="45">
        <v>31249.919999999998</v>
      </c>
      <c r="L292" s="45">
        <v>6267.65</v>
      </c>
      <c r="M292" s="45">
        <v>1.27</v>
      </c>
    </row>
    <row r="293" spans="1:13" x14ac:dyDescent="0.25">
      <c r="A293" s="45">
        <v>65</v>
      </c>
      <c r="B293" s="45" t="s">
        <v>184</v>
      </c>
      <c r="C293" s="17">
        <v>45357.751527777778</v>
      </c>
      <c r="D293" s="45">
        <v>0</v>
      </c>
      <c r="E293" s="45">
        <v>4640</v>
      </c>
      <c r="F293" s="45">
        <v>30</v>
      </c>
      <c r="G293" s="45">
        <v>2</v>
      </c>
      <c r="H293" s="45">
        <v>2</v>
      </c>
      <c r="I293" s="45">
        <v>300.04000000000002</v>
      </c>
      <c r="K293" s="45">
        <v>31538.5</v>
      </c>
      <c r="L293" s="45">
        <v>6372.62</v>
      </c>
      <c r="M293" s="45">
        <v>1.26</v>
      </c>
    </row>
    <row r="294" spans="1:13" x14ac:dyDescent="0.25">
      <c r="A294" s="45">
        <v>65</v>
      </c>
      <c r="B294" s="45" t="s">
        <v>184</v>
      </c>
      <c r="C294" s="17">
        <v>45357.751527777778</v>
      </c>
      <c r="D294" s="45">
        <v>0</v>
      </c>
      <c r="E294" s="45">
        <v>4640</v>
      </c>
      <c r="F294" s="45">
        <v>30</v>
      </c>
      <c r="G294" s="45">
        <v>3</v>
      </c>
      <c r="H294" s="45">
        <v>3</v>
      </c>
      <c r="I294" s="45">
        <v>300.04000000000002</v>
      </c>
      <c r="K294" s="45">
        <v>3890.53</v>
      </c>
      <c r="L294" s="45">
        <v>758.3</v>
      </c>
      <c r="M294" s="45">
        <v>3.63</v>
      </c>
    </row>
    <row r="295" spans="1:13" x14ac:dyDescent="0.25">
      <c r="A295" s="45">
        <v>65</v>
      </c>
      <c r="B295" s="45" t="s">
        <v>184</v>
      </c>
      <c r="C295" s="17">
        <v>45357.751527777778</v>
      </c>
      <c r="D295" s="45">
        <v>0</v>
      </c>
      <c r="E295" s="45">
        <v>4640</v>
      </c>
      <c r="F295" s="45">
        <v>30</v>
      </c>
      <c r="G295" s="45">
        <v>4</v>
      </c>
      <c r="H295" s="45">
        <v>4</v>
      </c>
      <c r="I295" s="45">
        <v>300.04000000000002</v>
      </c>
      <c r="K295" s="45">
        <v>3817.81</v>
      </c>
      <c r="L295" s="45">
        <v>749.79</v>
      </c>
      <c r="M295" s="45">
        <v>3.66</v>
      </c>
    </row>
    <row r="296" spans="1:13" x14ac:dyDescent="0.25">
      <c r="A296" s="45">
        <v>65</v>
      </c>
      <c r="B296" s="45" t="s">
        <v>184</v>
      </c>
      <c r="C296" s="17">
        <v>45357.751527777778</v>
      </c>
      <c r="D296" s="45">
        <v>0</v>
      </c>
      <c r="E296" s="45">
        <v>4640</v>
      </c>
      <c r="F296" s="45">
        <v>30</v>
      </c>
      <c r="G296" s="45">
        <v>5</v>
      </c>
      <c r="H296" s="45">
        <v>5</v>
      </c>
      <c r="I296" s="45">
        <v>300.04000000000002</v>
      </c>
      <c r="K296" s="45">
        <v>4308.21</v>
      </c>
      <c r="L296" s="45">
        <v>834.97</v>
      </c>
      <c r="M296" s="45">
        <v>3.44</v>
      </c>
    </row>
    <row r="297" spans="1:13" x14ac:dyDescent="0.25">
      <c r="A297" s="45">
        <v>65</v>
      </c>
      <c r="B297" s="45" t="s">
        <v>184</v>
      </c>
      <c r="C297" s="17">
        <v>45357.755196759259</v>
      </c>
      <c r="D297" s="45">
        <v>0</v>
      </c>
      <c r="E297" s="45">
        <v>4640</v>
      </c>
      <c r="F297" s="45">
        <v>30</v>
      </c>
      <c r="G297" s="45">
        <v>1</v>
      </c>
      <c r="H297" s="45">
        <v>6</v>
      </c>
      <c r="I297" s="45">
        <v>300.06</v>
      </c>
      <c r="K297" s="45">
        <v>4034.05</v>
      </c>
      <c r="L297" s="45">
        <v>790.45</v>
      </c>
      <c r="M297" s="45">
        <v>3.57</v>
      </c>
    </row>
    <row r="298" spans="1:13" x14ac:dyDescent="0.25">
      <c r="A298" s="45">
        <v>65</v>
      </c>
      <c r="B298" s="45" t="s">
        <v>184</v>
      </c>
      <c r="C298" s="17">
        <v>45357.755196759259</v>
      </c>
      <c r="D298" s="45">
        <v>0</v>
      </c>
      <c r="E298" s="45">
        <v>4640</v>
      </c>
      <c r="F298" s="45">
        <v>30</v>
      </c>
      <c r="G298" s="45">
        <v>2</v>
      </c>
      <c r="H298" s="45">
        <v>7</v>
      </c>
      <c r="I298" s="45">
        <v>300.06</v>
      </c>
      <c r="K298" s="45">
        <v>5886.61</v>
      </c>
      <c r="L298" s="45">
        <v>1175.94</v>
      </c>
      <c r="M298" s="45">
        <v>2.93</v>
      </c>
    </row>
    <row r="299" spans="1:13" x14ac:dyDescent="0.25">
      <c r="A299" s="45">
        <v>65</v>
      </c>
      <c r="B299" s="45" t="s">
        <v>184</v>
      </c>
      <c r="C299" s="17">
        <v>45357.755196759259</v>
      </c>
      <c r="D299" s="45">
        <v>0</v>
      </c>
      <c r="E299" s="45">
        <v>4640</v>
      </c>
      <c r="F299" s="45">
        <v>30</v>
      </c>
      <c r="G299" s="45">
        <v>3</v>
      </c>
      <c r="H299" s="45">
        <v>8</v>
      </c>
      <c r="I299" s="45">
        <v>300.06</v>
      </c>
      <c r="K299" s="45">
        <v>6412.24</v>
      </c>
      <c r="L299" s="45">
        <v>1261.52</v>
      </c>
      <c r="M299" s="45">
        <v>2.81</v>
      </c>
    </row>
    <row r="300" spans="1:13" x14ac:dyDescent="0.25">
      <c r="A300" s="45">
        <v>65</v>
      </c>
      <c r="B300" s="45" t="s">
        <v>184</v>
      </c>
      <c r="C300" s="17">
        <v>45357.755196759259</v>
      </c>
      <c r="D300" s="45">
        <v>0</v>
      </c>
      <c r="E300" s="45">
        <v>4640</v>
      </c>
      <c r="F300" s="45">
        <v>30</v>
      </c>
      <c r="G300" s="45">
        <v>4</v>
      </c>
      <c r="H300" s="45">
        <v>9</v>
      </c>
      <c r="I300" s="45">
        <v>300.06</v>
      </c>
      <c r="K300" s="45">
        <v>6478.18</v>
      </c>
      <c r="L300" s="45">
        <v>1285.28</v>
      </c>
      <c r="M300" s="45">
        <v>2.8</v>
      </c>
    </row>
    <row r="301" spans="1:13" x14ac:dyDescent="0.25">
      <c r="A301" s="45">
        <v>65</v>
      </c>
      <c r="B301" s="45" t="s">
        <v>184</v>
      </c>
      <c r="C301" s="17">
        <v>45357.755196759259</v>
      </c>
      <c r="D301" s="45">
        <v>0</v>
      </c>
      <c r="E301" s="45">
        <v>4640</v>
      </c>
      <c r="F301" s="45">
        <v>30</v>
      </c>
      <c r="G301" s="45">
        <v>5</v>
      </c>
      <c r="H301" s="45">
        <v>10</v>
      </c>
      <c r="I301" s="45">
        <v>300.06</v>
      </c>
      <c r="K301" s="45">
        <v>6807.69</v>
      </c>
      <c r="L301" s="45">
        <v>1329.85</v>
      </c>
      <c r="M301" s="45">
        <v>2.73</v>
      </c>
    </row>
    <row r="302" spans="1:13" x14ac:dyDescent="0.25">
      <c r="A302" s="45">
        <v>65</v>
      </c>
      <c r="B302" s="45" t="s">
        <v>184</v>
      </c>
      <c r="C302" s="17">
        <v>45357.759201388886</v>
      </c>
      <c r="D302" s="45">
        <v>0</v>
      </c>
      <c r="E302" s="45">
        <v>4640</v>
      </c>
      <c r="F302" s="45">
        <v>31</v>
      </c>
      <c r="G302" s="45">
        <v>1</v>
      </c>
      <c r="H302" s="45">
        <v>1</v>
      </c>
      <c r="I302" s="45">
        <v>300.04000000000002</v>
      </c>
      <c r="K302" s="45">
        <v>9159.89</v>
      </c>
      <c r="L302" s="45">
        <v>1821.99</v>
      </c>
      <c r="M302" s="45">
        <v>2.35</v>
      </c>
    </row>
    <row r="303" spans="1:13" x14ac:dyDescent="0.25">
      <c r="A303" s="45">
        <v>65</v>
      </c>
      <c r="B303" s="45" t="s">
        <v>184</v>
      </c>
      <c r="C303" s="17">
        <v>45357.759201388886</v>
      </c>
      <c r="D303" s="45">
        <v>0</v>
      </c>
      <c r="E303" s="45">
        <v>4640</v>
      </c>
      <c r="F303" s="45">
        <v>31</v>
      </c>
      <c r="G303" s="45">
        <v>2</v>
      </c>
      <c r="H303" s="45">
        <v>2</v>
      </c>
      <c r="I303" s="45">
        <v>300.04000000000002</v>
      </c>
      <c r="K303" s="45">
        <v>8673.92</v>
      </c>
      <c r="L303" s="45">
        <v>1740.66</v>
      </c>
      <c r="M303" s="45">
        <v>2.41</v>
      </c>
    </row>
    <row r="304" spans="1:13" x14ac:dyDescent="0.25">
      <c r="A304" s="45">
        <v>65</v>
      </c>
      <c r="B304" s="45" t="s">
        <v>184</v>
      </c>
      <c r="C304" s="17">
        <v>45357.759201388886</v>
      </c>
      <c r="D304" s="45">
        <v>0</v>
      </c>
      <c r="E304" s="45">
        <v>4640</v>
      </c>
      <c r="F304" s="45">
        <v>31</v>
      </c>
      <c r="G304" s="45">
        <v>3</v>
      </c>
      <c r="H304" s="45">
        <v>3</v>
      </c>
      <c r="I304" s="45">
        <v>300.04000000000002</v>
      </c>
      <c r="K304" s="45">
        <v>9063.31</v>
      </c>
      <c r="L304" s="45">
        <v>1790.77</v>
      </c>
      <c r="M304" s="45">
        <v>2.36</v>
      </c>
    </row>
    <row r="305" spans="1:13" x14ac:dyDescent="0.25">
      <c r="A305" s="45">
        <v>65</v>
      </c>
      <c r="B305" s="45" t="s">
        <v>184</v>
      </c>
      <c r="C305" s="17">
        <v>45357.759201388886</v>
      </c>
      <c r="D305" s="45">
        <v>0</v>
      </c>
      <c r="E305" s="45">
        <v>4640</v>
      </c>
      <c r="F305" s="45">
        <v>31</v>
      </c>
      <c r="G305" s="45">
        <v>4</v>
      </c>
      <c r="H305" s="45">
        <v>4</v>
      </c>
      <c r="I305" s="45">
        <v>300.04000000000002</v>
      </c>
      <c r="K305" s="45">
        <v>9613.11</v>
      </c>
      <c r="L305" s="45">
        <v>1916.53</v>
      </c>
      <c r="M305" s="45">
        <v>2.29</v>
      </c>
    </row>
    <row r="306" spans="1:13" x14ac:dyDescent="0.25">
      <c r="A306" s="45">
        <v>65</v>
      </c>
      <c r="B306" s="45" t="s">
        <v>184</v>
      </c>
      <c r="C306" s="17">
        <v>45357.759201388886</v>
      </c>
      <c r="D306" s="45">
        <v>0</v>
      </c>
      <c r="E306" s="45">
        <v>4640</v>
      </c>
      <c r="F306" s="45">
        <v>31</v>
      </c>
      <c r="G306" s="45">
        <v>5</v>
      </c>
      <c r="H306" s="45">
        <v>5</v>
      </c>
      <c r="I306" s="45">
        <v>300.04000000000002</v>
      </c>
      <c r="K306" s="45">
        <v>15751.13</v>
      </c>
      <c r="L306" s="45">
        <v>3101.14</v>
      </c>
      <c r="M306" s="45">
        <v>1.79</v>
      </c>
    </row>
    <row r="307" spans="1:13" x14ac:dyDescent="0.25">
      <c r="A307" s="45">
        <v>65</v>
      </c>
      <c r="B307" s="45" t="s">
        <v>184</v>
      </c>
      <c r="C307" s="17">
        <v>45357.762870370374</v>
      </c>
      <c r="D307" s="45">
        <v>0</v>
      </c>
      <c r="E307" s="45">
        <v>4640</v>
      </c>
      <c r="F307" s="45">
        <v>31</v>
      </c>
      <c r="G307" s="45">
        <v>1</v>
      </c>
      <c r="H307" s="45">
        <v>6</v>
      </c>
      <c r="I307" s="45">
        <v>300.02</v>
      </c>
      <c r="K307" s="45">
        <v>17312.11</v>
      </c>
      <c r="L307" s="45">
        <v>3462.98</v>
      </c>
      <c r="M307" s="45">
        <v>1.7</v>
      </c>
    </row>
    <row r="308" spans="1:13" x14ac:dyDescent="0.25">
      <c r="A308" s="45">
        <v>65</v>
      </c>
      <c r="B308" s="45" t="s">
        <v>184</v>
      </c>
      <c r="C308" s="17">
        <v>45357.762870370374</v>
      </c>
      <c r="D308" s="45">
        <v>0</v>
      </c>
      <c r="E308" s="45">
        <v>4640</v>
      </c>
      <c r="F308" s="45">
        <v>31</v>
      </c>
      <c r="G308" s="45">
        <v>2</v>
      </c>
      <c r="H308" s="45">
        <v>7</v>
      </c>
      <c r="I308" s="45">
        <v>300.02</v>
      </c>
      <c r="K308" s="45">
        <v>18676.09</v>
      </c>
      <c r="L308" s="45">
        <v>3767.31</v>
      </c>
      <c r="M308" s="45">
        <v>1.64</v>
      </c>
    </row>
    <row r="309" spans="1:13" x14ac:dyDescent="0.25">
      <c r="A309" s="45">
        <v>65</v>
      </c>
      <c r="B309" s="45" t="s">
        <v>184</v>
      </c>
      <c r="C309" s="17">
        <v>45357.762870370374</v>
      </c>
      <c r="D309" s="45">
        <v>0</v>
      </c>
      <c r="E309" s="45">
        <v>4640</v>
      </c>
      <c r="F309" s="45">
        <v>31</v>
      </c>
      <c r="G309" s="45">
        <v>3</v>
      </c>
      <c r="H309" s="45">
        <v>8</v>
      </c>
      <c r="I309" s="45">
        <v>300.02</v>
      </c>
      <c r="K309" s="45">
        <v>15662.29</v>
      </c>
      <c r="L309" s="45">
        <v>3108.26</v>
      </c>
      <c r="M309" s="45">
        <v>1.79</v>
      </c>
    </row>
    <row r="310" spans="1:13" x14ac:dyDescent="0.25">
      <c r="A310" s="45">
        <v>65</v>
      </c>
      <c r="B310" s="45" t="s">
        <v>184</v>
      </c>
      <c r="C310" s="17">
        <v>45357.762870370374</v>
      </c>
      <c r="D310" s="45">
        <v>0</v>
      </c>
      <c r="E310" s="45">
        <v>4640</v>
      </c>
      <c r="F310" s="45">
        <v>31</v>
      </c>
      <c r="G310" s="45">
        <v>4</v>
      </c>
      <c r="H310" s="45">
        <v>9</v>
      </c>
      <c r="I310" s="45">
        <v>300.02</v>
      </c>
      <c r="K310" s="45">
        <v>21239.77</v>
      </c>
      <c r="L310" s="45">
        <v>4257.93</v>
      </c>
      <c r="M310" s="45">
        <v>1.54</v>
      </c>
    </row>
    <row r="311" spans="1:13" x14ac:dyDescent="0.25">
      <c r="A311" s="45">
        <v>65</v>
      </c>
      <c r="B311" s="45" t="s">
        <v>184</v>
      </c>
      <c r="C311" s="17">
        <v>45357.762870370374</v>
      </c>
      <c r="D311" s="45">
        <v>0</v>
      </c>
      <c r="E311" s="45">
        <v>4640</v>
      </c>
      <c r="F311" s="45">
        <v>31</v>
      </c>
      <c r="G311" s="45">
        <v>5</v>
      </c>
      <c r="H311" s="45">
        <v>10</v>
      </c>
      <c r="I311" s="45">
        <v>300.02</v>
      </c>
      <c r="K311" s="45">
        <v>22528.85</v>
      </c>
      <c r="L311" s="45">
        <v>4444</v>
      </c>
      <c r="M311" s="45">
        <v>1.49</v>
      </c>
    </row>
    <row r="312" spans="1:13" x14ac:dyDescent="0.25">
      <c r="A312" s="45">
        <v>65</v>
      </c>
      <c r="B312" s="45" t="s">
        <v>184</v>
      </c>
      <c r="C312" s="17">
        <v>45357.766886574071</v>
      </c>
      <c r="D312" s="45">
        <v>0</v>
      </c>
      <c r="E312" s="45">
        <v>4640</v>
      </c>
      <c r="F312" s="45">
        <v>32</v>
      </c>
      <c r="G312" s="45">
        <v>1</v>
      </c>
      <c r="H312" s="45">
        <v>1</v>
      </c>
      <c r="I312" s="45">
        <v>300.02</v>
      </c>
      <c r="K312" s="45">
        <v>21073.07</v>
      </c>
      <c r="L312" s="45">
        <v>4220.2299999999996</v>
      </c>
      <c r="M312" s="45">
        <v>1.54</v>
      </c>
    </row>
    <row r="313" spans="1:13" x14ac:dyDescent="0.25">
      <c r="A313" s="45">
        <v>65</v>
      </c>
      <c r="B313" s="45" t="s">
        <v>184</v>
      </c>
      <c r="C313" s="17">
        <v>45357.766886574071</v>
      </c>
      <c r="D313" s="45">
        <v>0</v>
      </c>
      <c r="E313" s="45">
        <v>4640</v>
      </c>
      <c r="F313" s="45">
        <v>32</v>
      </c>
      <c r="G313" s="45">
        <v>2</v>
      </c>
      <c r="H313" s="45">
        <v>2</v>
      </c>
      <c r="I313" s="45">
        <v>300.02</v>
      </c>
      <c r="K313" s="45">
        <v>20498.86</v>
      </c>
      <c r="L313" s="45">
        <v>4136.83</v>
      </c>
      <c r="M313" s="45">
        <v>1.56</v>
      </c>
    </row>
    <row r="314" spans="1:13" x14ac:dyDescent="0.25">
      <c r="A314" s="45">
        <v>65</v>
      </c>
      <c r="B314" s="45" t="s">
        <v>184</v>
      </c>
      <c r="C314" s="17">
        <v>45357.766886574071</v>
      </c>
      <c r="D314" s="45">
        <v>0</v>
      </c>
      <c r="E314" s="45">
        <v>4640</v>
      </c>
      <c r="F314" s="45">
        <v>32</v>
      </c>
      <c r="G314" s="45">
        <v>3</v>
      </c>
      <c r="H314" s="45">
        <v>3</v>
      </c>
      <c r="I314" s="45">
        <v>300.02</v>
      </c>
      <c r="K314" s="45">
        <v>4621.6099999999997</v>
      </c>
      <c r="L314" s="45">
        <v>904.4</v>
      </c>
      <c r="M314" s="45">
        <v>3.32</v>
      </c>
    </row>
    <row r="315" spans="1:13" x14ac:dyDescent="0.25">
      <c r="A315" s="45">
        <v>65</v>
      </c>
      <c r="B315" s="45" t="s">
        <v>184</v>
      </c>
      <c r="C315" s="17">
        <v>45357.766886574071</v>
      </c>
      <c r="D315" s="45">
        <v>0</v>
      </c>
      <c r="E315" s="45">
        <v>4640</v>
      </c>
      <c r="F315" s="45">
        <v>32</v>
      </c>
      <c r="G315" s="45">
        <v>4</v>
      </c>
      <c r="H315" s="45">
        <v>4</v>
      </c>
      <c r="I315" s="45">
        <v>300.02</v>
      </c>
      <c r="K315" s="45">
        <v>4213.79</v>
      </c>
      <c r="L315" s="45">
        <v>829.69</v>
      </c>
      <c r="M315" s="45">
        <v>3.48</v>
      </c>
    </row>
    <row r="316" spans="1:13" x14ac:dyDescent="0.25">
      <c r="A316" s="45">
        <v>65</v>
      </c>
      <c r="B316" s="45" t="s">
        <v>184</v>
      </c>
      <c r="C316" s="17">
        <v>45357.766886574071</v>
      </c>
      <c r="D316" s="45">
        <v>0</v>
      </c>
      <c r="E316" s="45">
        <v>4640</v>
      </c>
      <c r="F316" s="45">
        <v>32</v>
      </c>
      <c r="G316" s="45">
        <v>5</v>
      </c>
      <c r="H316" s="45">
        <v>5</v>
      </c>
      <c r="I316" s="45">
        <v>300.02</v>
      </c>
      <c r="K316" s="45">
        <v>4487.3599999999997</v>
      </c>
      <c r="L316" s="45">
        <v>870.64</v>
      </c>
      <c r="M316" s="45">
        <v>3.37</v>
      </c>
    </row>
    <row r="317" spans="1:13" x14ac:dyDescent="0.25">
      <c r="A317" s="45">
        <v>65</v>
      </c>
      <c r="B317" s="45" t="s">
        <v>184</v>
      </c>
      <c r="C317" s="17">
        <v>45357.770555555559</v>
      </c>
      <c r="D317" s="45">
        <v>0</v>
      </c>
      <c r="E317" s="45">
        <v>4640</v>
      </c>
      <c r="F317" s="45">
        <v>32</v>
      </c>
      <c r="G317" s="45">
        <v>1</v>
      </c>
      <c r="H317" s="45">
        <v>6</v>
      </c>
      <c r="I317" s="45">
        <v>300.04000000000002</v>
      </c>
      <c r="K317" s="45">
        <v>4649.6499999999996</v>
      </c>
      <c r="L317" s="45">
        <v>914.52</v>
      </c>
      <c r="M317" s="45">
        <v>3.32</v>
      </c>
    </row>
    <row r="318" spans="1:13" x14ac:dyDescent="0.25">
      <c r="A318" s="45">
        <v>65</v>
      </c>
      <c r="B318" s="45" t="s">
        <v>184</v>
      </c>
      <c r="C318" s="17">
        <v>45357.770555555559</v>
      </c>
      <c r="D318" s="45">
        <v>0</v>
      </c>
      <c r="E318" s="45">
        <v>4640</v>
      </c>
      <c r="F318" s="45">
        <v>32</v>
      </c>
      <c r="G318" s="45">
        <v>2</v>
      </c>
      <c r="H318" s="45">
        <v>7</v>
      </c>
      <c r="I318" s="45">
        <v>300.04000000000002</v>
      </c>
      <c r="K318" s="45">
        <v>4930.3999999999996</v>
      </c>
      <c r="L318" s="45">
        <v>982.5</v>
      </c>
      <c r="M318" s="45">
        <v>3.21</v>
      </c>
    </row>
    <row r="319" spans="1:13" x14ac:dyDescent="0.25">
      <c r="A319" s="45">
        <v>65</v>
      </c>
      <c r="B319" s="45" t="s">
        <v>184</v>
      </c>
      <c r="C319" s="17">
        <v>45357.770555555559</v>
      </c>
      <c r="D319" s="45">
        <v>0</v>
      </c>
      <c r="E319" s="45">
        <v>4640</v>
      </c>
      <c r="F319" s="45">
        <v>32</v>
      </c>
      <c r="G319" s="45">
        <v>3</v>
      </c>
      <c r="H319" s="45">
        <v>8</v>
      </c>
      <c r="I319" s="45">
        <v>300.04000000000002</v>
      </c>
      <c r="K319" s="45">
        <v>5082.16</v>
      </c>
      <c r="L319" s="45">
        <v>996.32</v>
      </c>
      <c r="M319" s="45">
        <v>3.17</v>
      </c>
    </row>
    <row r="320" spans="1:13" x14ac:dyDescent="0.25">
      <c r="A320" s="45">
        <v>65</v>
      </c>
      <c r="B320" s="45" t="s">
        <v>184</v>
      </c>
      <c r="C320" s="17">
        <v>45357.770555555559</v>
      </c>
      <c r="D320" s="45">
        <v>0</v>
      </c>
      <c r="E320" s="45">
        <v>4640</v>
      </c>
      <c r="F320" s="45">
        <v>32</v>
      </c>
      <c r="G320" s="45">
        <v>4</v>
      </c>
      <c r="H320" s="45">
        <v>9</v>
      </c>
      <c r="I320" s="45">
        <v>300.04000000000002</v>
      </c>
      <c r="K320" s="45">
        <v>5626.05</v>
      </c>
      <c r="L320" s="45">
        <v>1114.01</v>
      </c>
      <c r="M320" s="45">
        <v>3.01</v>
      </c>
    </row>
    <row r="321" spans="1:13" x14ac:dyDescent="0.25">
      <c r="A321" s="45">
        <v>65</v>
      </c>
      <c r="B321" s="45" t="s">
        <v>184</v>
      </c>
      <c r="C321" s="17">
        <v>45357.770555555559</v>
      </c>
      <c r="D321" s="45">
        <v>0</v>
      </c>
      <c r="E321" s="45">
        <v>4640</v>
      </c>
      <c r="F321" s="45">
        <v>32</v>
      </c>
      <c r="G321" s="45">
        <v>5</v>
      </c>
      <c r="H321" s="45">
        <v>10</v>
      </c>
      <c r="I321" s="45">
        <v>300.04000000000002</v>
      </c>
      <c r="K321" s="45">
        <v>5589.52</v>
      </c>
      <c r="L321" s="45">
        <v>1088.9100000000001</v>
      </c>
      <c r="M321" s="45">
        <v>3.02</v>
      </c>
    </row>
    <row r="322" spans="1:13" x14ac:dyDescent="0.25">
      <c r="A322" s="45">
        <v>65</v>
      </c>
      <c r="B322" s="45" t="s">
        <v>184</v>
      </c>
      <c r="C322" s="17">
        <v>45357.774560185186</v>
      </c>
      <c r="D322" s="45">
        <v>0</v>
      </c>
      <c r="E322" s="45">
        <v>4640</v>
      </c>
      <c r="F322" s="45">
        <v>33</v>
      </c>
      <c r="G322" s="45">
        <v>1</v>
      </c>
      <c r="H322" s="45">
        <v>1</v>
      </c>
      <c r="I322" s="45">
        <v>300.04000000000002</v>
      </c>
      <c r="K322" s="45">
        <v>7118.87</v>
      </c>
      <c r="L322" s="45">
        <v>1411.52</v>
      </c>
      <c r="M322" s="45">
        <v>2.67</v>
      </c>
    </row>
    <row r="323" spans="1:13" x14ac:dyDescent="0.25">
      <c r="A323" s="45">
        <v>65</v>
      </c>
      <c r="B323" s="45" t="s">
        <v>184</v>
      </c>
      <c r="C323" s="17">
        <v>45357.774560185186</v>
      </c>
      <c r="D323" s="45">
        <v>0</v>
      </c>
      <c r="E323" s="45">
        <v>4640</v>
      </c>
      <c r="F323" s="45">
        <v>33</v>
      </c>
      <c r="G323" s="45">
        <v>2</v>
      </c>
      <c r="H323" s="45">
        <v>2</v>
      </c>
      <c r="I323" s="45">
        <v>300.04000000000002</v>
      </c>
      <c r="K323" s="45">
        <v>8830.4599999999991</v>
      </c>
      <c r="L323" s="45">
        <v>1772.69</v>
      </c>
      <c r="M323" s="45">
        <v>2.39</v>
      </c>
    </row>
    <row r="324" spans="1:13" x14ac:dyDescent="0.25">
      <c r="A324" s="45">
        <v>65</v>
      </c>
      <c r="B324" s="45" t="s">
        <v>184</v>
      </c>
      <c r="C324" s="17">
        <v>45357.774560185186</v>
      </c>
      <c r="D324" s="45">
        <v>0</v>
      </c>
      <c r="E324" s="45">
        <v>4640</v>
      </c>
      <c r="F324" s="45">
        <v>33</v>
      </c>
      <c r="G324" s="45">
        <v>3</v>
      </c>
      <c r="H324" s="45">
        <v>3</v>
      </c>
      <c r="I324" s="45">
        <v>300.04000000000002</v>
      </c>
      <c r="K324" s="45">
        <v>8135.01</v>
      </c>
      <c r="L324" s="45">
        <v>1605.78</v>
      </c>
      <c r="M324" s="45">
        <v>2.4900000000000002</v>
      </c>
    </row>
    <row r="325" spans="1:13" x14ac:dyDescent="0.25">
      <c r="A325" s="45">
        <v>65</v>
      </c>
      <c r="B325" s="45" t="s">
        <v>184</v>
      </c>
      <c r="C325" s="17">
        <v>45357.774560185186</v>
      </c>
      <c r="D325" s="45">
        <v>0</v>
      </c>
      <c r="E325" s="45">
        <v>4640</v>
      </c>
      <c r="F325" s="45">
        <v>33</v>
      </c>
      <c r="G325" s="45">
        <v>4</v>
      </c>
      <c r="H325" s="45">
        <v>4</v>
      </c>
      <c r="I325" s="45">
        <v>300.04000000000002</v>
      </c>
      <c r="K325" s="45">
        <v>8401.51</v>
      </c>
      <c r="L325" s="45">
        <v>1672.92</v>
      </c>
      <c r="M325" s="45">
        <v>2.4500000000000002</v>
      </c>
    </row>
    <row r="326" spans="1:13" x14ac:dyDescent="0.25">
      <c r="A326" s="45">
        <v>65</v>
      </c>
      <c r="B326" s="45" t="s">
        <v>184</v>
      </c>
      <c r="C326" s="17">
        <v>45357.774560185186</v>
      </c>
      <c r="D326" s="45">
        <v>0</v>
      </c>
      <c r="E326" s="45">
        <v>4640</v>
      </c>
      <c r="F326" s="45">
        <v>33</v>
      </c>
      <c r="G326" s="45">
        <v>5</v>
      </c>
      <c r="H326" s="45">
        <v>5</v>
      </c>
      <c r="I326" s="45">
        <v>300.04000000000002</v>
      </c>
      <c r="K326" s="45">
        <v>18735.97</v>
      </c>
      <c r="L326" s="45">
        <v>3692.98</v>
      </c>
      <c r="M326" s="45">
        <v>1.64</v>
      </c>
    </row>
    <row r="327" spans="1:13" x14ac:dyDescent="0.25">
      <c r="A327" s="45">
        <v>65</v>
      </c>
      <c r="B327" s="45" t="s">
        <v>184</v>
      </c>
      <c r="C327" s="17">
        <v>45357.778229166666</v>
      </c>
      <c r="D327" s="45">
        <v>0</v>
      </c>
      <c r="E327" s="45">
        <v>4640</v>
      </c>
      <c r="F327" s="45">
        <v>33</v>
      </c>
      <c r="G327" s="45">
        <v>1</v>
      </c>
      <c r="H327" s="45">
        <v>6</v>
      </c>
      <c r="I327" s="45">
        <v>300.02999999999997</v>
      </c>
      <c r="K327" s="45">
        <v>15127.93</v>
      </c>
      <c r="L327" s="45">
        <v>3023.87</v>
      </c>
      <c r="M327" s="45">
        <v>1.82</v>
      </c>
    </row>
    <row r="328" spans="1:13" x14ac:dyDescent="0.25">
      <c r="A328" s="45">
        <v>65</v>
      </c>
      <c r="B328" s="45" t="s">
        <v>184</v>
      </c>
      <c r="C328" s="17">
        <v>45357.778229166666</v>
      </c>
      <c r="D328" s="45">
        <v>0</v>
      </c>
      <c r="E328" s="45">
        <v>4640</v>
      </c>
      <c r="F328" s="45">
        <v>33</v>
      </c>
      <c r="G328" s="45">
        <v>2</v>
      </c>
      <c r="H328" s="45">
        <v>7</v>
      </c>
      <c r="I328" s="45">
        <v>300.02999999999997</v>
      </c>
      <c r="K328" s="45">
        <v>16297.06</v>
      </c>
      <c r="L328" s="45">
        <v>3285.85</v>
      </c>
      <c r="M328" s="45">
        <v>1.76</v>
      </c>
    </row>
    <row r="329" spans="1:13" x14ac:dyDescent="0.25">
      <c r="A329" s="45">
        <v>65</v>
      </c>
      <c r="B329" s="45" t="s">
        <v>184</v>
      </c>
      <c r="C329" s="17">
        <v>45357.778229166666</v>
      </c>
      <c r="D329" s="45">
        <v>0</v>
      </c>
      <c r="E329" s="45">
        <v>4640</v>
      </c>
      <c r="F329" s="45">
        <v>33</v>
      </c>
      <c r="G329" s="45">
        <v>3</v>
      </c>
      <c r="H329" s="45">
        <v>8</v>
      </c>
      <c r="I329" s="45">
        <v>300.02999999999997</v>
      </c>
      <c r="K329" s="45">
        <v>15229.71</v>
      </c>
      <c r="L329" s="45">
        <v>3022.42</v>
      </c>
      <c r="M329" s="45">
        <v>1.82</v>
      </c>
    </row>
    <row r="330" spans="1:13" x14ac:dyDescent="0.25">
      <c r="A330" s="45">
        <v>65</v>
      </c>
      <c r="B330" s="45" t="s">
        <v>184</v>
      </c>
      <c r="C330" s="17">
        <v>45357.778229166666</v>
      </c>
      <c r="D330" s="45">
        <v>0</v>
      </c>
      <c r="E330" s="45">
        <v>4640</v>
      </c>
      <c r="F330" s="45">
        <v>33</v>
      </c>
      <c r="G330" s="45">
        <v>4</v>
      </c>
      <c r="H330" s="45">
        <v>9</v>
      </c>
      <c r="I330" s="45">
        <v>300.02999999999997</v>
      </c>
      <c r="K330" s="45">
        <v>17142.55</v>
      </c>
      <c r="L330" s="45">
        <v>3433.43</v>
      </c>
      <c r="M330" s="45">
        <v>1.71</v>
      </c>
    </row>
    <row r="331" spans="1:13" x14ac:dyDescent="0.25">
      <c r="A331" s="45">
        <v>65</v>
      </c>
      <c r="B331" s="45" t="s">
        <v>184</v>
      </c>
      <c r="C331" s="17">
        <v>45357.778229166666</v>
      </c>
      <c r="D331" s="45">
        <v>0</v>
      </c>
      <c r="E331" s="45">
        <v>4640</v>
      </c>
      <c r="F331" s="45">
        <v>33</v>
      </c>
      <c r="G331" s="45">
        <v>5</v>
      </c>
      <c r="H331" s="45">
        <v>10</v>
      </c>
      <c r="I331" s="45">
        <v>300.02999999999997</v>
      </c>
      <c r="K331" s="45">
        <v>21719.18</v>
      </c>
      <c r="L331" s="45">
        <v>4284.3599999999997</v>
      </c>
      <c r="M331" s="45">
        <v>1.52</v>
      </c>
    </row>
    <row r="332" spans="1:13" x14ac:dyDescent="0.25">
      <c r="A332" s="45">
        <v>65</v>
      </c>
      <c r="B332" s="45" t="s">
        <v>184</v>
      </c>
      <c r="C332" s="17">
        <v>45357.78224537037</v>
      </c>
      <c r="D332" s="45">
        <v>0</v>
      </c>
      <c r="E332" s="45">
        <v>4640</v>
      </c>
      <c r="F332" s="45">
        <v>34</v>
      </c>
      <c r="G332" s="45">
        <v>1</v>
      </c>
      <c r="H332" s="45">
        <v>1</v>
      </c>
      <c r="I332" s="45">
        <v>300.02999999999997</v>
      </c>
      <c r="K332" s="45">
        <v>19130.419999999998</v>
      </c>
      <c r="L332" s="45">
        <v>3829.83</v>
      </c>
      <c r="M332" s="45">
        <v>1.62</v>
      </c>
    </row>
    <row r="333" spans="1:13" x14ac:dyDescent="0.25">
      <c r="A333" s="45">
        <v>65</v>
      </c>
      <c r="B333" s="45" t="s">
        <v>184</v>
      </c>
      <c r="C333" s="17">
        <v>45357.78224537037</v>
      </c>
      <c r="D333" s="45">
        <v>0</v>
      </c>
      <c r="E333" s="45">
        <v>4640</v>
      </c>
      <c r="F333" s="45">
        <v>34</v>
      </c>
      <c r="G333" s="45">
        <v>2</v>
      </c>
      <c r="H333" s="45">
        <v>2</v>
      </c>
      <c r="I333" s="45">
        <v>300.02999999999997</v>
      </c>
      <c r="K333" s="45">
        <v>18359.62</v>
      </c>
      <c r="L333" s="45">
        <v>3704</v>
      </c>
      <c r="M333" s="45">
        <v>1.65</v>
      </c>
    </row>
    <row r="334" spans="1:13" x14ac:dyDescent="0.25">
      <c r="A334" s="45">
        <v>65</v>
      </c>
      <c r="B334" s="45" t="s">
        <v>184</v>
      </c>
      <c r="C334" s="17">
        <v>45357.78224537037</v>
      </c>
      <c r="D334" s="45">
        <v>0</v>
      </c>
      <c r="E334" s="45">
        <v>4640</v>
      </c>
      <c r="F334" s="45">
        <v>34</v>
      </c>
      <c r="G334" s="45">
        <v>3</v>
      </c>
      <c r="H334" s="45">
        <v>3</v>
      </c>
      <c r="I334" s="45">
        <v>300.02999999999997</v>
      </c>
      <c r="K334" s="45">
        <v>3947.41</v>
      </c>
      <c r="L334" s="45">
        <v>769.96</v>
      </c>
      <c r="M334" s="45">
        <v>3.6</v>
      </c>
    </row>
    <row r="335" spans="1:13" x14ac:dyDescent="0.25">
      <c r="A335" s="45">
        <v>65</v>
      </c>
      <c r="B335" s="45" t="s">
        <v>184</v>
      </c>
      <c r="C335" s="17">
        <v>45357.78224537037</v>
      </c>
      <c r="D335" s="45">
        <v>0</v>
      </c>
      <c r="E335" s="45">
        <v>4640</v>
      </c>
      <c r="F335" s="45">
        <v>34</v>
      </c>
      <c r="G335" s="45">
        <v>4</v>
      </c>
      <c r="H335" s="45">
        <v>4</v>
      </c>
      <c r="I335" s="45">
        <v>300.02999999999997</v>
      </c>
      <c r="K335" s="45">
        <v>3880.22</v>
      </c>
      <c r="L335" s="45">
        <v>762.66</v>
      </c>
      <c r="M335" s="45">
        <v>3.63</v>
      </c>
    </row>
    <row r="336" spans="1:13" x14ac:dyDescent="0.25">
      <c r="A336" s="45">
        <v>65</v>
      </c>
      <c r="B336" s="45" t="s">
        <v>184</v>
      </c>
      <c r="C336" s="17">
        <v>45357.78224537037</v>
      </c>
      <c r="D336" s="45">
        <v>0</v>
      </c>
      <c r="E336" s="45">
        <v>4640</v>
      </c>
      <c r="F336" s="45">
        <v>34</v>
      </c>
      <c r="G336" s="45">
        <v>5</v>
      </c>
      <c r="H336" s="45">
        <v>5</v>
      </c>
      <c r="I336" s="45">
        <v>300.02999999999997</v>
      </c>
      <c r="K336" s="45">
        <v>3948.93</v>
      </c>
      <c r="L336" s="45">
        <v>764.14</v>
      </c>
      <c r="M336" s="45">
        <v>3.6</v>
      </c>
    </row>
    <row r="337" spans="1:13" x14ac:dyDescent="0.25">
      <c r="A337" s="45">
        <v>65</v>
      </c>
      <c r="B337" s="45" t="s">
        <v>184</v>
      </c>
      <c r="C337" s="17">
        <v>45357.785914351851</v>
      </c>
      <c r="D337" s="45">
        <v>0</v>
      </c>
      <c r="E337" s="45">
        <v>4640</v>
      </c>
      <c r="F337" s="45">
        <v>34</v>
      </c>
      <c r="G337" s="45">
        <v>1</v>
      </c>
      <c r="H337" s="45">
        <v>6</v>
      </c>
      <c r="I337" s="45">
        <v>300.04000000000002</v>
      </c>
      <c r="K337" s="45">
        <v>3866.36</v>
      </c>
      <c r="L337" s="45">
        <v>757.02</v>
      </c>
      <c r="M337" s="45">
        <v>3.65</v>
      </c>
    </row>
    <row r="338" spans="1:13" x14ac:dyDescent="0.25">
      <c r="A338" s="45">
        <v>65</v>
      </c>
      <c r="B338" s="45" t="s">
        <v>184</v>
      </c>
      <c r="C338" s="17">
        <v>45357.785914351851</v>
      </c>
      <c r="D338" s="45">
        <v>0</v>
      </c>
      <c r="E338" s="45">
        <v>4640</v>
      </c>
      <c r="F338" s="45">
        <v>34</v>
      </c>
      <c r="G338" s="45">
        <v>2</v>
      </c>
      <c r="H338" s="45">
        <v>7</v>
      </c>
      <c r="I338" s="45">
        <v>300.04000000000002</v>
      </c>
      <c r="K338" s="45">
        <v>3630.5</v>
      </c>
      <c r="L338" s="45">
        <v>719.3</v>
      </c>
      <c r="M338" s="45">
        <v>3.75</v>
      </c>
    </row>
    <row r="339" spans="1:13" x14ac:dyDescent="0.25">
      <c r="A339" s="45">
        <v>65</v>
      </c>
      <c r="B339" s="45" t="s">
        <v>184</v>
      </c>
      <c r="C339" s="17">
        <v>45357.785914351851</v>
      </c>
      <c r="D339" s="45">
        <v>0</v>
      </c>
      <c r="E339" s="45">
        <v>4640</v>
      </c>
      <c r="F339" s="45">
        <v>34</v>
      </c>
      <c r="G339" s="45">
        <v>3</v>
      </c>
      <c r="H339" s="45">
        <v>8</v>
      </c>
      <c r="I339" s="45">
        <v>300.04000000000002</v>
      </c>
      <c r="K339" s="45">
        <v>3817.29</v>
      </c>
      <c r="L339" s="45">
        <v>743.98</v>
      </c>
      <c r="M339" s="45">
        <v>3.66</v>
      </c>
    </row>
    <row r="340" spans="1:13" x14ac:dyDescent="0.25">
      <c r="A340" s="45">
        <v>65</v>
      </c>
      <c r="B340" s="45" t="s">
        <v>184</v>
      </c>
      <c r="C340" s="17">
        <v>45357.785914351851</v>
      </c>
      <c r="D340" s="45">
        <v>0</v>
      </c>
      <c r="E340" s="45">
        <v>4640</v>
      </c>
      <c r="F340" s="45">
        <v>34</v>
      </c>
      <c r="G340" s="45">
        <v>4</v>
      </c>
      <c r="H340" s="45">
        <v>9</v>
      </c>
      <c r="I340" s="45">
        <v>300.04000000000002</v>
      </c>
      <c r="K340" s="45">
        <v>4366.17</v>
      </c>
      <c r="L340" s="45">
        <v>860.51</v>
      </c>
      <c r="M340" s="45">
        <v>3.42</v>
      </c>
    </row>
    <row r="341" spans="1:13" x14ac:dyDescent="0.25">
      <c r="A341" s="45">
        <v>65</v>
      </c>
      <c r="B341" s="45" t="s">
        <v>184</v>
      </c>
      <c r="C341" s="17">
        <v>45357.785914351851</v>
      </c>
      <c r="D341" s="45">
        <v>0</v>
      </c>
      <c r="E341" s="45">
        <v>4640</v>
      </c>
      <c r="F341" s="45">
        <v>34</v>
      </c>
      <c r="G341" s="45">
        <v>5</v>
      </c>
      <c r="H341" s="45">
        <v>10</v>
      </c>
      <c r="I341" s="45">
        <v>300.04000000000002</v>
      </c>
      <c r="K341" s="45">
        <v>3693.47</v>
      </c>
      <c r="L341" s="45">
        <v>713.54</v>
      </c>
      <c r="M341" s="45">
        <v>3.73</v>
      </c>
    </row>
    <row r="342" spans="1:13" x14ac:dyDescent="0.25">
      <c r="A342" s="45">
        <v>65</v>
      </c>
      <c r="B342" s="45" t="s">
        <v>184</v>
      </c>
      <c r="C342" s="17">
        <v>45357.789930555555</v>
      </c>
      <c r="D342" s="45">
        <v>0</v>
      </c>
      <c r="E342" s="45">
        <v>4640</v>
      </c>
      <c r="F342" s="45">
        <v>35</v>
      </c>
      <c r="G342" s="45">
        <v>1</v>
      </c>
      <c r="H342" s="45">
        <v>1</v>
      </c>
      <c r="I342" s="45">
        <v>300.02</v>
      </c>
      <c r="K342" s="45">
        <v>6224.28</v>
      </c>
      <c r="L342" s="45">
        <v>1231.76</v>
      </c>
      <c r="M342" s="45">
        <v>2.86</v>
      </c>
    </row>
    <row r="343" spans="1:13" x14ac:dyDescent="0.25">
      <c r="A343" s="45">
        <v>65</v>
      </c>
      <c r="B343" s="45" t="s">
        <v>184</v>
      </c>
      <c r="C343" s="17">
        <v>45357.789930555555</v>
      </c>
      <c r="D343" s="45">
        <v>0</v>
      </c>
      <c r="E343" s="45">
        <v>4640</v>
      </c>
      <c r="F343" s="45">
        <v>35</v>
      </c>
      <c r="G343" s="45">
        <v>2</v>
      </c>
      <c r="H343" s="45">
        <v>2</v>
      </c>
      <c r="I343" s="45">
        <v>300.02</v>
      </c>
      <c r="K343" s="45">
        <v>6784.35</v>
      </c>
      <c r="L343" s="45">
        <v>1358.46</v>
      </c>
      <c r="M343" s="45">
        <v>2.73</v>
      </c>
    </row>
    <row r="344" spans="1:13" x14ac:dyDescent="0.25">
      <c r="A344" s="45">
        <v>65</v>
      </c>
      <c r="B344" s="45" t="s">
        <v>184</v>
      </c>
      <c r="C344" s="17">
        <v>45357.789930555555</v>
      </c>
      <c r="D344" s="45">
        <v>0</v>
      </c>
      <c r="E344" s="45">
        <v>4640</v>
      </c>
      <c r="F344" s="45">
        <v>35</v>
      </c>
      <c r="G344" s="45">
        <v>3</v>
      </c>
      <c r="H344" s="45">
        <v>3</v>
      </c>
      <c r="I344" s="45">
        <v>300.02</v>
      </c>
      <c r="K344" s="45">
        <v>6356.87</v>
      </c>
      <c r="L344" s="45">
        <v>1251.1099999999999</v>
      </c>
      <c r="M344" s="45">
        <v>2.82</v>
      </c>
    </row>
    <row r="345" spans="1:13" x14ac:dyDescent="0.25">
      <c r="A345" s="45">
        <v>65</v>
      </c>
      <c r="B345" s="45" t="s">
        <v>184</v>
      </c>
      <c r="C345" s="17">
        <v>45357.789930555555</v>
      </c>
      <c r="D345" s="45">
        <v>0</v>
      </c>
      <c r="E345" s="45">
        <v>4640</v>
      </c>
      <c r="F345" s="45">
        <v>35</v>
      </c>
      <c r="G345" s="45">
        <v>4</v>
      </c>
      <c r="H345" s="45">
        <v>4</v>
      </c>
      <c r="I345" s="45">
        <v>300.02</v>
      </c>
      <c r="K345" s="45">
        <v>5905.68</v>
      </c>
      <c r="L345" s="45">
        <v>1170.6400000000001</v>
      </c>
      <c r="M345" s="45">
        <v>2.93</v>
      </c>
    </row>
    <row r="346" spans="1:13" x14ac:dyDescent="0.25">
      <c r="A346" s="45">
        <v>65</v>
      </c>
      <c r="B346" s="45" t="s">
        <v>184</v>
      </c>
      <c r="C346" s="17">
        <v>45357.789930555555</v>
      </c>
      <c r="D346" s="45">
        <v>0</v>
      </c>
      <c r="E346" s="45">
        <v>4640</v>
      </c>
      <c r="F346" s="45">
        <v>35</v>
      </c>
      <c r="G346" s="45">
        <v>5</v>
      </c>
      <c r="H346" s="45">
        <v>5</v>
      </c>
      <c r="I346" s="45">
        <v>300.02</v>
      </c>
      <c r="K346" s="45">
        <v>9995.7800000000007</v>
      </c>
      <c r="L346" s="45">
        <v>1962.13</v>
      </c>
      <c r="M346" s="45">
        <v>2.25</v>
      </c>
    </row>
    <row r="347" spans="1:13" x14ac:dyDescent="0.25">
      <c r="A347" s="45">
        <v>65</v>
      </c>
      <c r="B347" s="45" t="s">
        <v>184</v>
      </c>
      <c r="C347" s="17">
        <v>45357.793599537035</v>
      </c>
      <c r="D347" s="45">
        <v>0</v>
      </c>
      <c r="E347" s="45">
        <v>4640</v>
      </c>
      <c r="F347" s="45">
        <v>35</v>
      </c>
      <c r="G347" s="45">
        <v>1</v>
      </c>
      <c r="H347" s="45">
        <v>6</v>
      </c>
      <c r="I347" s="45">
        <v>300.04000000000002</v>
      </c>
      <c r="K347" s="45">
        <v>9129.57</v>
      </c>
      <c r="L347" s="45">
        <v>1816.62</v>
      </c>
      <c r="M347" s="45">
        <v>2.35</v>
      </c>
    </row>
    <row r="348" spans="1:13" x14ac:dyDescent="0.25">
      <c r="A348" s="45">
        <v>65</v>
      </c>
      <c r="B348" s="45" t="s">
        <v>184</v>
      </c>
      <c r="C348" s="17">
        <v>45357.793599537035</v>
      </c>
      <c r="D348" s="45">
        <v>0</v>
      </c>
      <c r="E348" s="45">
        <v>4640</v>
      </c>
      <c r="F348" s="45">
        <v>35</v>
      </c>
      <c r="G348" s="45">
        <v>2</v>
      </c>
      <c r="H348" s="45">
        <v>7</v>
      </c>
      <c r="I348" s="45">
        <v>300.04000000000002</v>
      </c>
      <c r="K348" s="45">
        <v>7507.3</v>
      </c>
      <c r="L348" s="45">
        <v>1504.95</v>
      </c>
      <c r="M348" s="45">
        <v>2.59</v>
      </c>
    </row>
    <row r="349" spans="1:13" x14ac:dyDescent="0.25">
      <c r="A349" s="45">
        <v>65</v>
      </c>
      <c r="B349" s="45" t="s">
        <v>184</v>
      </c>
      <c r="C349" s="17">
        <v>45357.793599537035</v>
      </c>
      <c r="D349" s="45">
        <v>0</v>
      </c>
      <c r="E349" s="45">
        <v>4640</v>
      </c>
      <c r="F349" s="45">
        <v>35</v>
      </c>
      <c r="G349" s="45">
        <v>3</v>
      </c>
      <c r="H349" s="45">
        <v>8</v>
      </c>
      <c r="I349" s="45">
        <v>300.04000000000002</v>
      </c>
      <c r="K349" s="45">
        <v>8920.1</v>
      </c>
      <c r="L349" s="45">
        <v>1762.89</v>
      </c>
      <c r="M349" s="45">
        <v>2.38</v>
      </c>
    </row>
    <row r="350" spans="1:13" x14ac:dyDescent="0.25">
      <c r="A350" s="45">
        <v>65</v>
      </c>
      <c r="B350" s="45" t="s">
        <v>184</v>
      </c>
      <c r="C350" s="17">
        <v>45357.793599537035</v>
      </c>
      <c r="D350" s="45">
        <v>0</v>
      </c>
      <c r="E350" s="45">
        <v>4640</v>
      </c>
      <c r="F350" s="45">
        <v>35</v>
      </c>
      <c r="G350" s="45">
        <v>4</v>
      </c>
      <c r="H350" s="45">
        <v>9</v>
      </c>
      <c r="I350" s="45">
        <v>300.04000000000002</v>
      </c>
      <c r="K350" s="45">
        <v>10365.32</v>
      </c>
      <c r="L350" s="45">
        <v>2068.81</v>
      </c>
      <c r="M350" s="45">
        <v>2.21</v>
      </c>
    </row>
    <row r="351" spans="1:13" x14ac:dyDescent="0.25">
      <c r="A351" s="45">
        <v>65</v>
      </c>
      <c r="B351" s="45" t="s">
        <v>184</v>
      </c>
      <c r="C351" s="17">
        <v>45357.793599537035</v>
      </c>
      <c r="D351" s="45">
        <v>0</v>
      </c>
      <c r="E351" s="45">
        <v>4640</v>
      </c>
      <c r="F351" s="45">
        <v>35</v>
      </c>
      <c r="G351" s="45">
        <v>5</v>
      </c>
      <c r="H351" s="45">
        <v>10</v>
      </c>
      <c r="I351" s="45">
        <v>300.04000000000002</v>
      </c>
      <c r="K351" s="45">
        <v>9266.34</v>
      </c>
      <c r="L351" s="45">
        <v>1817.6</v>
      </c>
      <c r="M351" s="45">
        <v>2.33</v>
      </c>
    </row>
    <row r="352" spans="1:13" x14ac:dyDescent="0.25">
      <c r="A352" s="45">
        <v>65</v>
      </c>
      <c r="B352" s="45" t="s">
        <v>184</v>
      </c>
      <c r="C352" s="17">
        <v>45357.797719907408</v>
      </c>
      <c r="D352" s="45">
        <v>0</v>
      </c>
      <c r="E352" s="45">
        <v>4640</v>
      </c>
      <c r="F352" s="45">
        <v>36</v>
      </c>
      <c r="G352" s="45">
        <v>1</v>
      </c>
      <c r="H352" s="45">
        <v>1</v>
      </c>
      <c r="I352" s="45">
        <v>300.02999999999997</v>
      </c>
      <c r="K352" s="45">
        <v>9814.33</v>
      </c>
      <c r="L352" s="45">
        <v>1954.66</v>
      </c>
      <c r="M352" s="45">
        <v>2.27</v>
      </c>
    </row>
    <row r="353" spans="1:13" x14ac:dyDescent="0.25">
      <c r="A353" s="45">
        <v>65</v>
      </c>
      <c r="B353" s="45" t="s">
        <v>184</v>
      </c>
      <c r="C353" s="17">
        <v>45357.797719907408</v>
      </c>
      <c r="D353" s="45">
        <v>0</v>
      </c>
      <c r="E353" s="45">
        <v>4640</v>
      </c>
      <c r="F353" s="45">
        <v>36</v>
      </c>
      <c r="G353" s="45">
        <v>2</v>
      </c>
      <c r="H353" s="45">
        <v>2</v>
      </c>
      <c r="I353" s="45">
        <v>300.02999999999997</v>
      </c>
      <c r="K353" s="45">
        <v>15171.34</v>
      </c>
      <c r="L353" s="45">
        <v>3058.41</v>
      </c>
      <c r="M353" s="45">
        <v>1.82</v>
      </c>
    </row>
    <row r="354" spans="1:13" x14ac:dyDescent="0.25">
      <c r="A354" s="45">
        <v>65</v>
      </c>
      <c r="B354" s="45" t="s">
        <v>184</v>
      </c>
      <c r="C354" s="17">
        <v>45357.797719907408</v>
      </c>
      <c r="D354" s="45">
        <v>0</v>
      </c>
      <c r="E354" s="45">
        <v>4640</v>
      </c>
      <c r="F354" s="45">
        <v>36</v>
      </c>
      <c r="G354" s="45">
        <v>3</v>
      </c>
      <c r="H354" s="45">
        <v>3</v>
      </c>
      <c r="I354" s="45">
        <v>300.02999999999997</v>
      </c>
      <c r="K354" s="45">
        <v>4129.1499999999996</v>
      </c>
      <c r="L354" s="45">
        <v>806.39</v>
      </c>
      <c r="M354" s="45">
        <v>3.52</v>
      </c>
    </row>
    <row r="355" spans="1:13" x14ac:dyDescent="0.25">
      <c r="A355" s="45">
        <v>65</v>
      </c>
      <c r="B355" s="45" t="s">
        <v>184</v>
      </c>
      <c r="C355" s="17">
        <v>45357.797719907408</v>
      </c>
      <c r="D355" s="45">
        <v>0</v>
      </c>
      <c r="E355" s="45">
        <v>4640</v>
      </c>
      <c r="F355" s="45">
        <v>36</v>
      </c>
      <c r="G355" s="45">
        <v>4</v>
      </c>
      <c r="H355" s="45">
        <v>4</v>
      </c>
      <c r="I355" s="45">
        <v>300.02999999999997</v>
      </c>
      <c r="K355" s="45">
        <v>4354.28</v>
      </c>
      <c r="L355" s="45">
        <v>858.27</v>
      </c>
      <c r="M355" s="45">
        <v>3.43</v>
      </c>
    </row>
    <row r="356" spans="1:13" x14ac:dyDescent="0.25">
      <c r="A356" s="45">
        <v>65</v>
      </c>
      <c r="B356" s="45" t="s">
        <v>184</v>
      </c>
      <c r="C356" s="17">
        <v>45357.797719907408</v>
      </c>
      <c r="D356" s="45">
        <v>0</v>
      </c>
      <c r="E356" s="45">
        <v>4640</v>
      </c>
      <c r="F356" s="45">
        <v>36</v>
      </c>
      <c r="G356" s="45">
        <v>5</v>
      </c>
      <c r="H356" s="45">
        <v>5</v>
      </c>
      <c r="I356" s="45">
        <v>300.02999999999997</v>
      </c>
      <c r="K356" s="45">
        <v>5399.89</v>
      </c>
      <c r="L356" s="45">
        <v>1051.74</v>
      </c>
      <c r="M356" s="45">
        <v>3.07</v>
      </c>
    </row>
    <row r="357" spans="1:13" x14ac:dyDescent="0.25">
      <c r="A357" s="45">
        <v>65</v>
      </c>
      <c r="B357" s="45" t="s">
        <v>184</v>
      </c>
      <c r="C357" s="17">
        <v>45357.801388888889</v>
      </c>
      <c r="D357" s="45">
        <v>0</v>
      </c>
      <c r="E357" s="45">
        <v>4640</v>
      </c>
      <c r="F357" s="45">
        <v>36</v>
      </c>
      <c r="G357" s="45">
        <v>1</v>
      </c>
      <c r="H357" s="45">
        <v>6</v>
      </c>
      <c r="I357" s="45">
        <v>300.02999999999997</v>
      </c>
      <c r="K357" s="45">
        <v>5070.49</v>
      </c>
      <c r="L357" s="45">
        <v>999.62</v>
      </c>
      <c r="M357" s="45">
        <v>3.17</v>
      </c>
    </row>
    <row r="358" spans="1:13" x14ac:dyDescent="0.25">
      <c r="A358" s="45">
        <v>65</v>
      </c>
      <c r="B358" s="45" t="s">
        <v>184</v>
      </c>
      <c r="C358" s="17">
        <v>45357.801388888889</v>
      </c>
      <c r="D358" s="45">
        <v>0</v>
      </c>
      <c r="E358" s="45">
        <v>4640</v>
      </c>
      <c r="F358" s="45">
        <v>36</v>
      </c>
      <c r="G358" s="45">
        <v>2</v>
      </c>
      <c r="H358" s="45">
        <v>7</v>
      </c>
      <c r="I358" s="45">
        <v>300.02999999999997</v>
      </c>
      <c r="K358" s="45">
        <v>6359.73</v>
      </c>
      <c r="L358" s="45">
        <v>1272.58</v>
      </c>
      <c r="M358" s="45">
        <v>2.82</v>
      </c>
    </row>
    <row r="359" spans="1:13" x14ac:dyDescent="0.25">
      <c r="A359" s="45">
        <v>65</v>
      </c>
      <c r="B359" s="45" t="s">
        <v>184</v>
      </c>
      <c r="C359" s="17">
        <v>45357.801388888889</v>
      </c>
      <c r="D359" s="45">
        <v>0</v>
      </c>
      <c r="E359" s="45">
        <v>4640</v>
      </c>
      <c r="F359" s="45">
        <v>36</v>
      </c>
      <c r="G359" s="45">
        <v>3</v>
      </c>
      <c r="H359" s="45">
        <v>8</v>
      </c>
      <c r="I359" s="45">
        <v>300.02999999999997</v>
      </c>
      <c r="K359" s="45">
        <v>5421.91</v>
      </c>
      <c r="L359" s="45">
        <v>1064.57</v>
      </c>
      <c r="M359" s="45">
        <v>3.06</v>
      </c>
    </row>
    <row r="360" spans="1:13" x14ac:dyDescent="0.25">
      <c r="A360" s="45">
        <v>65</v>
      </c>
      <c r="B360" s="45" t="s">
        <v>184</v>
      </c>
      <c r="C360" s="17">
        <v>45357.801388888889</v>
      </c>
      <c r="D360" s="45">
        <v>0</v>
      </c>
      <c r="E360" s="45">
        <v>4640</v>
      </c>
      <c r="F360" s="45">
        <v>36</v>
      </c>
      <c r="G360" s="45">
        <v>4</v>
      </c>
      <c r="H360" s="45">
        <v>9</v>
      </c>
      <c r="I360" s="45">
        <v>300.02999999999997</v>
      </c>
      <c r="K360" s="45">
        <v>5744.24</v>
      </c>
      <c r="L360" s="45">
        <v>1138.27</v>
      </c>
      <c r="M360" s="45">
        <v>2.97</v>
      </c>
    </row>
    <row r="361" spans="1:13" x14ac:dyDescent="0.25">
      <c r="A361" s="45">
        <v>65</v>
      </c>
      <c r="B361" s="45" t="s">
        <v>184</v>
      </c>
      <c r="C361" s="17">
        <v>45357.801388888889</v>
      </c>
      <c r="D361" s="45">
        <v>0</v>
      </c>
      <c r="E361" s="45">
        <v>4640</v>
      </c>
      <c r="F361" s="45">
        <v>36</v>
      </c>
      <c r="G361" s="45">
        <v>5</v>
      </c>
      <c r="H361" s="45">
        <v>10</v>
      </c>
      <c r="I361" s="45">
        <v>300.02999999999997</v>
      </c>
      <c r="K361" s="45">
        <v>5686.62</v>
      </c>
      <c r="L361" s="45">
        <v>1108.5899999999999</v>
      </c>
      <c r="M361" s="45">
        <v>2.99</v>
      </c>
    </row>
    <row r="362" spans="1:13" x14ac:dyDescent="0.25">
      <c r="A362" s="45">
        <v>65</v>
      </c>
      <c r="B362" s="45" t="s">
        <v>184</v>
      </c>
      <c r="C362" s="17">
        <v>45357.805393518516</v>
      </c>
      <c r="D362" s="45">
        <v>0</v>
      </c>
      <c r="E362" s="45">
        <v>4640</v>
      </c>
      <c r="F362" s="45">
        <v>37</v>
      </c>
      <c r="G362" s="45">
        <v>1</v>
      </c>
      <c r="H362" s="45">
        <v>1</v>
      </c>
      <c r="I362" s="45">
        <v>300.04000000000002</v>
      </c>
      <c r="K362" s="45">
        <v>8307.26</v>
      </c>
      <c r="L362" s="45">
        <v>1651.29</v>
      </c>
      <c r="M362" s="45">
        <v>2.4700000000000002</v>
      </c>
    </row>
    <row r="363" spans="1:13" x14ac:dyDescent="0.25">
      <c r="A363" s="45">
        <v>65</v>
      </c>
      <c r="B363" s="45" t="s">
        <v>184</v>
      </c>
      <c r="C363" s="17">
        <v>45357.805393518516</v>
      </c>
      <c r="D363" s="45">
        <v>0</v>
      </c>
      <c r="E363" s="45">
        <v>4640</v>
      </c>
      <c r="F363" s="45">
        <v>37</v>
      </c>
      <c r="G363" s="45">
        <v>2</v>
      </c>
      <c r="H363" s="45">
        <v>2</v>
      </c>
      <c r="I363" s="45">
        <v>300.04000000000002</v>
      </c>
      <c r="K363" s="45">
        <v>7670.61</v>
      </c>
      <c r="L363" s="45">
        <v>1538.24</v>
      </c>
      <c r="M363" s="45">
        <v>2.57</v>
      </c>
    </row>
    <row r="364" spans="1:13" x14ac:dyDescent="0.25">
      <c r="A364" s="45">
        <v>65</v>
      </c>
      <c r="B364" s="45" t="s">
        <v>184</v>
      </c>
      <c r="C364" s="17">
        <v>45357.805393518516</v>
      </c>
      <c r="D364" s="45">
        <v>0</v>
      </c>
      <c r="E364" s="45">
        <v>4640</v>
      </c>
      <c r="F364" s="45">
        <v>37</v>
      </c>
      <c r="G364" s="45">
        <v>3</v>
      </c>
      <c r="H364" s="45">
        <v>3</v>
      </c>
      <c r="I364" s="45">
        <v>300.04000000000002</v>
      </c>
      <c r="K364" s="45">
        <v>7319.74</v>
      </c>
      <c r="L364" s="45">
        <v>1443.53</v>
      </c>
      <c r="M364" s="45">
        <v>2.63</v>
      </c>
    </row>
    <row r="365" spans="1:13" x14ac:dyDescent="0.25">
      <c r="A365" s="45">
        <v>65</v>
      </c>
      <c r="B365" s="45" t="s">
        <v>184</v>
      </c>
      <c r="C365" s="17">
        <v>45357.805393518516</v>
      </c>
      <c r="D365" s="45">
        <v>0</v>
      </c>
      <c r="E365" s="45">
        <v>4640</v>
      </c>
      <c r="F365" s="45">
        <v>37</v>
      </c>
      <c r="G365" s="45">
        <v>4</v>
      </c>
      <c r="H365" s="45">
        <v>4</v>
      </c>
      <c r="I365" s="45">
        <v>300.04000000000002</v>
      </c>
      <c r="K365" s="45">
        <v>6800.77</v>
      </c>
      <c r="L365" s="45">
        <v>1351.07</v>
      </c>
      <c r="M365" s="45">
        <v>2.73</v>
      </c>
    </row>
    <row r="366" spans="1:13" x14ac:dyDescent="0.25">
      <c r="A366" s="45">
        <v>65</v>
      </c>
      <c r="B366" s="45" t="s">
        <v>184</v>
      </c>
      <c r="C366" s="17">
        <v>45357.805393518516</v>
      </c>
      <c r="D366" s="45">
        <v>0</v>
      </c>
      <c r="E366" s="45">
        <v>4640</v>
      </c>
      <c r="F366" s="45">
        <v>37</v>
      </c>
      <c r="G366" s="45">
        <v>5</v>
      </c>
      <c r="H366" s="45">
        <v>5</v>
      </c>
      <c r="I366" s="45">
        <v>300.04000000000002</v>
      </c>
      <c r="K366" s="45">
        <v>15354.99</v>
      </c>
      <c r="L366" s="45">
        <v>3024.28</v>
      </c>
      <c r="M366" s="45">
        <v>1.81</v>
      </c>
    </row>
    <row r="367" spans="1:13" x14ac:dyDescent="0.25">
      <c r="A367" s="45">
        <v>65</v>
      </c>
      <c r="B367" s="45" t="s">
        <v>184</v>
      </c>
      <c r="C367" s="17">
        <v>45357.809062499997</v>
      </c>
      <c r="D367" s="45">
        <v>0</v>
      </c>
      <c r="E367" s="45">
        <v>4640</v>
      </c>
      <c r="F367" s="45">
        <v>37</v>
      </c>
      <c r="G367" s="45">
        <v>1</v>
      </c>
      <c r="H367" s="45">
        <v>6</v>
      </c>
      <c r="I367" s="45">
        <v>300.04000000000002</v>
      </c>
      <c r="K367" s="45">
        <v>14948.64</v>
      </c>
      <c r="L367" s="45">
        <v>2988.68</v>
      </c>
      <c r="M367" s="45">
        <v>1.84</v>
      </c>
    </row>
    <row r="368" spans="1:13" x14ac:dyDescent="0.25">
      <c r="A368" s="45">
        <v>65</v>
      </c>
      <c r="B368" s="45" t="s">
        <v>184</v>
      </c>
      <c r="C368" s="17">
        <v>45357.809062499997</v>
      </c>
      <c r="D368" s="45">
        <v>0</v>
      </c>
      <c r="E368" s="45">
        <v>4640</v>
      </c>
      <c r="F368" s="45">
        <v>37</v>
      </c>
      <c r="G368" s="45">
        <v>2</v>
      </c>
      <c r="H368" s="45">
        <v>7</v>
      </c>
      <c r="I368" s="45">
        <v>300.04000000000002</v>
      </c>
      <c r="K368" s="45">
        <v>13065.94</v>
      </c>
      <c r="L368" s="45">
        <v>2631.88</v>
      </c>
      <c r="M368" s="45">
        <v>1.96</v>
      </c>
    </row>
    <row r="369" spans="1:13" x14ac:dyDescent="0.25">
      <c r="A369" s="45">
        <v>65</v>
      </c>
      <c r="B369" s="45" t="s">
        <v>184</v>
      </c>
      <c r="C369" s="17">
        <v>45357.809062499997</v>
      </c>
      <c r="D369" s="45">
        <v>0</v>
      </c>
      <c r="E369" s="45">
        <v>4640</v>
      </c>
      <c r="F369" s="45">
        <v>37</v>
      </c>
      <c r="G369" s="45">
        <v>3</v>
      </c>
      <c r="H369" s="45">
        <v>8</v>
      </c>
      <c r="I369" s="45">
        <v>300.04000000000002</v>
      </c>
      <c r="K369" s="45">
        <v>13602.95</v>
      </c>
      <c r="L369" s="45">
        <v>2698.43</v>
      </c>
      <c r="M369" s="45">
        <v>1.92</v>
      </c>
    </row>
    <row r="370" spans="1:13" x14ac:dyDescent="0.25">
      <c r="A370" s="45">
        <v>65</v>
      </c>
      <c r="B370" s="45" t="s">
        <v>184</v>
      </c>
      <c r="C370" s="17">
        <v>45357.809062499997</v>
      </c>
      <c r="D370" s="45">
        <v>0</v>
      </c>
      <c r="E370" s="45">
        <v>4640</v>
      </c>
      <c r="F370" s="45">
        <v>37</v>
      </c>
      <c r="G370" s="45">
        <v>4</v>
      </c>
      <c r="H370" s="45">
        <v>9</v>
      </c>
      <c r="I370" s="45">
        <v>300.04000000000002</v>
      </c>
      <c r="K370" s="45">
        <v>16517.16</v>
      </c>
      <c r="L370" s="45">
        <v>3308.47</v>
      </c>
      <c r="M370" s="45">
        <v>1.74</v>
      </c>
    </row>
    <row r="371" spans="1:13" x14ac:dyDescent="0.25">
      <c r="A371" s="45">
        <v>65</v>
      </c>
      <c r="B371" s="45" t="s">
        <v>184</v>
      </c>
      <c r="C371" s="17">
        <v>45357.809062499997</v>
      </c>
      <c r="D371" s="45">
        <v>0</v>
      </c>
      <c r="E371" s="45">
        <v>4640</v>
      </c>
      <c r="F371" s="45">
        <v>37</v>
      </c>
      <c r="G371" s="45">
        <v>5</v>
      </c>
      <c r="H371" s="45">
        <v>10</v>
      </c>
      <c r="I371" s="45">
        <v>300.04000000000002</v>
      </c>
      <c r="K371" s="45">
        <v>16219.58</v>
      </c>
      <c r="L371" s="45">
        <v>3195.75</v>
      </c>
      <c r="M371" s="45">
        <v>1.76</v>
      </c>
    </row>
    <row r="372" spans="1:13" x14ac:dyDescent="0.25">
      <c r="A372" s="45">
        <v>65</v>
      </c>
      <c r="B372" s="45" t="s">
        <v>184</v>
      </c>
      <c r="C372" s="17">
        <v>45357.813078703701</v>
      </c>
      <c r="D372" s="45">
        <v>0</v>
      </c>
      <c r="E372" s="45">
        <v>4640</v>
      </c>
      <c r="F372" s="45">
        <v>38</v>
      </c>
      <c r="G372" s="45">
        <v>1</v>
      </c>
      <c r="H372" s="45">
        <v>1</v>
      </c>
      <c r="I372" s="45">
        <v>300.02999999999997</v>
      </c>
      <c r="K372" s="45">
        <v>14068.25</v>
      </c>
      <c r="L372" s="45">
        <v>2811.67</v>
      </c>
      <c r="M372" s="45">
        <v>1.89</v>
      </c>
    </row>
    <row r="373" spans="1:13" x14ac:dyDescent="0.25">
      <c r="A373" s="45">
        <v>65</v>
      </c>
      <c r="B373" s="45" t="s">
        <v>184</v>
      </c>
      <c r="C373" s="17">
        <v>45357.813078703701</v>
      </c>
      <c r="D373" s="45">
        <v>0</v>
      </c>
      <c r="E373" s="45">
        <v>4640</v>
      </c>
      <c r="F373" s="45">
        <v>38</v>
      </c>
      <c r="G373" s="45">
        <v>2</v>
      </c>
      <c r="H373" s="45">
        <v>2</v>
      </c>
      <c r="I373" s="45">
        <v>300.02999999999997</v>
      </c>
      <c r="K373" s="45">
        <v>14405.16</v>
      </c>
      <c r="L373" s="45">
        <v>2903.63</v>
      </c>
      <c r="M373" s="45">
        <v>1.87</v>
      </c>
    </row>
    <row r="374" spans="1:13" x14ac:dyDescent="0.25">
      <c r="A374" s="45">
        <v>65</v>
      </c>
      <c r="B374" s="45" t="s">
        <v>184</v>
      </c>
      <c r="C374" s="17">
        <v>45357.813078703701</v>
      </c>
      <c r="D374" s="45">
        <v>0</v>
      </c>
      <c r="E374" s="45">
        <v>4640</v>
      </c>
      <c r="F374" s="45">
        <v>38</v>
      </c>
      <c r="G374" s="45">
        <v>3</v>
      </c>
      <c r="H374" s="45">
        <v>3</v>
      </c>
      <c r="I374" s="45">
        <v>300.02999999999997</v>
      </c>
      <c r="K374" s="45">
        <v>124626.14</v>
      </c>
      <c r="L374" s="45">
        <v>24895.39</v>
      </c>
      <c r="M374" s="45">
        <v>0.63</v>
      </c>
    </row>
    <row r="375" spans="1:13" x14ac:dyDescent="0.25">
      <c r="A375" s="45">
        <v>65</v>
      </c>
      <c r="B375" s="45" t="s">
        <v>184</v>
      </c>
      <c r="C375" s="17">
        <v>45357.813078703701</v>
      </c>
      <c r="D375" s="45">
        <v>0</v>
      </c>
      <c r="E375" s="45">
        <v>4640</v>
      </c>
      <c r="F375" s="45">
        <v>38</v>
      </c>
      <c r="G375" s="45">
        <v>4</v>
      </c>
      <c r="H375" s="45">
        <v>4</v>
      </c>
      <c r="I375" s="45">
        <v>300.02999999999997</v>
      </c>
      <c r="K375" s="45">
        <v>125636.25</v>
      </c>
      <c r="L375" s="45">
        <v>25314.73</v>
      </c>
      <c r="M375" s="45">
        <v>0.63</v>
      </c>
    </row>
    <row r="376" spans="1:13" x14ac:dyDescent="0.25">
      <c r="A376" s="45">
        <v>65</v>
      </c>
      <c r="B376" s="45" t="s">
        <v>184</v>
      </c>
      <c r="C376" s="17">
        <v>45357.813078703701</v>
      </c>
      <c r="D376" s="45">
        <v>0</v>
      </c>
      <c r="E376" s="45">
        <v>4640</v>
      </c>
      <c r="F376" s="45">
        <v>38</v>
      </c>
      <c r="G376" s="45">
        <v>5</v>
      </c>
      <c r="H376" s="45">
        <v>5</v>
      </c>
      <c r="I376" s="45">
        <v>300.02999999999997</v>
      </c>
      <c r="K376" s="45">
        <v>125759.99</v>
      </c>
      <c r="L376" s="45">
        <v>24925.68</v>
      </c>
      <c r="M376" s="45">
        <v>0.63</v>
      </c>
    </row>
    <row r="377" spans="1:13" x14ac:dyDescent="0.25">
      <c r="A377" s="45">
        <v>65</v>
      </c>
      <c r="B377" s="45" t="s">
        <v>184</v>
      </c>
      <c r="C377" s="17">
        <v>45357.816747685189</v>
      </c>
      <c r="D377" s="45">
        <v>0</v>
      </c>
      <c r="E377" s="45">
        <v>4640</v>
      </c>
      <c r="F377" s="45">
        <v>38</v>
      </c>
      <c r="G377" s="45">
        <v>1</v>
      </c>
      <c r="H377" s="45">
        <v>6</v>
      </c>
      <c r="I377" s="45">
        <v>300.04000000000002</v>
      </c>
      <c r="K377" s="45">
        <v>125978.42</v>
      </c>
      <c r="L377" s="45">
        <v>25370.15</v>
      </c>
      <c r="M377" s="45">
        <v>0.63</v>
      </c>
    </row>
    <row r="378" spans="1:13" x14ac:dyDescent="0.25">
      <c r="A378" s="45">
        <v>65</v>
      </c>
      <c r="B378" s="45" t="s">
        <v>184</v>
      </c>
      <c r="C378" s="17">
        <v>45357.816747685189</v>
      </c>
      <c r="D378" s="45">
        <v>0</v>
      </c>
      <c r="E378" s="45">
        <v>4640</v>
      </c>
      <c r="F378" s="45">
        <v>38</v>
      </c>
      <c r="G378" s="45">
        <v>2</v>
      </c>
      <c r="H378" s="45">
        <v>7</v>
      </c>
      <c r="I378" s="45">
        <v>300.04000000000002</v>
      </c>
      <c r="K378" s="45">
        <v>142440.41</v>
      </c>
      <c r="L378" s="45">
        <v>28886.79</v>
      </c>
      <c r="M378" s="45">
        <v>0.59</v>
      </c>
    </row>
    <row r="379" spans="1:13" x14ac:dyDescent="0.25">
      <c r="A379" s="45">
        <v>65</v>
      </c>
      <c r="B379" s="45" t="s">
        <v>184</v>
      </c>
      <c r="C379" s="17">
        <v>45357.816747685189</v>
      </c>
      <c r="D379" s="45">
        <v>0</v>
      </c>
      <c r="E379" s="45">
        <v>4640</v>
      </c>
      <c r="F379" s="45">
        <v>38</v>
      </c>
      <c r="G379" s="45">
        <v>3</v>
      </c>
      <c r="H379" s="45">
        <v>8</v>
      </c>
      <c r="I379" s="45">
        <v>300.04000000000002</v>
      </c>
      <c r="K379" s="45">
        <v>135561.22</v>
      </c>
      <c r="L379" s="45">
        <v>27083.54</v>
      </c>
      <c r="M379" s="45">
        <v>0.61</v>
      </c>
    </row>
    <row r="380" spans="1:13" x14ac:dyDescent="0.25">
      <c r="A380" s="45">
        <v>65</v>
      </c>
      <c r="B380" s="45" t="s">
        <v>184</v>
      </c>
      <c r="C380" s="17">
        <v>45357.816747685189</v>
      </c>
      <c r="D380" s="45">
        <v>0</v>
      </c>
      <c r="E380" s="45">
        <v>4640</v>
      </c>
      <c r="F380" s="45">
        <v>38</v>
      </c>
      <c r="G380" s="45">
        <v>4</v>
      </c>
      <c r="H380" s="45">
        <v>9</v>
      </c>
      <c r="I380" s="45">
        <v>300.04000000000002</v>
      </c>
      <c r="K380" s="45">
        <v>133142.57</v>
      </c>
      <c r="L380" s="45">
        <v>26829.71</v>
      </c>
      <c r="M380" s="45">
        <v>0.61</v>
      </c>
    </row>
    <row r="381" spans="1:13" x14ac:dyDescent="0.25">
      <c r="A381" s="45">
        <v>65</v>
      </c>
      <c r="B381" s="45" t="s">
        <v>184</v>
      </c>
      <c r="C381" s="17">
        <v>45357.816747685189</v>
      </c>
      <c r="D381" s="45">
        <v>0</v>
      </c>
      <c r="E381" s="45">
        <v>4640</v>
      </c>
      <c r="F381" s="45">
        <v>38</v>
      </c>
      <c r="G381" s="45">
        <v>5</v>
      </c>
      <c r="H381" s="45">
        <v>10</v>
      </c>
      <c r="I381" s="45">
        <v>300.04000000000002</v>
      </c>
      <c r="K381" s="45">
        <v>140589.93</v>
      </c>
      <c r="L381" s="45">
        <v>27870.28</v>
      </c>
      <c r="M381" s="45">
        <v>0.6</v>
      </c>
    </row>
    <row r="382" spans="1:13" x14ac:dyDescent="0.25">
      <c r="A382" s="45">
        <v>65</v>
      </c>
      <c r="B382" s="45" t="s">
        <v>184</v>
      </c>
      <c r="C382" s="17">
        <v>45357.820752314816</v>
      </c>
      <c r="D382" s="45">
        <v>0</v>
      </c>
      <c r="E382" s="45">
        <v>4640</v>
      </c>
      <c r="F382" s="45">
        <v>39</v>
      </c>
      <c r="G382" s="45">
        <v>1</v>
      </c>
      <c r="H382" s="45">
        <v>1</v>
      </c>
      <c r="I382" s="45">
        <v>300.04000000000002</v>
      </c>
      <c r="K382" s="45">
        <v>137886.19</v>
      </c>
      <c r="L382" s="45">
        <v>27774.25</v>
      </c>
      <c r="M382" s="45">
        <v>0.6</v>
      </c>
    </row>
    <row r="383" spans="1:13" x14ac:dyDescent="0.25">
      <c r="A383" s="45">
        <v>65</v>
      </c>
      <c r="B383" s="45" t="s">
        <v>184</v>
      </c>
      <c r="C383" s="17">
        <v>45357.820752314816</v>
      </c>
      <c r="D383" s="45">
        <v>0</v>
      </c>
      <c r="E383" s="45">
        <v>4640</v>
      </c>
      <c r="F383" s="45">
        <v>39</v>
      </c>
      <c r="G383" s="45">
        <v>2</v>
      </c>
      <c r="H383" s="45">
        <v>2</v>
      </c>
      <c r="I383" s="45">
        <v>300.04000000000002</v>
      </c>
      <c r="K383" s="45">
        <v>135592.56</v>
      </c>
      <c r="L383" s="45">
        <v>27496.94</v>
      </c>
      <c r="M383" s="45">
        <v>0.61</v>
      </c>
    </row>
    <row r="384" spans="1:13" x14ac:dyDescent="0.25">
      <c r="A384" s="45">
        <v>65</v>
      </c>
      <c r="B384" s="45" t="s">
        <v>184</v>
      </c>
      <c r="C384" s="17">
        <v>45357.820752314816</v>
      </c>
      <c r="D384" s="45">
        <v>0</v>
      </c>
      <c r="E384" s="45">
        <v>4640</v>
      </c>
      <c r="F384" s="45">
        <v>39</v>
      </c>
      <c r="G384" s="45">
        <v>3</v>
      </c>
      <c r="H384" s="45">
        <v>3</v>
      </c>
      <c r="I384" s="45">
        <v>300.04000000000002</v>
      </c>
      <c r="K384" s="45">
        <v>138804.42000000001</v>
      </c>
      <c r="L384" s="45">
        <v>27733.95</v>
      </c>
      <c r="M384" s="45">
        <v>0.6</v>
      </c>
    </row>
    <row r="385" spans="1:13" x14ac:dyDescent="0.25">
      <c r="A385" s="45">
        <v>65</v>
      </c>
      <c r="B385" s="45" t="s">
        <v>184</v>
      </c>
      <c r="C385" s="17">
        <v>45357.820752314816</v>
      </c>
      <c r="D385" s="45">
        <v>0</v>
      </c>
      <c r="E385" s="45">
        <v>4640</v>
      </c>
      <c r="F385" s="45">
        <v>39</v>
      </c>
      <c r="G385" s="45">
        <v>4</v>
      </c>
      <c r="H385" s="45">
        <v>4</v>
      </c>
      <c r="I385" s="45">
        <v>300.04000000000002</v>
      </c>
      <c r="K385" s="45">
        <v>141951.9</v>
      </c>
      <c r="L385" s="45">
        <v>28609.55</v>
      </c>
      <c r="M385" s="45">
        <v>0.59</v>
      </c>
    </row>
    <row r="386" spans="1:13" x14ac:dyDescent="0.25">
      <c r="A386" s="45">
        <v>65</v>
      </c>
      <c r="B386" s="45" t="s">
        <v>184</v>
      </c>
      <c r="C386" s="17">
        <v>45357.820752314816</v>
      </c>
      <c r="D386" s="45">
        <v>0</v>
      </c>
      <c r="E386" s="45">
        <v>4640</v>
      </c>
      <c r="F386" s="45">
        <v>39</v>
      </c>
      <c r="G386" s="45">
        <v>5</v>
      </c>
      <c r="H386" s="45">
        <v>5</v>
      </c>
      <c r="I386" s="45">
        <v>300.04000000000002</v>
      </c>
      <c r="K386" s="45">
        <v>141686.32</v>
      </c>
      <c r="L386" s="45">
        <v>28089.3</v>
      </c>
      <c r="M386" s="45">
        <v>0.59</v>
      </c>
    </row>
    <row r="387" spans="1:13" x14ac:dyDescent="0.25">
      <c r="A387" s="45">
        <v>65</v>
      </c>
      <c r="B387" s="45" t="s">
        <v>184</v>
      </c>
      <c r="C387" s="17">
        <v>45357.824421296296</v>
      </c>
      <c r="D387" s="45">
        <v>0</v>
      </c>
      <c r="E387" s="45">
        <v>4640</v>
      </c>
      <c r="F387" s="45">
        <v>39</v>
      </c>
      <c r="G387" s="45">
        <v>1</v>
      </c>
      <c r="H387" s="45">
        <v>6</v>
      </c>
      <c r="I387" s="45">
        <v>300.04000000000002</v>
      </c>
      <c r="K387" s="45">
        <v>139996.76</v>
      </c>
      <c r="L387" s="45">
        <v>28201.4</v>
      </c>
      <c r="M387" s="45">
        <v>0.6</v>
      </c>
    </row>
    <row r="388" spans="1:13" x14ac:dyDescent="0.25">
      <c r="A388" s="45">
        <v>65</v>
      </c>
      <c r="B388" s="45" t="s">
        <v>184</v>
      </c>
      <c r="C388" s="17">
        <v>45357.824421296296</v>
      </c>
      <c r="D388" s="45">
        <v>0</v>
      </c>
      <c r="E388" s="45">
        <v>4640</v>
      </c>
      <c r="F388" s="45">
        <v>39</v>
      </c>
      <c r="G388" s="45">
        <v>2</v>
      </c>
      <c r="H388" s="45">
        <v>7</v>
      </c>
      <c r="I388" s="45">
        <v>300.04000000000002</v>
      </c>
      <c r="K388" s="45">
        <v>142802.16</v>
      </c>
      <c r="L388" s="45">
        <v>28962.85</v>
      </c>
      <c r="M388" s="45">
        <v>0.59</v>
      </c>
    </row>
    <row r="389" spans="1:13" x14ac:dyDescent="0.25">
      <c r="A389" s="45">
        <v>65</v>
      </c>
      <c r="B389" s="45" t="s">
        <v>184</v>
      </c>
      <c r="C389" s="17">
        <v>45357.824421296296</v>
      </c>
      <c r="D389" s="45">
        <v>0</v>
      </c>
      <c r="E389" s="45">
        <v>4640</v>
      </c>
      <c r="F389" s="45">
        <v>39</v>
      </c>
      <c r="G389" s="45">
        <v>3</v>
      </c>
      <c r="H389" s="45">
        <v>8</v>
      </c>
      <c r="I389" s="45">
        <v>300.04000000000002</v>
      </c>
      <c r="K389" s="45">
        <v>142196.12</v>
      </c>
      <c r="L389" s="45">
        <v>28414.1</v>
      </c>
      <c r="M389" s="45">
        <v>0.59</v>
      </c>
    </row>
    <row r="390" spans="1:13" x14ac:dyDescent="0.25">
      <c r="A390" s="45">
        <v>65</v>
      </c>
      <c r="B390" s="45" t="s">
        <v>184</v>
      </c>
      <c r="C390" s="17">
        <v>45357.824421296296</v>
      </c>
      <c r="D390" s="45">
        <v>0</v>
      </c>
      <c r="E390" s="45">
        <v>4640</v>
      </c>
      <c r="F390" s="45">
        <v>39</v>
      </c>
      <c r="G390" s="45">
        <v>4</v>
      </c>
      <c r="H390" s="45">
        <v>9</v>
      </c>
      <c r="I390" s="45">
        <v>300.04000000000002</v>
      </c>
      <c r="K390" s="45">
        <v>166447.17000000001</v>
      </c>
      <c r="L390" s="45">
        <v>33557.99</v>
      </c>
      <c r="M390" s="45">
        <v>0.55000000000000004</v>
      </c>
    </row>
    <row r="391" spans="1:13" x14ac:dyDescent="0.25">
      <c r="A391" s="45">
        <v>65</v>
      </c>
      <c r="B391" s="45" t="s">
        <v>184</v>
      </c>
      <c r="C391" s="17">
        <v>45357.824421296296</v>
      </c>
      <c r="D391" s="45">
        <v>0</v>
      </c>
      <c r="E391" s="45">
        <v>4640</v>
      </c>
      <c r="F391" s="45">
        <v>39</v>
      </c>
      <c r="G391" s="45">
        <v>5</v>
      </c>
      <c r="H391" s="45">
        <v>10</v>
      </c>
      <c r="I391" s="45">
        <v>300.04000000000002</v>
      </c>
      <c r="K391" s="45">
        <v>178791.42</v>
      </c>
      <c r="L391" s="45">
        <v>35462.639999999999</v>
      </c>
      <c r="M391" s="45">
        <v>0.53</v>
      </c>
    </row>
    <row r="392" spans="1:13" x14ac:dyDescent="0.25">
      <c r="A392" s="45">
        <v>65</v>
      </c>
      <c r="B392" s="45" t="s">
        <v>184</v>
      </c>
      <c r="C392" s="17">
        <v>45357.8284375</v>
      </c>
      <c r="D392" s="45">
        <v>0</v>
      </c>
      <c r="E392" s="45">
        <v>4640</v>
      </c>
      <c r="F392" s="45">
        <v>40</v>
      </c>
      <c r="G392" s="45">
        <v>1</v>
      </c>
      <c r="H392" s="45">
        <v>1</v>
      </c>
      <c r="I392" s="45">
        <v>300.02999999999997</v>
      </c>
      <c r="K392" s="45">
        <v>171031.96</v>
      </c>
      <c r="L392" s="45">
        <v>34470.36</v>
      </c>
      <c r="M392" s="45">
        <v>0.54</v>
      </c>
    </row>
    <row r="393" spans="1:13" x14ac:dyDescent="0.25">
      <c r="A393" s="45">
        <v>65</v>
      </c>
      <c r="B393" s="45" t="s">
        <v>184</v>
      </c>
      <c r="C393" s="17">
        <v>45357.8284375</v>
      </c>
      <c r="D393" s="45">
        <v>0</v>
      </c>
      <c r="E393" s="45">
        <v>4640</v>
      </c>
      <c r="F393" s="45">
        <v>40</v>
      </c>
      <c r="G393" s="45">
        <v>2</v>
      </c>
      <c r="H393" s="45">
        <v>2</v>
      </c>
      <c r="I393" s="45">
        <v>300.02999999999997</v>
      </c>
      <c r="K393" s="45">
        <v>172263.96</v>
      </c>
      <c r="L393" s="45">
        <v>34953.68</v>
      </c>
      <c r="M393" s="45">
        <v>0.54</v>
      </c>
    </row>
    <row r="394" spans="1:13" x14ac:dyDescent="0.25">
      <c r="A394" s="45">
        <v>65</v>
      </c>
      <c r="B394" s="45" t="s">
        <v>184</v>
      </c>
      <c r="C394" s="17">
        <v>45357.8284375</v>
      </c>
      <c r="D394" s="45">
        <v>0</v>
      </c>
      <c r="E394" s="45">
        <v>4640</v>
      </c>
      <c r="F394" s="45">
        <v>40</v>
      </c>
      <c r="G394" s="45">
        <v>3</v>
      </c>
      <c r="H394" s="45">
        <v>3</v>
      </c>
      <c r="I394" s="45">
        <v>300.02999999999997</v>
      </c>
      <c r="K394" s="45">
        <v>171249.23</v>
      </c>
      <c r="L394" s="45">
        <v>34235.050000000003</v>
      </c>
      <c r="M394" s="45">
        <v>0.54</v>
      </c>
    </row>
    <row r="395" spans="1:13" x14ac:dyDescent="0.25">
      <c r="A395" s="45">
        <v>65</v>
      </c>
      <c r="B395" s="45" t="s">
        <v>184</v>
      </c>
      <c r="C395" s="17">
        <v>45357.8284375</v>
      </c>
      <c r="D395" s="45">
        <v>0</v>
      </c>
      <c r="E395" s="45">
        <v>4640</v>
      </c>
      <c r="F395" s="45">
        <v>40</v>
      </c>
      <c r="G395" s="45">
        <v>4</v>
      </c>
      <c r="H395" s="45">
        <v>4</v>
      </c>
      <c r="I395" s="45">
        <v>300.02999999999997</v>
      </c>
      <c r="K395" s="45">
        <v>156611.34</v>
      </c>
      <c r="L395" s="45">
        <v>31574.35</v>
      </c>
      <c r="M395" s="45">
        <v>0.56000000000000005</v>
      </c>
    </row>
    <row r="396" spans="1:13" x14ac:dyDescent="0.25">
      <c r="A396" s="45">
        <v>65</v>
      </c>
      <c r="B396" s="45" t="s">
        <v>184</v>
      </c>
      <c r="C396" s="17">
        <v>45357.8284375</v>
      </c>
      <c r="D396" s="45">
        <v>0</v>
      </c>
      <c r="E396" s="45">
        <v>4640</v>
      </c>
      <c r="F396" s="45">
        <v>40</v>
      </c>
      <c r="G396" s="45">
        <v>5</v>
      </c>
      <c r="H396" s="45">
        <v>5</v>
      </c>
      <c r="I396" s="45">
        <v>300.02999999999997</v>
      </c>
      <c r="K396" s="45">
        <v>176170.08</v>
      </c>
      <c r="L396" s="45">
        <v>34945.160000000003</v>
      </c>
      <c r="M396" s="45">
        <v>0.53</v>
      </c>
    </row>
    <row r="397" spans="1:13" x14ac:dyDescent="0.25">
      <c r="A397" s="45">
        <v>65</v>
      </c>
      <c r="B397" s="45" t="s">
        <v>184</v>
      </c>
      <c r="C397" s="17">
        <v>45357.832106481481</v>
      </c>
      <c r="D397" s="45">
        <v>0</v>
      </c>
      <c r="E397" s="45">
        <v>4640</v>
      </c>
      <c r="F397" s="45">
        <v>40</v>
      </c>
      <c r="G397" s="45">
        <v>1</v>
      </c>
      <c r="H397" s="45">
        <v>6</v>
      </c>
      <c r="I397" s="45">
        <v>300.02999999999997</v>
      </c>
      <c r="K397" s="45">
        <v>168727.42</v>
      </c>
      <c r="L397" s="45">
        <v>34006.36</v>
      </c>
      <c r="M397" s="45">
        <v>0.54</v>
      </c>
    </row>
    <row r="398" spans="1:13" x14ac:dyDescent="0.25">
      <c r="A398" s="45">
        <v>65</v>
      </c>
      <c r="B398" s="45" t="s">
        <v>184</v>
      </c>
      <c r="C398" s="17">
        <v>45357.832106481481</v>
      </c>
      <c r="D398" s="45">
        <v>0</v>
      </c>
      <c r="E398" s="45">
        <v>4640</v>
      </c>
      <c r="F398" s="45">
        <v>40</v>
      </c>
      <c r="G398" s="45">
        <v>2</v>
      </c>
      <c r="H398" s="45">
        <v>7</v>
      </c>
      <c r="I398" s="45">
        <v>300.02999999999997</v>
      </c>
      <c r="K398" s="45">
        <v>138522.97</v>
      </c>
      <c r="L398" s="45">
        <v>28097.439999999999</v>
      </c>
      <c r="M398" s="45">
        <v>0.6</v>
      </c>
    </row>
    <row r="399" spans="1:13" x14ac:dyDescent="0.25">
      <c r="A399" s="45">
        <v>65</v>
      </c>
      <c r="B399" s="45" t="s">
        <v>184</v>
      </c>
      <c r="C399" s="17">
        <v>45357.832106481481</v>
      </c>
      <c r="D399" s="45">
        <v>0</v>
      </c>
      <c r="E399" s="45">
        <v>4640</v>
      </c>
      <c r="F399" s="45">
        <v>40</v>
      </c>
      <c r="G399" s="45">
        <v>3</v>
      </c>
      <c r="H399" s="45">
        <v>8</v>
      </c>
      <c r="I399" s="45">
        <v>300.02999999999997</v>
      </c>
      <c r="K399" s="45">
        <v>135692.95000000001</v>
      </c>
      <c r="L399" s="45">
        <v>27116.14</v>
      </c>
      <c r="M399" s="45">
        <v>0.61</v>
      </c>
    </row>
    <row r="400" spans="1:13" x14ac:dyDescent="0.25">
      <c r="A400" s="45">
        <v>65</v>
      </c>
      <c r="B400" s="45" t="s">
        <v>184</v>
      </c>
      <c r="C400" s="17">
        <v>45357.832106481481</v>
      </c>
      <c r="D400" s="45">
        <v>0</v>
      </c>
      <c r="E400" s="45">
        <v>4640</v>
      </c>
      <c r="F400" s="45">
        <v>40</v>
      </c>
      <c r="G400" s="45">
        <v>4</v>
      </c>
      <c r="H400" s="45">
        <v>9</v>
      </c>
      <c r="I400" s="45">
        <v>300.02999999999997</v>
      </c>
      <c r="K400" s="45">
        <v>138807.44</v>
      </c>
      <c r="L400" s="45">
        <v>27979.82</v>
      </c>
      <c r="M400" s="45">
        <v>0.6</v>
      </c>
    </row>
    <row r="401" spans="1:13" x14ac:dyDescent="0.25">
      <c r="A401" s="45">
        <v>65</v>
      </c>
      <c r="B401" s="45" t="s">
        <v>184</v>
      </c>
      <c r="C401" s="17">
        <v>45357.832106481481</v>
      </c>
      <c r="D401" s="45">
        <v>0</v>
      </c>
      <c r="E401" s="45">
        <v>4640</v>
      </c>
      <c r="F401" s="45">
        <v>40</v>
      </c>
      <c r="G401" s="45">
        <v>5</v>
      </c>
      <c r="H401" s="45">
        <v>10</v>
      </c>
      <c r="I401" s="45">
        <v>300.02999999999997</v>
      </c>
      <c r="K401" s="45">
        <v>142569.78</v>
      </c>
      <c r="L401" s="45">
        <v>28269.96</v>
      </c>
      <c r="M401" s="45">
        <v>0.59</v>
      </c>
    </row>
    <row r="402" spans="1:13" x14ac:dyDescent="0.25">
      <c r="A402" s="45">
        <v>65</v>
      </c>
      <c r="B402" s="45" t="s">
        <v>184</v>
      </c>
      <c r="C402" s="17">
        <v>45357.836122685185</v>
      </c>
      <c r="D402" s="45">
        <v>0</v>
      </c>
      <c r="E402" s="45">
        <v>4640</v>
      </c>
      <c r="F402" s="45">
        <v>41</v>
      </c>
      <c r="G402" s="45">
        <v>1</v>
      </c>
      <c r="H402" s="45">
        <v>1</v>
      </c>
      <c r="I402" s="45">
        <v>300.02999999999997</v>
      </c>
      <c r="K402" s="45">
        <v>145002.68</v>
      </c>
      <c r="L402" s="45">
        <v>29217.29</v>
      </c>
      <c r="M402" s="45">
        <v>0.59</v>
      </c>
    </row>
    <row r="403" spans="1:13" x14ac:dyDescent="0.25">
      <c r="A403" s="45">
        <v>65</v>
      </c>
      <c r="B403" s="45" t="s">
        <v>184</v>
      </c>
      <c r="C403" s="17">
        <v>45357.836122685185</v>
      </c>
      <c r="D403" s="45">
        <v>0</v>
      </c>
      <c r="E403" s="45">
        <v>4640</v>
      </c>
      <c r="F403" s="45">
        <v>41</v>
      </c>
      <c r="G403" s="45">
        <v>2</v>
      </c>
      <c r="H403" s="45">
        <v>2</v>
      </c>
      <c r="I403" s="45">
        <v>300.02999999999997</v>
      </c>
      <c r="K403" s="45">
        <v>143787.54</v>
      </c>
      <c r="L403" s="45">
        <v>29168.52</v>
      </c>
      <c r="M403" s="45">
        <v>0.59</v>
      </c>
    </row>
    <row r="404" spans="1:13" x14ac:dyDescent="0.25">
      <c r="A404" s="45">
        <v>65</v>
      </c>
      <c r="B404" s="45" t="s">
        <v>184</v>
      </c>
      <c r="C404" s="17">
        <v>45357.836122685185</v>
      </c>
      <c r="D404" s="45">
        <v>0</v>
      </c>
      <c r="E404" s="45">
        <v>4640</v>
      </c>
      <c r="F404" s="45">
        <v>41</v>
      </c>
      <c r="G404" s="45">
        <v>3</v>
      </c>
      <c r="H404" s="45">
        <v>3</v>
      </c>
      <c r="I404" s="45">
        <v>300.02999999999997</v>
      </c>
      <c r="K404" s="45">
        <v>148459.92000000001</v>
      </c>
      <c r="L404" s="45">
        <v>29673.69</v>
      </c>
      <c r="M404" s="45">
        <v>0.57999999999999996</v>
      </c>
    </row>
    <row r="405" spans="1:13" x14ac:dyDescent="0.25">
      <c r="A405" s="45">
        <v>65</v>
      </c>
      <c r="B405" s="45" t="s">
        <v>184</v>
      </c>
      <c r="C405" s="17">
        <v>45357.836122685185</v>
      </c>
      <c r="D405" s="45">
        <v>0</v>
      </c>
      <c r="E405" s="45">
        <v>4640</v>
      </c>
      <c r="F405" s="45">
        <v>41</v>
      </c>
      <c r="G405" s="45">
        <v>4</v>
      </c>
      <c r="H405" s="45">
        <v>4</v>
      </c>
      <c r="I405" s="45">
        <v>300.02999999999997</v>
      </c>
      <c r="K405" s="45">
        <v>148094.76</v>
      </c>
      <c r="L405" s="45">
        <v>29856.86</v>
      </c>
      <c r="M405" s="45">
        <v>0.57999999999999996</v>
      </c>
    </row>
    <row r="406" spans="1:13" x14ac:dyDescent="0.25">
      <c r="A406" s="45">
        <v>65</v>
      </c>
      <c r="B406" s="45" t="s">
        <v>184</v>
      </c>
      <c r="C406" s="17">
        <v>45357.836122685185</v>
      </c>
      <c r="D406" s="45">
        <v>0</v>
      </c>
      <c r="E406" s="45">
        <v>4640</v>
      </c>
      <c r="F406" s="45">
        <v>41</v>
      </c>
      <c r="G406" s="45">
        <v>5</v>
      </c>
      <c r="H406" s="45">
        <v>5</v>
      </c>
      <c r="I406" s="45">
        <v>300.02999999999997</v>
      </c>
      <c r="K406" s="45">
        <v>151724.07999999999</v>
      </c>
      <c r="L406" s="45">
        <v>30090.05</v>
      </c>
      <c r="M406" s="45">
        <v>0.56999999999999995</v>
      </c>
    </row>
    <row r="407" spans="1:13" x14ac:dyDescent="0.25">
      <c r="A407" s="45">
        <v>65</v>
      </c>
      <c r="B407" s="45" t="s">
        <v>184</v>
      </c>
      <c r="C407" s="17">
        <v>45357.839791666665</v>
      </c>
      <c r="D407" s="45">
        <v>0</v>
      </c>
      <c r="E407" s="45">
        <v>4640</v>
      </c>
      <c r="F407" s="45">
        <v>41</v>
      </c>
      <c r="G407" s="45">
        <v>1</v>
      </c>
      <c r="H407" s="45">
        <v>6</v>
      </c>
      <c r="I407" s="45">
        <v>300.04000000000002</v>
      </c>
      <c r="K407" s="45">
        <v>148682.78</v>
      </c>
      <c r="L407" s="45">
        <v>29960.04</v>
      </c>
      <c r="M407" s="45">
        <v>0.57999999999999996</v>
      </c>
    </row>
    <row r="408" spans="1:13" x14ac:dyDescent="0.25">
      <c r="A408" s="45">
        <v>65</v>
      </c>
      <c r="B408" s="45" t="s">
        <v>184</v>
      </c>
      <c r="C408" s="17">
        <v>45357.839791666665</v>
      </c>
      <c r="D408" s="45">
        <v>0</v>
      </c>
      <c r="E408" s="45">
        <v>4640</v>
      </c>
      <c r="F408" s="45">
        <v>41</v>
      </c>
      <c r="G408" s="45">
        <v>2</v>
      </c>
      <c r="H408" s="45">
        <v>7</v>
      </c>
      <c r="I408" s="45">
        <v>300.04000000000002</v>
      </c>
      <c r="K408" s="45">
        <v>145589.15</v>
      </c>
      <c r="L408" s="45">
        <v>29534.400000000001</v>
      </c>
      <c r="M408" s="45">
        <v>0.59</v>
      </c>
    </row>
    <row r="409" spans="1:13" x14ac:dyDescent="0.25">
      <c r="A409" s="45">
        <v>65</v>
      </c>
      <c r="B409" s="45" t="s">
        <v>184</v>
      </c>
      <c r="C409" s="17">
        <v>45357.839791666665</v>
      </c>
      <c r="D409" s="45">
        <v>0</v>
      </c>
      <c r="E409" s="45">
        <v>4640</v>
      </c>
      <c r="F409" s="45">
        <v>41</v>
      </c>
      <c r="G409" s="45">
        <v>3</v>
      </c>
      <c r="H409" s="45">
        <v>8</v>
      </c>
      <c r="I409" s="45">
        <v>300.04000000000002</v>
      </c>
      <c r="K409" s="45">
        <v>136058.12</v>
      </c>
      <c r="L409" s="45">
        <v>27190.3</v>
      </c>
      <c r="M409" s="45">
        <v>0.61</v>
      </c>
    </row>
    <row r="410" spans="1:13" x14ac:dyDescent="0.25">
      <c r="A410" s="45">
        <v>65</v>
      </c>
      <c r="B410" s="45" t="s">
        <v>184</v>
      </c>
      <c r="C410" s="17">
        <v>45357.839791666665</v>
      </c>
      <c r="D410" s="45">
        <v>0</v>
      </c>
      <c r="E410" s="45">
        <v>4640</v>
      </c>
      <c r="F410" s="45">
        <v>41</v>
      </c>
      <c r="G410" s="45">
        <v>4</v>
      </c>
      <c r="H410" s="45">
        <v>9</v>
      </c>
      <c r="I410" s="45">
        <v>300.04000000000002</v>
      </c>
      <c r="K410" s="45">
        <v>153475.76</v>
      </c>
      <c r="L410" s="45">
        <v>30943.53</v>
      </c>
      <c r="M410" s="45">
        <v>0.56999999999999995</v>
      </c>
    </row>
    <row r="411" spans="1:13" x14ac:dyDescent="0.25">
      <c r="A411" s="45">
        <v>65</v>
      </c>
      <c r="B411" s="45" t="s">
        <v>184</v>
      </c>
      <c r="C411" s="17">
        <v>45357.839791666665</v>
      </c>
      <c r="D411" s="45">
        <v>0</v>
      </c>
      <c r="E411" s="45">
        <v>4640</v>
      </c>
      <c r="F411" s="45">
        <v>41</v>
      </c>
      <c r="G411" s="45">
        <v>5</v>
      </c>
      <c r="H411" s="45">
        <v>10</v>
      </c>
      <c r="I411" s="45">
        <v>300.04000000000002</v>
      </c>
      <c r="K411" s="45">
        <v>158000.35999999999</v>
      </c>
      <c r="L411" s="45">
        <v>31336.91</v>
      </c>
      <c r="M411" s="45">
        <v>0.56000000000000005</v>
      </c>
    </row>
    <row r="412" spans="1:13" x14ac:dyDescent="0.25">
      <c r="A412" s="45">
        <v>65</v>
      </c>
      <c r="B412" s="45" t="s">
        <v>184</v>
      </c>
      <c r="C412" s="17">
        <v>45357.843842592592</v>
      </c>
      <c r="D412" s="45">
        <v>0</v>
      </c>
      <c r="E412" s="45">
        <v>4640</v>
      </c>
      <c r="F412" s="45">
        <v>42</v>
      </c>
      <c r="G412" s="45">
        <v>1</v>
      </c>
      <c r="H412" s="45">
        <v>1</v>
      </c>
      <c r="I412" s="45">
        <v>300.04000000000002</v>
      </c>
      <c r="K412" s="45">
        <v>151629.75</v>
      </c>
      <c r="L412" s="45">
        <v>30556.47</v>
      </c>
      <c r="M412" s="45">
        <v>0.56999999999999995</v>
      </c>
    </row>
    <row r="413" spans="1:13" x14ac:dyDescent="0.25">
      <c r="A413" s="45">
        <v>65</v>
      </c>
      <c r="B413" s="45" t="s">
        <v>184</v>
      </c>
      <c r="C413" s="17">
        <v>45357.843842592592</v>
      </c>
      <c r="D413" s="45">
        <v>0</v>
      </c>
      <c r="E413" s="45">
        <v>4640</v>
      </c>
      <c r="F413" s="45">
        <v>42</v>
      </c>
      <c r="G413" s="45">
        <v>2</v>
      </c>
      <c r="H413" s="45">
        <v>2</v>
      </c>
      <c r="I413" s="45">
        <v>300.04000000000002</v>
      </c>
      <c r="K413" s="45">
        <v>151640.45000000001</v>
      </c>
      <c r="L413" s="45">
        <v>30765.67</v>
      </c>
      <c r="M413" s="45">
        <v>0.56999999999999995</v>
      </c>
    </row>
    <row r="414" spans="1:13" x14ac:dyDescent="0.25">
      <c r="A414" s="45">
        <v>65</v>
      </c>
      <c r="B414" s="45" t="s">
        <v>184</v>
      </c>
      <c r="C414" s="17">
        <v>45357.843842592592</v>
      </c>
      <c r="D414" s="45">
        <v>0</v>
      </c>
      <c r="E414" s="45">
        <v>4640</v>
      </c>
      <c r="F414" s="45">
        <v>42</v>
      </c>
      <c r="G414" s="45">
        <v>3</v>
      </c>
      <c r="H414" s="45">
        <v>3</v>
      </c>
      <c r="I414" s="45">
        <v>300.04000000000002</v>
      </c>
      <c r="K414" s="45">
        <v>153355.76999999999</v>
      </c>
      <c r="L414" s="45">
        <v>30655.3</v>
      </c>
      <c r="M414" s="45">
        <v>0.56999999999999995</v>
      </c>
    </row>
    <row r="415" spans="1:13" x14ac:dyDescent="0.25">
      <c r="A415" s="45">
        <v>65</v>
      </c>
      <c r="B415" s="45" t="s">
        <v>184</v>
      </c>
      <c r="C415" s="17">
        <v>45357.843842592592</v>
      </c>
      <c r="D415" s="45">
        <v>0</v>
      </c>
      <c r="E415" s="45">
        <v>4640</v>
      </c>
      <c r="F415" s="45">
        <v>42</v>
      </c>
      <c r="G415" s="45">
        <v>4</v>
      </c>
      <c r="H415" s="45">
        <v>4</v>
      </c>
      <c r="I415" s="45">
        <v>300.04000000000002</v>
      </c>
      <c r="K415" s="45">
        <v>155788.28</v>
      </c>
      <c r="L415" s="45">
        <v>31412.15</v>
      </c>
      <c r="M415" s="45">
        <v>0.56999999999999995</v>
      </c>
    </row>
    <row r="416" spans="1:13" x14ac:dyDescent="0.25">
      <c r="A416" s="45">
        <v>65</v>
      </c>
      <c r="B416" s="45" t="s">
        <v>184</v>
      </c>
      <c r="C416" s="17">
        <v>45357.843842592592</v>
      </c>
      <c r="D416" s="45">
        <v>0</v>
      </c>
      <c r="E416" s="45">
        <v>4640</v>
      </c>
      <c r="F416" s="45">
        <v>42</v>
      </c>
      <c r="G416" s="45">
        <v>5</v>
      </c>
      <c r="H416" s="45">
        <v>5</v>
      </c>
      <c r="I416" s="45">
        <v>300.04000000000002</v>
      </c>
      <c r="K416" s="45">
        <v>154351.04000000001</v>
      </c>
      <c r="L416" s="45">
        <v>30613.200000000001</v>
      </c>
      <c r="M416" s="45">
        <v>0.56999999999999995</v>
      </c>
    </row>
    <row r="417" spans="1:14" x14ac:dyDescent="0.25">
      <c r="A417" s="45">
        <v>65</v>
      </c>
      <c r="B417" s="45" t="s">
        <v>184</v>
      </c>
      <c r="C417" s="17">
        <v>45357.847511574073</v>
      </c>
      <c r="D417" s="45">
        <v>0</v>
      </c>
      <c r="E417" s="45">
        <v>4640</v>
      </c>
      <c r="F417" s="45">
        <v>42</v>
      </c>
      <c r="G417" s="45">
        <v>1</v>
      </c>
      <c r="H417" s="45">
        <v>6</v>
      </c>
      <c r="I417" s="45">
        <v>300.02999999999997</v>
      </c>
      <c r="K417" s="45">
        <v>155761.84</v>
      </c>
      <c r="L417" s="45">
        <v>31393.74</v>
      </c>
      <c r="M417" s="45">
        <v>0.56999999999999995</v>
      </c>
    </row>
    <row r="418" spans="1:14" x14ac:dyDescent="0.25">
      <c r="A418" s="45">
        <v>65</v>
      </c>
      <c r="B418" s="45" t="s">
        <v>184</v>
      </c>
      <c r="C418" s="17">
        <v>45357.847511574073</v>
      </c>
      <c r="D418" s="45">
        <v>0</v>
      </c>
      <c r="E418" s="45">
        <v>4640</v>
      </c>
      <c r="F418" s="45">
        <v>42</v>
      </c>
      <c r="G418" s="45">
        <v>2</v>
      </c>
      <c r="H418" s="45">
        <v>7</v>
      </c>
      <c r="I418" s="45">
        <v>300.02999999999997</v>
      </c>
      <c r="K418" s="45">
        <v>164329.98000000001</v>
      </c>
      <c r="L418" s="45">
        <v>33348.18</v>
      </c>
      <c r="M418" s="45">
        <v>0.55000000000000004</v>
      </c>
    </row>
    <row r="419" spans="1:14" x14ac:dyDescent="0.25">
      <c r="A419" s="45">
        <v>65</v>
      </c>
      <c r="B419" s="45" t="s">
        <v>184</v>
      </c>
      <c r="C419" s="17">
        <v>45357.847511574073</v>
      </c>
      <c r="D419" s="45">
        <v>0</v>
      </c>
      <c r="E419" s="45">
        <v>4640</v>
      </c>
      <c r="F419" s="45">
        <v>42</v>
      </c>
      <c r="G419" s="45">
        <v>3</v>
      </c>
      <c r="H419" s="45">
        <v>8</v>
      </c>
      <c r="I419" s="45">
        <v>300.02999999999997</v>
      </c>
      <c r="K419" s="45">
        <v>158884.82</v>
      </c>
      <c r="L419" s="45">
        <v>31765.56</v>
      </c>
      <c r="M419" s="45">
        <v>0.56000000000000005</v>
      </c>
    </row>
    <row r="420" spans="1:14" x14ac:dyDescent="0.25">
      <c r="A420" s="45">
        <v>65</v>
      </c>
      <c r="B420" s="45" t="s">
        <v>184</v>
      </c>
      <c r="C420" s="17">
        <v>45357.847511574073</v>
      </c>
      <c r="D420" s="45">
        <v>0</v>
      </c>
      <c r="E420" s="45">
        <v>4640</v>
      </c>
      <c r="F420" s="45">
        <v>42</v>
      </c>
      <c r="G420" s="45">
        <v>4</v>
      </c>
      <c r="H420" s="45">
        <v>9</v>
      </c>
      <c r="I420" s="45">
        <v>300.02999999999997</v>
      </c>
      <c r="K420" s="45">
        <v>162645.21</v>
      </c>
      <c r="L420" s="45">
        <v>32800.43</v>
      </c>
      <c r="M420" s="45">
        <v>0.55000000000000004</v>
      </c>
    </row>
    <row r="421" spans="1:14" x14ac:dyDescent="0.25">
      <c r="A421" s="45">
        <v>65</v>
      </c>
      <c r="B421" s="45" t="s">
        <v>184</v>
      </c>
      <c r="C421" s="17">
        <v>45357.847511574073</v>
      </c>
      <c r="D421" s="45">
        <v>0</v>
      </c>
      <c r="E421" s="45">
        <v>4640</v>
      </c>
      <c r="F421" s="45">
        <v>42</v>
      </c>
      <c r="G421" s="45">
        <v>5</v>
      </c>
      <c r="H421" s="45">
        <v>10</v>
      </c>
      <c r="I421" s="45">
        <v>300.02999999999997</v>
      </c>
      <c r="K421" s="45">
        <v>166346.5</v>
      </c>
      <c r="L421" s="45">
        <v>33000.11</v>
      </c>
      <c r="M421" s="45">
        <v>0.55000000000000004</v>
      </c>
    </row>
    <row r="422" spans="1:14" x14ac:dyDescent="0.25">
      <c r="A422" s="45">
        <v>65</v>
      </c>
      <c r="B422" s="45" t="s">
        <v>184</v>
      </c>
      <c r="C422" s="17">
        <v>45357.851527777777</v>
      </c>
      <c r="D422" s="45">
        <v>0</v>
      </c>
      <c r="E422" s="45">
        <v>4640</v>
      </c>
      <c r="F422" s="45">
        <v>43</v>
      </c>
      <c r="G422" s="45">
        <v>1</v>
      </c>
      <c r="H422" s="45">
        <v>1</v>
      </c>
      <c r="I422" s="45">
        <v>300.04000000000002</v>
      </c>
      <c r="K422" s="45">
        <v>172756</v>
      </c>
      <c r="L422" s="45">
        <v>34826.03</v>
      </c>
      <c r="M422" s="45">
        <v>0.54</v>
      </c>
    </row>
    <row r="423" spans="1:14" x14ac:dyDescent="0.25">
      <c r="A423" s="45">
        <v>65</v>
      </c>
      <c r="B423" s="45" t="s">
        <v>184</v>
      </c>
      <c r="C423" s="17">
        <v>45357.851527777777</v>
      </c>
      <c r="D423" s="45">
        <v>0</v>
      </c>
      <c r="E423" s="45">
        <v>4640</v>
      </c>
      <c r="F423" s="45">
        <v>43</v>
      </c>
      <c r="G423" s="45">
        <v>2</v>
      </c>
      <c r="H423" s="45">
        <v>2</v>
      </c>
      <c r="I423" s="45">
        <v>300.04000000000002</v>
      </c>
      <c r="K423" s="45">
        <v>167410.32</v>
      </c>
      <c r="L423" s="45">
        <v>33974.370000000003</v>
      </c>
      <c r="M423" s="45">
        <v>0.55000000000000004</v>
      </c>
    </row>
    <row r="424" spans="1:14" x14ac:dyDescent="0.25">
      <c r="A424" s="45">
        <v>65</v>
      </c>
      <c r="B424" s="45" t="s">
        <v>184</v>
      </c>
      <c r="C424" s="17">
        <v>45357.851527777777</v>
      </c>
      <c r="D424" s="45">
        <v>0</v>
      </c>
      <c r="E424" s="45">
        <v>4640</v>
      </c>
      <c r="F424" s="45">
        <v>43</v>
      </c>
      <c r="G424" s="45">
        <v>3</v>
      </c>
      <c r="H424" s="45">
        <v>3</v>
      </c>
      <c r="I424" s="45">
        <v>300.04000000000002</v>
      </c>
      <c r="K424" s="45">
        <v>172593.77</v>
      </c>
      <c r="L424" s="45">
        <v>34511.81</v>
      </c>
      <c r="M424" s="45">
        <v>0.54</v>
      </c>
    </row>
    <row r="425" spans="1:14" x14ac:dyDescent="0.25">
      <c r="A425" s="45">
        <v>65</v>
      </c>
      <c r="B425" s="45" t="s">
        <v>184</v>
      </c>
      <c r="C425" s="17">
        <v>45357.851527777777</v>
      </c>
      <c r="D425" s="45">
        <v>0</v>
      </c>
      <c r="E425" s="45">
        <v>4640</v>
      </c>
      <c r="F425" s="45">
        <v>43</v>
      </c>
      <c r="G425" s="45">
        <v>4</v>
      </c>
      <c r="H425" s="45">
        <v>4</v>
      </c>
      <c r="I425" s="45">
        <v>300.04000000000002</v>
      </c>
      <c r="K425" s="45">
        <v>174984.27</v>
      </c>
      <c r="L425" s="45">
        <v>35293.800000000003</v>
      </c>
      <c r="M425" s="45">
        <v>0.53</v>
      </c>
    </row>
    <row r="426" spans="1:14" x14ac:dyDescent="0.25">
      <c r="A426" s="45">
        <v>65</v>
      </c>
      <c r="B426" s="45" t="s">
        <v>184</v>
      </c>
      <c r="C426" s="17">
        <v>45357.851527777777</v>
      </c>
      <c r="D426" s="45">
        <v>0</v>
      </c>
      <c r="E426" s="45">
        <v>4640</v>
      </c>
      <c r="F426" s="45">
        <v>43</v>
      </c>
      <c r="G426" s="45">
        <v>5</v>
      </c>
      <c r="H426" s="45">
        <v>5</v>
      </c>
      <c r="I426" s="45">
        <v>300.04000000000002</v>
      </c>
      <c r="K426" s="45">
        <v>122.57</v>
      </c>
      <c r="L426" s="45">
        <v>6.26</v>
      </c>
      <c r="M426" s="45">
        <v>39.799999999999997</v>
      </c>
      <c r="N426" s="45" t="s">
        <v>182</v>
      </c>
    </row>
    <row r="427" spans="1:14" x14ac:dyDescent="0.25">
      <c r="A427" s="45">
        <v>65</v>
      </c>
      <c r="B427" s="45" t="s">
        <v>184</v>
      </c>
      <c r="C427" s="17">
        <v>45357.855196759258</v>
      </c>
      <c r="D427" s="45">
        <v>0</v>
      </c>
      <c r="E427" s="45">
        <v>4640</v>
      </c>
      <c r="F427" s="45">
        <v>43</v>
      </c>
      <c r="G427" s="45">
        <v>1</v>
      </c>
      <c r="H427" s="45">
        <v>6</v>
      </c>
      <c r="I427" s="45">
        <v>300.04000000000002</v>
      </c>
      <c r="K427" s="45">
        <v>114.42</v>
      </c>
      <c r="L427" s="45">
        <v>1.85</v>
      </c>
      <c r="M427" s="45">
        <v>73.89</v>
      </c>
      <c r="N427" s="45" t="s">
        <v>182</v>
      </c>
    </row>
    <row r="428" spans="1:14" x14ac:dyDescent="0.25">
      <c r="A428" s="45">
        <v>65</v>
      </c>
      <c r="B428" s="45" t="s">
        <v>184</v>
      </c>
      <c r="C428" s="17">
        <v>45357.855196759258</v>
      </c>
      <c r="D428" s="45">
        <v>0</v>
      </c>
      <c r="E428" s="45">
        <v>4640</v>
      </c>
      <c r="F428" s="45">
        <v>43</v>
      </c>
      <c r="G428" s="45">
        <v>2</v>
      </c>
      <c r="H428" s="45">
        <v>7</v>
      </c>
      <c r="I428" s="45">
        <v>300.04000000000002</v>
      </c>
      <c r="K428" s="45">
        <v>101.56</v>
      </c>
      <c r="L428" s="45">
        <v>4.32</v>
      </c>
      <c r="M428" s="45">
        <v>48.44</v>
      </c>
      <c r="N428" s="45" t="s">
        <v>182</v>
      </c>
    </row>
    <row r="429" spans="1:14" x14ac:dyDescent="0.25">
      <c r="A429" s="45">
        <v>65</v>
      </c>
      <c r="B429" s="45" t="s">
        <v>184</v>
      </c>
      <c r="C429" s="17">
        <v>45357.855196759258</v>
      </c>
      <c r="D429" s="45">
        <v>0</v>
      </c>
      <c r="E429" s="45">
        <v>4640</v>
      </c>
      <c r="F429" s="45">
        <v>43</v>
      </c>
      <c r="G429" s="45">
        <v>3</v>
      </c>
      <c r="H429" s="45">
        <v>8</v>
      </c>
      <c r="I429" s="45">
        <v>300.04000000000002</v>
      </c>
      <c r="K429" s="45">
        <v>121.91</v>
      </c>
      <c r="L429" s="45">
        <v>6.27</v>
      </c>
      <c r="M429" s="45">
        <v>39.9</v>
      </c>
      <c r="N429" s="45" t="s">
        <v>182</v>
      </c>
    </row>
    <row r="430" spans="1:14" x14ac:dyDescent="0.25">
      <c r="A430" s="45">
        <v>65</v>
      </c>
      <c r="B430" s="45" t="s">
        <v>184</v>
      </c>
      <c r="C430" s="17">
        <v>45357.855196759258</v>
      </c>
      <c r="D430" s="45">
        <v>0</v>
      </c>
      <c r="E430" s="45">
        <v>4640</v>
      </c>
      <c r="F430" s="45">
        <v>43</v>
      </c>
      <c r="G430" s="45">
        <v>4</v>
      </c>
      <c r="H430" s="45">
        <v>9</v>
      </c>
      <c r="I430" s="45">
        <v>300.04000000000002</v>
      </c>
      <c r="K430" s="45">
        <v>108.01</v>
      </c>
      <c r="L430" s="45">
        <v>3.07</v>
      </c>
      <c r="M430" s="45">
        <v>57.25</v>
      </c>
      <c r="N430" s="45" t="s">
        <v>182</v>
      </c>
    </row>
    <row r="431" spans="1:14" x14ac:dyDescent="0.25">
      <c r="A431" s="45">
        <v>65</v>
      </c>
      <c r="B431" s="45" t="s">
        <v>184</v>
      </c>
      <c r="C431" s="17">
        <v>45357.855196759258</v>
      </c>
      <c r="D431" s="45">
        <v>0</v>
      </c>
      <c r="E431" s="45">
        <v>4640</v>
      </c>
      <c r="F431" s="45">
        <v>43</v>
      </c>
      <c r="G431" s="45">
        <v>5</v>
      </c>
      <c r="H431" s="45">
        <v>10</v>
      </c>
      <c r="I431" s="45">
        <v>300.04000000000002</v>
      </c>
      <c r="K431" s="45">
        <v>109</v>
      </c>
      <c r="L431" s="45">
        <v>3.57</v>
      </c>
      <c r="M431" s="45">
        <v>52.72</v>
      </c>
      <c r="N431" s="45" t="s">
        <v>182</v>
      </c>
    </row>
  </sheetData>
  <mergeCells count="13">
    <mergeCell ref="P2:P35"/>
    <mergeCell ref="Q2:Q69"/>
    <mergeCell ref="P70:P73"/>
    <mergeCell ref="P74:P107"/>
    <mergeCell ref="P108:P141"/>
    <mergeCell ref="Q74:Q141"/>
    <mergeCell ref="P36:P69"/>
    <mergeCell ref="P142:P175"/>
    <mergeCell ref="Q142:Q209"/>
    <mergeCell ref="P176:P209"/>
    <mergeCell ref="P210:P243"/>
    <mergeCell ref="Q210:Q277"/>
    <mergeCell ref="P244:P27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D118"/>
  <sheetViews>
    <sheetView topLeftCell="E1" workbookViewId="0">
      <selection activeCell="J45" sqref="J45"/>
    </sheetView>
  </sheetViews>
  <sheetFormatPr defaultRowHeight="15" x14ac:dyDescent="0.25"/>
  <cols>
    <col min="1" max="1" width="11.7109375" customWidth="1"/>
    <col min="2" max="2" width="22.28515625" style="16" customWidth="1"/>
    <col min="3" max="3" width="21.85546875" customWidth="1"/>
    <col min="4" max="5" width="10.7109375" customWidth="1"/>
    <col min="6" max="6" width="12.140625" bestFit="1" customWidth="1"/>
    <col min="7" max="8" width="19.7109375" bestFit="1" customWidth="1"/>
    <col min="9" max="9" width="12.7109375" customWidth="1"/>
    <col min="10" max="10" width="16.42578125" bestFit="1" customWidth="1"/>
    <col min="11" max="11" width="10.7109375" customWidth="1"/>
    <col min="12" max="13" width="11.28515625" bestFit="1" customWidth="1"/>
    <col min="14" max="14" width="12.140625" bestFit="1" customWidth="1"/>
    <col min="15" max="16" width="16.28515625" bestFit="1" customWidth="1"/>
    <col min="17" max="17" width="21.42578125" bestFit="1" customWidth="1"/>
    <col min="18" max="19" width="19.7109375" bestFit="1" customWidth="1"/>
    <col min="20" max="20" width="12.140625" bestFit="1" customWidth="1"/>
    <col min="21" max="21" width="11.85546875" bestFit="1" customWidth="1"/>
  </cols>
  <sheetData>
    <row r="1" spans="1:23" ht="26.25" x14ac:dyDescent="0.4">
      <c r="A1" s="18">
        <v>45446</v>
      </c>
      <c r="B1" s="19"/>
      <c r="C1" s="20"/>
      <c r="D1" s="21"/>
      <c r="E1" s="21"/>
      <c r="F1" s="21"/>
      <c r="G1" s="21"/>
      <c r="H1" s="21"/>
      <c r="I1" s="21"/>
      <c r="J1" s="21"/>
      <c r="K1" s="21"/>
      <c r="L1" s="21"/>
    </row>
    <row r="2" spans="1:23" s="45" customFormat="1" ht="16.5" customHeight="1" x14ac:dyDescent="0.4">
      <c r="A2" s="18"/>
      <c r="B2" s="19"/>
      <c r="C2" s="20"/>
      <c r="D2" s="21"/>
      <c r="E2" s="21"/>
      <c r="F2" s="21"/>
      <c r="G2" s="21"/>
      <c r="H2" s="21"/>
      <c r="I2" s="21"/>
      <c r="J2" s="21"/>
      <c r="K2" s="21"/>
      <c r="L2" s="21"/>
    </row>
    <row r="3" spans="1:23" s="45" customFormat="1" ht="16.5" customHeight="1" x14ac:dyDescent="0.25"/>
    <row r="4" spans="1:23" x14ac:dyDescent="0.25">
      <c r="A4" s="5"/>
      <c r="B4" s="45"/>
      <c r="C4" s="32" t="s">
        <v>43</v>
      </c>
      <c r="D4" s="22"/>
      <c r="E4" s="22"/>
      <c r="F4" s="22"/>
      <c r="G4" s="5"/>
      <c r="H4" s="5"/>
    </row>
    <row r="5" spans="1:23" x14ac:dyDescent="0.25">
      <c r="A5" s="5"/>
      <c r="B5" s="45"/>
      <c r="C5" s="19" t="s">
        <v>44</v>
      </c>
      <c r="D5" s="5" t="s">
        <v>223</v>
      </c>
      <c r="E5" s="5" t="s">
        <v>224</v>
      </c>
      <c r="F5" s="5" t="s">
        <v>0</v>
      </c>
      <c r="G5" s="5" t="s">
        <v>1</v>
      </c>
      <c r="H5" s="5"/>
      <c r="V5" s="3"/>
    </row>
    <row r="6" spans="1:23" x14ac:dyDescent="0.25">
      <c r="A6" s="5"/>
      <c r="B6" s="45"/>
      <c r="C6" s="22" t="s">
        <v>45</v>
      </c>
      <c r="D6" s="45">
        <v>9013.4699999999993</v>
      </c>
      <c r="E6" s="45">
        <v>9686.52</v>
      </c>
      <c r="F6" s="23">
        <f>AVERAGE(D6:E6)</f>
        <v>9349.994999999999</v>
      </c>
      <c r="G6" s="23">
        <f>F6*1</f>
        <v>9349.994999999999</v>
      </c>
      <c r="H6" s="45"/>
      <c r="V6" s="3"/>
    </row>
    <row r="7" spans="1:23" ht="15.75" thickBot="1" x14ac:dyDescent="0.3">
      <c r="A7" s="5"/>
      <c r="B7" s="49"/>
      <c r="C7" s="42" t="s">
        <v>46</v>
      </c>
      <c r="D7" s="45">
        <v>11666.81</v>
      </c>
      <c r="E7" s="45">
        <v>11814.8</v>
      </c>
      <c r="F7" s="82">
        <f>AVERAGE(D7:E7)</f>
        <v>11740.805</v>
      </c>
      <c r="G7" s="82">
        <f>F7*1</f>
        <v>11740.805</v>
      </c>
      <c r="H7" s="45"/>
      <c r="I7" s="142" t="s">
        <v>79</v>
      </c>
      <c r="J7" s="49"/>
      <c r="K7" s="44" t="s">
        <v>160</v>
      </c>
      <c r="L7" s="44" t="s">
        <v>163</v>
      </c>
      <c r="M7" s="44" t="s">
        <v>164</v>
      </c>
      <c r="N7" s="44" t="s">
        <v>165</v>
      </c>
      <c r="O7" s="44" t="s">
        <v>161</v>
      </c>
      <c r="P7" s="44" t="s">
        <v>166</v>
      </c>
      <c r="Q7" s="44" t="s">
        <v>162</v>
      </c>
      <c r="R7" s="44" t="s">
        <v>70</v>
      </c>
      <c r="S7" s="44" t="s">
        <v>71</v>
      </c>
      <c r="T7" s="44" t="s">
        <v>24</v>
      </c>
      <c r="U7" s="44" t="s">
        <v>25</v>
      </c>
      <c r="V7" s="3"/>
    </row>
    <row r="8" spans="1:23" x14ac:dyDescent="0.25">
      <c r="A8" s="5"/>
      <c r="B8" s="193" t="s">
        <v>35</v>
      </c>
      <c r="C8" s="168" t="s">
        <v>151</v>
      </c>
      <c r="D8" s="79">
        <v>4919.63</v>
      </c>
      <c r="E8" s="79">
        <v>5211.97</v>
      </c>
      <c r="F8" s="80">
        <f>AVERAGE(D8:E8)</f>
        <v>5065.8</v>
      </c>
      <c r="G8" s="81">
        <f>F8*5</f>
        <v>25329</v>
      </c>
      <c r="H8" s="45"/>
      <c r="I8" s="193" t="s">
        <v>35</v>
      </c>
      <c r="J8" s="168" t="s">
        <v>151</v>
      </c>
      <c r="K8" s="87">
        <f t="shared" ref="K8:K41" si="0">G8</f>
        <v>25329</v>
      </c>
      <c r="L8" s="45">
        <v>3258.09</v>
      </c>
      <c r="M8" s="45">
        <v>3573</v>
      </c>
      <c r="N8" s="88">
        <f t="shared" ref="N8:N41" si="1">AVERAGE(L8:M8)</f>
        <v>3415.5450000000001</v>
      </c>
      <c r="O8" s="89">
        <f t="shared" ref="O8" si="2">L8/K8</f>
        <v>0.12863081842946819</v>
      </c>
      <c r="P8" s="89">
        <f t="shared" ref="P8" si="3">M8/K8</f>
        <v>0.14106360298472106</v>
      </c>
      <c r="Q8" s="144">
        <f t="shared" ref="Q8:Q41" si="4">AVERAGE(O8:P8)</f>
        <v>0.13484721070709463</v>
      </c>
      <c r="R8" s="147">
        <f>O8/$Q$22</f>
        <v>1.0938070580388046</v>
      </c>
      <c r="S8" s="147">
        <f>P8/$Q$22</f>
        <v>1.1995287479390222</v>
      </c>
      <c r="T8" s="148">
        <f t="shared" ref="T8:T41" si="5">AVERAGE(R8:S8)</f>
        <v>1.1466679029889133</v>
      </c>
      <c r="U8" s="153">
        <f t="shared" ref="U8:U41" si="6">STDEV(R8:S8)</f>
        <v>7.4756523846945186E-2</v>
      </c>
      <c r="V8" s="4"/>
      <c r="W8" s="2"/>
    </row>
    <row r="9" spans="1:23" x14ac:dyDescent="0.25">
      <c r="A9" s="5"/>
      <c r="B9" s="194"/>
      <c r="C9" s="169" t="s">
        <v>152</v>
      </c>
      <c r="D9" s="39">
        <v>5183.99</v>
      </c>
      <c r="E9" s="39">
        <v>5395.2</v>
      </c>
      <c r="F9" s="82">
        <f t="shared" ref="F9:F24" si="7">AVERAGE(D9:E9)</f>
        <v>5289.5949999999993</v>
      </c>
      <c r="G9" s="83">
        <f t="shared" ref="G9:G24" si="8">F9*5</f>
        <v>26447.974999999999</v>
      </c>
      <c r="H9" s="45"/>
      <c r="I9" s="194"/>
      <c r="J9" s="169" t="s">
        <v>152</v>
      </c>
      <c r="K9" s="173">
        <f t="shared" si="0"/>
        <v>26447.974999999999</v>
      </c>
      <c r="L9" s="45">
        <v>3102.45</v>
      </c>
      <c r="M9" s="45">
        <v>3633.63</v>
      </c>
      <c r="N9" s="47">
        <f t="shared" si="1"/>
        <v>3368.04</v>
      </c>
      <c r="O9" s="50">
        <f t="shared" ref="O9:O41" si="9">L9/K9</f>
        <v>0.11730387676183149</v>
      </c>
      <c r="P9" s="50">
        <f t="shared" ref="P9:P41" si="10">M9/K9</f>
        <v>0.13738783404022425</v>
      </c>
      <c r="Q9" s="145">
        <f t="shared" si="4"/>
        <v>0.12734585540102789</v>
      </c>
      <c r="R9" s="149">
        <f t="shared" ref="R9:R21" si="11">O9/$Q$22</f>
        <v>0.99748885923290687</v>
      </c>
      <c r="S9" s="149">
        <f t="shared" ref="S9:S21" si="12">P9/$Q$22</f>
        <v>1.1682719926427396</v>
      </c>
      <c r="T9" s="150">
        <f t="shared" si="5"/>
        <v>1.0828804259378233</v>
      </c>
      <c r="U9" s="154">
        <f t="shared" si="6"/>
        <v>0.12076191174637957</v>
      </c>
    </row>
    <row r="10" spans="1:23" x14ac:dyDescent="0.25">
      <c r="A10" s="5"/>
      <c r="B10" s="194"/>
      <c r="C10" s="169" t="s">
        <v>153</v>
      </c>
      <c r="D10" s="39">
        <v>5807.46</v>
      </c>
      <c r="E10" s="39">
        <v>5805.69</v>
      </c>
      <c r="F10" s="82">
        <f t="shared" si="7"/>
        <v>5806.5749999999998</v>
      </c>
      <c r="G10" s="83">
        <f t="shared" si="8"/>
        <v>29032.875</v>
      </c>
      <c r="H10" s="5"/>
      <c r="I10" s="194"/>
      <c r="J10" s="169" t="s">
        <v>153</v>
      </c>
      <c r="K10" s="173">
        <f t="shared" si="0"/>
        <v>29032.875</v>
      </c>
      <c r="L10" s="45">
        <v>3287.48</v>
      </c>
      <c r="M10" s="45">
        <v>3410.66</v>
      </c>
      <c r="N10" s="47">
        <f t="shared" si="1"/>
        <v>3349.0699999999997</v>
      </c>
      <c r="O10" s="50">
        <f t="shared" si="9"/>
        <v>0.11323301602063178</v>
      </c>
      <c r="P10" s="50">
        <f t="shared" si="10"/>
        <v>0.11747579252829765</v>
      </c>
      <c r="Q10" s="145">
        <f t="shared" si="4"/>
        <v>0.11535440427446472</v>
      </c>
      <c r="R10" s="149">
        <f t="shared" si="11"/>
        <v>0.96287245652799147</v>
      </c>
      <c r="S10" s="149">
        <f t="shared" si="12"/>
        <v>0.99895073812821955</v>
      </c>
      <c r="T10" s="150">
        <f t="shared" si="5"/>
        <v>0.98091159732810551</v>
      </c>
      <c r="U10" s="154">
        <f t="shared" si="6"/>
        <v>2.5511197573079118E-2</v>
      </c>
    </row>
    <row r="11" spans="1:23" x14ac:dyDescent="0.25">
      <c r="A11" s="5"/>
      <c r="B11" s="194"/>
      <c r="C11" s="169" t="s">
        <v>154</v>
      </c>
      <c r="D11" s="39">
        <v>5998.49</v>
      </c>
      <c r="E11" s="39">
        <v>5831.28</v>
      </c>
      <c r="F11" s="82">
        <f t="shared" si="7"/>
        <v>5914.8850000000002</v>
      </c>
      <c r="G11" s="83">
        <f t="shared" si="8"/>
        <v>29574.425000000003</v>
      </c>
      <c r="H11" s="5"/>
      <c r="I11" s="194"/>
      <c r="J11" s="169" t="s">
        <v>154</v>
      </c>
      <c r="K11" s="173">
        <f t="shared" si="0"/>
        <v>29574.425000000003</v>
      </c>
      <c r="L11" s="45">
        <v>2789.6</v>
      </c>
      <c r="M11" s="45">
        <v>2599.9</v>
      </c>
      <c r="N11" s="47">
        <f t="shared" si="1"/>
        <v>2694.75</v>
      </c>
      <c r="O11" s="50">
        <f t="shared" si="9"/>
        <v>9.4324741732087769E-2</v>
      </c>
      <c r="P11" s="50">
        <f t="shared" si="10"/>
        <v>8.7910415840713713E-2</v>
      </c>
      <c r="Q11" s="145">
        <f t="shared" si="4"/>
        <v>9.1117578786400741E-2</v>
      </c>
      <c r="R11" s="149">
        <f t="shared" si="11"/>
        <v>0.80208669674925226</v>
      </c>
      <c r="S11" s="149">
        <f t="shared" si="12"/>
        <v>0.7475427311723476</v>
      </c>
      <c r="T11" s="150">
        <f t="shared" si="5"/>
        <v>0.77481471396079993</v>
      </c>
      <c r="U11" s="154">
        <f t="shared" si="6"/>
        <v>3.8568407932234906E-2</v>
      </c>
    </row>
    <row r="12" spans="1:23" x14ac:dyDescent="0.25">
      <c r="A12" s="5"/>
      <c r="B12" s="194"/>
      <c r="C12" s="169" t="s">
        <v>215</v>
      </c>
      <c r="D12" s="39">
        <v>4089.05</v>
      </c>
      <c r="E12" s="39">
        <v>4222.62</v>
      </c>
      <c r="F12" s="82">
        <f t="shared" si="7"/>
        <v>4155.835</v>
      </c>
      <c r="G12" s="83">
        <f t="shared" si="8"/>
        <v>20779.174999999999</v>
      </c>
      <c r="H12" s="5"/>
      <c r="I12" s="194"/>
      <c r="J12" s="169" t="s">
        <v>215</v>
      </c>
      <c r="K12" s="173">
        <f t="shared" si="0"/>
        <v>20779.174999999999</v>
      </c>
      <c r="L12" s="45">
        <v>2573.0500000000002</v>
      </c>
      <c r="M12" s="45">
        <v>2559.2800000000002</v>
      </c>
      <c r="N12" s="47">
        <f t="shared" si="1"/>
        <v>2566.165</v>
      </c>
      <c r="O12" s="50">
        <f t="shared" si="9"/>
        <v>0.1238283040592324</v>
      </c>
      <c r="P12" s="50">
        <f t="shared" si="10"/>
        <v>0.12316562134925955</v>
      </c>
      <c r="Q12" s="145">
        <f t="shared" si="4"/>
        <v>0.12349696270424598</v>
      </c>
      <c r="R12" s="149">
        <f t="shared" si="11"/>
        <v>1.0529690677450783</v>
      </c>
      <c r="S12" s="149">
        <f t="shared" si="12"/>
        <v>1.0473339716284658</v>
      </c>
      <c r="T12" s="150">
        <f t="shared" si="5"/>
        <v>1.0501515196867719</v>
      </c>
      <c r="U12" s="154">
        <f t="shared" si="6"/>
        <v>3.9846146766946812E-3</v>
      </c>
    </row>
    <row r="13" spans="1:23" s="45" customFormat="1" x14ac:dyDescent="0.25">
      <c r="A13" s="46"/>
      <c r="B13" s="194"/>
      <c r="C13" s="170" t="s">
        <v>216</v>
      </c>
      <c r="D13" s="39">
        <v>3780.06</v>
      </c>
      <c r="E13" s="39"/>
      <c r="F13" s="82">
        <f t="shared" si="7"/>
        <v>3780.06</v>
      </c>
      <c r="G13" s="83">
        <f t="shared" si="8"/>
        <v>18900.3</v>
      </c>
      <c r="I13" s="194"/>
      <c r="J13" s="169" t="s">
        <v>216</v>
      </c>
      <c r="K13" s="173">
        <f t="shared" si="0"/>
        <v>18900.3</v>
      </c>
      <c r="L13" s="45">
        <v>2452.88</v>
      </c>
      <c r="M13" s="45">
        <v>2841.94</v>
      </c>
      <c r="N13" s="47">
        <f t="shared" si="1"/>
        <v>2647.41</v>
      </c>
      <c r="O13" s="50">
        <f t="shared" si="9"/>
        <v>0.12977995058279498</v>
      </c>
      <c r="P13" s="50">
        <f t="shared" si="10"/>
        <v>0.15036480902419538</v>
      </c>
      <c r="Q13" s="145">
        <f t="shared" si="4"/>
        <v>0.14007237980349518</v>
      </c>
      <c r="R13" s="149">
        <f t="shared" si="11"/>
        <v>1.1035786576855673</v>
      </c>
      <c r="S13" s="149">
        <f t="shared" si="12"/>
        <v>1.2786211842499107</v>
      </c>
      <c r="T13" s="150">
        <f t="shared" si="5"/>
        <v>1.1910999209677389</v>
      </c>
      <c r="U13" s="154">
        <f t="shared" si="6"/>
        <v>0.12377375752967358</v>
      </c>
    </row>
    <row r="14" spans="1:23" x14ac:dyDescent="0.25">
      <c r="A14" s="46"/>
      <c r="B14" s="194"/>
      <c r="C14" s="169" t="s">
        <v>217</v>
      </c>
      <c r="D14" s="39">
        <v>4574.3900000000003</v>
      </c>
      <c r="E14" s="39">
        <v>4719.71</v>
      </c>
      <c r="F14" s="82">
        <f t="shared" si="7"/>
        <v>4647.05</v>
      </c>
      <c r="G14" s="83">
        <f t="shared" si="8"/>
        <v>23235.25</v>
      </c>
      <c r="I14" s="194"/>
      <c r="J14" s="169" t="s">
        <v>217</v>
      </c>
      <c r="K14" s="173">
        <f t="shared" si="0"/>
        <v>23235.25</v>
      </c>
      <c r="L14" s="45">
        <v>2960.18</v>
      </c>
      <c r="M14" s="45">
        <v>2770.89</v>
      </c>
      <c r="N14" s="47">
        <f t="shared" si="1"/>
        <v>2865.5349999999999</v>
      </c>
      <c r="O14" s="50">
        <f t="shared" si="9"/>
        <v>0.12740039379821608</v>
      </c>
      <c r="P14" s="50">
        <f t="shared" si="10"/>
        <v>0.11925372010200019</v>
      </c>
      <c r="Q14" s="145">
        <f t="shared" si="4"/>
        <v>0.12332705695010814</v>
      </c>
      <c r="R14" s="149">
        <f t="shared" si="11"/>
        <v>1.0833441910332098</v>
      </c>
      <c r="S14" s="149">
        <f t="shared" si="12"/>
        <v>1.014069274669787</v>
      </c>
      <c r="T14" s="150">
        <f t="shared" si="5"/>
        <v>1.0487067328514983</v>
      </c>
      <c r="U14" s="154">
        <f t="shared" si="6"/>
        <v>4.8984763126707152E-2</v>
      </c>
    </row>
    <row r="15" spans="1:23" x14ac:dyDescent="0.25">
      <c r="A15" s="46"/>
      <c r="B15" s="194"/>
      <c r="C15" s="169" t="s">
        <v>218</v>
      </c>
      <c r="D15" s="39">
        <v>4330.43</v>
      </c>
      <c r="E15" s="39">
        <v>4430.2299999999996</v>
      </c>
      <c r="F15" s="82">
        <f t="shared" si="7"/>
        <v>4380.33</v>
      </c>
      <c r="G15" s="83">
        <f t="shared" si="8"/>
        <v>21901.65</v>
      </c>
      <c r="I15" s="194"/>
      <c r="J15" s="169" t="s">
        <v>218</v>
      </c>
      <c r="K15" s="173">
        <f t="shared" si="0"/>
        <v>21901.65</v>
      </c>
      <c r="L15" s="45">
        <v>2456.52</v>
      </c>
      <c r="M15" s="45">
        <v>2574.77</v>
      </c>
      <c r="N15" s="47">
        <f t="shared" si="1"/>
        <v>2515.645</v>
      </c>
      <c r="O15" s="50">
        <f t="shared" si="9"/>
        <v>0.11216141249631877</v>
      </c>
      <c r="P15" s="50">
        <f t="shared" si="10"/>
        <v>0.11756054909105021</v>
      </c>
      <c r="Q15" s="145">
        <f t="shared" si="4"/>
        <v>0.11486098079368448</v>
      </c>
      <c r="R15" s="149">
        <f t="shared" si="11"/>
        <v>0.95376011850026188</v>
      </c>
      <c r="S15" s="149">
        <f t="shared" si="12"/>
        <v>0.99967146219486069</v>
      </c>
      <c r="T15" s="150">
        <f t="shared" si="5"/>
        <v>0.97671579034756129</v>
      </c>
      <c r="U15" s="154">
        <f t="shared" si="6"/>
        <v>3.2464222459837065E-2</v>
      </c>
    </row>
    <row r="16" spans="1:23" x14ac:dyDescent="0.25">
      <c r="A16" s="46"/>
      <c r="B16" s="194"/>
      <c r="C16" s="169" t="s">
        <v>219</v>
      </c>
      <c r="D16" s="39">
        <v>4697.67</v>
      </c>
      <c r="E16" s="39">
        <v>4724.63</v>
      </c>
      <c r="F16" s="82">
        <f t="shared" si="7"/>
        <v>4711.1499999999996</v>
      </c>
      <c r="G16" s="83">
        <f t="shared" si="8"/>
        <v>23555.75</v>
      </c>
      <c r="I16" s="194"/>
      <c r="J16" s="169" t="s">
        <v>219</v>
      </c>
      <c r="K16" s="173">
        <f t="shared" si="0"/>
        <v>23555.75</v>
      </c>
      <c r="L16" s="45">
        <v>2781.43</v>
      </c>
      <c r="M16" s="45">
        <v>3028.87</v>
      </c>
      <c r="N16" s="47">
        <f t="shared" si="1"/>
        <v>2905.1499999999996</v>
      </c>
      <c r="O16" s="50">
        <f t="shared" si="9"/>
        <v>0.11807860076626725</v>
      </c>
      <c r="P16" s="50">
        <f t="shared" si="10"/>
        <v>0.12858304235696166</v>
      </c>
      <c r="Q16" s="145">
        <f t="shared" si="4"/>
        <v>0.12333082156161446</v>
      </c>
      <c r="R16" s="149">
        <f t="shared" si="11"/>
        <v>1.0040766940490911</v>
      </c>
      <c r="S16" s="149">
        <f t="shared" si="12"/>
        <v>1.0934007961028933</v>
      </c>
      <c r="T16" s="150">
        <f t="shared" si="5"/>
        <v>1.0487387450759922</v>
      </c>
      <c r="U16" s="154">
        <f t="shared" si="6"/>
        <v>6.31616782856428E-2</v>
      </c>
    </row>
    <row r="17" spans="1:22" x14ac:dyDescent="0.25">
      <c r="A17" s="46"/>
      <c r="B17" s="194"/>
      <c r="C17" s="169" t="s">
        <v>220</v>
      </c>
      <c r="D17" s="39">
        <v>4459.54</v>
      </c>
      <c r="E17" s="39">
        <v>4819.4399999999996</v>
      </c>
      <c r="F17" s="82">
        <f t="shared" si="7"/>
        <v>4639.49</v>
      </c>
      <c r="G17" s="83">
        <f t="shared" si="8"/>
        <v>23197.449999999997</v>
      </c>
      <c r="I17" s="194"/>
      <c r="J17" s="169" t="s">
        <v>220</v>
      </c>
      <c r="K17" s="173">
        <f t="shared" si="0"/>
        <v>23197.449999999997</v>
      </c>
      <c r="L17" s="45">
        <v>3091.79</v>
      </c>
      <c r="M17" s="45">
        <v>2905.69</v>
      </c>
      <c r="N17" s="47">
        <f t="shared" si="1"/>
        <v>2998.74</v>
      </c>
      <c r="O17" s="50">
        <f t="shared" si="9"/>
        <v>0.13328145981562631</v>
      </c>
      <c r="P17" s="50">
        <f t="shared" si="10"/>
        <v>0.12525902631539243</v>
      </c>
      <c r="Q17" s="145">
        <f t="shared" si="4"/>
        <v>0.12927024306550938</v>
      </c>
      <c r="R17" s="149">
        <f t="shared" si="11"/>
        <v>1.1333536024415864</v>
      </c>
      <c r="S17" s="149">
        <f t="shared" si="12"/>
        <v>1.0651351576525225</v>
      </c>
      <c r="T17" s="150">
        <f t="shared" si="5"/>
        <v>1.0992443800470544</v>
      </c>
      <c r="U17" s="154">
        <f t="shared" si="6"/>
        <v>4.8237724912347187E-2</v>
      </c>
      <c r="V17" s="47"/>
    </row>
    <row r="18" spans="1:22" x14ac:dyDescent="0.25">
      <c r="A18" s="46"/>
      <c r="B18" s="194"/>
      <c r="C18" s="169" t="s">
        <v>221</v>
      </c>
      <c r="D18" s="39">
        <v>4658.3599999999997</v>
      </c>
      <c r="E18" s="39">
        <v>4739.21</v>
      </c>
      <c r="F18" s="82">
        <f t="shared" si="7"/>
        <v>4698.7849999999999</v>
      </c>
      <c r="G18" s="83">
        <f t="shared" si="8"/>
        <v>23493.924999999999</v>
      </c>
      <c r="I18" s="194"/>
      <c r="J18" s="169" t="s">
        <v>221</v>
      </c>
      <c r="K18" s="173">
        <f t="shared" si="0"/>
        <v>23493.924999999999</v>
      </c>
      <c r="L18" s="45">
        <v>2047.97</v>
      </c>
      <c r="M18" s="45">
        <v>2287.4699999999998</v>
      </c>
      <c r="N18" s="47">
        <f t="shared" si="1"/>
        <v>2167.7199999999998</v>
      </c>
      <c r="O18" s="50">
        <f t="shared" si="9"/>
        <v>8.7170193996958786E-2</v>
      </c>
      <c r="P18" s="50">
        <f t="shared" si="10"/>
        <v>9.7364318648331422E-2</v>
      </c>
      <c r="Q18" s="145">
        <f t="shared" si="4"/>
        <v>9.2267256322645097E-2</v>
      </c>
      <c r="R18" s="149">
        <f t="shared" si="11"/>
        <v>0.74124828410982191</v>
      </c>
      <c r="S18" s="149">
        <f t="shared" si="12"/>
        <v>0.82793361838928026</v>
      </c>
      <c r="T18" s="150">
        <f t="shared" si="5"/>
        <v>0.78459095124955103</v>
      </c>
      <c r="U18" s="154">
        <f t="shared" si="6"/>
        <v>6.1295787698427681E-2</v>
      </c>
      <c r="V18" s="47"/>
    </row>
    <row r="19" spans="1:22" x14ac:dyDescent="0.25">
      <c r="A19" s="46"/>
      <c r="B19" s="194"/>
      <c r="C19" s="169" t="s">
        <v>222</v>
      </c>
      <c r="D19" s="39">
        <v>4723.08</v>
      </c>
      <c r="E19" s="39">
        <v>4794.9799999999996</v>
      </c>
      <c r="F19" s="82">
        <f t="shared" si="7"/>
        <v>4759.03</v>
      </c>
      <c r="G19" s="83">
        <f t="shared" si="8"/>
        <v>23795.149999999998</v>
      </c>
      <c r="I19" s="194"/>
      <c r="J19" s="169" t="s">
        <v>222</v>
      </c>
      <c r="K19" s="173">
        <f t="shared" si="0"/>
        <v>23795.149999999998</v>
      </c>
      <c r="L19" s="45">
        <v>1578.88</v>
      </c>
      <c r="M19" s="45">
        <v>1535.33</v>
      </c>
      <c r="N19" s="47">
        <f t="shared" si="1"/>
        <v>1557.105</v>
      </c>
      <c r="O19" s="50">
        <f t="shared" si="9"/>
        <v>6.6353017316554019E-2</v>
      </c>
      <c r="P19" s="50">
        <f t="shared" si="10"/>
        <v>6.4522812421859074E-2</v>
      </c>
      <c r="Q19" s="145">
        <f t="shared" si="4"/>
        <v>6.5437914869206554E-2</v>
      </c>
      <c r="R19" s="149">
        <f t="shared" si="11"/>
        <v>0.56423024862283677</v>
      </c>
      <c r="S19" s="149">
        <f t="shared" si="12"/>
        <v>0.54866717395755205</v>
      </c>
      <c r="T19" s="150">
        <f t="shared" si="5"/>
        <v>0.55644871129019435</v>
      </c>
      <c r="U19" s="154">
        <f t="shared" si="6"/>
        <v>1.1004755631935389E-2</v>
      </c>
      <c r="V19" s="47"/>
    </row>
    <row r="20" spans="1:22" s="45" customFormat="1" x14ac:dyDescent="0.25">
      <c r="A20" s="46"/>
      <c r="B20" s="194"/>
      <c r="C20" s="169" t="s">
        <v>155</v>
      </c>
      <c r="D20" s="39">
        <v>6061.1</v>
      </c>
      <c r="E20" s="39">
        <v>5996.15</v>
      </c>
      <c r="F20" s="82">
        <f t="shared" si="7"/>
        <v>6028.625</v>
      </c>
      <c r="G20" s="83">
        <f t="shared" si="8"/>
        <v>30143.125</v>
      </c>
      <c r="I20" s="194"/>
      <c r="J20" s="169" t="s">
        <v>155</v>
      </c>
      <c r="K20" s="173">
        <f t="shared" si="0"/>
        <v>30143.125</v>
      </c>
      <c r="L20" s="45">
        <v>1364.23</v>
      </c>
      <c r="M20" s="45">
        <v>1383.72</v>
      </c>
      <c r="N20" s="47">
        <f t="shared" si="1"/>
        <v>1373.9749999999999</v>
      </c>
      <c r="O20" s="50">
        <f t="shared" si="9"/>
        <v>4.5258412988036241E-2</v>
      </c>
      <c r="P20" s="50">
        <f t="shared" si="10"/>
        <v>4.5904994920068838E-2</v>
      </c>
      <c r="Q20" s="145">
        <f t="shared" si="4"/>
        <v>4.558170395405254E-2</v>
      </c>
      <c r="R20" s="149">
        <f t="shared" si="11"/>
        <v>0.38485311814363937</v>
      </c>
      <c r="S20" s="149">
        <f t="shared" si="12"/>
        <v>0.39035130193421691</v>
      </c>
      <c r="T20" s="150">
        <f t="shared" si="5"/>
        <v>0.38760221003892814</v>
      </c>
      <c r="U20" s="154">
        <f t="shared" si="6"/>
        <v>3.8878030425273337E-3</v>
      </c>
      <c r="V20" s="47"/>
    </row>
    <row r="21" spans="1:22" s="45" customFormat="1" x14ac:dyDescent="0.25">
      <c r="A21" s="46"/>
      <c r="B21" s="194"/>
      <c r="C21" s="169" t="s">
        <v>156</v>
      </c>
      <c r="D21" s="39">
        <v>5998.05</v>
      </c>
      <c r="E21" s="39">
        <v>5952.48</v>
      </c>
      <c r="F21" s="82">
        <f t="shared" si="7"/>
        <v>5975.2649999999994</v>
      </c>
      <c r="G21" s="83">
        <f t="shared" si="8"/>
        <v>29876.324999999997</v>
      </c>
      <c r="I21" s="194"/>
      <c r="J21" s="169" t="s">
        <v>156</v>
      </c>
      <c r="K21" s="173">
        <f t="shared" si="0"/>
        <v>29876.324999999997</v>
      </c>
      <c r="L21" s="45">
        <v>2873.72</v>
      </c>
      <c r="M21" s="45">
        <v>2979.85</v>
      </c>
      <c r="N21" s="47">
        <f t="shared" si="1"/>
        <v>2926.7849999999999</v>
      </c>
      <c r="O21" s="50">
        <f t="shared" si="9"/>
        <v>9.6187198392037848E-2</v>
      </c>
      <c r="P21" s="50">
        <f t="shared" si="10"/>
        <v>9.9739509461086673E-2</v>
      </c>
      <c r="Q21" s="145">
        <f t="shared" si="4"/>
        <v>9.796335392656226E-2</v>
      </c>
      <c r="R21" s="149">
        <f t="shared" si="11"/>
        <v>0.81792402302003098</v>
      </c>
      <c r="S21" s="149">
        <f t="shared" si="12"/>
        <v>0.84813095917355874</v>
      </c>
      <c r="T21" s="150">
        <f t="shared" si="5"/>
        <v>0.83302749109679486</v>
      </c>
      <c r="U21" s="154">
        <f t="shared" si="6"/>
        <v>2.1359529393028567E-2</v>
      </c>
      <c r="V21" s="47"/>
    </row>
    <row r="22" spans="1:22" s="45" customFormat="1" ht="13.5" customHeight="1" x14ac:dyDescent="0.25">
      <c r="A22" s="46"/>
      <c r="B22" s="194"/>
      <c r="C22" s="169" t="s">
        <v>157</v>
      </c>
      <c r="D22" s="39">
        <v>4647.95</v>
      </c>
      <c r="E22" s="39">
        <v>4773.8500000000004</v>
      </c>
      <c r="F22" s="82">
        <f t="shared" si="7"/>
        <v>4710.8999999999996</v>
      </c>
      <c r="G22" s="83">
        <f t="shared" si="8"/>
        <v>23554.5</v>
      </c>
      <c r="I22" s="194"/>
      <c r="J22" s="169" t="s">
        <v>157</v>
      </c>
      <c r="K22" s="173">
        <f t="shared" si="0"/>
        <v>23554.5</v>
      </c>
      <c r="L22" s="45">
        <v>2698.73</v>
      </c>
      <c r="M22" s="45">
        <v>2841.25</v>
      </c>
      <c r="N22" s="47">
        <f t="shared" si="1"/>
        <v>2769.99</v>
      </c>
      <c r="O22" s="50">
        <f t="shared" si="9"/>
        <v>0.11457386062111274</v>
      </c>
      <c r="P22" s="50">
        <f t="shared" si="10"/>
        <v>0.12062450911715383</v>
      </c>
      <c r="Q22" s="145">
        <f t="shared" si="4"/>
        <v>0.11759918486913329</v>
      </c>
      <c r="R22" s="149">
        <f t="shared" ref="R22" si="13">O22/$Q$22</f>
        <v>0.97427427535839484</v>
      </c>
      <c r="S22" s="149">
        <f t="shared" ref="S22" si="14">P22/$Q$22</f>
        <v>1.0257257246416052</v>
      </c>
      <c r="T22" s="150">
        <f t="shared" si="5"/>
        <v>1</v>
      </c>
      <c r="U22" s="154">
        <f t="shared" si="6"/>
        <v>3.6381668690033751E-2</v>
      </c>
      <c r="V22" s="47"/>
    </row>
    <row r="23" spans="1:22" s="45" customFormat="1" x14ac:dyDescent="0.25">
      <c r="A23" s="46"/>
      <c r="B23" s="194"/>
      <c r="C23" s="169" t="s">
        <v>158</v>
      </c>
      <c r="D23" s="39">
        <v>4862.6899999999996</v>
      </c>
      <c r="E23" s="39">
        <v>4974.47</v>
      </c>
      <c r="F23" s="82">
        <f t="shared" si="7"/>
        <v>4918.58</v>
      </c>
      <c r="G23" s="83">
        <f t="shared" si="8"/>
        <v>24592.9</v>
      </c>
      <c r="I23" s="194"/>
      <c r="J23" s="169" t="s">
        <v>158</v>
      </c>
      <c r="K23" s="173">
        <f t="shared" si="0"/>
        <v>24592.9</v>
      </c>
      <c r="L23" s="45">
        <v>2815.34</v>
      </c>
      <c r="M23" s="45">
        <v>2794.28</v>
      </c>
      <c r="N23" s="47">
        <f t="shared" si="1"/>
        <v>2804.8100000000004</v>
      </c>
      <c r="O23" s="50">
        <f t="shared" si="9"/>
        <v>0.11447775577504077</v>
      </c>
      <c r="P23" s="50">
        <f t="shared" si="10"/>
        <v>0.11362141105766299</v>
      </c>
      <c r="Q23" s="145">
        <f t="shared" si="4"/>
        <v>0.11404958341635188</v>
      </c>
      <c r="R23" s="149">
        <f>O23/$Q$23</f>
        <v>1.0037542649947768</v>
      </c>
      <c r="S23" s="149">
        <f>P23/$Q$23</f>
        <v>0.99624573500522318</v>
      </c>
      <c r="T23" s="150">
        <f t="shared" si="5"/>
        <v>1</v>
      </c>
      <c r="U23" s="154">
        <f t="shared" si="6"/>
        <v>5.3093324723559408E-3</v>
      </c>
      <c r="V23" s="47"/>
    </row>
    <row r="24" spans="1:22" s="45" customFormat="1" ht="15.75" thickBot="1" x14ac:dyDescent="0.3">
      <c r="A24" s="46"/>
      <c r="B24" s="195"/>
      <c r="C24" s="171" t="s">
        <v>159</v>
      </c>
      <c r="D24" s="84">
        <v>5997.6</v>
      </c>
      <c r="E24" s="84">
        <v>6177.12</v>
      </c>
      <c r="F24" s="85">
        <f t="shared" si="7"/>
        <v>6087.3600000000006</v>
      </c>
      <c r="G24" s="86">
        <f t="shared" si="8"/>
        <v>30436.800000000003</v>
      </c>
      <c r="I24" s="195"/>
      <c r="J24" s="171" t="s">
        <v>159</v>
      </c>
      <c r="K24" s="174">
        <f t="shared" si="0"/>
        <v>30436.800000000003</v>
      </c>
      <c r="L24" s="45">
        <v>1383.78</v>
      </c>
      <c r="M24" s="45">
        <v>1405.99</v>
      </c>
      <c r="N24" s="90">
        <f t="shared" si="1"/>
        <v>1394.885</v>
      </c>
      <c r="O24" s="91">
        <f t="shared" si="9"/>
        <v>4.5464043526257686E-2</v>
      </c>
      <c r="P24" s="91">
        <f t="shared" si="10"/>
        <v>4.6193752299847547E-2</v>
      </c>
      <c r="Q24" s="146">
        <f t="shared" si="4"/>
        <v>4.5828897913052613E-2</v>
      </c>
      <c r="R24" s="151">
        <f>O24/$Q$23</f>
        <v>0.39863401657755876</v>
      </c>
      <c r="S24" s="151">
        <f>P24/$Q$23</f>
        <v>0.40503218789683459</v>
      </c>
      <c r="T24" s="152">
        <f t="shared" si="5"/>
        <v>0.4018331022371967</v>
      </c>
      <c r="U24" s="155">
        <f t="shared" si="6"/>
        <v>4.524190327053223E-3</v>
      </c>
      <c r="V24" s="47"/>
    </row>
    <row r="25" spans="1:22" s="45" customFormat="1" x14ac:dyDescent="0.25">
      <c r="B25" s="193" t="s">
        <v>36</v>
      </c>
      <c r="C25" s="168" t="s">
        <v>151</v>
      </c>
      <c r="D25" s="79">
        <v>5675.47</v>
      </c>
      <c r="E25" s="79">
        <v>5678.58</v>
      </c>
      <c r="F25" s="80">
        <f>AVERAGE(D25:E25)</f>
        <v>5677.0249999999996</v>
      </c>
      <c r="G25" s="81">
        <f>F25*5</f>
        <v>28385.125</v>
      </c>
      <c r="I25" s="193" t="s">
        <v>36</v>
      </c>
      <c r="J25" s="168" t="s">
        <v>151</v>
      </c>
      <c r="K25" s="172">
        <f t="shared" si="0"/>
        <v>28385.125</v>
      </c>
      <c r="L25" s="45">
        <v>2917.65</v>
      </c>
      <c r="M25" s="45">
        <v>2902.57</v>
      </c>
      <c r="N25" s="88">
        <f t="shared" si="1"/>
        <v>2910.11</v>
      </c>
      <c r="O25" s="89">
        <f t="shared" si="9"/>
        <v>0.10278799195000902</v>
      </c>
      <c r="P25" s="89">
        <f t="shared" si="10"/>
        <v>0.10225672777555146</v>
      </c>
      <c r="Q25" s="144">
        <f t="shared" si="4"/>
        <v>0.10252235986278024</v>
      </c>
      <c r="R25" s="147">
        <f>O25/$Q$39</f>
        <v>1.2546089887292842</v>
      </c>
      <c r="S25" s="147">
        <f>P25/$Q$39</f>
        <v>1.2481244880009454</v>
      </c>
      <c r="T25" s="148">
        <f t="shared" si="5"/>
        <v>1.2513667383651148</v>
      </c>
      <c r="U25" s="153">
        <f t="shared" si="6"/>
        <v>4.5852344376174203E-3</v>
      </c>
      <c r="V25" s="47"/>
    </row>
    <row r="26" spans="1:22" x14ac:dyDescent="0.25">
      <c r="B26" s="194"/>
      <c r="C26" s="169" t="s">
        <v>152</v>
      </c>
      <c r="D26" s="39">
        <v>5652.36</v>
      </c>
      <c r="E26" s="39">
        <v>5484.73</v>
      </c>
      <c r="F26" s="82">
        <f t="shared" ref="F26:F41" si="15">AVERAGE(D26:E26)</f>
        <v>5568.5450000000001</v>
      </c>
      <c r="G26" s="83">
        <f t="shared" ref="G26:G41" si="16">F26*5</f>
        <v>27842.724999999999</v>
      </c>
      <c r="I26" s="194"/>
      <c r="J26" s="169" t="s">
        <v>152</v>
      </c>
      <c r="K26" s="173">
        <f t="shared" si="0"/>
        <v>27842.724999999999</v>
      </c>
      <c r="L26" s="45">
        <v>2689.51</v>
      </c>
      <c r="M26" s="45">
        <v>2778.71</v>
      </c>
      <c r="N26" s="47">
        <f t="shared" si="1"/>
        <v>2734.11</v>
      </c>
      <c r="O26" s="50">
        <f t="shared" si="9"/>
        <v>9.6596507705334164E-2</v>
      </c>
      <c r="P26" s="50">
        <f t="shared" si="10"/>
        <v>9.9800217112369569E-2</v>
      </c>
      <c r="Q26" s="145">
        <f t="shared" si="4"/>
        <v>9.8198362408851866E-2</v>
      </c>
      <c r="R26" s="149">
        <f t="shared" ref="R26:R39" si="17">O26/$Q$39</f>
        <v>1.1790370115014117</v>
      </c>
      <c r="S26" s="149">
        <f t="shared" ref="S26:S39" si="18">P26/$Q$39</f>
        <v>1.2181408264810643</v>
      </c>
      <c r="T26" s="150">
        <f t="shared" si="5"/>
        <v>1.198588918991238</v>
      </c>
      <c r="U26" s="154">
        <f t="shared" si="6"/>
        <v>2.7650572742376409E-2</v>
      </c>
      <c r="V26" s="47"/>
    </row>
    <row r="27" spans="1:22" x14ac:dyDescent="0.25">
      <c r="B27" s="194"/>
      <c r="C27" s="169" t="s">
        <v>153</v>
      </c>
      <c r="D27" s="39">
        <v>6234.14</v>
      </c>
      <c r="E27" s="39">
        <v>6227.2</v>
      </c>
      <c r="F27" s="82">
        <f t="shared" si="15"/>
        <v>6230.67</v>
      </c>
      <c r="G27" s="83">
        <f t="shared" si="16"/>
        <v>31153.35</v>
      </c>
      <c r="I27" s="194"/>
      <c r="J27" s="169" t="s">
        <v>153</v>
      </c>
      <c r="K27" s="173">
        <f t="shared" si="0"/>
        <v>31153.35</v>
      </c>
      <c r="L27" s="45">
        <v>2170.89</v>
      </c>
      <c r="M27" s="45">
        <v>2647.62</v>
      </c>
      <c r="N27" s="47">
        <f t="shared" si="1"/>
        <v>2409.2550000000001</v>
      </c>
      <c r="O27" s="50">
        <f t="shared" si="9"/>
        <v>6.9683998671089944E-2</v>
      </c>
      <c r="P27" s="50">
        <f t="shared" si="10"/>
        <v>8.4986686825012397E-2</v>
      </c>
      <c r="Q27" s="145">
        <f t="shared" si="4"/>
        <v>7.7335342748051178E-2</v>
      </c>
      <c r="R27" s="149">
        <f t="shared" si="17"/>
        <v>0.85054848766642588</v>
      </c>
      <c r="S27" s="149">
        <f t="shared" si="18"/>
        <v>1.0373299369914564</v>
      </c>
      <c r="T27" s="150">
        <f t="shared" si="5"/>
        <v>0.94393921232894118</v>
      </c>
      <c r="U27" s="154">
        <f t="shared" si="6"/>
        <v>0.13207442941758055</v>
      </c>
      <c r="V27" s="47"/>
    </row>
    <row r="28" spans="1:22" x14ac:dyDescent="0.25">
      <c r="A28" s="47"/>
      <c r="B28" s="194"/>
      <c r="C28" s="169" t="s">
        <v>154</v>
      </c>
      <c r="D28" s="39">
        <v>6271.76</v>
      </c>
      <c r="E28" s="39">
        <v>6523.86</v>
      </c>
      <c r="F28" s="82">
        <f t="shared" si="15"/>
        <v>6397.8099999999995</v>
      </c>
      <c r="G28" s="83">
        <f t="shared" si="16"/>
        <v>31989.049999999996</v>
      </c>
      <c r="I28" s="194"/>
      <c r="J28" s="169" t="s">
        <v>154</v>
      </c>
      <c r="K28" s="173">
        <f t="shared" si="0"/>
        <v>31989.049999999996</v>
      </c>
      <c r="L28" s="45">
        <v>2158.88</v>
      </c>
      <c r="M28" s="45">
        <v>2326.7600000000002</v>
      </c>
      <c r="N28" s="47">
        <f t="shared" si="1"/>
        <v>2242.8200000000002</v>
      </c>
      <c r="O28" s="50">
        <f t="shared" si="9"/>
        <v>6.748809358202261E-2</v>
      </c>
      <c r="P28" s="50">
        <f t="shared" si="10"/>
        <v>7.273613939770017E-2</v>
      </c>
      <c r="Q28" s="145">
        <f t="shared" si="4"/>
        <v>7.011211648986139E-2</v>
      </c>
      <c r="R28" s="149">
        <f t="shared" si="17"/>
        <v>0.8237457239303646</v>
      </c>
      <c r="S28" s="149">
        <f t="shared" si="18"/>
        <v>0.88780228665429084</v>
      </c>
      <c r="T28" s="150">
        <f t="shared" si="5"/>
        <v>0.85577400529232772</v>
      </c>
      <c r="U28" s="154">
        <f t="shared" si="6"/>
        <v>4.5294829881589664E-2</v>
      </c>
      <c r="V28" s="47"/>
    </row>
    <row r="29" spans="1:22" x14ac:dyDescent="0.25">
      <c r="A29" s="47"/>
      <c r="B29" s="194"/>
      <c r="C29" s="169" t="s">
        <v>215</v>
      </c>
      <c r="D29" s="39">
        <v>6035.88</v>
      </c>
      <c r="E29" s="39">
        <v>6242.24</v>
      </c>
      <c r="F29" s="82">
        <f t="shared" si="15"/>
        <v>6139.0599999999995</v>
      </c>
      <c r="G29" s="83">
        <f t="shared" si="16"/>
        <v>30695.299999999996</v>
      </c>
      <c r="I29" s="194"/>
      <c r="J29" s="169" t="s">
        <v>215</v>
      </c>
      <c r="K29" s="173">
        <f t="shared" si="0"/>
        <v>30695.299999999996</v>
      </c>
      <c r="L29" s="45">
        <v>2169.52</v>
      </c>
      <c r="M29" s="45">
        <v>2456.14</v>
      </c>
      <c r="N29" s="47">
        <f t="shared" si="1"/>
        <v>2312.83</v>
      </c>
      <c r="O29" s="50">
        <f t="shared" si="9"/>
        <v>7.0679224506683444E-2</v>
      </c>
      <c r="P29" s="50">
        <f t="shared" si="10"/>
        <v>8.0016810391167384E-2</v>
      </c>
      <c r="Q29" s="145">
        <f t="shared" si="4"/>
        <v>7.5348017448925414E-2</v>
      </c>
      <c r="R29" s="149">
        <f t="shared" si="17"/>
        <v>0.86269600855348127</v>
      </c>
      <c r="S29" s="149">
        <f t="shared" si="18"/>
        <v>0.97666865225881638</v>
      </c>
      <c r="T29" s="150">
        <f t="shared" si="5"/>
        <v>0.91968233040614877</v>
      </c>
      <c r="U29" s="154">
        <f t="shared" si="6"/>
        <v>8.0590829233800731E-2</v>
      </c>
      <c r="V29" s="47"/>
    </row>
    <row r="30" spans="1:22" x14ac:dyDescent="0.25">
      <c r="A30" s="47"/>
      <c r="B30" s="194"/>
      <c r="C30" s="170" t="s">
        <v>216</v>
      </c>
      <c r="D30" s="39">
        <v>6189.38</v>
      </c>
      <c r="E30" s="39">
        <v>5805.03</v>
      </c>
      <c r="F30" s="82">
        <f t="shared" si="15"/>
        <v>5997.2049999999999</v>
      </c>
      <c r="G30" s="83">
        <f t="shared" si="16"/>
        <v>29986.025000000001</v>
      </c>
      <c r="I30" s="194"/>
      <c r="J30" s="169" t="s">
        <v>216</v>
      </c>
      <c r="K30" s="173">
        <f t="shared" si="0"/>
        <v>29986.025000000001</v>
      </c>
      <c r="L30" s="45">
        <v>2183.04</v>
      </c>
      <c r="M30" s="45">
        <v>2312.8000000000002</v>
      </c>
      <c r="N30" s="47">
        <f t="shared" si="1"/>
        <v>2247.92</v>
      </c>
      <c r="O30" s="50">
        <f t="shared" si="9"/>
        <v>7.2801913558065798E-2</v>
      </c>
      <c r="P30" s="50">
        <f t="shared" si="10"/>
        <v>7.7129262714881353E-2</v>
      </c>
      <c r="Q30" s="145">
        <f t="shared" si="4"/>
        <v>7.4965588136473582E-2</v>
      </c>
      <c r="R30" s="149">
        <f t="shared" si="17"/>
        <v>0.88860511246356411</v>
      </c>
      <c r="S30" s="149">
        <f t="shared" si="18"/>
        <v>0.94142384203025653</v>
      </c>
      <c r="T30" s="150">
        <f t="shared" si="5"/>
        <v>0.91501447724691032</v>
      </c>
      <c r="U30" s="154">
        <f t="shared" si="6"/>
        <v>3.734848185026661E-2</v>
      </c>
      <c r="V30" s="47"/>
    </row>
    <row r="31" spans="1:22" x14ac:dyDescent="0.25">
      <c r="A31" s="47"/>
      <c r="B31" s="194"/>
      <c r="C31" s="169" t="s">
        <v>217</v>
      </c>
      <c r="D31" s="39">
        <v>4961.01</v>
      </c>
      <c r="E31" s="39">
        <v>4991.68</v>
      </c>
      <c r="F31" s="82">
        <f t="shared" si="15"/>
        <v>4976.3450000000003</v>
      </c>
      <c r="G31" s="83">
        <f t="shared" si="16"/>
        <v>24881.725000000002</v>
      </c>
      <c r="I31" s="194"/>
      <c r="J31" s="169" t="s">
        <v>217</v>
      </c>
      <c r="K31" s="173">
        <f t="shared" si="0"/>
        <v>24881.725000000002</v>
      </c>
      <c r="L31" s="45">
        <v>1897.19</v>
      </c>
      <c r="M31" s="45">
        <v>2047.03</v>
      </c>
      <c r="N31" s="47">
        <f t="shared" si="1"/>
        <v>1972.1100000000001</v>
      </c>
      <c r="O31" s="50">
        <f t="shared" si="9"/>
        <v>7.6248330853266807E-2</v>
      </c>
      <c r="P31" s="50">
        <f t="shared" si="10"/>
        <v>8.2270421363470569E-2</v>
      </c>
      <c r="Q31" s="145">
        <f t="shared" si="4"/>
        <v>7.9259376108368695E-2</v>
      </c>
      <c r="R31" s="149">
        <f t="shared" si="17"/>
        <v>0.93067136977087861</v>
      </c>
      <c r="S31" s="149">
        <f t="shared" si="18"/>
        <v>1.0041757620808045</v>
      </c>
      <c r="T31" s="150">
        <f t="shared" si="5"/>
        <v>0.96742356592584156</v>
      </c>
      <c r="U31" s="154">
        <f t="shared" si="6"/>
        <v>5.1975454249344917E-2</v>
      </c>
      <c r="V31" s="47"/>
    </row>
    <row r="32" spans="1:22" x14ac:dyDescent="0.25">
      <c r="A32" s="47"/>
      <c r="B32" s="194"/>
      <c r="C32" s="169" t="s">
        <v>218</v>
      </c>
      <c r="D32" s="39">
        <v>4958.47</v>
      </c>
      <c r="E32" s="39">
        <v>5002.9399999999996</v>
      </c>
      <c r="F32" s="82">
        <f t="shared" si="15"/>
        <v>4980.7049999999999</v>
      </c>
      <c r="G32" s="83">
        <f t="shared" si="16"/>
        <v>24903.525000000001</v>
      </c>
      <c r="I32" s="194"/>
      <c r="J32" s="169" t="s">
        <v>218</v>
      </c>
      <c r="K32" s="173">
        <f t="shared" si="0"/>
        <v>24903.525000000001</v>
      </c>
      <c r="L32" s="45">
        <v>1858.57</v>
      </c>
      <c r="M32" s="45">
        <v>2189.89</v>
      </c>
      <c r="N32" s="47">
        <f t="shared" si="1"/>
        <v>2024.23</v>
      </c>
      <c r="O32" s="50">
        <f t="shared" si="9"/>
        <v>7.4630800258196378E-2</v>
      </c>
      <c r="P32" s="50">
        <f t="shared" si="10"/>
        <v>8.793494093707617E-2</v>
      </c>
      <c r="Q32" s="145">
        <f t="shared" si="4"/>
        <v>8.1282870597636281E-2</v>
      </c>
      <c r="R32" s="149">
        <f t="shared" si="17"/>
        <v>0.91092812558816338</v>
      </c>
      <c r="S32" s="149">
        <f t="shared" si="18"/>
        <v>1.0733157174302088</v>
      </c>
      <c r="T32" s="150">
        <f t="shared" si="5"/>
        <v>0.9921219215091861</v>
      </c>
      <c r="U32" s="154">
        <f t="shared" si="6"/>
        <v>0.1148253673720636</v>
      </c>
      <c r="V32" s="47"/>
    </row>
    <row r="33" spans="1:23" x14ac:dyDescent="0.25">
      <c r="A33" s="47"/>
      <c r="B33" s="194"/>
      <c r="C33" s="169" t="s">
        <v>219</v>
      </c>
      <c r="D33" s="39">
        <v>5288.33</v>
      </c>
      <c r="E33" s="39">
        <v>5311.39</v>
      </c>
      <c r="F33" s="82">
        <f t="shared" si="15"/>
        <v>5299.8600000000006</v>
      </c>
      <c r="G33" s="83">
        <f t="shared" si="16"/>
        <v>26499.300000000003</v>
      </c>
      <c r="I33" s="194"/>
      <c r="J33" s="169" t="s">
        <v>219</v>
      </c>
      <c r="K33" s="173">
        <f t="shared" si="0"/>
        <v>26499.300000000003</v>
      </c>
      <c r="L33" s="45">
        <v>2409.54</v>
      </c>
      <c r="M33" s="45">
        <v>2718.15</v>
      </c>
      <c r="N33" s="47">
        <f t="shared" si="1"/>
        <v>2563.8450000000003</v>
      </c>
      <c r="O33" s="50">
        <f t="shared" si="9"/>
        <v>9.0928439619159737E-2</v>
      </c>
      <c r="P33" s="50">
        <f t="shared" si="10"/>
        <v>0.10257440762586181</v>
      </c>
      <c r="Q33" s="145">
        <f t="shared" si="4"/>
        <v>9.6751423622510768E-2</v>
      </c>
      <c r="R33" s="149">
        <f t="shared" si="17"/>
        <v>1.109853743740888</v>
      </c>
      <c r="S33" s="149">
        <f t="shared" si="18"/>
        <v>1.2520020226056821</v>
      </c>
      <c r="T33" s="150">
        <f t="shared" si="5"/>
        <v>1.180927883173285</v>
      </c>
      <c r="U33" s="154">
        <f t="shared" si="6"/>
        <v>0.1005140119192923</v>
      </c>
      <c r="V33" s="47"/>
    </row>
    <row r="34" spans="1:23" x14ac:dyDescent="0.25">
      <c r="A34" s="47"/>
      <c r="B34" s="194"/>
      <c r="C34" s="169" t="s">
        <v>220</v>
      </c>
      <c r="D34" s="39">
        <v>5458.91</v>
      </c>
      <c r="E34" s="39">
        <v>5637.09</v>
      </c>
      <c r="F34" s="82">
        <f t="shared" si="15"/>
        <v>5548</v>
      </c>
      <c r="G34" s="83">
        <f t="shared" si="16"/>
        <v>27740</v>
      </c>
      <c r="I34" s="194"/>
      <c r="J34" s="169" t="s">
        <v>220</v>
      </c>
      <c r="K34" s="173">
        <f t="shared" si="0"/>
        <v>27740</v>
      </c>
      <c r="L34" s="45">
        <v>2869.59</v>
      </c>
      <c r="M34" s="45">
        <v>2525.23</v>
      </c>
      <c r="N34" s="47">
        <f t="shared" si="1"/>
        <v>2697.41</v>
      </c>
      <c r="O34" s="50">
        <f t="shared" si="9"/>
        <v>0.10344592645998558</v>
      </c>
      <c r="P34" s="50">
        <f t="shared" si="10"/>
        <v>9.1032083633741892E-2</v>
      </c>
      <c r="Q34" s="145">
        <f t="shared" si="4"/>
        <v>9.7239005046863738E-2</v>
      </c>
      <c r="R34" s="149">
        <f t="shared" si="17"/>
        <v>1.2626396013966981</v>
      </c>
      <c r="S34" s="149">
        <f t="shared" si="18"/>
        <v>1.1111188011649691</v>
      </c>
      <c r="T34" s="150">
        <f t="shared" si="5"/>
        <v>1.1868792012808336</v>
      </c>
      <c r="U34" s="154">
        <f t="shared" si="6"/>
        <v>0.10714138533466776</v>
      </c>
      <c r="V34" s="47"/>
    </row>
    <row r="35" spans="1:23" x14ac:dyDescent="0.25">
      <c r="A35" s="47"/>
      <c r="B35" s="194"/>
      <c r="C35" s="169" t="s">
        <v>221</v>
      </c>
      <c r="D35" s="39">
        <v>5330.27</v>
      </c>
      <c r="E35" s="39">
        <v>5445.92</v>
      </c>
      <c r="F35" s="82">
        <f t="shared" si="15"/>
        <v>5388.0950000000003</v>
      </c>
      <c r="G35" s="83">
        <f t="shared" si="16"/>
        <v>26940.475000000002</v>
      </c>
      <c r="I35" s="194"/>
      <c r="J35" s="169" t="s">
        <v>221</v>
      </c>
      <c r="K35" s="173">
        <f t="shared" si="0"/>
        <v>26940.475000000002</v>
      </c>
      <c r="L35" s="45">
        <v>1889.24</v>
      </c>
      <c r="M35" s="45">
        <v>1846.57</v>
      </c>
      <c r="N35" s="47">
        <f t="shared" si="1"/>
        <v>1867.905</v>
      </c>
      <c r="O35" s="50">
        <f t="shared" si="9"/>
        <v>7.0126454711730207E-2</v>
      </c>
      <c r="P35" s="50">
        <f t="shared" si="10"/>
        <v>6.8542592511824665E-2</v>
      </c>
      <c r="Q35" s="145">
        <f t="shared" si="4"/>
        <v>6.9334523611777443E-2</v>
      </c>
      <c r="R35" s="149">
        <f t="shared" si="17"/>
        <v>0.85594901466548257</v>
      </c>
      <c r="S35" s="149">
        <f t="shared" si="18"/>
        <v>0.83661671995661735</v>
      </c>
      <c r="T35" s="150">
        <f t="shared" si="5"/>
        <v>0.84628286731104996</v>
      </c>
      <c r="U35" s="154">
        <f t="shared" si="6"/>
        <v>1.3669996684535408E-2</v>
      </c>
      <c r="V35" s="47"/>
    </row>
    <row r="36" spans="1:23" x14ac:dyDescent="0.25">
      <c r="A36" s="47"/>
      <c r="B36" s="194"/>
      <c r="C36" s="169" t="s">
        <v>222</v>
      </c>
      <c r="D36" s="39">
        <v>5361.5</v>
      </c>
      <c r="E36" s="39">
        <v>5338.76</v>
      </c>
      <c r="F36" s="82">
        <f t="shared" si="15"/>
        <v>5350.13</v>
      </c>
      <c r="G36" s="83">
        <f t="shared" si="16"/>
        <v>26750.65</v>
      </c>
      <c r="I36" s="194"/>
      <c r="J36" s="169" t="s">
        <v>222</v>
      </c>
      <c r="K36" s="173">
        <f t="shared" si="0"/>
        <v>26750.65</v>
      </c>
      <c r="L36" s="45">
        <v>1325.2</v>
      </c>
      <c r="M36" s="45">
        <v>1342.58</v>
      </c>
      <c r="N36" s="47">
        <f t="shared" si="1"/>
        <v>1333.8899999999999</v>
      </c>
      <c r="O36" s="50">
        <f t="shared" si="9"/>
        <v>4.9538983164895058E-2</v>
      </c>
      <c r="P36" s="50">
        <f t="shared" si="10"/>
        <v>5.0188687003867187E-2</v>
      </c>
      <c r="Q36" s="145">
        <f t="shared" si="4"/>
        <v>4.9863835084381122E-2</v>
      </c>
      <c r="R36" s="149">
        <f t="shared" si="17"/>
        <v>0.6046625913405691</v>
      </c>
      <c r="S36" s="149">
        <f t="shared" si="18"/>
        <v>0.61259274213856107</v>
      </c>
      <c r="T36" s="150">
        <f t="shared" si="5"/>
        <v>0.60862766673956514</v>
      </c>
      <c r="U36" s="154">
        <f t="shared" si="6"/>
        <v>5.6074634050920363E-3</v>
      </c>
      <c r="V36" s="47"/>
    </row>
    <row r="37" spans="1:23" x14ac:dyDescent="0.25">
      <c r="A37" s="47"/>
      <c r="B37" s="194"/>
      <c r="C37" s="169" t="s">
        <v>155</v>
      </c>
      <c r="D37" s="39">
        <v>6090.74</v>
      </c>
      <c r="E37" s="39">
        <v>6201.77</v>
      </c>
      <c r="F37" s="82">
        <f t="shared" si="15"/>
        <v>6146.2550000000001</v>
      </c>
      <c r="G37" s="83">
        <f t="shared" si="16"/>
        <v>30731.275000000001</v>
      </c>
      <c r="H37" s="50"/>
      <c r="I37" s="194"/>
      <c r="J37" s="169" t="s">
        <v>155</v>
      </c>
      <c r="K37" s="173">
        <f t="shared" si="0"/>
        <v>30731.275000000001</v>
      </c>
      <c r="L37" s="45">
        <v>1735.9</v>
      </c>
      <c r="M37" s="45">
        <v>1790.98</v>
      </c>
      <c r="N37" s="47">
        <f t="shared" si="1"/>
        <v>1763.44</v>
      </c>
      <c r="O37" s="50">
        <f t="shared" si="9"/>
        <v>5.6486429541240966E-2</v>
      </c>
      <c r="P37" s="50">
        <f t="shared" si="10"/>
        <v>5.8278740468789531E-2</v>
      </c>
      <c r="Q37" s="145">
        <f t="shared" si="4"/>
        <v>5.7382585005015252E-2</v>
      </c>
      <c r="R37" s="149">
        <f t="shared" si="17"/>
        <v>0.68946168612897074</v>
      </c>
      <c r="S37" s="149">
        <f t="shared" si="18"/>
        <v>0.71133826293177249</v>
      </c>
      <c r="T37" s="150">
        <f t="shared" si="5"/>
        <v>0.70039997453037162</v>
      </c>
      <c r="U37" s="154">
        <f t="shared" si="6"/>
        <v>1.5469075806409438E-2</v>
      </c>
      <c r="V37" s="47"/>
    </row>
    <row r="38" spans="1:23" x14ac:dyDescent="0.25">
      <c r="A38" s="39"/>
      <c r="B38" s="194"/>
      <c r="C38" s="169" t="s">
        <v>156</v>
      </c>
      <c r="D38" s="39">
        <v>7014.7</v>
      </c>
      <c r="E38" s="39">
        <v>7152.51</v>
      </c>
      <c r="F38" s="82">
        <f t="shared" si="15"/>
        <v>7083.6049999999996</v>
      </c>
      <c r="G38" s="83">
        <f t="shared" si="16"/>
        <v>35418.024999999994</v>
      </c>
      <c r="H38" s="50"/>
      <c r="I38" s="194"/>
      <c r="J38" s="169" t="s">
        <v>156</v>
      </c>
      <c r="K38" s="173">
        <f t="shared" si="0"/>
        <v>35418.024999999994</v>
      </c>
      <c r="L38" s="45">
        <v>2322.06</v>
      </c>
      <c r="M38" s="45">
        <v>2669.63</v>
      </c>
      <c r="N38" s="47">
        <f t="shared" si="1"/>
        <v>2495.8450000000003</v>
      </c>
      <c r="O38" s="50">
        <f t="shared" si="9"/>
        <v>6.5561532581221008E-2</v>
      </c>
      <c r="P38" s="50">
        <f t="shared" si="10"/>
        <v>7.5374897386288497E-2</v>
      </c>
      <c r="Q38" s="145">
        <f t="shared" si="4"/>
        <v>7.0468214983754746E-2</v>
      </c>
      <c r="R38" s="149">
        <f t="shared" si="17"/>
        <v>0.8002305184760492</v>
      </c>
      <c r="S38" s="149">
        <f t="shared" si="18"/>
        <v>0.92001042136689648</v>
      </c>
      <c r="T38" s="150">
        <f t="shared" si="5"/>
        <v>0.86012046992147284</v>
      </c>
      <c r="U38" s="154">
        <f t="shared" si="6"/>
        <v>8.469718158398426E-2</v>
      </c>
      <c r="V38" s="47"/>
    </row>
    <row r="39" spans="1:23" x14ac:dyDescent="0.25">
      <c r="A39" s="39"/>
      <c r="B39" s="194"/>
      <c r="C39" s="169" t="s">
        <v>157</v>
      </c>
      <c r="D39" s="39">
        <v>5594.67</v>
      </c>
      <c r="E39" s="39">
        <v>5820.31</v>
      </c>
      <c r="F39" s="82">
        <f t="shared" si="15"/>
        <v>5707.49</v>
      </c>
      <c r="G39" s="83">
        <f t="shared" si="16"/>
        <v>28537.449999999997</v>
      </c>
      <c r="H39" s="50"/>
      <c r="I39" s="194"/>
      <c r="J39" s="169" t="s">
        <v>157</v>
      </c>
      <c r="K39" s="173">
        <f t="shared" si="0"/>
        <v>28537.449999999997</v>
      </c>
      <c r="L39" s="45">
        <v>2133.42</v>
      </c>
      <c r="M39" s="45">
        <v>2542.63</v>
      </c>
      <c r="N39" s="47">
        <f t="shared" si="1"/>
        <v>2338.0250000000001</v>
      </c>
      <c r="O39" s="50">
        <f t="shared" si="9"/>
        <v>7.4758606672985853E-2</v>
      </c>
      <c r="P39" s="50">
        <f t="shared" si="10"/>
        <v>8.9098009808164375E-2</v>
      </c>
      <c r="Q39" s="145">
        <f t="shared" si="4"/>
        <v>8.1928308240575121E-2</v>
      </c>
      <c r="R39" s="149">
        <f t="shared" si="17"/>
        <v>0.91248810427604488</v>
      </c>
      <c r="S39" s="149">
        <f t="shared" si="18"/>
        <v>1.0875118957239549</v>
      </c>
      <c r="T39" s="150">
        <f t="shared" si="5"/>
        <v>0.99999999999999989</v>
      </c>
      <c r="U39" s="154">
        <f t="shared" si="6"/>
        <v>0.12376050980179724</v>
      </c>
      <c r="V39" s="47"/>
    </row>
    <row r="40" spans="1:23" x14ac:dyDescent="0.25">
      <c r="A40" s="47"/>
      <c r="B40" s="194"/>
      <c r="C40" s="169" t="s">
        <v>158</v>
      </c>
      <c r="D40" s="39">
        <v>6303.32</v>
      </c>
      <c r="E40" s="39">
        <v>6417.24</v>
      </c>
      <c r="F40" s="82">
        <f t="shared" si="15"/>
        <v>6360.28</v>
      </c>
      <c r="G40" s="83">
        <f t="shared" si="16"/>
        <v>31801.399999999998</v>
      </c>
      <c r="H40" s="50"/>
      <c r="I40" s="194"/>
      <c r="J40" s="169" t="s">
        <v>158</v>
      </c>
      <c r="K40" s="173">
        <f t="shared" si="0"/>
        <v>31801.399999999998</v>
      </c>
      <c r="L40" s="45">
        <v>2262.61</v>
      </c>
      <c r="M40" s="45">
        <v>2178.12</v>
      </c>
      <c r="N40" s="47">
        <f t="shared" si="1"/>
        <v>2220.3649999999998</v>
      </c>
      <c r="O40" s="50">
        <f t="shared" si="9"/>
        <v>7.1148125554220898E-2</v>
      </c>
      <c r="P40" s="50">
        <f t="shared" si="10"/>
        <v>6.8491324281320945E-2</v>
      </c>
      <c r="Q40" s="145">
        <f t="shared" si="4"/>
        <v>6.9819724917770914E-2</v>
      </c>
      <c r="R40" s="149">
        <f>O40/$Q$40</f>
        <v>1.019026151105787</v>
      </c>
      <c r="S40" s="149">
        <f>P40/$Q$40</f>
        <v>0.98097384889421335</v>
      </c>
      <c r="T40" s="150">
        <f t="shared" si="5"/>
        <v>1.0000000000000002</v>
      </c>
      <c r="U40" s="154">
        <f t="shared" si="6"/>
        <v>2.6907040933563574E-2</v>
      </c>
      <c r="V40" s="47"/>
    </row>
    <row r="41" spans="1:23" ht="15.75" thickBot="1" x14ac:dyDescent="0.3">
      <c r="A41" s="47"/>
      <c r="B41" s="195"/>
      <c r="C41" s="171" t="s">
        <v>159</v>
      </c>
      <c r="D41" s="84">
        <v>5525.26</v>
      </c>
      <c r="E41" s="84">
        <v>5467.04</v>
      </c>
      <c r="F41" s="85">
        <f t="shared" si="15"/>
        <v>5496.15</v>
      </c>
      <c r="G41" s="86">
        <f t="shared" si="16"/>
        <v>27480.75</v>
      </c>
      <c r="H41" s="50"/>
      <c r="I41" s="195"/>
      <c r="J41" s="171" t="s">
        <v>159</v>
      </c>
      <c r="K41" s="174">
        <f t="shared" si="0"/>
        <v>27480.75</v>
      </c>
      <c r="L41" s="45">
        <v>1136.99</v>
      </c>
      <c r="M41" s="45">
        <v>1269.2</v>
      </c>
      <c r="N41" s="90">
        <f t="shared" si="1"/>
        <v>1203.095</v>
      </c>
      <c r="O41" s="91">
        <f t="shared" si="9"/>
        <v>4.1374052746013121E-2</v>
      </c>
      <c r="P41" s="91">
        <f t="shared" si="10"/>
        <v>4.6185056812496024E-2</v>
      </c>
      <c r="Q41" s="146">
        <f t="shared" si="4"/>
        <v>4.3779554779254576E-2</v>
      </c>
      <c r="R41" s="151">
        <f>O41/$Q$40</f>
        <v>0.59258401253715565</v>
      </c>
      <c r="S41" s="151">
        <f>P41/$Q$40</f>
        <v>0.66149009992362118</v>
      </c>
      <c r="T41" s="152">
        <f t="shared" si="5"/>
        <v>0.62703705623038841</v>
      </c>
      <c r="U41" s="155">
        <f t="shared" si="6"/>
        <v>4.872396165600261E-2</v>
      </c>
      <c r="V41" s="47"/>
    </row>
    <row r="42" spans="1:23" x14ac:dyDescent="0.25">
      <c r="A42" s="47"/>
      <c r="B42" s="25"/>
      <c r="C42" s="22"/>
      <c r="D42" s="46"/>
      <c r="E42" s="46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3" x14ac:dyDescent="0.25">
      <c r="A43" s="47"/>
      <c r="B43" s="25"/>
      <c r="C43" s="22"/>
      <c r="D43" s="46"/>
      <c r="E43" s="46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3" ht="15.75" thickBot="1" x14ac:dyDescent="0.3">
      <c r="A44" s="47"/>
      <c r="B44" s="49"/>
      <c r="C44" s="22"/>
      <c r="D44" s="46"/>
      <c r="E44" s="46"/>
      <c r="F44" s="47"/>
      <c r="G44" s="50"/>
      <c r="H44" s="50"/>
      <c r="I44" s="142" t="s">
        <v>186</v>
      </c>
      <c r="J44" s="49"/>
      <c r="K44" s="44" t="s">
        <v>160</v>
      </c>
      <c r="L44" s="44" t="s">
        <v>163</v>
      </c>
      <c r="M44" s="44" t="s">
        <v>164</v>
      </c>
      <c r="N44" s="44" t="s">
        <v>165</v>
      </c>
      <c r="O44" s="44" t="s">
        <v>161</v>
      </c>
      <c r="P44" s="44" t="s">
        <v>166</v>
      </c>
      <c r="Q44" s="44" t="s">
        <v>162</v>
      </c>
      <c r="R44" s="44" t="s">
        <v>70</v>
      </c>
      <c r="S44" s="44" t="s">
        <v>71</v>
      </c>
      <c r="T44" s="44" t="s">
        <v>24</v>
      </c>
      <c r="U44" s="44" t="s">
        <v>25</v>
      </c>
      <c r="V44" s="47"/>
    </row>
    <row r="45" spans="1:23" x14ac:dyDescent="0.25">
      <c r="A45" s="143"/>
      <c r="B45" s="25"/>
      <c r="C45" s="46"/>
      <c r="D45" s="46"/>
      <c r="E45" s="46"/>
      <c r="F45" s="24"/>
      <c r="G45" s="48"/>
      <c r="H45" s="48"/>
      <c r="I45" s="193" t="s">
        <v>35</v>
      </c>
      <c r="J45" s="168" t="s">
        <v>151</v>
      </c>
      <c r="K45" s="87">
        <v>25329</v>
      </c>
      <c r="L45" s="45">
        <v>3229.4</v>
      </c>
      <c r="M45" s="45">
        <v>3134.35</v>
      </c>
      <c r="N45" s="88">
        <f t="shared" ref="N45:N61" si="19">AVERAGE(L45:M45)</f>
        <v>3181.875</v>
      </c>
      <c r="O45" s="89">
        <f t="shared" ref="O45:O61" si="20">L45/K45</f>
        <v>0.12749812467922145</v>
      </c>
      <c r="P45" s="89">
        <f t="shared" ref="P45:P61" si="21">M45/K45</f>
        <v>0.12374550910024083</v>
      </c>
      <c r="Q45" s="144">
        <f t="shared" ref="Q45:Q78" si="22">AVERAGE(O45:P45)</f>
        <v>0.12562181688973115</v>
      </c>
      <c r="R45" s="147">
        <f>O45/$Q$59</f>
        <v>1.0876167562428711</v>
      </c>
      <c r="S45" s="147">
        <f>P45/$Q$59</f>
        <v>1.0556052455347256</v>
      </c>
      <c r="T45" s="148">
        <f t="shared" ref="T45:T78" si="23">AVERAGE(R45:S45)</f>
        <v>1.0716110008887982</v>
      </c>
      <c r="U45" s="153">
        <f t="shared" ref="U45:U78" si="24">STDEV(R45:S45)</f>
        <v>2.2635556297755509E-2</v>
      </c>
      <c r="V45" s="47"/>
    </row>
    <row r="46" spans="1:23" s="45" customFormat="1" x14ac:dyDescent="0.25">
      <c r="A46" s="46"/>
      <c r="B46" s="49"/>
      <c r="C46" s="46"/>
      <c r="D46" s="46"/>
      <c r="E46" s="46"/>
      <c r="F46" s="47"/>
      <c r="G46" s="48"/>
      <c r="H46" s="48"/>
      <c r="I46" s="194"/>
      <c r="J46" s="169" t="s">
        <v>152</v>
      </c>
      <c r="K46" s="173">
        <v>26447.974999999999</v>
      </c>
      <c r="L46" s="45">
        <v>3145.25</v>
      </c>
      <c r="M46" s="45">
        <v>3221.38</v>
      </c>
      <c r="N46" s="47">
        <f t="shared" si="19"/>
        <v>3183.3150000000001</v>
      </c>
      <c r="O46" s="50">
        <f t="shared" si="20"/>
        <v>0.11892214810396638</v>
      </c>
      <c r="P46" s="50">
        <f t="shared" si="21"/>
        <v>0.12180062934874977</v>
      </c>
      <c r="Q46" s="145">
        <f t="shared" si="22"/>
        <v>0.12036138872635807</v>
      </c>
      <c r="R46" s="149">
        <f t="shared" ref="R46:R59" si="25">O46/$Q$59</f>
        <v>1.0144597914023219</v>
      </c>
      <c r="S46" s="149">
        <f t="shared" ref="S46:S59" si="26">P46/$Q$59</f>
        <v>1.0390145402837967</v>
      </c>
      <c r="T46" s="150">
        <f t="shared" si="23"/>
        <v>1.0267371658430593</v>
      </c>
      <c r="U46" s="154">
        <f t="shared" si="24"/>
        <v>1.7362829444423623E-2</v>
      </c>
      <c r="V46" s="47"/>
    </row>
    <row r="47" spans="1:23" s="45" customFormat="1" x14ac:dyDescent="0.25">
      <c r="A47" s="46"/>
      <c r="B47" s="49"/>
      <c r="C47" s="46"/>
      <c r="I47" s="194"/>
      <c r="J47" s="169" t="s">
        <v>153</v>
      </c>
      <c r="K47" s="173">
        <v>29032.875</v>
      </c>
      <c r="L47" s="45">
        <v>2720.88</v>
      </c>
      <c r="M47" s="45">
        <v>2820.06</v>
      </c>
      <c r="N47" s="47">
        <f t="shared" si="19"/>
        <v>2770.4700000000003</v>
      </c>
      <c r="O47" s="50">
        <f t="shared" si="20"/>
        <v>9.371720850931918E-2</v>
      </c>
      <c r="P47" s="50">
        <f t="shared" si="21"/>
        <v>9.7133335916611774E-2</v>
      </c>
      <c r="Q47" s="145">
        <f t="shared" si="22"/>
        <v>9.5425272212965484E-2</v>
      </c>
      <c r="R47" s="149">
        <f t="shared" si="25"/>
        <v>0.79945023959755501</v>
      </c>
      <c r="S47" s="149">
        <f t="shared" si="26"/>
        <v>0.828591353782409</v>
      </c>
      <c r="T47" s="150">
        <f t="shared" si="23"/>
        <v>0.81402079668998195</v>
      </c>
      <c r="U47" s="154">
        <f t="shared" si="24"/>
        <v>2.0605879451441746E-2</v>
      </c>
      <c r="V47" s="47"/>
    </row>
    <row r="48" spans="1:23" s="45" customFormat="1" x14ac:dyDescent="0.25">
      <c r="I48" s="194"/>
      <c r="J48" s="169" t="s">
        <v>154</v>
      </c>
      <c r="K48" s="173">
        <v>29574.425000000003</v>
      </c>
      <c r="L48" s="45">
        <v>2456.12</v>
      </c>
      <c r="M48" s="45">
        <v>2193.42</v>
      </c>
      <c r="N48" s="47">
        <f t="shared" si="19"/>
        <v>2324.77</v>
      </c>
      <c r="O48" s="50">
        <f t="shared" si="20"/>
        <v>8.3048782858838321E-2</v>
      </c>
      <c r="P48" s="50">
        <f t="shared" si="21"/>
        <v>7.4166108047747328E-2</v>
      </c>
      <c r="Q48" s="145">
        <f t="shared" si="22"/>
        <v>7.8607445453292818E-2</v>
      </c>
      <c r="R48" s="149">
        <f t="shared" si="25"/>
        <v>0.70844373633025459</v>
      </c>
      <c r="S48" s="149">
        <f t="shared" si="26"/>
        <v>0.632670496613157</v>
      </c>
      <c r="T48" s="150">
        <f t="shared" si="23"/>
        <v>0.67055711647170579</v>
      </c>
      <c r="U48" s="154">
        <f t="shared" si="24"/>
        <v>5.3579771636433543E-2</v>
      </c>
      <c r="V48" s="47"/>
    </row>
    <row r="49" spans="1:23" x14ac:dyDescent="0.25">
      <c r="A49" s="45"/>
      <c r="B49" s="45"/>
      <c r="C49" s="45"/>
      <c r="D49" s="45"/>
      <c r="E49" s="45"/>
      <c r="F49" s="45"/>
      <c r="G49" s="45"/>
      <c r="H49" s="45"/>
      <c r="I49" s="194"/>
      <c r="J49" s="169" t="s">
        <v>215</v>
      </c>
      <c r="K49" s="173">
        <v>20779.174999999999</v>
      </c>
      <c r="L49" s="45">
        <v>2427.46</v>
      </c>
      <c r="M49" s="45">
        <v>2459.94</v>
      </c>
      <c r="N49" s="47">
        <f t="shared" si="19"/>
        <v>2443.6999999999998</v>
      </c>
      <c r="O49" s="50">
        <f t="shared" si="20"/>
        <v>0.11682176987296175</v>
      </c>
      <c r="P49" s="50">
        <f t="shared" si="21"/>
        <v>0.11838487331667404</v>
      </c>
      <c r="Q49" s="145">
        <f t="shared" si="22"/>
        <v>0.1176033215948179</v>
      </c>
      <c r="R49" s="149">
        <f t="shared" si="25"/>
        <v>0.99654261368511354</v>
      </c>
      <c r="S49" s="149">
        <f t="shared" si="26"/>
        <v>1.0098765940977641</v>
      </c>
      <c r="T49" s="150">
        <f t="shared" si="23"/>
        <v>1.0032096038914389</v>
      </c>
      <c r="U49" s="154">
        <f t="shared" si="24"/>
        <v>9.4285479699938012E-3</v>
      </c>
      <c r="V49" s="47"/>
      <c r="W49" s="45"/>
    </row>
    <row r="50" spans="1:23" x14ac:dyDescent="0.25">
      <c r="I50" s="194"/>
      <c r="J50" s="169" t="s">
        <v>216</v>
      </c>
      <c r="K50" s="173">
        <v>18900.3</v>
      </c>
      <c r="L50" s="45">
        <v>2419.4699999999998</v>
      </c>
      <c r="M50" s="45">
        <v>2542.38</v>
      </c>
      <c r="N50" s="47">
        <f t="shared" si="19"/>
        <v>2480.9250000000002</v>
      </c>
      <c r="O50" s="50">
        <f t="shared" si="20"/>
        <v>0.12801225377374961</v>
      </c>
      <c r="P50" s="50">
        <f t="shared" si="21"/>
        <v>0.13451532515356901</v>
      </c>
      <c r="Q50" s="145">
        <f t="shared" si="22"/>
        <v>0.1312637894636593</v>
      </c>
      <c r="R50" s="149">
        <f t="shared" si="25"/>
        <v>1.0920025103038635</v>
      </c>
      <c r="S50" s="149">
        <f t="shared" si="26"/>
        <v>1.1474766548650477</v>
      </c>
      <c r="T50" s="150">
        <f t="shared" si="23"/>
        <v>1.1197395825844556</v>
      </c>
      <c r="U50" s="154">
        <f t="shared" si="24"/>
        <v>3.922614379973615E-2</v>
      </c>
      <c r="V50" s="47"/>
    </row>
    <row r="51" spans="1:23" x14ac:dyDescent="0.25">
      <c r="F51" s="45"/>
      <c r="G51" s="45"/>
      <c r="H51" s="45"/>
      <c r="I51" s="194"/>
      <c r="J51" s="169" t="s">
        <v>217</v>
      </c>
      <c r="K51" s="173">
        <v>23235.25</v>
      </c>
      <c r="L51" s="45">
        <v>2703.57</v>
      </c>
      <c r="M51" s="45">
        <v>2668.21</v>
      </c>
      <c r="N51" s="47">
        <f t="shared" si="19"/>
        <v>2685.8900000000003</v>
      </c>
      <c r="O51" s="50">
        <f t="shared" si="20"/>
        <v>0.11635639814505977</v>
      </c>
      <c r="P51" s="50">
        <f t="shared" si="21"/>
        <v>0.11483457247070722</v>
      </c>
      <c r="Q51" s="145">
        <f t="shared" si="22"/>
        <v>0.11559548530788349</v>
      </c>
      <c r="R51" s="149">
        <f t="shared" si="25"/>
        <v>0.99257278204703003</v>
      </c>
      <c r="S51" s="149">
        <f t="shared" si="26"/>
        <v>0.97959091970457801</v>
      </c>
      <c r="T51" s="150">
        <f t="shared" si="23"/>
        <v>0.98608185087580402</v>
      </c>
      <c r="U51" s="154">
        <f t="shared" si="24"/>
        <v>9.1795628947781028E-3</v>
      </c>
      <c r="V51" s="47"/>
      <c r="W51" s="45"/>
    </row>
    <row r="52" spans="1:23" x14ac:dyDescent="0.25">
      <c r="I52" s="194"/>
      <c r="J52" s="169" t="s">
        <v>218</v>
      </c>
      <c r="K52" s="173">
        <v>21901.65</v>
      </c>
      <c r="L52" s="45">
        <v>2453.4899999999998</v>
      </c>
      <c r="M52" s="45">
        <v>2483.4699999999998</v>
      </c>
      <c r="N52" s="47">
        <f t="shared" si="19"/>
        <v>2468.4799999999996</v>
      </c>
      <c r="O52" s="50">
        <f t="shared" si="20"/>
        <v>0.11202306675524445</v>
      </c>
      <c r="P52" s="50">
        <f t="shared" si="21"/>
        <v>0.1133919133946529</v>
      </c>
      <c r="Q52" s="145">
        <f t="shared" si="22"/>
        <v>0.11270749007494868</v>
      </c>
      <c r="R52" s="149">
        <f t="shared" si="25"/>
        <v>0.95560750242606296</v>
      </c>
      <c r="S52" s="149">
        <f t="shared" si="26"/>
        <v>0.96728438430564401</v>
      </c>
      <c r="T52" s="150">
        <f t="shared" si="23"/>
        <v>0.96144594336585354</v>
      </c>
      <c r="U52" s="154">
        <f t="shared" si="24"/>
        <v>8.2568023601660764E-3</v>
      </c>
      <c r="V52" s="47"/>
    </row>
    <row r="53" spans="1:23" x14ac:dyDescent="0.25">
      <c r="I53" s="194"/>
      <c r="J53" s="169" t="s">
        <v>219</v>
      </c>
      <c r="K53" s="173">
        <v>23555.75</v>
      </c>
      <c r="L53" s="45">
        <v>2701.9</v>
      </c>
      <c r="M53" s="45">
        <v>2815.78</v>
      </c>
      <c r="N53" s="47">
        <f t="shared" si="19"/>
        <v>2758.84</v>
      </c>
      <c r="O53" s="50">
        <f t="shared" si="20"/>
        <v>0.11470235505131444</v>
      </c>
      <c r="P53" s="50">
        <f t="shared" si="21"/>
        <v>0.11953684344586779</v>
      </c>
      <c r="Q53" s="145">
        <f t="shared" si="22"/>
        <v>0.11711959924859111</v>
      </c>
      <c r="R53" s="149">
        <f t="shared" si="25"/>
        <v>0.97846304522673311</v>
      </c>
      <c r="S53" s="149">
        <f t="shared" si="26"/>
        <v>1.019703421106825</v>
      </c>
      <c r="T53" s="150">
        <f t="shared" si="23"/>
        <v>0.99908323316677905</v>
      </c>
      <c r="U53" s="154">
        <f t="shared" si="24"/>
        <v>2.9161349443495105E-2</v>
      </c>
      <c r="V53" s="47"/>
    </row>
    <row r="54" spans="1:23" x14ac:dyDescent="0.25">
      <c r="I54" s="194"/>
      <c r="J54" s="169" t="s">
        <v>220</v>
      </c>
      <c r="K54" s="173">
        <v>23197.449999999997</v>
      </c>
      <c r="L54" s="45">
        <v>2858.11</v>
      </c>
      <c r="M54" s="45">
        <v>2846.79</v>
      </c>
      <c r="N54" s="47">
        <f t="shared" si="19"/>
        <v>2852.45</v>
      </c>
      <c r="O54" s="50">
        <f t="shared" si="20"/>
        <v>0.12320793880361852</v>
      </c>
      <c r="P54" s="50">
        <f t="shared" si="21"/>
        <v>0.12271995413288962</v>
      </c>
      <c r="Q54" s="145">
        <f t="shared" si="22"/>
        <v>0.12296394646825407</v>
      </c>
      <c r="R54" s="149">
        <f t="shared" si="25"/>
        <v>1.0510195274017267</v>
      </c>
      <c r="S54" s="149">
        <f t="shared" si="26"/>
        <v>1.0468567971183618</v>
      </c>
      <c r="T54" s="150">
        <f t="shared" si="23"/>
        <v>1.0489381622600442</v>
      </c>
      <c r="U54" s="154">
        <f t="shared" si="24"/>
        <v>2.9434948116179127E-3</v>
      </c>
      <c r="V54" s="47"/>
    </row>
    <row r="55" spans="1:23" x14ac:dyDescent="0.25">
      <c r="I55" s="194"/>
      <c r="J55" s="169" t="s">
        <v>221</v>
      </c>
      <c r="K55" s="173">
        <v>23493.924999999999</v>
      </c>
      <c r="L55" s="45">
        <v>2226.37</v>
      </c>
      <c r="M55" s="45">
        <v>2051.75</v>
      </c>
      <c r="N55" s="47">
        <f t="shared" si="19"/>
        <v>2139.06</v>
      </c>
      <c r="O55" s="50">
        <f t="shared" si="20"/>
        <v>9.4763646346874772E-2</v>
      </c>
      <c r="P55" s="50">
        <f t="shared" si="21"/>
        <v>8.7331086653251858E-2</v>
      </c>
      <c r="Q55" s="145">
        <f t="shared" si="22"/>
        <v>9.1047366500063315E-2</v>
      </c>
      <c r="R55" s="149">
        <f t="shared" si="25"/>
        <v>0.80837682835606006</v>
      </c>
      <c r="S55" s="149">
        <f t="shared" si="26"/>
        <v>0.7449737274485132</v>
      </c>
      <c r="T55" s="150">
        <f t="shared" si="23"/>
        <v>0.77667527790228663</v>
      </c>
      <c r="U55" s="154">
        <f t="shared" si="24"/>
        <v>4.4832762599981334E-2</v>
      </c>
      <c r="V55" s="47"/>
    </row>
    <row r="56" spans="1:23" x14ac:dyDescent="0.25">
      <c r="I56" s="194"/>
      <c r="J56" s="169" t="s">
        <v>222</v>
      </c>
      <c r="K56" s="173">
        <v>23795.149999999998</v>
      </c>
      <c r="L56" s="45">
        <v>1201.1099999999999</v>
      </c>
      <c r="M56" s="45">
        <v>1335.33</v>
      </c>
      <c r="N56" s="47">
        <f t="shared" si="19"/>
        <v>1268.2199999999998</v>
      </c>
      <c r="O56" s="50">
        <f t="shared" si="20"/>
        <v>5.047709302105681E-2</v>
      </c>
      <c r="P56" s="50">
        <f t="shared" si="21"/>
        <v>5.611773827859879E-2</v>
      </c>
      <c r="Q56" s="145">
        <f t="shared" si="22"/>
        <v>5.3297415649827803E-2</v>
      </c>
      <c r="R56" s="149">
        <f t="shared" si="25"/>
        <v>0.43059246804026569</v>
      </c>
      <c r="S56" s="149">
        <f t="shared" si="26"/>
        <v>0.47870972712591525</v>
      </c>
      <c r="T56" s="150">
        <f t="shared" si="23"/>
        <v>0.45465109758309047</v>
      </c>
      <c r="U56" s="154">
        <f t="shared" si="24"/>
        <v>3.4024040191572825E-2</v>
      </c>
      <c r="V56" s="47"/>
    </row>
    <row r="57" spans="1:23" x14ac:dyDescent="0.25">
      <c r="I57" s="194"/>
      <c r="J57" s="169" t="s">
        <v>155</v>
      </c>
      <c r="K57" s="173">
        <v>30143.125</v>
      </c>
      <c r="L57" s="45">
        <v>1171.8900000000001</v>
      </c>
      <c r="M57" s="45">
        <v>1123.51</v>
      </c>
      <c r="N57" s="47">
        <f t="shared" si="19"/>
        <v>1147.7</v>
      </c>
      <c r="O57" s="50">
        <f t="shared" si="20"/>
        <v>3.8877521822969587E-2</v>
      </c>
      <c r="P57" s="50">
        <f t="shared" si="21"/>
        <v>3.7272512388811713E-2</v>
      </c>
      <c r="Q57" s="145">
        <f t="shared" si="22"/>
        <v>3.8075017105890646E-2</v>
      </c>
      <c r="R57" s="149">
        <f t="shared" si="25"/>
        <v>0.33164287147158861</v>
      </c>
      <c r="S57" s="149">
        <f t="shared" si="26"/>
        <v>0.31795141397831234</v>
      </c>
      <c r="T57" s="150">
        <f t="shared" si="23"/>
        <v>0.32479714272495047</v>
      </c>
      <c r="U57" s="154">
        <f t="shared" si="24"/>
        <v>9.68132243782302E-3</v>
      </c>
      <c r="V57" s="47"/>
    </row>
    <row r="58" spans="1:23" x14ac:dyDescent="0.25">
      <c r="I58" s="194"/>
      <c r="J58" s="169" t="s">
        <v>156</v>
      </c>
      <c r="K58" s="173">
        <v>29876.324999999997</v>
      </c>
      <c r="L58" s="45">
        <v>3282.73</v>
      </c>
      <c r="M58" s="45">
        <v>2910.03</v>
      </c>
      <c r="N58" s="47">
        <f t="shared" si="19"/>
        <v>3096.38</v>
      </c>
      <c r="O58" s="50">
        <f t="shared" si="20"/>
        <v>0.10987730251294295</v>
      </c>
      <c r="P58" s="50">
        <f t="shared" si="21"/>
        <v>9.7402541979309726E-2</v>
      </c>
      <c r="Q58" s="145">
        <f t="shared" si="22"/>
        <v>0.10363992224612634</v>
      </c>
      <c r="R58" s="149">
        <f t="shared" si="25"/>
        <v>0.93730316147402504</v>
      </c>
      <c r="S58" s="149">
        <f t="shared" si="26"/>
        <v>0.83088780343928914</v>
      </c>
      <c r="T58" s="150">
        <f t="shared" si="23"/>
        <v>0.88409548245665714</v>
      </c>
      <c r="U58" s="154">
        <f t="shared" si="24"/>
        <v>7.52470212887561E-2</v>
      </c>
      <c r="V58" s="47"/>
    </row>
    <row r="59" spans="1:23" x14ac:dyDescent="0.25">
      <c r="I59" s="194"/>
      <c r="J59" s="169" t="s">
        <v>157</v>
      </c>
      <c r="K59" s="173">
        <v>23554.5</v>
      </c>
      <c r="L59" s="45">
        <v>2810.29</v>
      </c>
      <c r="M59" s="45">
        <v>2712.16</v>
      </c>
      <c r="N59" s="47">
        <f t="shared" si="19"/>
        <v>2761.2249999999999</v>
      </c>
      <c r="O59" s="50">
        <f t="shared" si="20"/>
        <v>0.11931011059457852</v>
      </c>
      <c r="P59" s="50">
        <f t="shared" si="21"/>
        <v>0.11514402768048568</v>
      </c>
      <c r="Q59" s="145">
        <f t="shared" si="22"/>
        <v>0.1172270691375321</v>
      </c>
      <c r="R59" s="149">
        <f t="shared" si="25"/>
        <v>1.0177692871823194</v>
      </c>
      <c r="S59" s="149">
        <f t="shared" si="26"/>
        <v>0.9822307128176806</v>
      </c>
      <c r="T59" s="150">
        <f t="shared" si="23"/>
        <v>1</v>
      </c>
      <c r="U59" s="154">
        <f t="shared" si="24"/>
        <v>2.5129566926938501E-2</v>
      </c>
      <c r="V59" s="47"/>
    </row>
    <row r="60" spans="1:23" x14ac:dyDescent="0.25">
      <c r="I60" s="194"/>
      <c r="J60" s="169" t="s">
        <v>158</v>
      </c>
      <c r="K60" s="173">
        <v>24592.9</v>
      </c>
      <c r="L60" s="45">
        <v>2337.1</v>
      </c>
      <c r="M60" s="45">
        <v>2546.0700000000002</v>
      </c>
      <c r="N60" s="47">
        <f t="shared" si="19"/>
        <v>2441.585</v>
      </c>
      <c r="O60" s="50">
        <f t="shared" si="20"/>
        <v>9.5031492829231193E-2</v>
      </c>
      <c r="P60" s="50">
        <f t="shared" si="21"/>
        <v>0.10352866071101822</v>
      </c>
      <c r="Q60" s="145">
        <f t="shared" si="22"/>
        <v>9.9280076770124709E-2</v>
      </c>
      <c r="R60" s="149">
        <f>O60/$Q$60</f>
        <v>0.95720607719985162</v>
      </c>
      <c r="S60" s="149">
        <f>P60/$Q$60</f>
        <v>1.0427939228001484</v>
      </c>
      <c r="T60" s="150">
        <f t="shared" si="23"/>
        <v>1</v>
      </c>
      <c r="U60" s="154">
        <f t="shared" si="24"/>
        <v>6.0519746011117051E-2</v>
      </c>
      <c r="V60" s="47"/>
    </row>
    <row r="61" spans="1:23" ht="15.75" thickBot="1" x14ac:dyDescent="0.3">
      <c r="I61" s="195"/>
      <c r="J61" s="171" t="s">
        <v>159</v>
      </c>
      <c r="K61" s="174">
        <v>30436.800000000003</v>
      </c>
      <c r="L61" s="45">
        <v>1061.6400000000001</v>
      </c>
      <c r="M61" s="45">
        <v>1064.8699999999999</v>
      </c>
      <c r="N61" s="90">
        <f t="shared" si="19"/>
        <v>1063.2550000000001</v>
      </c>
      <c r="O61" s="91">
        <f t="shared" si="20"/>
        <v>3.4880145087525627E-2</v>
      </c>
      <c r="P61" s="91">
        <f t="shared" si="21"/>
        <v>3.4986266624612301E-2</v>
      </c>
      <c r="Q61" s="146">
        <f t="shared" si="22"/>
        <v>3.4933205856068961E-2</v>
      </c>
      <c r="R61" s="151">
        <f>O61/$Q$60</f>
        <v>0.35133076264926638</v>
      </c>
      <c r="S61" s="151">
        <f>P61/$Q$60</f>
        <v>0.35239967335662198</v>
      </c>
      <c r="T61" s="152">
        <f t="shared" si="23"/>
        <v>0.35186521800294418</v>
      </c>
      <c r="U61" s="155">
        <f t="shared" si="24"/>
        <v>7.558340096540519E-4</v>
      </c>
      <c r="V61" s="47"/>
    </row>
    <row r="62" spans="1:23" x14ac:dyDescent="0.25">
      <c r="I62" s="196" t="s">
        <v>36</v>
      </c>
      <c r="J62" s="168" t="s">
        <v>151</v>
      </c>
      <c r="K62" s="172">
        <v>28385.125</v>
      </c>
      <c r="L62" s="45">
        <v>3101.05</v>
      </c>
      <c r="M62" s="45">
        <v>2853.1</v>
      </c>
      <c r="N62" s="88">
        <f t="shared" ref="N62:N78" si="27">AVERAGE(L62:M62)</f>
        <v>2977.0749999999998</v>
      </c>
      <c r="O62" s="89">
        <f t="shared" ref="O62:O78" si="28">L62/K62</f>
        <v>0.10924912255979145</v>
      </c>
      <c r="P62" s="89">
        <f t="shared" ref="P62:P78" si="29">M62/K62</f>
        <v>0.1005139135374602</v>
      </c>
      <c r="Q62" s="144">
        <f t="shared" si="22"/>
        <v>0.10488151804862583</v>
      </c>
      <c r="R62" s="147">
        <f>O62/$Q$76</f>
        <v>1.2604855947949971</v>
      </c>
      <c r="S62" s="147">
        <f>P62/$Q$76</f>
        <v>1.1597012142692333</v>
      </c>
      <c r="T62" s="148">
        <f t="shared" si="23"/>
        <v>1.2100934045321152</v>
      </c>
      <c r="U62" s="153">
        <f t="shared" si="24"/>
        <v>7.1265318907452982E-2</v>
      </c>
      <c r="V62" s="47"/>
    </row>
    <row r="63" spans="1:23" x14ac:dyDescent="0.25">
      <c r="I63" s="197"/>
      <c r="J63" s="169" t="s">
        <v>152</v>
      </c>
      <c r="K63" s="173">
        <v>27842.724999999999</v>
      </c>
      <c r="L63" s="45">
        <v>2729.6</v>
      </c>
      <c r="M63" s="45">
        <v>3075.9</v>
      </c>
      <c r="N63" s="47">
        <f t="shared" si="27"/>
        <v>2902.75</v>
      </c>
      <c r="O63" s="50">
        <f t="shared" si="28"/>
        <v>9.8036381137262971E-2</v>
      </c>
      <c r="P63" s="50">
        <f t="shared" si="29"/>
        <v>0.11047410050560785</v>
      </c>
      <c r="Q63" s="145">
        <f t="shared" si="22"/>
        <v>0.10425524082143542</v>
      </c>
      <c r="R63" s="149">
        <f t="shared" ref="R63:R76" si="30">O63/$Q$76</f>
        <v>1.1311161434886663</v>
      </c>
      <c r="S63" s="149">
        <f t="shared" ref="S63:S76" si="31">P63/$Q$76</f>
        <v>1.2746190451922585</v>
      </c>
      <c r="T63" s="150">
        <f t="shared" si="23"/>
        <v>1.2028675943404625</v>
      </c>
      <c r="U63" s="154">
        <f t="shared" si="24"/>
        <v>0.10147187491455664</v>
      </c>
      <c r="V63" s="47"/>
    </row>
    <row r="64" spans="1:23" x14ac:dyDescent="0.25">
      <c r="I64" s="197"/>
      <c r="J64" s="169" t="s">
        <v>153</v>
      </c>
      <c r="K64" s="173">
        <v>31153.35</v>
      </c>
      <c r="L64" s="45">
        <v>2904.27</v>
      </c>
      <c r="M64" s="45">
        <v>2751.47</v>
      </c>
      <c r="N64" s="47">
        <f t="shared" si="27"/>
        <v>2827.87</v>
      </c>
      <c r="O64" s="50">
        <f t="shared" si="28"/>
        <v>9.3224966175387239E-2</v>
      </c>
      <c r="P64" s="50">
        <f t="shared" si="29"/>
        <v>8.8320196704367263E-2</v>
      </c>
      <c r="Q64" s="145">
        <f t="shared" si="22"/>
        <v>9.0772581439877251E-2</v>
      </c>
      <c r="R64" s="149">
        <f t="shared" si="30"/>
        <v>1.0756033932905464</v>
      </c>
      <c r="S64" s="149">
        <f t="shared" si="31"/>
        <v>1.0190135450688607</v>
      </c>
      <c r="T64" s="150">
        <f t="shared" si="23"/>
        <v>1.0473084691797037</v>
      </c>
      <c r="U64" s="154">
        <f t="shared" si="24"/>
        <v>4.0015065423871503E-2</v>
      </c>
      <c r="V64" s="47"/>
    </row>
    <row r="65" spans="5:30" x14ac:dyDescent="0.25">
      <c r="I65" s="197"/>
      <c r="J65" s="169" t="s">
        <v>154</v>
      </c>
      <c r="K65" s="173">
        <v>31989.049999999996</v>
      </c>
      <c r="L65" s="45">
        <v>2308.17</v>
      </c>
      <c r="M65" s="45">
        <v>2319.86</v>
      </c>
      <c r="N65" s="47">
        <f t="shared" si="27"/>
        <v>2314.0150000000003</v>
      </c>
      <c r="O65" s="50">
        <f t="shared" si="28"/>
        <v>7.2155003040102791E-2</v>
      </c>
      <c r="P65" s="50">
        <f t="shared" si="29"/>
        <v>7.2520440588263804E-2</v>
      </c>
      <c r="Q65" s="145">
        <f t="shared" si="22"/>
        <v>7.2337721814183298E-2</v>
      </c>
      <c r="R65" s="149">
        <f t="shared" si="30"/>
        <v>0.8325040951671</v>
      </c>
      <c r="S65" s="149">
        <f t="shared" si="31"/>
        <v>0.83672041063454972</v>
      </c>
      <c r="T65" s="150">
        <f t="shared" si="23"/>
        <v>0.83461225290082486</v>
      </c>
      <c r="U65" s="154">
        <f t="shared" si="24"/>
        <v>2.9813852586554222E-3</v>
      </c>
      <c r="V65" s="47"/>
    </row>
    <row r="66" spans="5:30" x14ac:dyDescent="0.25">
      <c r="I66" s="197"/>
      <c r="J66" s="169" t="s">
        <v>215</v>
      </c>
      <c r="K66" s="173">
        <v>30695.299999999996</v>
      </c>
      <c r="L66" s="45">
        <v>2456.9</v>
      </c>
      <c r="M66" s="45">
        <v>2547.27</v>
      </c>
      <c r="N66" s="47">
        <f t="shared" si="27"/>
        <v>2502.085</v>
      </c>
      <c r="O66" s="50">
        <f t="shared" si="28"/>
        <v>8.0041569882034078E-2</v>
      </c>
      <c r="P66" s="50">
        <f t="shared" si="29"/>
        <v>8.2985668815747052E-2</v>
      </c>
      <c r="Q66" s="145">
        <f t="shared" si="22"/>
        <v>8.1513619348890565E-2</v>
      </c>
      <c r="R66" s="149">
        <f t="shared" si="30"/>
        <v>0.92349708132313668</v>
      </c>
      <c r="S66" s="149">
        <f t="shared" si="31"/>
        <v>0.95746526531075193</v>
      </c>
      <c r="T66" s="150">
        <f t="shared" si="23"/>
        <v>0.94048117331694425</v>
      </c>
      <c r="U66" s="154">
        <f t="shared" si="24"/>
        <v>2.4019133242235046E-2</v>
      </c>
      <c r="V66" s="47"/>
    </row>
    <row r="67" spans="5:30" x14ac:dyDescent="0.25">
      <c r="I67" s="197"/>
      <c r="J67" s="169" t="s">
        <v>216</v>
      </c>
      <c r="K67" s="173">
        <v>29986.025000000001</v>
      </c>
      <c r="L67" s="45">
        <v>2293.04</v>
      </c>
      <c r="M67" s="45">
        <v>2831.61</v>
      </c>
      <c r="N67" s="47">
        <f t="shared" si="27"/>
        <v>2562.3249999999998</v>
      </c>
      <c r="O67" s="50">
        <f t="shared" si="28"/>
        <v>7.6470289076328052E-2</v>
      </c>
      <c r="P67" s="50">
        <f t="shared" si="29"/>
        <v>9.4430989102423549E-2</v>
      </c>
      <c r="Q67" s="145">
        <f t="shared" si="22"/>
        <v>8.5450639089375807E-2</v>
      </c>
      <c r="R67" s="149">
        <f t="shared" si="30"/>
        <v>0.88229264960702247</v>
      </c>
      <c r="S67" s="149">
        <f t="shared" si="31"/>
        <v>1.089518146021762</v>
      </c>
      <c r="T67" s="150">
        <f t="shared" si="23"/>
        <v>0.98590539781439224</v>
      </c>
      <c r="U67" s="154">
        <f t="shared" si="24"/>
        <v>0.14653055374961146</v>
      </c>
      <c r="V67" s="47"/>
    </row>
    <row r="68" spans="5:30" x14ac:dyDescent="0.25">
      <c r="I68" s="197"/>
      <c r="J68" s="169" t="s">
        <v>217</v>
      </c>
      <c r="K68" s="173">
        <v>24881.725000000002</v>
      </c>
      <c r="L68" s="45">
        <v>2311.46</v>
      </c>
      <c r="M68" s="45">
        <v>2130.81</v>
      </c>
      <c r="N68" s="47">
        <f t="shared" si="27"/>
        <v>2221.1350000000002</v>
      </c>
      <c r="O68" s="50">
        <f t="shared" si="28"/>
        <v>9.2897899964733147E-2</v>
      </c>
      <c r="P68" s="50">
        <f t="shared" si="29"/>
        <v>8.5637551254987329E-2</v>
      </c>
      <c r="Q68" s="145">
        <f t="shared" si="22"/>
        <v>8.9267725609860238E-2</v>
      </c>
      <c r="R68" s="149">
        <f t="shared" si="30"/>
        <v>1.071829795504001</v>
      </c>
      <c r="S68" s="149">
        <f t="shared" si="31"/>
        <v>0.98806193771810025</v>
      </c>
      <c r="T68" s="150">
        <f t="shared" si="23"/>
        <v>1.0299458666110506</v>
      </c>
      <c r="U68" s="154">
        <f t="shared" si="24"/>
        <v>5.9232820285880783E-2</v>
      </c>
      <c r="V68" s="47"/>
    </row>
    <row r="69" spans="5:30" x14ac:dyDescent="0.25">
      <c r="I69" s="197"/>
      <c r="J69" s="169" t="s">
        <v>218</v>
      </c>
      <c r="K69" s="173">
        <v>24903.525000000001</v>
      </c>
      <c r="L69" s="45">
        <v>1833.62</v>
      </c>
      <c r="M69" s="45">
        <v>1898.55</v>
      </c>
      <c r="N69" s="47">
        <f t="shared" si="27"/>
        <v>1866.085</v>
      </c>
      <c r="O69" s="50">
        <f t="shared" si="28"/>
        <v>7.3628934056524112E-2</v>
      </c>
      <c r="P69" s="50">
        <f t="shared" si="29"/>
        <v>7.6236195478350949E-2</v>
      </c>
      <c r="Q69" s="145">
        <f t="shared" si="22"/>
        <v>7.4932564767437537E-2</v>
      </c>
      <c r="R69" s="149">
        <f t="shared" si="30"/>
        <v>0.84950989594965387</v>
      </c>
      <c r="S69" s="149">
        <f t="shared" si="31"/>
        <v>0.87959174363020443</v>
      </c>
      <c r="T69" s="150">
        <f t="shared" si="23"/>
        <v>0.8645508197899292</v>
      </c>
      <c r="U69" s="154">
        <f t="shared" si="24"/>
        <v>2.1271078485538112E-2</v>
      </c>
      <c r="V69" s="47"/>
    </row>
    <row r="70" spans="5:30" x14ac:dyDescent="0.25">
      <c r="I70" s="197"/>
      <c r="J70" s="169" t="s">
        <v>219</v>
      </c>
      <c r="K70" s="173">
        <v>26499.300000000003</v>
      </c>
      <c r="L70" s="45">
        <v>2328.31</v>
      </c>
      <c r="M70" s="45">
        <v>2629.4</v>
      </c>
      <c r="N70" s="47">
        <f t="shared" si="27"/>
        <v>2478.855</v>
      </c>
      <c r="O70" s="50">
        <f t="shared" si="28"/>
        <v>8.7863075628412821E-2</v>
      </c>
      <c r="P70" s="50">
        <f t="shared" si="29"/>
        <v>9.9225262554105201E-2</v>
      </c>
      <c r="Q70" s="145">
        <f t="shared" si="22"/>
        <v>9.3544169091259011E-2</v>
      </c>
      <c r="R70" s="149">
        <f t="shared" si="30"/>
        <v>1.0137394108898661</v>
      </c>
      <c r="S70" s="149">
        <f t="shared" si="31"/>
        <v>1.1448331223049395</v>
      </c>
      <c r="T70" s="150">
        <f t="shared" si="23"/>
        <v>1.0792862665974028</v>
      </c>
      <c r="U70" s="154">
        <f t="shared" si="24"/>
        <v>9.2697252312510733E-2</v>
      </c>
      <c r="V70" s="47"/>
    </row>
    <row r="71" spans="5:30" x14ac:dyDescent="0.25">
      <c r="I71" s="197"/>
      <c r="J71" s="169" t="s">
        <v>220</v>
      </c>
      <c r="K71" s="173">
        <v>27740</v>
      </c>
      <c r="L71" s="45">
        <v>2150.73</v>
      </c>
      <c r="M71" s="45">
        <v>2388.4899999999998</v>
      </c>
      <c r="N71" s="47">
        <f t="shared" si="27"/>
        <v>2269.6099999999997</v>
      </c>
      <c r="O71" s="50">
        <f t="shared" si="28"/>
        <v>7.7531723143475131E-2</v>
      </c>
      <c r="P71" s="50">
        <f t="shared" si="29"/>
        <v>8.6102739726027389E-2</v>
      </c>
      <c r="Q71" s="145">
        <f t="shared" si="22"/>
        <v>8.1817231434751253E-2</v>
      </c>
      <c r="R71" s="149">
        <f t="shared" si="30"/>
        <v>0.89453917681122341</v>
      </c>
      <c r="S71" s="149">
        <f t="shared" si="31"/>
        <v>0.99342915122857756</v>
      </c>
      <c r="T71" s="150">
        <f t="shared" si="23"/>
        <v>0.94398416401990048</v>
      </c>
      <c r="U71" s="154">
        <f t="shared" si="24"/>
        <v>6.9925771501875317E-2</v>
      </c>
      <c r="V71" s="47"/>
    </row>
    <row r="72" spans="5:30" x14ac:dyDescent="0.25">
      <c r="I72" s="197"/>
      <c r="J72" s="169" t="s">
        <v>221</v>
      </c>
      <c r="K72" s="173">
        <v>26940.475000000002</v>
      </c>
      <c r="L72" s="45">
        <v>1967.81</v>
      </c>
      <c r="M72" s="45">
        <v>2030.43</v>
      </c>
      <c r="N72" s="47">
        <f t="shared" si="27"/>
        <v>1999.12</v>
      </c>
      <c r="O72" s="50">
        <f t="shared" si="28"/>
        <v>7.3042884358943183E-2</v>
      </c>
      <c r="P72" s="50">
        <f t="shared" si="29"/>
        <v>7.5367268023299516E-2</v>
      </c>
      <c r="Q72" s="145">
        <f t="shared" si="22"/>
        <v>7.420507619112135E-2</v>
      </c>
      <c r="R72" s="149">
        <f t="shared" si="30"/>
        <v>0.84274821966039637</v>
      </c>
      <c r="S72" s="149">
        <f t="shared" si="31"/>
        <v>0.8695663034769916</v>
      </c>
      <c r="T72" s="150">
        <f t="shared" si="23"/>
        <v>0.85615726156869398</v>
      </c>
      <c r="U72" s="154">
        <f t="shared" si="24"/>
        <v>1.8963248925143693E-2</v>
      </c>
      <c r="V72" s="47"/>
    </row>
    <row r="73" spans="5:30" x14ac:dyDescent="0.25">
      <c r="I73" s="197"/>
      <c r="J73" s="169" t="s">
        <v>222</v>
      </c>
      <c r="K73" s="173">
        <v>26750.65</v>
      </c>
      <c r="L73" s="45">
        <v>1269.3399999999999</v>
      </c>
      <c r="M73" s="45">
        <v>1243.3599999999999</v>
      </c>
      <c r="N73" s="47">
        <f t="shared" si="27"/>
        <v>1256.3499999999999</v>
      </c>
      <c r="O73" s="50">
        <f t="shared" si="28"/>
        <v>4.7450809606495538E-2</v>
      </c>
      <c r="P73" s="50">
        <f t="shared" si="29"/>
        <v>4.6479618252266763E-2</v>
      </c>
      <c r="Q73" s="145">
        <f t="shared" si="22"/>
        <v>4.6965213929381147E-2</v>
      </c>
      <c r="R73" s="149">
        <f t="shared" si="30"/>
        <v>0.54747407181795371</v>
      </c>
      <c r="S73" s="149">
        <f t="shared" si="31"/>
        <v>0.53626873960922283</v>
      </c>
      <c r="T73" s="150">
        <f t="shared" si="23"/>
        <v>0.54187140571358827</v>
      </c>
      <c r="U73" s="154">
        <f t="shared" si="24"/>
        <v>7.9233663902416387E-3</v>
      </c>
    </row>
    <row r="74" spans="5:30" x14ac:dyDescent="0.25">
      <c r="I74" s="197"/>
      <c r="J74" s="169" t="s">
        <v>155</v>
      </c>
      <c r="K74" s="173">
        <v>30731.275000000001</v>
      </c>
      <c r="L74" s="45">
        <v>1487.73</v>
      </c>
      <c r="M74" s="45">
        <v>1580.82</v>
      </c>
      <c r="N74" s="47">
        <f t="shared" si="27"/>
        <v>1534.2750000000001</v>
      </c>
      <c r="O74" s="50">
        <f t="shared" si="28"/>
        <v>4.8410942923780412E-2</v>
      </c>
      <c r="P74" s="50">
        <f t="shared" si="29"/>
        <v>5.1440104584010909E-2</v>
      </c>
      <c r="Q74" s="145">
        <f t="shared" si="22"/>
        <v>4.9925523753895661E-2</v>
      </c>
      <c r="R74" s="149">
        <f t="shared" si="30"/>
        <v>0.55855181951206412</v>
      </c>
      <c r="S74" s="149">
        <f t="shared" si="31"/>
        <v>0.59350143327153537</v>
      </c>
      <c r="T74" s="150">
        <f t="shared" si="23"/>
        <v>0.57602662639179969</v>
      </c>
      <c r="U74" s="154">
        <f t="shared" si="24"/>
        <v>2.4713108889172788E-2</v>
      </c>
    </row>
    <row r="75" spans="5:30" x14ac:dyDescent="0.25">
      <c r="I75" s="197"/>
      <c r="J75" s="169" t="s">
        <v>156</v>
      </c>
      <c r="K75" s="173">
        <v>35418.024999999994</v>
      </c>
      <c r="L75" s="45">
        <v>2732.68</v>
      </c>
      <c r="M75" s="45">
        <v>2899.04</v>
      </c>
      <c r="N75" s="47">
        <f t="shared" si="27"/>
        <v>2815.8599999999997</v>
      </c>
      <c r="O75" s="50">
        <f t="shared" si="28"/>
        <v>7.7155064405765153E-2</v>
      </c>
      <c r="P75" s="50">
        <f t="shared" si="29"/>
        <v>8.1852107789748316E-2</v>
      </c>
      <c r="Q75" s="145">
        <f t="shared" si="22"/>
        <v>7.9503586097756734E-2</v>
      </c>
      <c r="R75" s="149">
        <f t="shared" si="30"/>
        <v>0.89019339442036483</v>
      </c>
      <c r="S75" s="149">
        <f t="shared" si="31"/>
        <v>0.9443865575773287</v>
      </c>
      <c r="T75" s="150">
        <f t="shared" si="23"/>
        <v>0.91728997599884676</v>
      </c>
      <c r="U75" s="154">
        <f t="shared" si="24"/>
        <v>3.8320353162238127E-2</v>
      </c>
    </row>
    <row r="76" spans="5:30" x14ac:dyDescent="0.25">
      <c r="I76" s="197"/>
      <c r="J76" s="169" t="s">
        <v>157</v>
      </c>
      <c r="K76" s="173">
        <v>28537.449999999997</v>
      </c>
      <c r="L76" s="45">
        <v>2355.91</v>
      </c>
      <c r="M76" s="45">
        <v>2590.9</v>
      </c>
      <c r="N76" s="47">
        <f t="shared" si="27"/>
        <v>2473.4049999999997</v>
      </c>
      <c r="O76" s="50">
        <f t="shared" si="28"/>
        <v>8.2555028567724176E-2</v>
      </c>
      <c r="P76" s="50">
        <f t="shared" si="29"/>
        <v>9.0789471378837291E-2</v>
      </c>
      <c r="Q76" s="145">
        <f t="shared" si="22"/>
        <v>8.6672249973280741E-2</v>
      </c>
      <c r="R76" s="149">
        <f t="shared" si="30"/>
        <v>0.95249665946337125</v>
      </c>
      <c r="S76" s="149">
        <f t="shared" si="31"/>
        <v>1.0475033405366285</v>
      </c>
      <c r="T76" s="150">
        <f t="shared" si="23"/>
        <v>0.99999999999999989</v>
      </c>
      <c r="U76" s="154">
        <f t="shared" si="24"/>
        <v>6.7179868444927834E-2</v>
      </c>
    </row>
    <row r="77" spans="5:30" x14ac:dyDescent="0.25">
      <c r="I77" s="197"/>
      <c r="J77" s="169" t="s">
        <v>158</v>
      </c>
      <c r="K77" s="173">
        <v>31801.399999999998</v>
      </c>
      <c r="L77" s="45">
        <v>2624.82</v>
      </c>
      <c r="M77" s="45">
        <v>2522.56</v>
      </c>
      <c r="N77" s="47">
        <f t="shared" si="27"/>
        <v>2573.69</v>
      </c>
      <c r="O77" s="50">
        <f t="shared" si="28"/>
        <v>8.2537875691007331E-2</v>
      </c>
      <c r="P77" s="50">
        <f t="shared" si="29"/>
        <v>7.9322293987057174E-2</v>
      </c>
      <c r="Q77" s="145">
        <f t="shared" si="22"/>
        <v>8.0930084839032246E-2</v>
      </c>
      <c r="R77" s="149">
        <f>O77/$Q$77</f>
        <v>1.0198664174784067</v>
      </c>
      <c r="S77" s="149">
        <f>P77/$Q$77</f>
        <v>0.98013358252159344</v>
      </c>
      <c r="T77" s="150">
        <f t="shared" si="23"/>
        <v>1</v>
      </c>
      <c r="U77" s="154">
        <f t="shared" si="24"/>
        <v>2.8095357033728542E-2</v>
      </c>
    </row>
    <row r="78" spans="5:30" ht="15.75" thickBot="1" x14ac:dyDescent="0.3">
      <c r="I78" s="198"/>
      <c r="J78" s="171" t="s">
        <v>159</v>
      </c>
      <c r="K78" s="174">
        <v>27480.75</v>
      </c>
      <c r="L78" s="45">
        <v>882.1</v>
      </c>
      <c r="M78" s="45">
        <v>948.35</v>
      </c>
      <c r="N78" s="90">
        <f t="shared" si="27"/>
        <v>915.22500000000002</v>
      </c>
      <c r="O78" s="91">
        <f t="shared" si="28"/>
        <v>3.2098832819337175E-2</v>
      </c>
      <c r="P78" s="91">
        <f t="shared" si="29"/>
        <v>3.450961127334589E-2</v>
      </c>
      <c r="Q78" s="146">
        <f t="shared" si="22"/>
        <v>3.3304222046341536E-2</v>
      </c>
      <c r="R78" s="151">
        <f>O78/$Q$77</f>
        <v>0.3966242329188322</v>
      </c>
      <c r="S78" s="151">
        <f>P78/$Q$77</f>
        <v>0.42641264175101973</v>
      </c>
      <c r="T78" s="152">
        <f t="shared" si="23"/>
        <v>0.41151843733492599</v>
      </c>
      <c r="U78" s="155">
        <f t="shared" si="24"/>
        <v>2.1063585885997049E-2</v>
      </c>
    </row>
    <row r="80" spans="5:30" x14ac:dyDescent="0.25"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</row>
    <row r="81" spans="9:21" ht="15.75" thickBot="1" x14ac:dyDescent="0.3">
      <c r="I81" s="142" t="s">
        <v>150</v>
      </c>
      <c r="J81" s="49"/>
      <c r="K81" s="44" t="s">
        <v>160</v>
      </c>
      <c r="L81" s="44" t="s">
        <v>163</v>
      </c>
      <c r="M81" s="44" t="s">
        <v>164</v>
      </c>
      <c r="N81" s="44" t="s">
        <v>165</v>
      </c>
      <c r="O81" s="44" t="s">
        <v>161</v>
      </c>
      <c r="P81" s="44" t="s">
        <v>166</v>
      </c>
      <c r="Q81" s="44" t="s">
        <v>162</v>
      </c>
      <c r="R81" s="44" t="s">
        <v>70</v>
      </c>
      <c r="S81" s="44" t="s">
        <v>71</v>
      </c>
      <c r="T81" s="44" t="s">
        <v>24</v>
      </c>
      <c r="U81" s="44" t="s">
        <v>25</v>
      </c>
    </row>
    <row r="82" spans="9:21" x14ac:dyDescent="0.25">
      <c r="I82" s="193" t="s">
        <v>35</v>
      </c>
      <c r="J82" s="168" t="s">
        <v>151</v>
      </c>
      <c r="K82" s="87">
        <v>25329</v>
      </c>
      <c r="L82" s="45">
        <v>1378.89</v>
      </c>
      <c r="M82" s="45">
        <v>1533.43</v>
      </c>
      <c r="N82" s="88">
        <f t="shared" ref="N82:N98" si="32">AVERAGE(L82:M82)</f>
        <v>1456.16</v>
      </c>
      <c r="O82" s="89">
        <f t="shared" ref="O82:O98" si="33">L82/K82</f>
        <v>5.4439180386118682E-2</v>
      </c>
      <c r="P82" s="89">
        <f t="shared" ref="P82:P98" si="34">M82/K82</f>
        <v>6.0540487188598051E-2</v>
      </c>
      <c r="Q82" s="144">
        <f t="shared" ref="Q82:Q115" si="35">AVERAGE(O82:P82)</f>
        <v>5.7489833787358363E-2</v>
      </c>
      <c r="R82" s="147">
        <f>O82/$Q$96</f>
        <v>1.1963312724773361</v>
      </c>
      <c r="S82" s="147">
        <f>P82/$Q$96</f>
        <v>1.3304108835040658</v>
      </c>
      <c r="T82" s="148">
        <f t="shared" ref="T82:T115" si="36">AVERAGE(R82:S82)</f>
        <v>1.2633710779907008</v>
      </c>
      <c r="U82" s="153">
        <f t="shared" ref="U82:U115" si="37">STDEV(R82:S82)</f>
        <v>9.4808602175855183E-2</v>
      </c>
    </row>
    <row r="83" spans="9:21" x14ac:dyDescent="0.25">
      <c r="I83" s="194"/>
      <c r="J83" s="169" t="s">
        <v>152</v>
      </c>
      <c r="K83" s="173">
        <v>26447.974999999999</v>
      </c>
      <c r="L83" s="45">
        <v>1324.24</v>
      </c>
      <c r="M83" s="45">
        <v>1596.6</v>
      </c>
      <c r="N83" s="47">
        <f t="shared" si="32"/>
        <v>1460.42</v>
      </c>
      <c r="O83" s="50">
        <f t="shared" si="33"/>
        <v>5.006961780627818E-2</v>
      </c>
      <c r="P83" s="50">
        <f t="shared" si="34"/>
        <v>6.0367570674125334E-2</v>
      </c>
      <c r="Q83" s="145">
        <f t="shared" si="35"/>
        <v>5.5218594240201757E-2</v>
      </c>
      <c r="R83" s="149">
        <f t="shared" ref="R83:R96" si="38">O83/$Q$96</f>
        <v>1.1003077040798428</v>
      </c>
      <c r="S83" s="149">
        <f t="shared" ref="S83:S96" si="39">P83/$Q$96</f>
        <v>1.3266109469083225</v>
      </c>
      <c r="T83" s="150">
        <f t="shared" si="36"/>
        <v>1.2134593254940826</v>
      </c>
      <c r="U83" s="154">
        <f t="shared" si="37"/>
        <v>0.16002055760852391</v>
      </c>
    </row>
    <row r="84" spans="9:21" x14ac:dyDescent="0.25">
      <c r="I84" s="194"/>
      <c r="J84" s="169" t="s">
        <v>153</v>
      </c>
      <c r="K84" s="173">
        <v>29032.875</v>
      </c>
      <c r="L84" s="45">
        <v>1477.79</v>
      </c>
      <c r="M84" s="45">
        <v>1448.7</v>
      </c>
      <c r="N84" s="47">
        <f t="shared" si="32"/>
        <v>1463.2449999999999</v>
      </c>
      <c r="O84" s="50">
        <f t="shared" si="33"/>
        <v>5.0900573918359789E-2</v>
      </c>
      <c r="P84" s="50">
        <f t="shared" si="34"/>
        <v>4.9898606321282339E-2</v>
      </c>
      <c r="Q84" s="145">
        <f t="shared" si="35"/>
        <v>5.0399590119821064E-2</v>
      </c>
      <c r="R84" s="149">
        <f t="shared" si="38"/>
        <v>1.118568426888096</v>
      </c>
      <c r="S84" s="149">
        <f t="shared" si="39"/>
        <v>1.0965496315665857</v>
      </c>
      <c r="T84" s="150">
        <f t="shared" si="36"/>
        <v>1.1075590292273407</v>
      </c>
      <c r="U84" s="154">
        <f t="shared" si="37"/>
        <v>1.556963948539856E-2</v>
      </c>
    </row>
    <row r="85" spans="9:21" x14ac:dyDescent="0.25">
      <c r="I85" s="194"/>
      <c r="J85" s="169" t="s">
        <v>154</v>
      </c>
      <c r="K85" s="173">
        <v>29574.425000000003</v>
      </c>
      <c r="L85" s="45">
        <v>1190.8900000000001</v>
      </c>
      <c r="M85" s="45">
        <v>1099.46</v>
      </c>
      <c r="N85" s="47">
        <f t="shared" si="32"/>
        <v>1145.1750000000002</v>
      </c>
      <c r="O85" s="50">
        <f t="shared" si="33"/>
        <v>4.026756226029754E-2</v>
      </c>
      <c r="P85" s="50">
        <f t="shared" si="34"/>
        <v>3.7176039770849302E-2</v>
      </c>
      <c r="Q85" s="145">
        <f t="shared" si="35"/>
        <v>3.8721801015573418E-2</v>
      </c>
      <c r="R85" s="149">
        <f t="shared" si="38"/>
        <v>0.88490208075773524</v>
      </c>
      <c r="S85" s="149">
        <f t="shared" si="39"/>
        <v>0.81696415429628211</v>
      </c>
      <c r="T85" s="150">
        <f t="shared" si="36"/>
        <v>0.85093311752700873</v>
      </c>
      <c r="U85" s="154">
        <f t="shared" si="37"/>
        <v>4.8039368500646495E-2</v>
      </c>
    </row>
    <row r="86" spans="9:21" x14ac:dyDescent="0.25">
      <c r="I86" s="194"/>
      <c r="J86" s="169" t="s">
        <v>215</v>
      </c>
      <c r="K86" s="173">
        <v>20779.174999999999</v>
      </c>
      <c r="L86" s="45">
        <v>1040.6300000000001</v>
      </c>
      <c r="M86" s="45">
        <v>1065.4000000000001</v>
      </c>
      <c r="N86" s="47">
        <f t="shared" si="32"/>
        <v>1053.0150000000001</v>
      </c>
      <c r="O86" s="50">
        <f t="shared" si="33"/>
        <v>5.008042908344533E-2</v>
      </c>
      <c r="P86" s="50">
        <f t="shared" si="34"/>
        <v>5.127248795970004E-2</v>
      </c>
      <c r="Q86" s="145">
        <f t="shared" si="35"/>
        <v>5.0676458521572681E-2</v>
      </c>
      <c r="R86" s="149">
        <f t="shared" si="38"/>
        <v>1.1005452879097011</v>
      </c>
      <c r="S86" s="149">
        <f t="shared" si="39"/>
        <v>1.1267414448353359</v>
      </c>
      <c r="T86" s="150">
        <f t="shared" si="36"/>
        <v>1.1136433663725185</v>
      </c>
      <c r="U86" s="154">
        <f t="shared" si="37"/>
        <v>1.852348020314332E-2</v>
      </c>
    </row>
    <row r="87" spans="9:21" x14ac:dyDescent="0.25">
      <c r="I87" s="194"/>
      <c r="J87" s="169" t="s">
        <v>216</v>
      </c>
      <c r="K87" s="173">
        <v>18900.3</v>
      </c>
      <c r="L87" s="45">
        <v>962.13</v>
      </c>
      <c r="M87" s="45">
        <v>1005.36</v>
      </c>
      <c r="N87" s="47">
        <f t="shared" si="32"/>
        <v>983.745</v>
      </c>
      <c r="O87" s="50">
        <f t="shared" si="33"/>
        <v>5.0905541181886005E-2</v>
      </c>
      <c r="P87" s="50">
        <f t="shared" si="34"/>
        <v>5.3192806463389475E-2</v>
      </c>
      <c r="Q87" s="145">
        <f t="shared" si="35"/>
        <v>5.204917382263774E-2</v>
      </c>
      <c r="R87" s="149">
        <f t="shared" si="38"/>
        <v>1.1186775852672799</v>
      </c>
      <c r="S87" s="149">
        <f t="shared" si="39"/>
        <v>1.1689415121909852</v>
      </c>
      <c r="T87" s="150">
        <f t="shared" si="36"/>
        <v>1.1438095487291324</v>
      </c>
      <c r="U87" s="154">
        <f t="shared" si="37"/>
        <v>3.554196357681709E-2</v>
      </c>
    </row>
    <row r="88" spans="9:21" x14ac:dyDescent="0.25">
      <c r="I88" s="194"/>
      <c r="J88" s="169" t="s">
        <v>217</v>
      </c>
      <c r="K88" s="173">
        <v>23235.25</v>
      </c>
      <c r="L88" s="45">
        <v>982.37</v>
      </c>
      <c r="M88" s="45">
        <v>1157.68</v>
      </c>
      <c r="N88" s="47">
        <f t="shared" si="32"/>
        <v>1070.0250000000001</v>
      </c>
      <c r="O88" s="50">
        <f t="shared" si="33"/>
        <v>4.2279295467016711E-2</v>
      </c>
      <c r="P88" s="50">
        <f t="shared" si="34"/>
        <v>4.9824297134741395E-2</v>
      </c>
      <c r="Q88" s="145">
        <f t="shared" si="35"/>
        <v>4.605179630087905E-2</v>
      </c>
      <c r="R88" s="149">
        <f t="shared" si="38"/>
        <v>0.92911103706474341</v>
      </c>
      <c r="S88" s="149">
        <f t="shared" si="39"/>
        <v>1.0949166458555455</v>
      </c>
      <c r="T88" s="150">
        <f t="shared" si="36"/>
        <v>1.0120138414601445</v>
      </c>
      <c r="U88" s="154">
        <f t="shared" si="37"/>
        <v>0.11724227033474</v>
      </c>
    </row>
    <row r="89" spans="9:21" x14ac:dyDescent="0.25">
      <c r="I89" s="194"/>
      <c r="J89" s="169" t="s">
        <v>218</v>
      </c>
      <c r="K89" s="173">
        <v>21901.65</v>
      </c>
      <c r="L89" s="45">
        <v>876.84</v>
      </c>
      <c r="M89" s="45">
        <v>1058.7</v>
      </c>
      <c r="N89" s="47">
        <f t="shared" si="32"/>
        <v>967.77</v>
      </c>
      <c r="O89" s="50">
        <f t="shared" si="33"/>
        <v>4.0035339803165516E-2</v>
      </c>
      <c r="P89" s="50">
        <f t="shared" si="34"/>
        <v>4.8338823787248908E-2</v>
      </c>
      <c r="Q89" s="145">
        <f t="shared" si="35"/>
        <v>4.4187081795207209E-2</v>
      </c>
      <c r="R89" s="149">
        <f t="shared" si="38"/>
        <v>0.87979886308127275</v>
      </c>
      <c r="S89" s="149">
        <f t="shared" si="39"/>
        <v>1.0622725427035076</v>
      </c>
      <c r="T89" s="150">
        <f t="shared" si="36"/>
        <v>0.97103570289239016</v>
      </c>
      <c r="U89" s="154">
        <f t="shared" si="37"/>
        <v>0.12902837624894378</v>
      </c>
    </row>
    <row r="90" spans="9:21" x14ac:dyDescent="0.25">
      <c r="I90" s="194"/>
      <c r="J90" s="169" t="s">
        <v>219</v>
      </c>
      <c r="K90" s="173">
        <v>23555.75</v>
      </c>
      <c r="L90" s="45">
        <v>1236.1099999999999</v>
      </c>
      <c r="M90" s="45">
        <v>1304.95</v>
      </c>
      <c r="N90" s="47">
        <f t="shared" si="32"/>
        <v>1270.53</v>
      </c>
      <c r="O90" s="50">
        <f t="shared" si="33"/>
        <v>5.2475934750538612E-2</v>
      </c>
      <c r="P90" s="50">
        <f t="shared" si="34"/>
        <v>5.5398363456905429E-2</v>
      </c>
      <c r="Q90" s="145">
        <f t="shared" si="35"/>
        <v>5.3937149103722021E-2</v>
      </c>
      <c r="R90" s="149">
        <f t="shared" si="38"/>
        <v>1.1531878575188337</v>
      </c>
      <c r="S90" s="149">
        <f t="shared" si="39"/>
        <v>1.2174098540333806</v>
      </c>
      <c r="T90" s="150">
        <f t="shared" si="36"/>
        <v>1.1852988557761073</v>
      </c>
      <c r="U90" s="154">
        <f t="shared" si="37"/>
        <v>4.5411809236774979E-2</v>
      </c>
    </row>
    <row r="91" spans="9:21" x14ac:dyDescent="0.25">
      <c r="I91" s="194"/>
      <c r="J91" s="169" t="s">
        <v>220</v>
      </c>
      <c r="K91" s="173">
        <v>23197.449999999997</v>
      </c>
      <c r="L91" s="45">
        <v>1178.8800000000001</v>
      </c>
      <c r="M91" s="45">
        <v>1188.1099999999999</v>
      </c>
      <c r="N91" s="47">
        <f t="shared" si="32"/>
        <v>1183.4949999999999</v>
      </c>
      <c r="O91" s="50">
        <f t="shared" si="33"/>
        <v>5.0819378854141305E-2</v>
      </c>
      <c r="P91" s="50">
        <f t="shared" si="34"/>
        <v>5.121726741516848E-2</v>
      </c>
      <c r="Q91" s="145">
        <f t="shared" si="35"/>
        <v>5.1018323134654889E-2</v>
      </c>
      <c r="R91" s="149">
        <f t="shared" si="38"/>
        <v>1.1167841201846074</v>
      </c>
      <c r="S91" s="149">
        <f t="shared" si="39"/>
        <v>1.1255279426511042</v>
      </c>
      <c r="T91" s="150">
        <f t="shared" si="36"/>
        <v>1.1211560314178559</v>
      </c>
      <c r="U91" s="154">
        <f t="shared" si="37"/>
        <v>6.1828161595512089E-3</v>
      </c>
    </row>
    <row r="92" spans="9:21" x14ac:dyDescent="0.25">
      <c r="I92" s="194"/>
      <c r="J92" s="169" t="s">
        <v>221</v>
      </c>
      <c r="K92" s="173">
        <v>23493.924999999999</v>
      </c>
      <c r="L92" s="45">
        <v>733.06</v>
      </c>
      <c r="M92" s="45">
        <v>922.63</v>
      </c>
      <c r="N92" s="47">
        <f t="shared" si="32"/>
        <v>827.84500000000003</v>
      </c>
      <c r="O92" s="50">
        <f t="shared" si="33"/>
        <v>3.1202108630209724E-2</v>
      </c>
      <c r="P92" s="50">
        <f t="shared" si="34"/>
        <v>3.9271003035891192E-2</v>
      </c>
      <c r="Q92" s="145">
        <f t="shared" si="35"/>
        <v>3.5236555833050458E-2</v>
      </c>
      <c r="R92" s="149">
        <f t="shared" si="38"/>
        <v>0.68568369429516729</v>
      </c>
      <c r="S92" s="149">
        <f t="shared" si="39"/>
        <v>0.86300213743424847</v>
      </c>
      <c r="T92" s="150">
        <f t="shared" si="36"/>
        <v>0.77434291586470794</v>
      </c>
      <c r="U92" s="154">
        <f t="shared" si="37"/>
        <v>0.1253830735730844</v>
      </c>
    </row>
    <row r="93" spans="9:21" x14ac:dyDescent="0.25">
      <c r="I93" s="194"/>
      <c r="J93" s="169" t="s">
        <v>222</v>
      </c>
      <c r="K93" s="173">
        <v>23795.149999999998</v>
      </c>
      <c r="L93" s="45">
        <v>622.86</v>
      </c>
      <c r="M93" s="45">
        <v>638.15</v>
      </c>
      <c r="N93" s="47">
        <f t="shared" si="32"/>
        <v>630.505</v>
      </c>
      <c r="O93" s="50">
        <f t="shared" si="33"/>
        <v>2.6175922404355512E-2</v>
      </c>
      <c r="P93" s="50">
        <f t="shared" si="34"/>
        <v>2.681849032260776E-2</v>
      </c>
      <c r="Q93" s="145">
        <f t="shared" si="35"/>
        <v>2.6497206363481636E-2</v>
      </c>
      <c r="R93" s="149">
        <f t="shared" si="38"/>
        <v>0.57523045600913558</v>
      </c>
      <c r="S93" s="149">
        <f t="shared" si="39"/>
        <v>0.58935124346117884</v>
      </c>
      <c r="T93" s="150">
        <f t="shared" si="36"/>
        <v>0.58229084973515721</v>
      </c>
      <c r="U93" s="154">
        <f t="shared" si="37"/>
        <v>9.9849045630336988E-3</v>
      </c>
    </row>
    <row r="94" spans="9:21" x14ac:dyDescent="0.25">
      <c r="I94" s="194"/>
      <c r="J94" s="169" t="s">
        <v>155</v>
      </c>
      <c r="K94" s="173">
        <v>30143.125</v>
      </c>
      <c r="L94" s="45">
        <v>829.36</v>
      </c>
      <c r="M94" s="45">
        <v>887.5</v>
      </c>
      <c r="N94" s="47">
        <f t="shared" si="32"/>
        <v>858.43000000000006</v>
      </c>
      <c r="O94" s="50">
        <f t="shared" si="33"/>
        <v>2.7514068299156109E-2</v>
      </c>
      <c r="P94" s="50">
        <f t="shared" si="34"/>
        <v>2.944286632524E-2</v>
      </c>
      <c r="Q94" s="145">
        <f t="shared" si="35"/>
        <v>2.8478467312198052E-2</v>
      </c>
      <c r="R94" s="149">
        <f t="shared" si="38"/>
        <v>0.60463695643277759</v>
      </c>
      <c r="S94" s="149">
        <f t="shared" si="39"/>
        <v>0.64702336601004395</v>
      </c>
      <c r="T94" s="150">
        <f t="shared" si="36"/>
        <v>0.62583016122141077</v>
      </c>
      <c r="U94" s="154">
        <f t="shared" si="37"/>
        <v>2.9971717642235465E-2</v>
      </c>
    </row>
    <row r="95" spans="9:21" x14ac:dyDescent="0.25">
      <c r="I95" s="194"/>
      <c r="J95" s="169" t="s">
        <v>156</v>
      </c>
      <c r="K95" s="173">
        <v>29876.324999999997</v>
      </c>
      <c r="L95" s="45">
        <v>1243.6500000000001</v>
      </c>
      <c r="M95" s="45">
        <v>1330.38</v>
      </c>
      <c r="N95" s="47">
        <f t="shared" si="32"/>
        <v>1287.0150000000001</v>
      </c>
      <c r="O95" s="50">
        <f t="shared" si="33"/>
        <v>4.1626605681923737E-2</v>
      </c>
      <c r="P95" s="50">
        <f t="shared" si="34"/>
        <v>4.4529573165374266E-2</v>
      </c>
      <c r="Q95" s="145">
        <f t="shared" si="35"/>
        <v>4.3078089423649005E-2</v>
      </c>
      <c r="R95" s="149">
        <f t="shared" si="38"/>
        <v>0.91476781595827095</v>
      </c>
      <c r="S95" s="149">
        <f t="shared" si="39"/>
        <v>0.9785621412733202</v>
      </c>
      <c r="T95" s="150">
        <f t="shared" si="36"/>
        <v>0.94666497861579557</v>
      </c>
      <c r="U95" s="154">
        <f t="shared" si="37"/>
        <v>4.5109400031491963E-2</v>
      </c>
    </row>
    <row r="96" spans="9:21" x14ac:dyDescent="0.25">
      <c r="I96" s="194"/>
      <c r="J96" s="169" t="s">
        <v>157</v>
      </c>
      <c r="K96" s="173">
        <v>23554.5</v>
      </c>
      <c r="L96" s="45">
        <v>1102.08</v>
      </c>
      <c r="M96" s="45">
        <v>1041.6199999999999</v>
      </c>
      <c r="N96" s="47">
        <f t="shared" si="32"/>
        <v>1071.8499999999999</v>
      </c>
      <c r="O96" s="50">
        <f t="shared" si="33"/>
        <v>4.6788511749347256E-2</v>
      </c>
      <c r="P96" s="50">
        <f t="shared" si="34"/>
        <v>4.4221698613852972E-2</v>
      </c>
      <c r="Q96" s="145">
        <f t="shared" si="35"/>
        <v>4.5505105181600114E-2</v>
      </c>
      <c r="R96" s="149">
        <f t="shared" si="38"/>
        <v>1.0282035732611841</v>
      </c>
      <c r="S96" s="149">
        <f t="shared" si="39"/>
        <v>0.97179642673881605</v>
      </c>
      <c r="T96" s="150">
        <f t="shared" si="36"/>
        <v>1</v>
      </c>
      <c r="U96" s="154">
        <f t="shared" si="37"/>
        <v>3.9885875813349597E-2</v>
      </c>
    </row>
    <row r="97" spans="9:21" x14ac:dyDescent="0.25">
      <c r="I97" s="194"/>
      <c r="J97" s="169" t="s">
        <v>158</v>
      </c>
      <c r="K97" s="173">
        <v>24592.9</v>
      </c>
      <c r="L97" s="45">
        <v>987.12</v>
      </c>
      <c r="M97" s="45">
        <v>1221.6400000000001</v>
      </c>
      <c r="N97" s="47">
        <f t="shared" si="32"/>
        <v>1104.3800000000001</v>
      </c>
      <c r="O97" s="50">
        <f t="shared" si="33"/>
        <v>4.0138413932476441E-2</v>
      </c>
      <c r="P97" s="50">
        <f t="shared" si="34"/>
        <v>4.9674499550683329E-2</v>
      </c>
      <c r="Q97" s="145">
        <f t="shared" si="35"/>
        <v>4.4906456741579885E-2</v>
      </c>
      <c r="R97" s="149">
        <f>O97/$Q$97</f>
        <v>0.8938227783914956</v>
      </c>
      <c r="S97" s="149">
        <f>P97/$Q$97</f>
        <v>1.1061772216085044</v>
      </c>
      <c r="T97" s="150">
        <f t="shared" si="36"/>
        <v>1</v>
      </c>
      <c r="U97" s="154">
        <f t="shared" si="37"/>
        <v>0.15015726681384015</v>
      </c>
    </row>
    <row r="98" spans="9:21" ht="15.75" thickBot="1" x14ac:dyDescent="0.3">
      <c r="I98" s="195"/>
      <c r="J98" s="171" t="s">
        <v>159</v>
      </c>
      <c r="K98" s="174">
        <v>30436.800000000003</v>
      </c>
      <c r="L98" s="45">
        <v>846.01</v>
      </c>
      <c r="M98" s="45">
        <v>880.39</v>
      </c>
      <c r="N98" s="90">
        <f t="shared" si="32"/>
        <v>863.2</v>
      </c>
      <c r="O98" s="91">
        <f t="shared" si="33"/>
        <v>2.7795628975450768E-2</v>
      </c>
      <c r="P98" s="91">
        <f t="shared" si="34"/>
        <v>2.8925182673605634E-2</v>
      </c>
      <c r="Q98" s="146">
        <f t="shared" si="35"/>
        <v>2.8360405824528201E-2</v>
      </c>
      <c r="R98" s="151">
        <f>O98/$Q$97</f>
        <v>0.6189673154442884</v>
      </c>
      <c r="S98" s="151">
        <f>P98/$Q$97</f>
        <v>0.644120796260088</v>
      </c>
      <c r="T98" s="152">
        <f t="shared" si="36"/>
        <v>0.6315440558521882</v>
      </c>
      <c r="U98" s="155">
        <f t="shared" si="37"/>
        <v>1.7786196855297629E-2</v>
      </c>
    </row>
    <row r="99" spans="9:21" x14ac:dyDescent="0.25">
      <c r="I99" s="196" t="s">
        <v>36</v>
      </c>
      <c r="J99" s="168" t="s">
        <v>151</v>
      </c>
      <c r="K99" s="172">
        <v>28385.125</v>
      </c>
      <c r="L99" s="45">
        <v>1202.0899999999999</v>
      </c>
      <c r="M99" s="45">
        <v>1555.32</v>
      </c>
      <c r="N99" s="88">
        <f t="shared" ref="N99:N115" si="40">AVERAGE(L99:M99)</f>
        <v>1378.7049999999999</v>
      </c>
      <c r="O99" s="89">
        <f t="shared" ref="O99:O115" si="41">L99/K99</f>
        <v>4.2349293864303923E-2</v>
      </c>
      <c r="P99" s="89">
        <f t="shared" ref="P99:P115" si="42">M99/K99</f>
        <v>5.4793487786296516E-2</v>
      </c>
      <c r="Q99" s="144">
        <f t="shared" si="35"/>
        <v>4.8571390825300223E-2</v>
      </c>
      <c r="R99" s="147">
        <f>O99/$Q$113</f>
        <v>0.91564102644387946</v>
      </c>
      <c r="S99" s="147">
        <f>P99/$Q$113</f>
        <v>1.1846989836440653</v>
      </c>
      <c r="T99" s="148">
        <f t="shared" si="36"/>
        <v>1.0501700050439724</v>
      </c>
      <c r="U99" s="153">
        <f t="shared" si="37"/>
        <v>0.19025270606845046</v>
      </c>
    </row>
    <row r="100" spans="9:21" x14ac:dyDescent="0.25">
      <c r="I100" s="197"/>
      <c r="J100" s="169" t="s">
        <v>152</v>
      </c>
      <c r="K100" s="173">
        <v>27842.724999999999</v>
      </c>
      <c r="L100" s="45">
        <v>1411.17</v>
      </c>
      <c r="M100" s="45">
        <v>1530.44</v>
      </c>
      <c r="N100" s="47">
        <f t="shared" si="40"/>
        <v>1470.8050000000001</v>
      </c>
      <c r="O100" s="50">
        <f t="shared" si="41"/>
        <v>5.0683616635943507E-2</v>
      </c>
      <c r="P100" s="50">
        <f t="shared" si="42"/>
        <v>5.4967320906987381E-2</v>
      </c>
      <c r="Q100" s="145">
        <f t="shared" si="35"/>
        <v>5.2825468771465448E-2</v>
      </c>
      <c r="R100" s="149">
        <f t="shared" ref="R100:R113" si="43">O100/$Q$113</f>
        <v>1.0958387856270855</v>
      </c>
      <c r="S100" s="149">
        <f t="shared" ref="S100:S113" si="44">P100/$Q$113</f>
        <v>1.1884574580490777</v>
      </c>
      <c r="T100" s="150">
        <f t="shared" si="36"/>
        <v>1.1421481218380816</v>
      </c>
      <c r="U100" s="154">
        <f t="shared" si="37"/>
        <v>6.5491291334086141E-2</v>
      </c>
    </row>
    <row r="101" spans="9:21" x14ac:dyDescent="0.25">
      <c r="I101" s="197"/>
      <c r="J101" s="169" t="s">
        <v>153</v>
      </c>
      <c r="K101" s="173">
        <v>31153.35</v>
      </c>
      <c r="L101" s="45">
        <v>1471.8</v>
      </c>
      <c r="M101" s="45">
        <v>1363.59</v>
      </c>
      <c r="N101" s="47">
        <f t="shared" si="40"/>
        <v>1417.6949999999999</v>
      </c>
      <c r="O101" s="50">
        <f t="shared" si="41"/>
        <v>4.7243715362874299E-2</v>
      </c>
      <c r="P101" s="50">
        <f t="shared" si="42"/>
        <v>4.3770252637356816E-2</v>
      </c>
      <c r="Q101" s="145">
        <f t="shared" si="35"/>
        <v>4.5506984000115561E-2</v>
      </c>
      <c r="R101" s="149">
        <f t="shared" si="43"/>
        <v>1.0214641161784981</v>
      </c>
      <c r="S101" s="149">
        <f t="shared" si="44"/>
        <v>0.9463638090636215</v>
      </c>
      <c r="T101" s="150">
        <f t="shared" si="36"/>
        <v>0.98391396262105979</v>
      </c>
      <c r="U101" s="154">
        <f t="shared" si="37"/>
        <v>5.3103936430121554E-2</v>
      </c>
    </row>
    <row r="102" spans="9:21" x14ac:dyDescent="0.25">
      <c r="I102" s="197"/>
      <c r="J102" s="169" t="s">
        <v>154</v>
      </c>
      <c r="K102" s="173">
        <v>31989.049999999996</v>
      </c>
      <c r="L102" s="45">
        <v>1548.63</v>
      </c>
      <c r="M102" s="45">
        <v>1458.02</v>
      </c>
      <c r="N102" s="47">
        <f t="shared" si="40"/>
        <v>1503.325</v>
      </c>
      <c r="O102" s="50">
        <f t="shared" si="41"/>
        <v>4.8411253225713186E-2</v>
      </c>
      <c r="P102" s="50">
        <f t="shared" si="42"/>
        <v>4.5578721468752595E-2</v>
      </c>
      <c r="Q102" s="145">
        <f t="shared" si="35"/>
        <v>4.699498734723289E-2</v>
      </c>
      <c r="R102" s="149">
        <f t="shared" si="43"/>
        <v>1.046707643746333</v>
      </c>
      <c r="S102" s="149">
        <f t="shared" si="44"/>
        <v>0.98546501019289834</v>
      </c>
      <c r="T102" s="150">
        <f t="shared" si="36"/>
        <v>1.0160863269696156</v>
      </c>
      <c r="U102" s="154">
        <f t="shared" si="37"/>
        <v>4.3305081483356406E-2</v>
      </c>
    </row>
    <row r="103" spans="9:21" x14ac:dyDescent="0.25">
      <c r="I103" s="197"/>
      <c r="J103" s="169" t="s">
        <v>215</v>
      </c>
      <c r="K103" s="173">
        <v>30695.299999999996</v>
      </c>
      <c r="L103" s="45">
        <v>1263.22</v>
      </c>
      <c r="M103" s="45">
        <v>1258.32</v>
      </c>
      <c r="N103" s="47">
        <f t="shared" si="40"/>
        <v>1260.77</v>
      </c>
      <c r="O103" s="50">
        <f t="shared" si="41"/>
        <v>4.1153531648167645E-2</v>
      </c>
      <c r="P103" s="50">
        <f t="shared" si="42"/>
        <v>4.0993898088632463E-2</v>
      </c>
      <c r="Q103" s="145">
        <f t="shared" si="35"/>
        <v>4.1073714868400057E-2</v>
      </c>
      <c r="R103" s="149">
        <f t="shared" si="43"/>
        <v>0.88978725550559445</v>
      </c>
      <c r="S103" s="149">
        <f t="shared" si="44"/>
        <v>0.88633579214056102</v>
      </c>
      <c r="T103" s="150">
        <f t="shared" si="36"/>
        <v>0.88806152382307779</v>
      </c>
      <c r="U103" s="154">
        <f t="shared" si="37"/>
        <v>2.4405531504320828E-3</v>
      </c>
    </row>
    <row r="104" spans="9:21" x14ac:dyDescent="0.25">
      <c r="I104" s="197"/>
      <c r="J104" s="169" t="s">
        <v>216</v>
      </c>
      <c r="K104" s="173">
        <v>29986.025000000001</v>
      </c>
      <c r="L104" s="45">
        <v>1219.32</v>
      </c>
      <c r="M104" s="45">
        <v>1212.3399999999999</v>
      </c>
      <c r="N104" s="47">
        <f t="shared" si="40"/>
        <v>1215.83</v>
      </c>
      <c r="O104" s="50">
        <f t="shared" si="41"/>
        <v>4.0662942153886682E-2</v>
      </c>
      <c r="P104" s="50">
        <f t="shared" si="42"/>
        <v>4.0430167052818766E-2</v>
      </c>
      <c r="Q104" s="145">
        <f t="shared" si="35"/>
        <v>4.0546554603352727E-2</v>
      </c>
      <c r="R104" s="149">
        <f t="shared" si="43"/>
        <v>0.87918013961021857</v>
      </c>
      <c r="S104" s="149">
        <f t="shared" si="44"/>
        <v>0.8741472709830499</v>
      </c>
      <c r="T104" s="150">
        <f t="shared" si="36"/>
        <v>0.87666370529663418</v>
      </c>
      <c r="U104" s="154">
        <f t="shared" si="37"/>
        <v>3.5587755350919995E-3</v>
      </c>
    </row>
    <row r="105" spans="9:21" x14ac:dyDescent="0.25">
      <c r="I105" s="197"/>
      <c r="J105" s="169" t="s">
        <v>217</v>
      </c>
      <c r="K105" s="173">
        <v>24881.725000000002</v>
      </c>
      <c r="L105" s="45">
        <v>1042.5899999999999</v>
      </c>
      <c r="M105" s="45">
        <v>1012.81</v>
      </c>
      <c r="N105" s="47">
        <f t="shared" si="40"/>
        <v>1027.6999999999998</v>
      </c>
      <c r="O105" s="50">
        <f t="shared" si="41"/>
        <v>4.190183759365558E-2</v>
      </c>
      <c r="P105" s="50">
        <f t="shared" si="42"/>
        <v>4.0704975237850265E-2</v>
      </c>
      <c r="Q105" s="145">
        <f t="shared" si="35"/>
        <v>4.1303406415752919E-2</v>
      </c>
      <c r="R105" s="149">
        <f t="shared" si="43"/>
        <v>0.90596650104900522</v>
      </c>
      <c r="S105" s="149">
        <f t="shared" si="44"/>
        <v>0.88008894381055158</v>
      </c>
      <c r="T105" s="150">
        <f t="shared" si="36"/>
        <v>0.89302772242977846</v>
      </c>
      <c r="U105" s="154">
        <f t="shared" si="37"/>
        <v>1.8298196203853596E-2</v>
      </c>
    </row>
    <row r="106" spans="9:21" x14ac:dyDescent="0.25">
      <c r="I106" s="197"/>
      <c r="J106" s="169" t="s">
        <v>218</v>
      </c>
      <c r="K106" s="173">
        <v>24903.525000000001</v>
      </c>
      <c r="L106" s="45">
        <v>858.13</v>
      </c>
      <c r="M106" s="45">
        <v>1103.3499999999999</v>
      </c>
      <c r="N106" s="47">
        <f t="shared" si="40"/>
        <v>980.74</v>
      </c>
      <c r="O106" s="50">
        <f t="shared" si="41"/>
        <v>3.4458174093828078E-2</v>
      </c>
      <c r="P106" s="50">
        <f t="shared" si="42"/>
        <v>4.4304972890383987E-2</v>
      </c>
      <c r="Q106" s="145">
        <f t="shared" si="35"/>
        <v>3.9381573492106033E-2</v>
      </c>
      <c r="R106" s="149">
        <f t="shared" si="43"/>
        <v>0.74502583201863337</v>
      </c>
      <c r="S106" s="149">
        <f t="shared" si="44"/>
        <v>0.9579250833297509</v>
      </c>
      <c r="T106" s="150">
        <f t="shared" si="36"/>
        <v>0.85147545767419208</v>
      </c>
      <c r="U106" s="154">
        <f t="shared" si="37"/>
        <v>0.15054250431163033</v>
      </c>
    </row>
    <row r="107" spans="9:21" x14ac:dyDescent="0.25">
      <c r="I107" s="197"/>
      <c r="J107" s="169" t="s">
        <v>219</v>
      </c>
      <c r="K107" s="173">
        <v>26499.300000000003</v>
      </c>
      <c r="L107" s="45">
        <v>1305.19</v>
      </c>
      <c r="M107" s="45">
        <v>1285.5899999999999</v>
      </c>
      <c r="N107" s="47">
        <f t="shared" si="40"/>
        <v>1295.3899999999999</v>
      </c>
      <c r="O107" s="50">
        <f t="shared" si="41"/>
        <v>4.9253753872743805E-2</v>
      </c>
      <c r="P107" s="50">
        <f t="shared" si="42"/>
        <v>4.8514111693516423E-2</v>
      </c>
      <c r="Q107" s="145">
        <f t="shared" si="35"/>
        <v>4.8883932783130114E-2</v>
      </c>
      <c r="R107" s="149">
        <f t="shared" si="43"/>
        <v>1.0649234883764362</v>
      </c>
      <c r="S107" s="149">
        <f t="shared" si="44"/>
        <v>1.0489315635438996</v>
      </c>
      <c r="T107" s="150">
        <f t="shared" si="36"/>
        <v>1.0569275259601678</v>
      </c>
      <c r="U107" s="154">
        <f t="shared" si="37"/>
        <v>1.1307998493312203E-2</v>
      </c>
    </row>
    <row r="108" spans="9:21" x14ac:dyDescent="0.25">
      <c r="I108" s="197"/>
      <c r="J108" s="169" t="s">
        <v>220</v>
      </c>
      <c r="K108" s="173">
        <v>27740</v>
      </c>
      <c r="L108" s="45">
        <v>1326.07</v>
      </c>
      <c r="M108" s="45">
        <v>1654.06</v>
      </c>
      <c r="N108" s="47">
        <f t="shared" si="40"/>
        <v>1490.0650000000001</v>
      </c>
      <c r="O108" s="50">
        <f t="shared" si="41"/>
        <v>4.7803532804614274E-2</v>
      </c>
      <c r="P108" s="50">
        <f t="shared" si="42"/>
        <v>5.9627253064167267E-2</v>
      </c>
      <c r="Q108" s="145">
        <f t="shared" si="35"/>
        <v>5.3715392934390774E-2</v>
      </c>
      <c r="R108" s="149">
        <f t="shared" si="43"/>
        <v>1.0335680208768487</v>
      </c>
      <c r="S108" s="149">
        <f t="shared" si="44"/>
        <v>1.2892106152854377</v>
      </c>
      <c r="T108" s="150">
        <f t="shared" si="36"/>
        <v>1.1613893180811432</v>
      </c>
      <c r="U108" s="154">
        <f t="shared" si="37"/>
        <v>0.18076661206643507</v>
      </c>
    </row>
    <row r="109" spans="9:21" x14ac:dyDescent="0.25">
      <c r="I109" s="197"/>
      <c r="J109" s="169" t="s">
        <v>221</v>
      </c>
      <c r="K109" s="173">
        <v>26940.475000000002</v>
      </c>
      <c r="L109" s="45">
        <v>1124.22</v>
      </c>
      <c r="M109" s="45">
        <v>1133.8599999999999</v>
      </c>
      <c r="N109" s="47">
        <f t="shared" si="40"/>
        <v>1129.04</v>
      </c>
      <c r="O109" s="50">
        <f t="shared" si="41"/>
        <v>4.1729776479442177E-2</v>
      </c>
      <c r="P109" s="50">
        <f t="shared" si="42"/>
        <v>4.2087602390084057E-2</v>
      </c>
      <c r="Q109" s="145">
        <f t="shared" si="35"/>
        <v>4.1908689434763113E-2</v>
      </c>
      <c r="R109" s="149">
        <f t="shared" si="43"/>
        <v>0.90224633948658939</v>
      </c>
      <c r="S109" s="149">
        <f t="shared" si="44"/>
        <v>0.90998295217151803</v>
      </c>
      <c r="T109" s="150">
        <f t="shared" si="36"/>
        <v>0.90611464582905366</v>
      </c>
      <c r="U109" s="154">
        <f t="shared" si="37"/>
        <v>5.4706112929269078E-3</v>
      </c>
    </row>
    <row r="110" spans="9:21" x14ac:dyDescent="0.25">
      <c r="I110" s="197"/>
      <c r="J110" s="169" t="s">
        <v>222</v>
      </c>
      <c r="K110" s="173">
        <v>26750.65</v>
      </c>
      <c r="L110" s="45">
        <v>908.52</v>
      </c>
      <c r="M110" s="45">
        <v>996.7</v>
      </c>
      <c r="N110" s="47">
        <f t="shared" si="40"/>
        <v>952.61</v>
      </c>
      <c r="O110" s="50">
        <f t="shared" si="41"/>
        <v>3.3962539228018757E-2</v>
      </c>
      <c r="P110" s="50">
        <f t="shared" si="42"/>
        <v>3.7258907727475782E-2</v>
      </c>
      <c r="Q110" s="145">
        <f t="shared" si="35"/>
        <v>3.5610723477747269E-2</v>
      </c>
      <c r="R110" s="149">
        <f t="shared" si="43"/>
        <v>0.73430962931817823</v>
      </c>
      <c r="S110" s="149">
        <f t="shared" si="44"/>
        <v>0.80558095313413947</v>
      </c>
      <c r="T110" s="150">
        <f t="shared" si="36"/>
        <v>0.76994529122615885</v>
      </c>
      <c r="U110" s="154">
        <f t="shared" si="37"/>
        <v>5.0396436374408479E-2</v>
      </c>
    </row>
    <row r="111" spans="9:21" x14ac:dyDescent="0.25">
      <c r="I111" s="197"/>
      <c r="J111" s="169" t="s">
        <v>155</v>
      </c>
      <c r="K111" s="173">
        <v>30731.275000000001</v>
      </c>
      <c r="L111" s="45">
        <v>1288.93</v>
      </c>
      <c r="M111" s="45">
        <v>1421.44</v>
      </c>
      <c r="N111" s="47">
        <f t="shared" si="40"/>
        <v>1355.1849999999999</v>
      </c>
      <c r="O111" s="50">
        <f t="shared" si="41"/>
        <v>4.1941963032773616E-2</v>
      </c>
      <c r="P111" s="50">
        <f t="shared" si="42"/>
        <v>4.6253857023504555E-2</v>
      </c>
      <c r="Q111" s="145">
        <f t="shared" si="35"/>
        <v>4.4097910028139085E-2</v>
      </c>
      <c r="R111" s="149">
        <f t="shared" si="43"/>
        <v>0.90683405974734566</v>
      </c>
      <c r="S111" s="149">
        <f t="shared" si="44"/>
        <v>1.0000622267208203</v>
      </c>
      <c r="T111" s="150">
        <f t="shared" si="36"/>
        <v>0.953448143234083</v>
      </c>
      <c r="U111" s="154">
        <f t="shared" si="37"/>
        <v>6.5922269064535688E-2</v>
      </c>
    </row>
    <row r="112" spans="9:21" x14ac:dyDescent="0.25">
      <c r="I112" s="197"/>
      <c r="J112" s="169" t="s">
        <v>156</v>
      </c>
      <c r="K112" s="173">
        <v>35418.024999999994</v>
      </c>
      <c r="L112" s="45">
        <v>1425.29</v>
      </c>
      <c r="M112" s="45">
        <v>1473.8</v>
      </c>
      <c r="N112" s="47">
        <f t="shared" si="40"/>
        <v>1449.5450000000001</v>
      </c>
      <c r="O112" s="50">
        <f t="shared" si="41"/>
        <v>4.0241938956223564E-2</v>
      </c>
      <c r="P112" s="50">
        <f t="shared" si="42"/>
        <v>4.1611580544087375E-2</v>
      </c>
      <c r="Q112" s="145">
        <f t="shared" si="35"/>
        <v>4.0926759750155473E-2</v>
      </c>
      <c r="R112" s="149">
        <f t="shared" si="43"/>
        <v>0.87007756044373707</v>
      </c>
      <c r="S112" s="149">
        <f t="shared" si="44"/>
        <v>0.89969080578828164</v>
      </c>
      <c r="T112" s="150">
        <f t="shared" si="36"/>
        <v>0.88488418311600936</v>
      </c>
      <c r="U112" s="154">
        <f t="shared" si="37"/>
        <v>2.0939726596068426E-2</v>
      </c>
    </row>
    <row r="113" spans="7:25" x14ac:dyDescent="0.25">
      <c r="I113" s="197"/>
      <c r="J113" s="169" t="s">
        <v>157</v>
      </c>
      <c r="K113" s="173">
        <v>28537.449999999997</v>
      </c>
      <c r="L113" s="45">
        <v>1233.58</v>
      </c>
      <c r="M113" s="45">
        <v>1406.19</v>
      </c>
      <c r="N113" s="47">
        <f t="shared" si="40"/>
        <v>1319.885</v>
      </c>
      <c r="O113" s="50">
        <f t="shared" si="41"/>
        <v>4.3226707361729941E-2</v>
      </c>
      <c r="P113" s="50">
        <f t="shared" si="42"/>
        <v>4.9275250591766268E-2</v>
      </c>
      <c r="Q113" s="145">
        <f t="shared" si="35"/>
        <v>4.6250978976748104E-2</v>
      </c>
      <c r="R113" s="149">
        <f t="shared" si="43"/>
        <v>0.93461172753686872</v>
      </c>
      <c r="S113" s="149">
        <f t="shared" si="44"/>
        <v>1.0653882724631314</v>
      </c>
      <c r="T113" s="150">
        <f t="shared" si="36"/>
        <v>1</v>
      </c>
      <c r="U113" s="154">
        <f t="shared" si="37"/>
        <v>9.2472981737507523E-2</v>
      </c>
    </row>
    <row r="114" spans="7:25" x14ac:dyDescent="0.25">
      <c r="I114" s="197"/>
      <c r="J114" s="169" t="s">
        <v>158</v>
      </c>
      <c r="K114" s="173">
        <v>31801.399999999998</v>
      </c>
      <c r="L114" s="45">
        <v>1194.6300000000001</v>
      </c>
      <c r="M114" s="45">
        <v>1170.96</v>
      </c>
      <c r="N114" s="47">
        <f t="shared" si="40"/>
        <v>1182.7950000000001</v>
      </c>
      <c r="O114" s="50">
        <f t="shared" si="41"/>
        <v>3.7565327312634039E-2</v>
      </c>
      <c r="P114" s="50">
        <f t="shared" si="42"/>
        <v>3.6821020458218827E-2</v>
      </c>
      <c r="Q114" s="145">
        <f t="shared" si="35"/>
        <v>3.7193173885426437E-2</v>
      </c>
      <c r="R114" s="149">
        <f>O114/$Q$114</f>
        <v>1.0100059604580673</v>
      </c>
      <c r="S114" s="149">
        <f>P114/$Q$114</f>
        <v>0.98999403954193244</v>
      </c>
      <c r="T114" s="150">
        <f t="shared" si="36"/>
        <v>0.99999999999999989</v>
      </c>
      <c r="U114" s="154">
        <f t="shared" si="37"/>
        <v>1.4150564984367899E-2</v>
      </c>
    </row>
    <row r="115" spans="7:25" ht="15.75" thickBot="1" x14ac:dyDescent="0.3">
      <c r="I115" s="198"/>
      <c r="J115" s="171" t="s">
        <v>159</v>
      </c>
      <c r="K115" s="174">
        <v>27480.75</v>
      </c>
      <c r="L115" s="45">
        <v>874.44</v>
      </c>
      <c r="M115" s="45">
        <v>825.97</v>
      </c>
      <c r="N115" s="90">
        <f t="shared" si="40"/>
        <v>850.20500000000004</v>
      </c>
      <c r="O115" s="91">
        <f t="shared" si="41"/>
        <v>3.1820092246390659E-2</v>
      </c>
      <c r="P115" s="91">
        <f t="shared" si="42"/>
        <v>3.0056312145774769E-2</v>
      </c>
      <c r="Q115" s="146">
        <f t="shared" si="35"/>
        <v>3.0938202196082714E-2</v>
      </c>
      <c r="R115" s="151">
        <f>O115/$Q$114</f>
        <v>0.85553581268467294</v>
      </c>
      <c r="S115" s="151">
        <f>P115/$Q$114</f>
        <v>0.80811366726494571</v>
      </c>
      <c r="T115" s="152">
        <f t="shared" si="36"/>
        <v>0.83182473997480932</v>
      </c>
      <c r="U115" s="155">
        <f t="shared" si="37"/>
        <v>3.3532520604703693E-2</v>
      </c>
    </row>
    <row r="117" spans="7:25" x14ac:dyDescent="0.25"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</row>
    <row r="118" spans="7:25" x14ac:dyDescent="0.25"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6"/>
      <c r="X118" s="46"/>
    </row>
  </sheetData>
  <mergeCells count="8">
    <mergeCell ref="I82:I98"/>
    <mergeCell ref="I99:I115"/>
    <mergeCell ref="B8:B24"/>
    <mergeCell ref="B25:B41"/>
    <mergeCell ref="I8:I24"/>
    <mergeCell ref="I25:I41"/>
    <mergeCell ref="I45:I61"/>
    <mergeCell ref="I62:I78"/>
  </mergeCells>
  <pageMargins left="0.7" right="0.7" top="0.75" bottom="0.75" header="0.3" footer="0.3"/>
  <pageSetup paperSize="9" scale="4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46"/>
  <sheetViews>
    <sheetView tabSelected="1" workbookViewId="0">
      <selection activeCell="F8" sqref="F8"/>
    </sheetView>
  </sheetViews>
  <sheetFormatPr defaultRowHeight="15" x14ac:dyDescent="0.25"/>
  <cols>
    <col min="1" max="2" width="9.140625" style="45"/>
    <col min="3" max="3" width="20.7109375" style="45" bestFit="1" customWidth="1"/>
    <col min="4" max="4" width="17" style="45" customWidth="1"/>
    <col min="5" max="5" width="27" style="45" customWidth="1"/>
    <col min="6" max="6" width="20.5703125" style="45" customWidth="1"/>
    <col min="7" max="7" width="20.28515625" style="45" customWidth="1"/>
    <col min="8" max="8" width="23.85546875" style="45" customWidth="1"/>
    <col min="9" max="9" width="20.140625" style="45" customWidth="1"/>
    <col min="10" max="10" width="20.7109375" style="45" customWidth="1"/>
    <col min="11" max="11" width="22" style="45" customWidth="1"/>
    <col min="12" max="12" width="21.7109375" style="45" customWidth="1"/>
    <col min="13" max="14" width="21.85546875" style="45" bestFit="1" customWidth="1"/>
    <col min="15" max="16384" width="9.140625" style="45"/>
  </cols>
  <sheetData>
    <row r="1" spans="3:30" s="60" customFormat="1" ht="18.75" x14ac:dyDescent="0.3">
      <c r="C1" s="59" t="s">
        <v>118</v>
      </c>
      <c r="E1" s="189">
        <v>45446</v>
      </c>
      <c r="F1" s="60" t="s">
        <v>228</v>
      </c>
      <c r="G1" s="59"/>
    </row>
    <row r="2" spans="3:30" x14ac:dyDescent="0.25">
      <c r="C2" s="45" t="s">
        <v>82</v>
      </c>
      <c r="D2" s="45">
        <v>32</v>
      </c>
    </row>
    <row r="3" spans="3:30" x14ac:dyDescent="0.25">
      <c r="C3" s="45" t="s">
        <v>83</v>
      </c>
      <c r="D3" s="45">
        <v>160</v>
      </c>
    </row>
    <row r="4" spans="3:30" x14ac:dyDescent="0.25">
      <c r="C4" s="45" t="s">
        <v>84</v>
      </c>
      <c r="D4" s="45">
        <f>SUM(D2:D3)</f>
        <v>192</v>
      </c>
    </row>
    <row r="6" spans="3:30" x14ac:dyDescent="0.25">
      <c r="C6" s="45" t="s">
        <v>85</v>
      </c>
      <c r="D6" s="45">
        <v>210</v>
      </c>
    </row>
    <row r="8" spans="3:30" x14ac:dyDescent="0.25">
      <c r="C8" s="45" t="s">
        <v>86</v>
      </c>
      <c r="D8" s="45">
        <f>D6*0.2</f>
        <v>42</v>
      </c>
      <c r="E8" s="45" t="s">
        <v>87</v>
      </c>
    </row>
    <row r="9" spans="3:30" x14ac:dyDescent="0.25">
      <c r="C9" s="45" t="s">
        <v>119</v>
      </c>
      <c r="D9" s="45">
        <f>D8/50</f>
        <v>0.84</v>
      </c>
      <c r="E9" s="45" t="s">
        <v>87</v>
      </c>
    </row>
    <row r="10" spans="3:30" x14ac:dyDescent="0.25">
      <c r="C10" s="45" t="s">
        <v>120</v>
      </c>
      <c r="D10" s="45">
        <f>D8-D9</f>
        <v>41.16</v>
      </c>
      <c r="E10" s="45" t="s">
        <v>87</v>
      </c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</row>
    <row r="11" spans="3:30" x14ac:dyDescent="0.25"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3:30" x14ac:dyDescent="0.25">
      <c r="C12" s="45" t="s">
        <v>88</v>
      </c>
      <c r="K12" s="51"/>
      <c r="L12" s="51"/>
      <c r="M12" s="51"/>
      <c r="N12" s="47"/>
      <c r="O12" s="42"/>
      <c r="P12" s="51"/>
      <c r="Q12" s="51"/>
      <c r="R12" s="51"/>
      <c r="S12" s="51"/>
      <c r="T12" s="51"/>
      <c r="U12" s="51"/>
      <c r="V12" s="47"/>
      <c r="W12" s="47"/>
      <c r="X12" s="51"/>
      <c r="Y12" s="39"/>
      <c r="Z12" s="39"/>
      <c r="AA12" s="39"/>
      <c r="AB12" s="39"/>
      <c r="AC12" s="39"/>
      <c r="AD12" s="39"/>
    </row>
    <row r="13" spans="3:30" x14ac:dyDescent="0.25">
      <c r="K13" s="51"/>
      <c r="L13" s="51"/>
      <c r="M13" s="51"/>
      <c r="N13" s="47"/>
      <c r="O13" s="42"/>
      <c r="P13" s="51"/>
      <c r="Q13" s="51"/>
      <c r="R13" s="51"/>
      <c r="S13" s="51"/>
      <c r="T13" s="51"/>
      <c r="U13" s="51"/>
      <c r="V13" s="47"/>
      <c r="W13" s="47"/>
      <c r="X13" s="51"/>
      <c r="Y13" s="39"/>
      <c r="Z13" s="39"/>
      <c r="AA13" s="39"/>
      <c r="AB13" s="39"/>
      <c r="AC13" s="39"/>
      <c r="AD13" s="39"/>
    </row>
    <row r="14" spans="3:30" x14ac:dyDescent="0.25">
      <c r="C14" s="45" t="s">
        <v>175</v>
      </c>
      <c r="H14" s="9" t="s">
        <v>89</v>
      </c>
      <c r="K14" s="51"/>
      <c r="L14" s="51"/>
      <c r="M14" s="51"/>
      <c r="N14" s="47"/>
      <c r="O14" s="42"/>
      <c r="P14" s="51"/>
      <c r="Q14" s="51"/>
      <c r="R14" s="51"/>
      <c r="S14" s="51"/>
      <c r="T14" s="51"/>
      <c r="U14" s="51"/>
      <c r="V14" s="47"/>
      <c r="W14" s="47"/>
      <c r="X14" s="51"/>
      <c r="Y14" s="39"/>
      <c r="Z14" s="39"/>
      <c r="AA14" s="39"/>
      <c r="AB14" s="39"/>
      <c r="AC14" s="39"/>
      <c r="AD14" s="39"/>
    </row>
    <row r="15" spans="3:30" x14ac:dyDescent="0.25">
      <c r="C15" s="45" t="s">
        <v>176</v>
      </c>
      <c r="K15" s="51"/>
      <c r="L15" s="51"/>
      <c r="M15" s="51"/>
      <c r="N15" s="47"/>
      <c r="O15" s="42"/>
      <c r="P15" s="51"/>
      <c r="Q15" s="51"/>
      <c r="R15" s="47"/>
      <c r="S15" s="51"/>
      <c r="T15" s="51"/>
      <c r="U15" s="51"/>
      <c r="V15" s="47"/>
      <c r="W15" s="47"/>
      <c r="X15" s="51"/>
      <c r="Y15" s="39"/>
      <c r="Z15" s="39"/>
      <c r="AA15" s="39"/>
      <c r="AB15" s="39"/>
      <c r="AC15" s="39"/>
      <c r="AD15" s="39"/>
    </row>
    <row r="16" spans="3:30" x14ac:dyDescent="0.25">
      <c r="C16" s="45" t="s">
        <v>177</v>
      </c>
      <c r="K16" s="51"/>
      <c r="L16" s="51"/>
      <c r="M16" s="51"/>
      <c r="N16" s="47"/>
      <c r="O16" s="42"/>
      <c r="P16" s="51"/>
      <c r="Q16" s="51"/>
      <c r="R16" s="47"/>
      <c r="S16" s="51"/>
      <c r="T16" s="51"/>
      <c r="U16" s="51"/>
      <c r="V16" s="47"/>
      <c r="W16" s="42"/>
      <c r="X16" s="51"/>
      <c r="Y16" s="39"/>
      <c r="Z16" s="39"/>
      <c r="AA16" s="39"/>
      <c r="AB16" s="39"/>
      <c r="AC16" s="39"/>
      <c r="AD16" s="39"/>
    </row>
    <row r="17" spans="2:24" x14ac:dyDescent="0.25">
      <c r="C17" s="45" t="s">
        <v>178</v>
      </c>
      <c r="K17" s="51"/>
      <c r="L17" s="51"/>
      <c r="M17" s="51"/>
      <c r="N17" s="47"/>
      <c r="O17" s="42"/>
      <c r="P17" s="42"/>
      <c r="Q17" s="51"/>
      <c r="R17" s="47"/>
      <c r="S17" s="51"/>
      <c r="T17" s="51"/>
      <c r="U17" s="51"/>
      <c r="V17" s="47"/>
      <c r="W17" s="42"/>
      <c r="X17" s="51"/>
    </row>
    <row r="18" spans="2:24" x14ac:dyDescent="0.25">
      <c r="C18" s="45" t="s">
        <v>90</v>
      </c>
      <c r="K18" s="51"/>
      <c r="L18" s="51"/>
      <c r="M18" s="51"/>
      <c r="N18" s="47"/>
      <c r="O18" s="42"/>
      <c r="P18" s="42"/>
      <c r="Q18" s="51"/>
      <c r="R18" s="47"/>
      <c r="S18" s="51"/>
      <c r="T18" s="51"/>
      <c r="U18" s="51"/>
      <c r="V18" s="47"/>
      <c r="W18" s="42"/>
      <c r="X18" s="51"/>
    </row>
    <row r="19" spans="2:24" x14ac:dyDescent="0.25">
      <c r="K19" s="51"/>
      <c r="L19" s="51"/>
      <c r="M19" s="51"/>
      <c r="N19" s="47"/>
      <c r="O19" s="42"/>
      <c r="P19" s="42"/>
      <c r="Q19" s="51"/>
      <c r="R19" s="47"/>
      <c r="S19" s="51"/>
      <c r="T19" s="51"/>
      <c r="U19" s="51"/>
      <c r="V19" s="47"/>
      <c r="W19" s="42"/>
      <c r="X19" s="51"/>
    </row>
    <row r="20" spans="2:24" x14ac:dyDescent="0.25">
      <c r="C20" s="45" t="s">
        <v>91</v>
      </c>
      <c r="K20" s="51"/>
      <c r="L20" s="51"/>
      <c r="M20" s="51"/>
      <c r="N20" s="47"/>
      <c r="O20" s="42"/>
      <c r="P20" s="42"/>
      <c r="Q20" s="51"/>
      <c r="R20" s="47"/>
      <c r="S20" s="51"/>
      <c r="T20" s="51"/>
      <c r="U20" s="51"/>
      <c r="V20" s="47"/>
      <c r="W20" s="42"/>
      <c r="X20" s="51"/>
    </row>
    <row r="21" spans="2:24" x14ac:dyDescent="0.25">
      <c r="C21" s="45" t="s">
        <v>92</v>
      </c>
      <c r="K21" s="61"/>
    </row>
    <row r="22" spans="2:24" x14ac:dyDescent="0.25">
      <c r="K22" s="61"/>
    </row>
    <row r="24" spans="2:24" x14ac:dyDescent="0.25">
      <c r="C24" s="45" t="s">
        <v>93</v>
      </c>
      <c r="D24" s="45" t="s">
        <v>94</v>
      </c>
      <c r="N24" s="142" t="s">
        <v>208</v>
      </c>
    </row>
    <row r="25" spans="2:24" ht="15.75" thickBot="1" x14ac:dyDescent="0.3">
      <c r="C25" s="45">
        <v>1</v>
      </c>
      <c r="D25" s="45">
        <v>2</v>
      </c>
      <c r="E25" s="45">
        <v>3</v>
      </c>
      <c r="F25" s="45">
        <v>4</v>
      </c>
      <c r="G25" s="45">
        <v>5</v>
      </c>
      <c r="H25" s="45">
        <v>6</v>
      </c>
      <c r="I25" s="45">
        <v>7</v>
      </c>
      <c r="J25" s="45">
        <v>8</v>
      </c>
      <c r="K25" s="45">
        <v>9</v>
      </c>
      <c r="L25" s="45">
        <v>10</v>
      </c>
      <c r="M25" s="45">
        <v>11</v>
      </c>
      <c r="N25" s="45">
        <v>12</v>
      </c>
    </row>
    <row r="26" spans="2:24" x14ac:dyDescent="0.25">
      <c r="B26" s="45" t="s">
        <v>95</v>
      </c>
      <c r="C26" s="92" t="s">
        <v>96</v>
      </c>
      <c r="D26" s="109" t="s">
        <v>96</v>
      </c>
      <c r="E26" s="112" t="s">
        <v>151</v>
      </c>
      <c r="F26" s="113" t="s">
        <v>151</v>
      </c>
      <c r="G26" s="118" t="s">
        <v>151</v>
      </c>
      <c r="H26" s="119" t="s">
        <v>151</v>
      </c>
      <c r="I26" s="124" t="s">
        <v>151</v>
      </c>
      <c r="J26" s="125" t="s">
        <v>151</v>
      </c>
      <c r="K26" s="136" t="s">
        <v>151</v>
      </c>
      <c r="L26" s="137" t="s">
        <v>151</v>
      </c>
      <c r="M26" s="162"/>
      <c r="N26" s="163"/>
    </row>
    <row r="27" spans="2:24" x14ac:dyDescent="0.25">
      <c r="B27" s="45" t="s">
        <v>97</v>
      </c>
      <c r="C27" s="94" t="s">
        <v>98</v>
      </c>
      <c r="D27" s="110" t="s">
        <v>98</v>
      </c>
      <c r="E27" s="114" t="s">
        <v>152</v>
      </c>
      <c r="F27" s="115" t="s">
        <v>152</v>
      </c>
      <c r="G27" s="120" t="s">
        <v>152</v>
      </c>
      <c r="H27" s="121" t="s">
        <v>152</v>
      </c>
      <c r="I27" s="126" t="s">
        <v>152</v>
      </c>
      <c r="J27" s="127" t="s">
        <v>152</v>
      </c>
      <c r="K27" s="138" t="s">
        <v>152</v>
      </c>
      <c r="L27" s="139" t="s">
        <v>152</v>
      </c>
      <c r="M27" s="164"/>
      <c r="N27" s="165"/>
    </row>
    <row r="28" spans="2:24" x14ac:dyDescent="0.25">
      <c r="B28" s="45" t="s">
        <v>99</v>
      </c>
      <c r="C28" s="94" t="s">
        <v>100</v>
      </c>
      <c r="D28" s="110" t="s">
        <v>100</v>
      </c>
      <c r="E28" s="114" t="s">
        <v>153</v>
      </c>
      <c r="F28" s="115" t="s">
        <v>153</v>
      </c>
      <c r="G28" s="120" t="s">
        <v>153</v>
      </c>
      <c r="H28" s="121" t="s">
        <v>153</v>
      </c>
      <c r="I28" s="126" t="s">
        <v>153</v>
      </c>
      <c r="J28" s="127" t="s">
        <v>153</v>
      </c>
      <c r="K28" s="138" t="s">
        <v>153</v>
      </c>
      <c r="L28" s="139" t="s">
        <v>153</v>
      </c>
      <c r="M28" s="164"/>
      <c r="N28" s="165"/>
    </row>
    <row r="29" spans="2:24" x14ac:dyDescent="0.25">
      <c r="B29" s="45" t="s">
        <v>101</v>
      </c>
      <c r="C29" s="94" t="s">
        <v>102</v>
      </c>
      <c r="D29" s="110" t="s">
        <v>102</v>
      </c>
      <c r="E29" s="114" t="s">
        <v>154</v>
      </c>
      <c r="F29" s="115" t="s">
        <v>154</v>
      </c>
      <c r="G29" s="120" t="s">
        <v>154</v>
      </c>
      <c r="H29" s="121" t="s">
        <v>154</v>
      </c>
      <c r="I29" s="126" t="s">
        <v>154</v>
      </c>
      <c r="J29" s="127" t="s">
        <v>154</v>
      </c>
      <c r="K29" s="138" t="s">
        <v>154</v>
      </c>
      <c r="L29" s="139" t="s">
        <v>154</v>
      </c>
      <c r="M29" s="164"/>
      <c r="N29" s="165"/>
      <c r="Q29" s="49"/>
      <c r="R29" s="22"/>
    </row>
    <row r="30" spans="2:24" x14ac:dyDescent="0.25">
      <c r="B30" s="45" t="s">
        <v>103</v>
      </c>
      <c r="C30" s="94" t="s">
        <v>104</v>
      </c>
      <c r="D30" s="110" t="s">
        <v>104</v>
      </c>
      <c r="E30" s="114" t="s">
        <v>190</v>
      </c>
      <c r="F30" s="115" t="s">
        <v>190</v>
      </c>
      <c r="G30" s="120" t="s">
        <v>190</v>
      </c>
      <c r="H30" s="121" t="s">
        <v>190</v>
      </c>
      <c r="I30" s="126" t="s">
        <v>190</v>
      </c>
      <c r="J30" s="127" t="s">
        <v>190</v>
      </c>
      <c r="K30" s="138" t="s">
        <v>190</v>
      </c>
      <c r="L30" s="139" t="s">
        <v>190</v>
      </c>
      <c r="M30" s="134"/>
      <c r="N30" s="98"/>
      <c r="Q30" s="49"/>
      <c r="R30" s="22"/>
    </row>
    <row r="31" spans="2:24" x14ac:dyDescent="0.25">
      <c r="B31" s="45" t="s">
        <v>105</v>
      </c>
      <c r="C31" s="94" t="s">
        <v>106</v>
      </c>
      <c r="D31" s="110" t="s">
        <v>106</v>
      </c>
      <c r="E31" s="114" t="s">
        <v>191</v>
      </c>
      <c r="F31" s="115" t="s">
        <v>191</v>
      </c>
      <c r="G31" s="120" t="s">
        <v>191</v>
      </c>
      <c r="H31" s="121" t="s">
        <v>191</v>
      </c>
      <c r="I31" s="126" t="s">
        <v>191</v>
      </c>
      <c r="J31" s="127" t="s">
        <v>191</v>
      </c>
      <c r="K31" s="138" t="s">
        <v>191</v>
      </c>
      <c r="L31" s="139" t="s">
        <v>191</v>
      </c>
      <c r="M31" s="134"/>
      <c r="N31" s="98"/>
      <c r="Q31" s="19"/>
      <c r="R31" s="22"/>
    </row>
    <row r="32" spans="2:24" x14ac:dyDescent="0.25">
      <c r="B32" s="45" t="s">
        <v>107</v>
      </c>
      <c r="C32" s="94" t="s">
        <v>108</v>
      </c>
      <c r="D32" s="110" t="s">
        <v>108</v>
      </c>
      <c r="E32" s="114" t="s">
        <v>189</v>
      </c>
      <c r="F32" s="115" t="s">
        <v>189</v>
      </c>
      <c r="G32" s="120" t="s">
        <v>189</v>
      </c>
      <c r="H32" s="121" t="s">
        <v>189</v>
      </c>
      <c r="I32" s="126" t="s">
        <v>189</v>
      </c>
      <c r="J32" s="127" t="s">
        <v>189</v>
      </c>
      <c r="K32" s="138" t="s">
        <v>189</v>
      </c>
      <c r="L32" s="139" t="s">
        <v>189</v>
      </c>
      <c r="M32" s="134"/>
      <c r="N32" s="98"/>
      <c r="Q32" s="19"/>
      <c r="R32" s="22"/>
    </row>
    <row r="33" spans="2:18" ht="15.75" thickBot="1" x14ac:dyDescent="0.3">
      <c r="B33" s="45" t="s">
        <v>109</v>
      </c>
      <c r="C33" s="99" t="s">
        <v>110</v>
      </c>
      <c r="D33" s="111" t="s">
        <v>110</v>
      </c>
      <c r="E33" s="116" t="s">
        <v>192</v>
      </c>
      <c r="F33" s="117" t="s">
        <v>192</v>
      </c>
      <c r="G33" s="122" t="s">
        <v>192</v>
      </c>
      <c r="H33" s="123" t="s">
        <v>192</v>
      </c>
      <c r="I33" s="128" t="s">
        <v>192</v>
      </c>
      <c r="J33" s="129" t="s">
        <v>192</v>
      </c>
      <c r="K33" s="140" t="s">
        <v>192</v>
      </c>
      <c r="L33" s="141" t="s">
        <v>192</v>
      </c>
      <c r="M33" s="135"/>
      <c r="N33" s="100"/>
      <c r="Q33" s="19"/>
      <c r="R33" s="22"/>
    </row>
    <row r="34" spans="2:18" x14ac:dyDescent="0.25">
      <c r="C34" s="62"/>
      <c r="D34" s="62"/>
      <c r="E34" s="199" t="s">
        <v>167</v>
      </c>
      <c r="F34" s="200"/>
      <c r="G34" s="201" t="s">
        <v>168</v>
      </c>
      <c r="H34" s="202"/>
      <c r="I34" s="199" t="s">
        <v>169</v>
      </c>
      <c r="J34" s="200"/>
      <c r="K34" s="201" t="s">
        <v>170</v>
      </c>
      <c r="L34" s="202"/>
      <c r="M34" s="62"/>
      <c r="N34" s="62"/>
      <c r="Q34" s="19"/>
      <c r="R34" s="22"/>
    </row>
    <row r="35" spans="2:18" x14ac:dyDescent="0.25">
      <c r="N35" s="62"/>
      <c r="Q35" s="49"/>
      <c r="R35" s="22"/>
    </row>
    <row r="36" spans="2:18" x14ac:dyDescent="0.25">
      <c r="C36" s="45" t="s">
        <v>93</v>
      </c>
      <c r="D36" s="45" t="s">
        <v>94</v>
      </c>
      <c r="N36" s="46"/>
      <c r="Q36" s="46"/>
      <c r="R36" s="22"/>
    </row>
    <row r="37" spans="2:18" ht="15.75" thickBot="1" x14ac:dyDescent="0.3">
      <c r="C37" s="45">
        <v>1</v>
      </c>
      <c r="D37" s="45">
        <v>2</v>
      </c>
      <c r="E37" s="45">
        <v>3</v>
      </c>
      <c r="F37" s="45">
        <v>4</v>
      </c>
      <c r="G37" s="45">
        <v>5</v>
      </c>
      <c r="H37" s="45">
        <v>6</v>
      </c>
      <c r="I37" s="45">
        <v>7</v>
      </c>
      <c r="J37" s="45">
        <v>8</v>
      </c>
      <c r="K37" s="45">
        <v>9</v>
      </c>
      <c r="L37" s="45">
        <v>10</v>
      </c>
      <c r="M37" s="45">
        <v>11</v>
      </c>
      <c r="N37" s="45">
        <v>12</v>
      </c>
      <c r="Q37" s="49"/>
      <c r="R37" s="22"/>
    </row>
    <row r="38" spans="2:18" x14ac:dyDescent="0.25">
      <c r="C38" s="92" t="s">
        <v>96</v>
      </c>
      <c r="D38" s="109" t="s">
        <v>96</v>
      </c>
      <c r="E38" s="112" t="s">
        <v>193</v>
      </c>
      <c r="F38" s="113" t="s">
        <v>193</v>
      </c>
      <c r="G38" s="118" t="s">
        <v>193</v>
      </c>
      <c r="H38" s="119" t="s">
        <v>193</v>
      </c>
      <c r="I38" s="124" t="s">
        <v>193</v>
      </c>
      <c r="J38" s="125" t="s">
        <v>193</v>
      </c>
      <c r="K38" s="136" t="s">
        <v>193</v>
      </c>
      <c r="L38" s="137" t="s">
        <v>193</v>
      </c>
      <c r="M38" s="130" t="s">
        <v>171</v>
      </c>
      <c r="N38" s="93" t="s">
        <v>171</v>
      </c>
      <c r="O38" s="45" t="s">
        <v>167</v>
      </c>
      <c r="Q38" s="49"/>
      <c r="R38" s="22"/>
    </row>
    <row r="39" spans="2:18" x14ac:dyDescent="0.25">
      <c r="C39" s="94" t="s">
        <v>98</v>
      </c>
      <c r="D39" s="110" t="s">
        <v>98</v>
      </c>
      <c r="E39" s="114" t="s">
        <v>194</v>
      </c>
      <c r="F39" s="115" t="s">
        <v>194</v>
      </c>
      <c r="G39" s="120" t="s">
        <v>194</v>
      </c>
      <c r="H39" s="121" t="s">
        <v>194</v>
      </c>
      <c r="I39" s="126" t="s">
        <v>194</v>
      </c>
      <c r="J39" s="127" t="s">
        <v>194</v>
      </c>
      <c r="K39" s="138" t="s">
        <v>194</v>
      </c>
      <c r="L39" s="139" t="s">
        <v>194</v>
      </c>
      <c r="M39" s="131" t="s">
        <v>174</v>
      </c>
      <c r="N39" s="95" t="s">
        <v>174</v>
      </c>
      <c r="O39" s="45" t="s">
        <v>179</v>
      </c>
      <c r="Q39" s="49"/>
      <c r="R39" s="22"/>
    </row>
    <row r="40" spans="2:18" x14ac:dyDescent="0.25">
      <c r="C40" s="94" t="s">
        <v>100</v>
      </c>
      <c r="D40" s="110" t="s">
        <v>100</v>
      </c>
      <c r="E40" s="114" t="s">
        <v>195</v>
      </c>
      <c r="F40" s="115" t="s">
        <v>195</v>
      </c>
      <c r="G40" s="120" t="s">
        <v>195</v>
      </c>
      <c r="H40" s="121" t="s">
        <v>195</v>
      </c>
      <c r="I40" s="126" t="s">
        <v>195</v>
      </c>
      <c r="J40" s="127" t="s">
        <v>195</v>
      </c>
      <c r="K40" s="138" t="s">
        <v>195</v>
      </c>
      <c r="L40" s="139" t="s">
        <v>195</v>
      </c>
      <c r="M40" s="132" t="s">
        <v>172</v>
      </c>
      <c r="N40" s="96" t="s">
        <v>172</v>
      </c>
      <c r="O40" s="45" t="s">
        <v>180</v>
      </c>
      <c r="R40" s="22"/>
    </row>
    <row r="41" spans="2:18" x14ac:dyDescent="0.25">
      <c r="C41" s="94" t="s">
        <v>102</v>
      </c>
      <c r="D41" s="110" t="s">
        <v>102</v>
      </c>
      <c r="E41" s="114" t="s">
        <v>196</v>
      </c>
      <c r="F41" s="115" t="s">
        <v>196</v>
      </c>
      <c r="G41" s="120" t="s">
        <v>196</v>
      </c>
      <c r="H41" s="121" t="s">
        <v>196</v>
      </c>
      <c r="I41" s="126" t="s">
        <v>196</v>
      </c>
      <c r="J41" s="127" t="s">
        <v>196</v>
      </c>
      <c r="K41" s="138" t="s">
        <v>196</v>
      </c>
      <c r="L41" s="139" t="s">
        <v>196</v>
      </c>
      <c r="M41" s="133" t="s">
        <v>173</v>
      </c>
      <c r="N41" s="97" t="s">
        <v>173</v>
      </c>
      <c r="O41" s="47" t="s">
        <v>181</v>
      </c>
    </row>
    <row r="42" spans="2:18" x14ac:dyDescent="0.25">
      <c r="C42" s="94" t="s">
        <v>104</v>
      </c>
      <c r="D42" s="110" t="s">
        <v>104</v>
      </c>
      <c r="E42" s="114" t="s">
        <v>155</v>
      </c>
      <c r="F42" s="115" t="s">
        <v>155</v>
      </c>
      <c r="G42" s="120" t="s">
        <v>155</v>
      </c>
      <c r="H42" s="121" t="s">
        <v>155</v>
      </c>
      <c r="I42" s="126" t="s">
        <v>155</v>
      </c>
      <c r="J42" s="127" t="s">
        <v>155</v>
      </c>
      <c r="K42" s="138" t="s">
        <v>155</v>
      </c>
      <c r="L42" s="139" t="s">
        <v>155</v>
      </c>
      <c r="M42" s="134"/>
      <c r="N42" s="98"/>
    </row>
    <row r="43" spans="2:18" x14ac:dyDescent="0.25">
      <c r="C43" s="94" t="s">
        <v>106</v>
      </c>
      <c r="D43" s="110" t="s">
        <v>106</v>
      </c>
      <c r="E43" s="114" t="s">
        <v>156</v>
      </c>
      <c r="F43" s="115" t="s">
        <v>156</v>
      </c>
      <c r="G43" s="120" t="s">
        <v>156</v>
      </c>
      <c r="H43" s="121" t="s">
        <v>156</v>
      </c>
      <c r="I43" s="126" t="s">
        <v>156</v>
      </c>
      <c r="J43" s="127" t="s">
        <v>156</v>
      </c>
      <c r="K43" s="138" t="s">
        <v>156</v>
      </c>
      <c r="L43" s="139" t="s">
        <v>156</v>
      </c>
      <c r="M43" s="134"/>
      <c r="N43" s="98"/>
    </row>
    <row r="44" spans="2:18" x14ac:dyDescent="0.25">
      <c r="C44" s="94" t="s">
        <v>108</v>
      </c>
      <c r="D44" s="110" t="s">
        <v>108</v>
      </c>
      <c r="E44" s="114" t="s">
        <v>157</v>
      </c>
      <c r="F44" s="115" t="s">
        <v>157</v>
      </c>
      <c r="G44" s="120" t="s">
        <v>157</v>
      </c>
      <c r="H44" s="121" t="s">
        <v>157</v>
      </c>
      <c r="I44" s="126" t="s">
        <v>157</v>
      </c>
      <c r="J44" s="127" t="s">
        <v>157</v>
      </c>
      <c r="K44" s="138" t="s">
        <v>157</v>
      </c>
      <c r="L44" s="139" t="s">
        <v>157</v>
      </c>
      <c r="M44" s="134"/>
      <c r="N44" s="98"/>
    </row>
    <row r="45" spans="2:18" ht="15.75" thickBot="1" x14ac:dyDescent="0.3">
      <c r="C45" s="99" t="s">
        <v>110</v>
      </c>
      <c r="D45" s="111" t="s">
        <v>110</v>
      </c>
      <c r="E45" s="116" t="s">
        <v>158</v>
      </c>
      <c r="F45" s="117" t="s">
        <v>158</v>
      </c>
      <c r="G45" s="122" t="s">
        <v>158</v>
      </c>
      <c r="H45" s="123" t="s">
        <v>158</v>
      </c>
      <c r="I45" s="128" t="s">
        <v>158</v>
      </c>
      <c r="J45" s="129" t="s">
        <v>158</v>
      </c>
      <c r="K45" s="140" t="s">
        <v>158</v>
      </c>
      <c r="L45" s="141" t="s">
        <v>158</v>
      </c>
      <c r="M45" s="135"/>
      <c r="N45" s="100"/>
    </row>
    <row r="46" spans="2:18" x14ac:dyDescent="0.25">
      <c r="C46" s="62"/>
      <c r="D46" s="62"/>
      <c r="E46" s="199" t="s">
        <v>167</v>
      </c>
      <c r="F46" s="200"/>
      <c r="G46" s="201" t="s">
        <v>168</v>
      </c>
      <c r="H46" s="202"/>
      <c r="I46" s="199" t="s">
        <v>169</v>
      </c>
      <c r="J46" s="200"/>
      <c r="K46" s="201" t="s">
        <v>170</v>
      </c>
      <c r="L46" s="202"/>
      <c r="M46" s="62"/>
      <c r="N46" s="62"/>
    </row>
  </sheetData>
  <mergeCells count="8">
    <mergeCell ref="E34:F34"/>
    <mergeCell ref="G34:H34"/>
    <mergeCell ref="I34:J34"/>
    <mergeCell ref="K34:L34"/>
    <mergeCell ref="E46:F46"/>
    <mergeCell ref="G46:H46"/>
    <mergeCell ref="I46:J46"/>
    <mergeCell ref="K46:L46"/>
  </mergeCells>
  <pageMargins left="0.7" right="0.7" top="0.75" bottom="0.75" header="0.3" footer="0.3"/>
  <pageSetup paperSize="9" scale="3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2"/>
  <sheetViews>
    <sheetView workbookViewId="0">
      <selection activeCell="B14" sqref="B14"/>
    </sheetView>
  </sheetViews>
  <sheetFormatPr defaultRowHeight="15" x14ac:dyDescent="0.25"/>
  <cols>
    <col min="1" max="1" width="10.42578125" style="45" customWidth="1"/>
    <col min="2" max="2" width="30" style="45" bestFit="1" customWidth="1"/>
    <col min="3" max="3" width="10.5703125" style="45" bestFit="1" customWidth="1"/>
    <col min="4" max="4" width="9.140625" style="45"/>
    <col min="5" max="5" width="15.85546875" style="45" bestFit="1" customWidth="1"/>
    <col min="6" max="8" width="9.140625" style="45"/>
    <col min="9" max="9" width="26.5703125" style="45" bestFit="1" customWidth="1"/>
    <col min="10" max="15" width="9.140625" style="45"/>
    <col min="16" max="16" width="9.7109375" style="45" customWidth="1"/>
    <col min="17" max="17" width="9.140625" style="45"/>
    <col min="18" max="18" width="30" style="45" bestFit="1" customWidth="1"/>
    <col min="19" max="24" width="9.140625" style="45"/>
    <col min="25" max="25" width="16.42578125" style="45" bestFit="1" customWidth="1"/>
    <col min="26" max="33" width="9.140625" style="45"/>
    <col min="34" max="34" width="30" style="45" bestFit="1" customWidth="1"/>
    <col min="35" max="40" width="9.140625" style="45"/>
    <col min="41" max="41" width="16.42578125" style="45" bestFit="1" customWidth="1"/>
    <col min="42" max="16384" width="9.140625" style="45"/>
  </cols>
  <sheetData>
    <row r="1" spans="1:43" x14ac:dyDescent="0.25">
      <c r="A1" s="64" t="s">
        <v>225</v>
      </c>
      <c r="B1" s="64"/>
      <c r="P1" s="64" t="s">
        <v>185</v>
      </c>
      <c r="Q1" s="64"/>
      <c r="AF1" s="64" t="s">
        <v>187</v>
      </c>
      <c r="AG1" s="64"/>
    </row>
    <row r="2" spans="1:43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1"/>
      <c r="P2" s="69"/>
      <c r="Q2" s="70"/>
      <c r="R2" s="70"/>
      <c r="S2" s="70"/>
      <c r="T2" s="160"/>
      <c r="U2" s="70"/>
      <c r="V2" s="70"/>
      <c r="W2" s="70"/>
      <c r="X2" s="70"/>
      <c r="Y2" s="70"/>
      <c r="Z2" s="70"/>
      <c r="AA2" s="71"/>
      <c r="AF2" s="69"/>
      <c r="AG2" s="70"/>
      <c r="AH2" s="70"/>
      <c r="AI2" s="70"/>
      <c r="AJ2" s="70"/>
      <c r="AK2" s="70"/>
      <c r="AL2" s="70"/>
      <c r="AM2" s="70"/>
      <c r="AN2" s="160"/>
      <c r="AO2" s="160"/>
      <c r="AP2" s="70"/>
      <c r="AQ2" s="71"/>
    </row>
    <row r="3" spans="1:43" x14ac:dyDescent="0.25">
      <c r="A3" s="72"/>
      <c r="B3" s="56"/>
      <c r="C3" s="56"/>
      <c r="D3" s="56"/>
      <c r="E3" s="56"/>
      <c r="F3" s="56"/>
      <c r="G3" s="56"/>
      <c r="H3" s="56"/>
      <c r="I3" s="56"/>
      <c r="J3" s="56"/>
      <c r="K3" s="56"/>
      <c r="L3" s="73"/>
      <c r="P3" s="72"/>
      <c r="Q3" s="56"/>
      <c r="R3" s="56"/>
      <c r="S3" s="56"/>
      <c r="T3" s="56"/>
      <c r="U3" s="56"/>
      <c r="V3" s="56"/>
      <c r="W3" s="56"/>
      <c r="X3" s="56"/>
      <c r="Y3" s="56"/>
      <c r="Z3" s="56"/>
      <c r="AA3" s="73"/>
      <c r="AF3" s="72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73"/>
    </row>
    <row r="4" spans="1:43" x14ac:dyDescent="0.25">
      <c r="A4" s="72"/>
      <c r="B4" s="56"/>
      <c r="C4" s="56"/>
      <c r="D4" s="56"/>
      <c r="E4" s="56"/>
      <c r="F4" s="56"/>
      <c r="G4" s="56"/>
      <c r="H4" s="56"/>
      <c r="I4" s="56"/>
      <c r="J4" s="56"/>
      <c r="K4" s="56"/>
      <c r="L4" s="73"/>
      <c r="P4" s="72"/>
      <c r="Q4" s="56"/>
      <c r="R4" s="56"/>
      <c r="S4" s="56"/>
      <c r="T4" s="56"/>
      <c r="U4" s="56"/>
      <c r="V4" s="56"/>
      <c r="W4" s="56"/>
      <c r="X4" s="56"/>
      <c r="Y4" s="56"/>
      <c r="Z4" s="56"/>
      <c r="AA4" s="73"/>
      <c r="AF4" s="72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73"/>
    </row>
    <row r="5" spans="1:43" x14ac:dyDescent="0.25">
      <c r="A5" s="72"/>
      <c r="B5" s="56"/>
      <c r="C5" s="56"/>
      <c r="D5" s="56"/>
      <c r="E5" s="56"/>
      <c r="F5" s="56"/>
      <c r="G5" s="56"/>
      <c r="H5" s="56"/>
      <c r="I5" s="56"/>
      <c r="J5" s="56"/>
      <c r="K5" s="56"/>
      <c r="L5" s="73"/>
      <c r="P5" s="72"/>
      <c r="Q5" s="56"/>
      <c r="R5" s="56"/>
      <c r="S5" s="56"/>
      <c r="T5" s="161"/>
      <c r="U5" s="56"/>
      <c r="V5" s="56"/>
      <c r="W5" s="56"/>
      <c r="X5" s="56"/>
      <c r="Y5" s="56"/>
      <c r="Z5" s="56"/>
      <c r="AA5" s="73"/>
      <c r="AF5" s="72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73"/>
    </row>
    <row r="6" spans="1:43" x14ac:dyDescent="0.25">
      <c r="A6" s="72"/>
      <c r="B6" s="56"/>
      <c r="C6" s="56"/>
      <c r="D6" s="56"/>
      <c r="E6" s="56"/>
      <c r="F6" s="56"/>
      <c r="G6" s="56"/>
      <c r="H6" s="56"/>
      <c r="I6" s="56"/>
      <c r="J6" s="56"/>
      <c r="K6" s="56"/>
      <c r="L6" s="73"/>
      <c r="P6" s="72"/>
      <c r="Q6" s="56"/>
      <c r="R6" s="56"/>
      <c r="S6" s="56"/>
      <c r="T6" s="56"/>
      <c r="U6" s="56"/>
      <c r="V6" s="56"/>
      <c r="W6" s="56"/>
      <c r="X6" s="56"/>
      <c r="Y6" s="56"/>
      <c r="Z6" s="56"/>
      <c r="AA6" s="73"/>
      <c r="AF6" s="72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73"/>
    </row>
    <row r="7" spans="1:43" x14ac:dyDescent="0.25">
      <c r="A7" s="72"/>
      <c r="B7" s="56"/>
      <c r="C7" s="56"/>
      <c r="D7" s="56"/>
      <c r="E7" s="56"/>
      <c r="F7" s="56"/>
      <c r="G7" s="56"/>
      <c r="H7" s="56"/>
      <c r="I7" s="56"/>
      <c r="J7" s="56"/>
      <c r="K7" s="56"/>
      <c r="L7" s="73"/>
      <c r="P7" s="72"/>
      <c r="Q7" s="56"/>
      <c r="R7" s="56"/>
      <c r="S7" s="56"/>
      <c r="T7" s="161"/>
      <c r="U7" s="56"/>
      <c r="V7" s="161"/>
      <c r="W7" s="56"/>
      <c r="X7" s="56"/>
      <c r="Y7" s="56"/>
      <c r="Z7" s="56"/>
      <c r="AA7" s="73"/>
      <c r="AF7" s="72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73"/>
    </row>
    <row r="8" spans="1:43" x14ac:dyDescent="0.25">
      <c r="A8" s="72"/>
      <c r="B8" s="56"/>
      <c r="C8" s="56"/>
      <c r="D8" s="56"/>
      <c r="E8" s="56"/>
      <c r="F8" s="56"/>
      <c r="G8" s="56"/>
      <c r="H8" s="56"/>
      <c r="I8" s="56"/>
      <c r="J8" s="56"/>
      <c r="K8" s="56"/>
      <c r="L8" s="73"/>
      <c r="P8" s="72"/>
      <c r="Q8" s="56"/>
      <c r="R8" s="56"/>
      <c r="S8" s="56"/>
      <c r="T8" s="56"/>
      <c r="U8" s="56"/>
      <c r="V8" s="56"/>
      <c r="W8" s="56"/>
      <c r="X8" s="56"/>
      <c r="Y8" s="56"/>
      <c r="Z8" s="56"/>
      <c r="AA8" s="73"/>
      <c r="AF8" s="72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73"/>
    </row>
    <row r="9" spans="1:43" x14ac:dyDescent="0.25">
      <c r="A9" s="74"/>
      <c r="B9" s="75"/>
      <c r="C9" s="75"/>
      <c r="D9" s="75"/>
      <c r="E9" s="75"/>
      <c r="F9" s="75"/>
      <c r="G9" s="75"/>
      <c r="H9" s="75"/>
      <c r="I9" s="75"/>
      <c r="J9" s="75"/>
      <c r="K9" s="75"/>
      <c r="L9" s="76"/>
      <c r="P9" s="74"/>
      <c r="Q9" s="75"/>
      <c r="R9" s="75"/>
      <c r="S9" s="75"/>
      <c r="T9" s="75"/>
      <c r="U9" s="75"/>
      <c r="V9" s="75"/>
      <c r="W9" s="75"/>
      <c r="X9" s="75"/>
      <c r="Y9" s="75"/>
      <c r="Z9" s="75"/>
      <c r="AA9" s="76"/>
      <c r="AF9" s="74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6"/>
    </row>
    <row r="10" spans="1:43" x14ac:dyDescent="0.2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</row>
    <row r="11" spans="1:43" x14ac:dyDescent="0.25">
      <c r="A11" s="64" t="s">
        <v>226</v>
      </c>
      <c r="B11" s="64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</row>
    <row r="12" spans="1:43" x14ac:dyDescent="0.25">
      <c r="A12" s="69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1"/>
      <c r="P12" s="69"/>
      <c r="Q12" s="70"/>
      <c r="R12" s="70"/>
      <c r="S12" s="70"/>
      <c r="T12" s="160"/>
      <c r="U12" s="70"/>
      <c r="V12" s="70"/>
      <c r="W12" s="70"/>
      <c r="X12" s="70"/>
      <c r="Y12" s="70"/>
      <c r="Z12" s="70"/>
      <c r="AA12" s="71"/>
      <c r="AF12" s="69"/>
      <c r="AG12" s="70"/>
      <c r="AH12" s="70"/>
      <c r="AI12" s="70"/>
      <c r="AJ12" s="70"/>
      <c r="AK12" s="70"/>
      <c r="AL12" s="70"/>
      <c r="AM12" s="70"/>
      <c r="AN12" s="160"/>
      <c r="AO12" s="160"/>
      <c r="AP12" s="70"/>
      <c r="AQ12" s="71"/>
    </row>
    <row r="13" spans="1:43" x14ac:dyDescent="0.25">
      <c r="A13" s="72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73"/>
      <c r="P13" s="72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73"/>
      <c r="AF13" s="72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73"/>
    </row>
    <row r="14" spans="1:43" x14ac:dyDescent="0.25">
      <c r="A14" s="72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73"/>
      <c r="P14" s="72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73"/>
      <c r="AF14" s="72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73"/>
    </row>
    <row r="15" spans="1:43" x14ac:dyDescent="0.25">
      <c r="A15" s="72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73"/>
      <c r="P15" s="72"/>
      <c r="Q15" s="56"/>
      <c r="R15" s="56"/>
      <c r="S15" s="56"/>
      <c r="T15" s="161"/>
      <c r="U15" s="56"/>
      <c r="V15" s="56"/>
      <c r="W15" s="56"/>
      <c r="X15" s="56"/>
      <c r="Y15" s="56"/>
      <c r="Z15" s="56"/>
      <c r="AA15" s="73"/>
      <c r="AF15" s="72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73"/>
    </row>
    <row r="16" spans="1:43" x14ac:dyDescent="0.25">
      <c r="A16" s="72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73"/>
      <c r="P16" s="72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73"/>
      <c r="AF16" s="72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73"/>
    </row>
    <row r="17" spans="1:47" x14ac:dyDescent="0.25">
      <c r="A17" s="72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73"/>
      <c r="P17" s="72"/>
      <c r="Q17" s="56"/>
      <c r="R17" s="56"/>
      <c r="S17" s="56"/>
      <c r="T17" s="161"/>
      <c r="U17" s="56"/>
      <c r="V17" s="161"/>
      <c r="W17" s="56"/>
      <c r="X17" s="56"/>
      <c r="Y17" s="56"/>
      <c r="Z17" s="56"/>
      <c r="AA17" s="73"/>
      <c r="AF17" s="72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73"/>
    </row>
    <row r="18" spans="1:47" x14ac:dyDescent="0.25">
      <c r="A18" s="72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73"/>
      <c r="P18" s="72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73"/>
      <c r="AF18" s="72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73"/>
    </row>
    <row r="19" spans="1:47" x14ac:dyDescent="0.25">
      <c r="A19" s="74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6"/>
      <c r="P19" s="74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6"/>
      <c r="AF19" s="74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6"/>
    </row>
    <row r="21" spans="1:47" x14ac:dyDescent="0.25">
      <c r="A21" s="64" t="s">
        <v>227</v>
      </c>
      <c r="B21" s="64"/>
      <c r="D21" s="46"/>
      <c r="E21" s="46"/>
      <c r="F21" s="156" t="s">
        <v>125</v>
      </c>
      <c r="G21" s="65"/>
      <c r="O21" s="47"/>
      <c r="P21" s="47"/>
      <c r="AF21" s="47"/>
    </row>
    <row r="22" spans="1:47" x14ac:dyDescent="0.25">
      <c r="A22" s="45" t="s">
        <v>112</v>
      </c>
      <c r="B22" s="45" t="s">
        <v>95</v>
      </c>
      <c r="C22" s="45" t="s">
        <v>97</v>
      </c>
      <c r="D22" s="46" t="s">
        <v>113</v>
      </c>
      <c r="E22" s="46" t="s">
        <v>114</v>
      </c>
      <c r="F22" s="46"/>
      <c r="O22" s="47"/>
      <c r="P22" s="47"/>
      <c r="Q22" s="64" t="s">
        <v>111</v>
      </c>
      <c r="R22" s="64"/>
      <c r="V22" s="77" t="s">
        <v>125</v>
      </c>
      <c r="W22" s="65"/>
      <c r="AE22" s="47"/>
      <c r="AF22" s="47"/>
      <c r="AG22" s="64" t="s">
        <v>111</v>
      </c>
      <c r="AH22" s="64"/>
      <c r="AL22" s="77" t="s">
        <v>125</v>
      </c>
      <c r="AM22" s="65"/>
      <c r="AU22" s="47"/>
    </row>
    <row r="23" spans="1:47" x14ac:dyDescent="0.25">
      <c r="A23" s="46">
        <v>2</v>
      </c>
      <c r="B23" s="69"/>
      <c r="C23" s="70"/>
      <c r="D23" s="46" t="e">
        <f t="shared" ref="D23:D30" si="0">AVERAGE(B23:C23)</f>
        <v>#DIV/0!</v>
      </c>
      <c r="E23" s="46"/>
      <c r="F23" s="46"/>
      <c r="O23" s="47"/>
      <c r="P23" s="47"/>
      <c r="Q23" s="45" t="s">
        <v>112</v>
      </c>
      <c r="R23" s="45" t="s">
        <v>95</v>
      </c>
      <c r="S23" s="45" t="s">
        <v>97</v>
      </c>
      <c r="T23" s="45" t="s">
        <v>113</v>
      </c>
      <c r="U23" s="45" t="s">
        <v>114</v>
      </c>
      <c r="AE23" s="47"/>
      <c r="AF23" s="47"/>
      <c r="AG23" s="45" t="s">
        <v>112</v>
      </c>
      <c r="AH23" s="45" t="s">
        <v>95</v>
      </c>
      <c r="AI23" s="45" t="s">
        <v>97</v>
      </c>
      <c r="AJ23" s="45" t="s">
        <v>113</v>
      </c>
      <c r="AK23" s="45" t="s">
        <v>114</v>
      </c>
      <c r="AU23" s="47"/>
    </row>
    <row r="24" spans="1:47" x14ac:dyDescent="0.25">
      <c r="A24" s="46">
        <v>1.5</v>
      </c>
      <c r="B24" s="72"/>
      <c r="C24" s="56"/>
      <c r="D24" s="46" t="e">
        <f t="shared" si="0"/>
        <v>#DIV/0!</v>
      </c>
      <c r="E24" s="46" t="e">
        <f t="shared" ref="E24:E29" si="1">(D24-$G$35)/$G$34</f>
        <v>#DIV/0!</v>
      </c>
      <c r="F24" s="46" t="e">
        <f>(D24-$D$30)/$G$34</f>
        <v>#DIV/0!</v>
      </c>
      <c r="O24" s="47"/>
      <c r="P24" s="47"/>
      <c r="Q24" s="65">
        <v>2</v>
      </c>
      <c r="R24" s="69"/>
      <c r="S24" s="70"/>
      <c r="T24" s="65" t="e">
        <f t="shared" ref="T24:T31" si="2">AVERAGE(R24:S24)</f>
        <v>#DIV/0!</v>
      </c>
      <c r="AE24" s="47"/>
      <c r="AF24" s="47"/>
      <c r="AG24" s="65">
        <v>2</v>
      </c>
      <c r="AH24" s="69"/>
      <c r="AI24" s="70"/>
      <c r="AJ24" s="65" t="e">
        <f t="shared" ref="AJ24:AJ31" si="3">AVERAGE(AH24:AI24)</f>
        <v>#DIV/0!</v>
      </c>
      <c r="AU24" s="47"/>
    </row>
    <row r="25" spans="1:47" x14ac:dyDescent="0.25">
      <c r="A25" s="45">
        <v>1</v>
      </c>
      <c r="B25" s="72"/>
      <c r="C25" s="56"/>
      <c r="D25" s="45" t="e">
        <f t="shared" si="0"/>
        <v>#DIV/0!</v>
      </c>
      <c r="E25" s="45" t="e">
        <f t="shared" si="1"/>
        <v>#DIV/0!</v>
      </c>
      <c r="F25" s="45" t="e">
        <f t="shared" ref="F25:F29" si="4">(D25-$D$30)/$G$34</f>
        <v>#DIV/0!</v>
      </c>
      <c r="O25" s="47"/>
      <c r="P25" s="47"/>
      <c r="Q25" s="65">
        <v>1.5</v>
      </c>
      <c r="R25" s="72"/>
      <c r="S25" s="56"/>
      <c r="T25" s="65" t="e">
        <f t="shared" si="2"/>
        <v>#DIV/0!</v>
      </c>
      <c r="U25" s="45" t="e">
        <f t="shared" ref="U25:U30" si="5">(T25-$G$35)/$G$34</f>
        <v>#DIV/0!</v>
      </c>
      <c r="V25" s="45" t="e">
        <f>(T25-$D$30)/$G$34</f>
        <v>#DIV/0!</v>
      </c>
      <c r="AE25" s="47"/>
      <c r="AF25" s="47"/>
      <c r="AG25" s="65">
        <v>1.5</v>
      </c>
      <c r="AH25" s="72"/>
      <c r="AI25" s="56"/>
      <c r="AJ25" s="65" t="e">
        <f t="shared" si="3"/>
        <v>#DIV/0!</v>
      </c>
      <c r="AK25" s="45" t="e">
        <f t="shared" ref="AK25:AK30" si="6">(AJ25-$G$35)/$G$34</f>
        <v>#DIV/0!</v>
      </c>
      <c r="AL25" s="45" t="e">
        <f>(AJ25-$D$30)/$G$34</f>
        <v>#DIV/0!</v>
      </c>
      <c r="AU25" s="47"/>
    </row>
    <row r="26" spans="1:47" x14ac:dyDescent="0.25">
      <c r="A26" s="45">
        <v>0.75</v>
      </c>
      <c r="B26" s="72"/>
      <c r="C26" s="56"/>
      <c r="D26" s="45" t="e">
        <f t="shared" si="0"/>
        <v>#DIV/0!</v>
      </c>
      <c r="E26" s="45" t="e">
        <f t="shared" si="1"/>
        <v>#DIV/0!</v>
      </c>
      <c r="F26" s="45" t="e">
        <f t="shared" si="4"/>
        <v>#DIV/0!</v>
      </c>
      <c r="O26" s="47"/>
      <c r="P26" s="47"/>
      <c r="Q26" s="45">
        <v>1</v>
      </c>
      <c r="R26" s="72"/>
      <c r="S26" s="56"/>
      <c r="T26" s="45" t="e">
        <f t="shared" si="2"/>
        <v>#DIV/0!</v>
      </c>
      <c r="U26" s="45" t="e">
        <f t="shared" si="5"/>
        <v>#DIV/0!</v>
      </c>
      <c r="V26" s="45" t="e">
        <f t="shared" ref="V26:V30" si="7">(T26-$D$30)/$G$34</f>
        <v>#DIV/0!</v>
      </c>
      <c r="AE26" s="47"/>
      <c r="AF26" s="47"/>
      <c r="AG26" s="45">
        <v>1</v>
      </c>
      <c r="AH26" s="72"/>
      <c r="AI26" s="56"/>
      <c r="AJ26" s="45" t="e">
        <f t="shared" si="3"/>
        <v>#DIV/0!</v>
      </c>
      <c r="AK26" s="45" t="e">
        <f t="shared" si="6"/>
        <v>#DIV/0!</v>
      </c>
      <c r="AL26" s="45" t="e">
        <f t="shared" ref="AL26:AL30" si="8">(AJ26-$D$30)/$G$34</f>
        <v>#DIV/0!</v>
      </c>
      <c r="AU26" s="47"/>
    </row>
    <row r="27" spans="1:47" x14ac:dyDescent="0.25">
      <c r="A27" s="45">
        <v>0.5</v>
      </c>
      <c r="B27" s="72"/>
      <c r="C27" s="56"/>
      <c r="D27" s="45" t="e">
        <f t="shared" si="0"/>
        <v>#DIV/0!</v>
      </c>
      <c r="E27" s="45" t="e">
        <f t="shared" si="1"/>
        <v>#DIV/0!</v>
      </c>
      <c r="F27" s="45" t="e">
        <f t="shared" si="4"/>
        <v>#DIV/0!</v>
      </c>
      <c r="O27" s="47"/>
      <c r="P27" s="47"/>
      <c r="Q27" s="45">
        <v>0.75</v>
      </c>
      <c r="R27" s="72"/>
      <c r="S27" s="56"/>
      <c r="T27" s="45" t="e">
        <f t="shared" si="2"/>
        <v>#DIV/0!</v>
      </c>
      <c r="U27" s="45" t="e">
        <f t="shared" si="5"/>
        <v>#DIV/0!</v>
      </c>
      <c r="V27" s="45" t="e">
        <f t="shared" si="7"/>
        <v>#DIV/0!</v>
      </c>
      <c r="AE27" s="47"/>
      <c r="AF27" s="47"/>
      <c r="AG27" s="45">
        <v>0.75</v>
      </c>
      <c r="AH27" s="72"/>
      <c r="AI27" s="56"/>
      <c r="AJ27" s="45" t="e">
        <f t="shared" si="3"/>
        <v>#DIV/0!</v>
      </c>
      <c r="AK27" s="45" t="e">
        <f t="shared" si="6"/>
        <v>#DIV/0!</v>
      </c>
      <c r="AL27" s="45" t="e">
        <f t="shared" si="8"/>
        <v>#DIV/0!</v>
      </c>
      <c r="AU27" s="47"/>
    </row>
    <row r="28" spans="1:47" x14ac:dyDescent="0.25">
      <c r="A28" s="45">
        <v>0.25</v>
      </c>
      <c r="B28" s="72"/>
      <c r="C28" s="56"/>
      <c r="D28" s="45" t="e">
        <f t="shared" si="0"/>
        <v>#DIV/0!</v>
      </c>
      <c r="E28" s="45" t="e">
        <f t="shared" si="1"/>
        <v>#DIV/0!</v>
      </c>
      <c r="F28" s="45" t="e">
        <f t="shared" si="4"/>
        <v>#DIV/0!</v>
      </c>
      <c r="G28" s="45" t="s">
        <v>115</v>
      </c>
      <c r="O28" s="47"/>
      <c r="P28" s="47"/>
      <c r="Q28" s="45">
        <v>0.5</v>
      </c>
      <c r="R28" s="72"/>
      <c r="S28" s="56"/>
      <c r="T28" s="45" t="e">
        <f t="shared" si="2"/>
        <v>#DIV/0!</v>
      </c>
      <c r="U28" s="45" t="e">
        <f t="shared" si="5"/>
        <v>#DIV/0!</v>
      </c>
      <c r="V28" s="45" t="e">
        <f t="shared" si="7"/>
        <v>#DIV/0!</v>
      </c>
      <c r="AE28" s="47"/>
      <c r="AF28" s="47"/>
      <c r="AG28" s="45">
        <v>0.5</v>
      </c>
      <c r="AH28" s="72"/>
      <c r="AI28" s="56"/>
      <c r="AJ28" s="45" t="e">
        <f t="shared" si="3"/>
        <v>#DIV/0!</v>
      </c>
      <c r="AK28" s="45" t="e">
        <f t="shared" si="6"/>
        <v>#DIV/0!</v>
      </c>
      <c r="AL28" s="45" t="e">
        <f t="shared" si="8"/>
        <v>#DIV/0!</v>
      </c>
      <c r="AU28" s="47"/>
    </row>
    <row r="29" spans="1:47" x14ac:dyDescent="0.25">
      <c r="A29" s="45">
        <v>0.125</v>
      </c>
      <c r="B29" s="72"/>
      <c r="C29" s="56"/>
      <c r="D29" s="45" t="e">
        <f t="shared" si="0"/>
        <v>#DIV/0!</v>
      </c>
      <c r="E29" s="45" t="e">
        <f t="shared" si="1"/>
        <v>#DIV/0!</v>
      </c>
      <c r="F29" s="45" t="e">
        <f t="shared" si="4"/>
        <v>#DIV/0!</v>
      </c>
      <c r="O29" s="47"/>
      <c r="P29" s="47"/>
      <c r="Q29" s="45">
        <v>0.25</v>
      </c>
      <c r="R29" s="72"/>
      <c r="S29" s="56"/>
      <c r="T29" s="45" t="e">
        <f t="shared" si="2"/>
        <v>#DIV/0!</v>
      </c>
      <c r="U29" s="45" t="e">
        <f t="shared" si="5"/>
        <v>#DIV/0!</v>
      </c>
      <c r="V29" s="45" t="e">
        <f t="shared" si="7"/>
        <v>#DIV/0!</v>
      </c>
      <c r="W29" s="45" t="s">
        <v>115</v>
      </c>
      <c r="AE29" s="47"/>
      <c r="AF29" s="47"/>
      <c r="AG29" s="45">
        <v>0.25</v>
      </c>
      <c r="AH29" s="72"/>
      <c r="AI29" s="56"/>
      <c r="AJ29" s="45" t="e">
        <f t="shared" si="3"/>
        <v>#DIV/0!</v>
      </c>
      <c r="AK29" s="45" t="e">
        <f t="shared" si="6"/>
        <v>#DIV/0!</v>
      </c>
      <c r="AL29" s="45" t="e">
        <f t="shared" si="8"/>
        <v>#DIV/0!</v>
      </c>
      <c r="AM29" s="45" t="s">
        <v>115</v>
      </c>
      <c r="AU29" s="47"/>
    </row>
    <row r="30" spans="1:47" x14ac:dyDescent="0.25">
      <c r="A30" s="45">
        <v>0</v>
      </c>
      <c r="B30" s="74"/>
      <c r="C30" s="75"/>
      <c r="D30" s="45" t="e">
        <f t="shared" si="0"/>
        <v>#DIV/0!</v>
      </c>
      <c r="O30" s="47"/>
      <c r="P30" s="47"/>
      <c r="Q30" s="45">
        <v>0.125</v>
      </c>
      <c r="R30" s="72"/>
      <c r="S30" s="56"/>
      <c r="T30" s="45" t="e">
        <f t="shared" si="2"/>
        <v>#DIV/0!</v>
      </c>
      <c r="U30" s="45" t="e">
        <f t="shared" si="5"/>
        <v>#DIV/0!</v>
      </c>
      <c r="V30" s="45" t="e">
        <f t="shared" si="7"/>
        <v>#DIV/0!</v>
      </c>
      <c r="AE30" s="47"/>
      <c r="AF30" s="47"/>
      <c r="AG30" s="45">
        <v>0.125</v>
      </c>
      <c r="AH30" s="72"/>
      <c r="AI30" s="56"/>
      <c r="AJ30" s="45" t="e">
        <f t="shared" si="3"/>
        <v>#DIV/0!</v>
      </c>
      <c r="AK30" s="45" t="e">
        <f t="shared" si="6"/>
        <v>#DIV/0!</v>
      </c>
      <c r="AL30" s="45" t="e">
        <f t="shared" si="8"/>
        <v>#DIV/0!</v>
      </c>
      <c r="AU30" s="47"/>
    </row>
    <row r="31" spans="1:47" x14ac:dyDescent="0.25">
      <c r="O31" s="47"/>
      <c r="P31" s="47"/>
      <c r="Q31" s="45">
        <v>0</v>
      </c>
      <c r="R31" s="74"/>
      <c r="S31" s="75"/>
      <c r="T31" s="45" t="e">
        <f t="shared" si="2"/>
        <v>#DIV/0!</v>
      </c>
      <c r="AE31" s="47"/>
      <c r="AF31" s="47"/>
      <c r="AG31" s="45">
        <v>0</v>
      </c>
      <c r="AH31" s="74"/>
      <c r="AI31" s="75"/>
      <c r="AJ31" s="45" t="e">
        <f t="shared" si="3"/>
        <v>#DIV/0!</v>
      </c>
      <c r="AU31" s="47"/>
    </row>
    <row r="32" spans="1:47" x14ac:dyDescent="0.25">
      <c r="AE32" s="47"/>
      <c r="AU32" s="47"/>
    </row>
    <row r="33" spans="1:40" x14ac:dyDescent="0.25">
      <c r="A33" s="44"/>
      <c r="B33" s="44"/>
      <c r="C33" s="46"/>
      <c r="D33" s="46"/>
      <c r="E33" s="46"/>
      <c r="F33" s="46"/>
      <c r="AF33" s="46"/>
      <c r="AG33" s="46"/>
      <c r="AH33" s="46"/>
      <c r="AI33" s="46"/>
      <c r="AJ33" s="46"/>
      <c r="AK33" s="46"/>
      <c r="AL33" s="46"/>
    </row>
    <row r="34" spans="1:40" x14ac:dyDescent="0.25">
      <c r="A34" s="19"/>
      <c r="B34" s="46"/>
      <c r="C34" s="46"/>
      <c r="D34" s="157"/>
      <c r="E34" s="46"/>
      <c r="F34" s="46"/>
      <c r="G34" s="45" t="e">
        <f>SLOPE(D23:D30,A23:A30)</f>
        <v>#DIV/0!</v>
      </c>
      <c r="H34" s="45" t="s">
        <v>121</v>
      </c>
      <c r="Q34" s="44"/>
      <c r="R34" s="44"/>
      <c r="S34" s="46"/>
      <c r="T34" s="46"/>
      <c r="U34" s="46"/>
      <c r="V34" s="46"/>
      <c r="AF34" s="46"/>
      <c r="AG34" s="44"/>
      <c r="AH34" s="44"/>
      <c r="AI34" s="46"/>
      <c r="AJ34" s="46"/>
      <c r="AK34" s="46"/>
      <c r="AL34" s="46"/>
    </row>
    <row r="35" spans="1:40" x14ac:dyDescent="0.25">
      <c r="A35" s="158"/>
      <c r="B35" s="46"/>
      <c r="C35" s="46"/>
      <c r="D35" s="158"/>
      <c r="E35" s="46"/>
      <c r="F35" s="46"/>
      <c r="G35" s="45" t="e">
        <f>INTERCEPT(D23:D30,A23:A30)</f>
        <v>#DIV/0!</v>
      </c>
      <c r="H35" s="45" t="s">
        <v>122</v>
      </c>
      <c r="Q35" s="19"/>
      <c r="R35" s="46"/>
      <c r="S35" s="46"/>
      <c r="T35" s="157"/>
      <c r="U35" s="46"/>
      <c r="V35" s="46"/>
      <c r="W35" s="45" t="e">
        <f>SLOPE(T26:T31,Q26:Q31)</f>
        <v>#DIV/0!</v>
      </c>
      <c r="X35" s="45" t="s">
        <v>121</v>
      </c>
      <c r="AF35" s="46"/>
      <c r="AG35" s="19"/>
      <c r="AH35" s="46"/>
      <c r="AI35" s="46"/>
      <c r="AJ35" s="157"/>
      <c r="AK35" s="46"/>
      <c r="AL35" s="46"/>
      <c r="AM35" s="45" t="e">
        <f>SLOPE(AJ26:AJ31,AG26:AG31)</f>
        <v>#DIV/0!</v>
      </c>
      <c r="AN35" s="45" t="s">
        <v>121</v>
      </c>
    </row>
    <row r="36" spans="1:40" x14ac:dyDescent="0.25">
      <c r="A36" s="19"/>
      <c r="B36" s="46"/>
      <c r="C36" s="46"/>
      <c r="D36" s="19"/>
      <c r="E36" s="46"/>
      <c r="F36" s="46"/>
      <c r="Q36" s="46"/>
      <c r="R36" s="46"/>
      <c r="S36" s="46"/>
      <c r="T36" s="46"/>
      <c r="U36" s="46"/>
      <c r="V36" s="46"/>
      <c r="W36" s="45" t="e">
        <f>INTERCEPT(T26:T31,Q26:Q31)</f>
        <v>#DIV/0!</v>
      </c>
      <c r="X36" s="45" t="s">
        <v>122</v>
      </c>
      <c r="AF36" s="46"/>
      <c r="AG36" s="46"/>
      <c r="AH36" s="46"/>
      <c r="AI36" s="46"/>
      <c r="AJ36" s="46"/>
      <c r="AK36" s="46"/>
      <c r="AL36" s="46"/>
      <c r="AM36" s="45" t="e">
        <f>INTERCEPT(AJ26:AJ31,AG26:AG31)</f>
        <v>#DIV/0!</v>
      </c>
      <c r="AN36" s="45" t="s">
        <v>122</v>
      </c>
    </row>
    <row r="37" spans="1:40" x14ac:dyDescent="0.25">
      <c r="A37" s="64" t="s">
        <v>227</v>
      </c>
      <c r="B37" s="64"/>
      <c r="D37" s="46"/>
      <c r="E37" s="46"/>
      <c r="F37" s="156" t="s">
        <v>125</v>
      </c>
      <c r="G37" s="65"/>
      <c r="AF37" s="46"/>
    </row>
    <row r="38" spans="1:40" x14ac:dyDescent="0.25">
      <c r="A38" s="45" t="s">
        <v>112</v>
      </c>
      <c r="B38" s="45" t="s">
        <v>95</v>
      </c>
      <c r="C38" s="45" t="s">
        <v>97</v>
      </c>
      <c r="D38" s="46" t="s">
        <v>113</v>
      </c>
      <c r="E38" s="46" t="s">
        <v>114</v>
      </c>
      <c r="F38" s="46"/>
      <c r="Q38" s="64" t="s">
        <v>227</v>
      </c>
      <c r="R38" s="64"/>
      <c r="T38" s="46"/>
      <c r="U38" s="46"/>
      <c r="V38" s="156" t="s">
        <v>125</v>
      </c>
      <c r="W38" s="65"/>
      <c r="AF38" s="46"/>
      <c r="AG38" s="64" t="s">
        <v>227</v>
      </c>
      <c r="AH38" s="64"/>
      <c r="AJ38" s="46"/>
      <c r="AK38" s="46"/>
      <c r="AL38" s="156" t="s">
        <v>125</v>
      </c>
      <c r="AM38" s="65"/>
    </row>
    <row r="39" spans="1:40" x14ac:dyDescent="0.25">
      <c r="A39" s="46">
        <v>2</v>
      </c>
      <c r="B39" s="69"/>
      <c r="C39" s="70"/>
      <c r="D39" s="46" t="e">
        <f t="shared" ref="D39:D46" si="9">AVERAGE(B39:C39)</f>
        <v>#DIV/0!</v>
      </c>
      <c r="E39" s="46"/>
      <c r="F39" s="46"/>
      <c r="Q39" s="45" t="s">
        <v>112</v>
      </c>
      <c r="R39" s="45" t="s">
        <v>95</v>
      </c>
      <c r="S39" s="45" t="s">
        <v>97</v>
      </c>
      <c r="T39" s="46" t="s">
        <v>113</v>
      </c>
      <c r="U39" s="46" t="s">
        <v>114</v>
      </c>
      <c r="V39" s="46"/>
      <c r="AF39" s="46"/>
      <c r="AG39" s="45" t="s">
        <v>112</v>
      </c>
      <c r="AH39" s="45" t="s">
        <v>95</v>
      </c>
      <c r="AI39" s="45" t="s">
        <v>97</v>
      </c>
      <c r="AJ39" s="46" t="s">
        <v>113</v>
      </c>
      <c r="AK39" s="46" t="s">
        <v>114</v>
      </c>
      <c r="AL39" s="46"/>
    </row>
    <row r="40" spans="1:40" x14ac:dyDescent="0.25">
      <c r="A40" s="46">
        <v>1.5</v>
      </c>
      <c r="B40" s="72"/>
      <c r="C40" s="56"/>
      <c r="D40" s="46" t="e">
        <f t="shared" si="9"/>
        <v>#DIV/0!</v>
      </c>
      <c r="E40" s="46" t="e">
        <f t="shared" ref="E40:E45" si="10">(D40-$G$35)/$G$34</f>
        <v>#DIV/0!</v>
      </c>
      <c r="F40" s="46" t="e">
        <f>(D40-$D$30)/$G$34</f>
        <v>#DIV/0!</v>
      </c>
      <c r="Q40" s="46">
        <v>2</v>
      </c>
      <c r="R40" s="69"/>
      <c r="S40" s="70"/>
      <c r="T40" s="46" t="e">
        <f t="shared" ref="T40:T47" si="11">AVERAGE(R40:S40)</f>
        <v>#DIV/0!</v>
      </c>
      <c r="U40" s="46"/>
      <c r="V40" s="46"/>
      <c r="AF40" s="46"/>
      <c r="AG40" s="46">
        <v>2</v>
      </c>
      <c r="AH40" s="69"/>
      <c r="AI40" s="70"/>
      <c r="AJ40" s="46" t="e">
        <f t="shared" ref="AJ40:AJ47" si="12">AVERAGE(AH40:AI40)</f>
        <v>#DIV/0!</v>
      </c>
      <c r="AK40" s="46"/>
      <c r="AL40" s="46"/>
    </row>
    <row r="41" spans="1:40" x14ac:dyDescent="0.25">
      <c r="A41" s="45">
        <v>1</v>
      </c>
      <c r="B41" s="72"/>
      <c r="C41" s="56"/>
      <c r="D41" s="45" t="e">
        <f t="shared" si="9"/>
        <v>#DIV/0!</v>
      </c>
      <c r="E41" s="45" t="e">
        <f t="shared" si="10"/>
        <v>#DIV/0!</v>
      </c>
      <c r="F41" s="45" t="e">
        <f t="shared" ref="F41:F45" si="13">(D41-$D$30)/$G$34</f>
        <v>#DIV/0!</v>
      </c>
      <c r="Q41" s="46">
        <v>1.5</v>
      </c>
      <c r="R41" s="72"/>
      <c r="S41" s="56"/>
      <c r="T41" s="46" t="e">
        <f t="shared" si="11"/>
        <v>#DIV/0!</v>
      </c>
      <c r="U41" s="46" t="e">
        <f t="shared" ref="U41:U46" si="14">(T41-$G$35)/$G$34</f>
        <v>#DIV/0!</v>
      </c>
      <c r="V41" s="46" t="e">
        <f>(T41-$D$30)/$G$34</f>
        <v>#DIV/0!</v>
      </c>
      <c r="AF41" s="46"/>
      <c r="AG41" s="46">
        <v>1.5</v>
      </c>
      <c r="AH41" s="72"/>
      <c r="AI41" s="56"/>
      <c r="AJ41" s="46" t="e">
        <f t="shared" si="12"/>
        <v>#DIV/0!</v>
      </c>
      <c r="AK41" s="46" t="e">
        <f t="shared" ref="AK41:AK46" si="15">(AJ41-$G$35)/$G$34</f>
        <v>#DIV/0!</v>
      </c>
      <c r="AL41" s="46" t="e">
        <f>(AJ41-$D$30)/$G$34</f>
        <v>#DIV/0!</v>
      </c>
    </row>
    <row r="42" spans="1:40" x14ac:dyDescent="0.25">
      <c r="A42" s="45">
        <v>0.75</v>
      </c>
      <c r="B42" s="72"/>
      <c r="C42" s="56"/>
      <c r="D42" s="45" t="e">
        <f t="shared" si="9"/>
        <v>#DIV/0!</v>
      </c>
      <c r="E42" s="45" t="e">
        <f t="shared" si="10"/>
        <v>#DIV/0!</v>
      </c>
      <c r="F42" s="45" t="e">
        <f t="shared" si="13"/>
        <v>#DIV/0!</v>
      </c>
      <c r="Q42" s="45">
        <v>1</v>
      </c>
      <c r="R42" s="72"/>
      <c r="S42" s="56"/>
      <c r="T42" s="45" t="e">
        <f t="shared" si="11"/>
        <v>#DIV/0!</v>
      </c>
      <c r="U42" s="45" t="e">
        <f t="shared" si="14"/>
        <v>#DIV/0!</v>
      </c>
      <c r="V42" s="45" t="e">
        <f t="shared" ref="V42:V46" si="16">(T42-$D$30)/$G$34</f>
        <v>#DIV/0!</v>
      </c>
      <c r="AF42" s="46"/>
      <c r="AG42" s="45">
        <v>1</v>
      </c>
      <c r="AH42" s="72"/>
      <c r="AI42" s="56"/>
      <c r="AJ42" s="45" t="e">
        <f t="shared" si="12"/>
        <v>#DIV/0!</v>
      </c>
      <c r="AK42" s="45" t="e">
        <f t="shared" si="15"/>
        <v>#DIV/0!</v>
      </c>
      <c r="AL42" s="45" t="e">
        <f t="shared" ref="AL42:AL46" si="17">(AJ42-$D$30)/$G$34</f>
        <v>#DIV/0!</v>
      </c>
    </row>
    <row r="43" spans="1:40" x14ac:dyDescent="0.25">
      <c r="A43" s="45">
        <v>0.5</v>
      </c>
      <c r="B43" s="72"/>
      <c r="C43" s="56"/>
      <c r="D43" s="45" t="e">
        <f t="shared" si="9"/>
        <v>#DIV/0!</v>
      </c>
      <c r="E43" s="45" t="e">
        <f t="shared" si="10"/>
        <v>#DIV/0!</v>
      </c>
      <c r="F43" s="45" t="e">
        <f t="shared" si="13"/>
        <v>#DIV/0!</v>
      </c>
      <c r="Q43" s="45">
        <v>0.75</v>
      </c>
      <c r="R43" s="72"/>
      <c r="S43" s="56"/>
      <c r="T43" s="45" t="e">
        <f t="shared" si="11"/>
        <v>#DIV/0!</v>
      </c>
      <c r="U43" s="45" t="e">
        <f t="shared" si="14"/>
        <v>#DIV/0!</v>
      </c>
      <c r="V43" s="45" t="e">
        <f t="shared" si="16"/>
        <v>#DIV/0!</v>
      </c>
      <c r="AF43" s="46"/>
      <c r="AG43" s="45">
        <v>0.75</v>
      </c>
      <c r="AH43" s="72"/>
      <c r="AI43" s="56"/>
      <c r="AJ43" s="45" t="e">
        <f t="shared" si="12"/>
        <v>#DIV/0!</v>
      </c>
      <c r="AK43" s="45" t="e">
        <f t="shared" si="15"/>
        <v>#DIV/0!</v>
      </c>
      <c r="AL43" s="45" t="e">
        <f t="shared" si="17"/>
        <v>#DIV/0!</v>
      </c>
    </row>
    <row r="44" spans="1:40" x14ac:dyDescent="0.25">
      <c r="A44" s="45">
        <v>0.25</v>
      </c>
      <c r="B44" s="72"/>
      <c r="C44" s="56"/>
      <c r="D44" s="45" t="e">
        <f t="shared" si="9"/>
        <v>#DIV/0!</v>
      </c>
      <c r="E44" s="45" t="e">
        <f t="shared" si="10"/>
        <v>#DIV/0!</v>
      </c>
      <c r="F44" s="45" t="e">
        <f t="shared" si="13"/>
        <v>#DIV/0!</v>
      </c>
      <c r="G44" s="45" t="s">
        <v>115</v>
      </c>
      <c r="Q44" s="45">
        <v>0.5</v>
      </c>
      <c r="R44" s="72"/>
      <c r="S44" s="56"/>
      <c r="T44" s="45" t="e">
        <f t="shared" si="11"/>
        <v>#DIV/0!</v>
      </c>
      <c r="U44" s="45" t="e">
        <f t="shared" si="14"/>
        <v>#DIV/0!</v>
      </c>
      <c r="V44" s="45" t="e">
        <f t="shared" si="16"/>
        <v>#DIV/0!</v>
      </c>
      <c r="AF44" s="46"/>
      <c r="AG44" s="45">
        <v>0.5</v>
      </c>
      <c r="AH44" s="72"/>
      <c r="AI44" s="56"/>
      <c r="AJ44" s="45" t="e">
        <f t="shared" si="12"/>
        <v>#DIV/0!</v>
      </c>
      <c r="AK44" s="45" t="e">
        <f t="shared" si="15"/>
        <v>#DIV/0!</v>
      </c>
      <c r="AL44" s="45" t="e">
        <f t="shared" si="17"/>
        <v>#DIV/0!</v>
      </c>
    </row>
    <row r="45" spans="1:40" x14ac:dyDescent="0.25">
      <c r="A45" s="45">
        <v>0.125</v>
      </c>
      <c r="B45" s="72"/>
      <c r="C45" s="56"/>
      <c r="D45" s="45" t="e">
        <f t="shared" si="9"/>
        <v>#DIV/0!</v>
      </c>
      <c r="E45" s="45" t="e">
        <f t="shared" si="10"/>
        <v>#DIV/0!</v>
      </c>
      <c r="F45" s="45" t="e">
        <f t="shared" si="13"/>
        <v>#DIV/0!</v>
      </c>
      <c r="Q45" s="45">
        <v>0.25</v>
      </c>
      <c r="R45" s="72"/>
      <c r="S45" s="56"/>
      <c r="T45" s="45" t="e">
        <f t="shared" si="11"/>
        <v>#DIV/0!</v>
      </c>
      <c r="U45" s="45" t="e">
        <f t="shared" si="14"/>
        <v>#DIV/0!</v>
      </c>
      <c r="V45" s="45" t="e">
        <f t="shared" si="16"/>
        <v>#DIV/0!</v>
      </c>
      <c r="W45" s="45" t="s">
        <v>115</v>
      </c>
      <c r="AF45" s="46"/>
      <c r="AG45" s="45">
        <v>0.25</v>
      </c>
      <c r="AH45" s="72"/>
      <c r="AI45" s="56"/>
      <c r="AJ45" s="45" t="e">
        <f t="shared" si="12"/>
        <v>#DIV/0!</v>
      </c>
      <c r="AK45" s="45" t="e">
        <f t="shared" si="15"/>
        <v>#DIV/0!</v>
      </c>
      <c r="AL45" s="45" t="e">
        <f t="shared" si="17"/>
        <v>#DIV/0!</v>
      </c>
      <c r="AM45" s="45" t="s">
        <v>115</v>
      </c>
    </row>
    <row r="46" spans="1:40" x14ac:dyDescent="0.25">
      <c r="A46" s="45">
        <v>0</v>
      </c>
      <c r="B46" s="74"/>
      <c r="C46" s="75"/>
      <c r="D46" s="45" t="e">
        <f t="shared" si="9"/>
        <v>#DIV/0!</v>
      </c>
      <c r="Q46" s="45">
        <v>0.125</v>
      </c>
      <c r="R46" s="72"/>
      <c r="S46" s="56"/>
      <c r="T46" s="45" t="e">
        <f t="shared" si="11"/>
        <v>#DIV/0!</v>
      </c>
      <c r="U46" s="45" t="e">
        <f t="shared" si="14"/>
        <v>#DIV/0!</v>
      </c>
      <c r="V46" s="45" t="e">
        <f t="shared" si="16"/>
        <v>#DIV/0!</v>
      </c>
      <c r="AF46" s="46"/>
      <c r="AG46" s="45">
        <v>0.125</v>
      </c>
      <c r="AH46" s="72"/>
      <c r="AI46" s="56"/>
      <c r="AJ46" s="45" t="e">
        <f t="shared" si="12"/>
        <v>#DIV/0!</v>
      </c>
      <c r="AK46" s="45" t="e">
        <f t="shared" si="15"/>
        <v>#DIV/0!</v>
      </c>
      <c r="AL46" s="45" t="e">
        <f t="shared" si="17"/>
        <v>#DIV/0!</v>
      </c>
    </row>
    <row r="47" spans="1:40" x14ac:dyDescent="0.25">
      <c r="Q47" s="45">
        <v>0</v>
      </c>
      <c r="R47" s="74"/>
      <c r="S47" s="75"/>
      <c r="T47" s="45" t="e">
        <f t="shared" si="11"/>
        <v>#DIV/0!</v>
      </c>
      <c r="AF47" s="46"/>
      <c r="AG47" s="45">
        <v>0</v>
      </c>
      <c r="AH47" s="74"/>
      <c r="AI47" s="75"/>
      <c r="AJ47" s="45" t="e">
        <f t="shared" si="12"/>
        <v>#DIV/0!</v>
      </c>
    </row>
    <row r="48" spans="1:40" x14ac:dyDescent="0.25">
      <c r="AF48" s="46"/>
    </row>
    <row r="49" spans="1:45" x14ac:dyDescent="0.25">
      <c r="A49" s="44"/>
      <c r="B49" s="44"/>
      <c r="C49" s="46"/>
      <c r="D49" s="46"/>
      <c r="E49" s="46"/>
      <c r="F49" s="46"/>
      <c r="AF49" s="46"/>
    </row>
    <row r="50" spans="1:45" x14ac:dyDescent="0.25">
      <c r="A50" s="19"/>
      <c r="B50" s="46"/>
      <c r="C50" s="46"/>
      <c r="D50" s="157"/>
      <c r="E50" s="46"/>
      <c r="F50" s="46"/>
      <c r="G50" s="45" t="e">
        <f>SLOPE(D39:D46,A39:A46)</f>
        <v>#DIV/0!</v>
      </c>
      <c r="H50" s="45" t="s">
        <v>121</v>
      </c>
      <c r="Q50" s="44"/>
      <c r="R50" s="44"/>
      <c r="S50" s="46"/>
      <c r="T50" s="46"/>
      <c r="U50" s="46"/>
      <c r="V50" s="46"/>
      <c r="AF50" s="46"/>
      <c r="AG50" s="44"/>
      <c r="AH50" s="44"/>
      <c r="AI50" s="46"/>
      <c r="AJ50" s="46"/>
      <c r="AK50" s="46"/>
      <c r="AL50" s="46"/>
    </row>
    <row r="51" spans="1:45" x14ac:dyDescent="0.25">
      <c r="A51" s="158"/>
      <c r="B51" s="46"/>
      <c r="C51" s="46"/>
      <c r="D51" s="158"/>
      <c r="E51" s="46"/>
      <c r="F51" s="46"/>
      <c r="G51" s="45" t="e">
        <f>INTERCEPT(D39:D46,A39:A46)</f>
        <v>#DIV/0!</v>
      </c>
      <c r="H51" s="45" t="s">
        <v>122</v>
      </c>
      <c r="Q51" s="19"/>
      <c r="R51" s="46"/>
      <c r="S51" s="46"/>
      <c r="T51" s="157"/>
      <c r="U51" s="46"/>
      <c r="V51" s="46"/>
      <c r="W51" s="45" t="e">
        <f>SLOPE(T40:T47,Q40:Q47)</f>
        <v>#DIV/0!</v>
      </c>
      <c r="X51" s="45" t="s">
        <v>121</v>
      </c>
      <c r="AF51" s="46"/>
      <c r="AG51" s="19"/>
      <c r="AH51" s="46"/>
      <c r="AI51" s="46"/>
      <c r="AJ51" s="157"/>
      <c r="AK51" s="46"/>
      <c r="AL51" s="46"/>
      <c r="AM51" s="45" t="e">
        <f>SLOPE(AJ40:AJ47,AG40:AG47)</f>
        <v>#DIV/0!</v>
      </c>
      <c r="AN51" s="45" t="s">
        <v>121</v>
      </c>
    </row>
    <row r="52" spans="1:45" x14ac:dyDescent="0.25">
      <c r="A52" s="49"/>
      <c r="B52" s="46"/>
      <c r="C52" s="46"/>
      <c r="D52" s="49"/>
      <c r="E52" s="46"/>
      <c r="F52" s="46"/>
      <c r="H52" s="46"/>
      <c r="I52" s="46"/>
      <c r="J52" s="46"/>
      <c r="K52" s="159"/>
      <c r="L52" s="46"/>
      <c r="Q52" s="158"/>
      <c r="R52" s="46"/>
      <c r="S52" s="46"/>
      <c r="T52" s="158"/>
      <c r="U52" s="46"/>
      <c r="V52" s="46"/>
      <c r="W52" s="45" t="e">
        <f>INTERCEPT(T40:T47,Q40:Q47)</f>
        <v>#DIV/0!</v>
      </c>
      <c r="X52" s="45" t="s">
        <v>122</v>
      </c>
      <c r="AG52" s="158"/>
      <c r="AH52" s="46"/>
      <c r="AI52" s="46"/>
      <c r="AJ52" s="158"/>
      <c r="AK52" s="46"/>
      <c r="AL52" s="46"/>
      <c r="AM52" s="45" t="e">
        <f>INTERCEPT(AJ40:AJ47,AG40:AG47)</f>
        <v>#DIV/0!</v>
      </c>
      <c r="AN52" s="45" t="s">
        <v>122</v>
      </c>
    </row>
    <row r="53" spans="1:45" x14ac:dyDescent="0.25">
      <c r="A53" s="46"/>
      <c r="B53" s="46"/>
      <c r="C53" s="46"/>
      <c r="D53" s="46"/>
      <c r="E53" s="46"/>
      <c r="F53" s="46"/>
    </row>
    <row r="54" spans="1:45" x14ac:dyDescent="0.25">
      <c r="G54" s="46"/>
      <c r="H54" s="46"/>
      <c r="R54" s="64" t="s">
        <v>116</v>
      </c>
      <c r="S54" s="64"/>
      <c r="T54" s="64"/>
      <c r="AH54" s="64" t="s">
        <v>116</v>
      </c>
      <c r="AI54" s="64"/>
      <c r="AJ54" s="64"/>
    </row>
    <row r="55" spans="1:45" ht="15.75" thickBot="1" x14ac:dyDescent="0.3">
      <c r="B55" s="64" t="s">
        <v>116</v>
      </c>
      <c r="C55" s="64"/>
      <c r="D55" s="64"/>
      <c r="I55" s="64" t="s">
        <v>116</v>
      </c>
      <c r="J55" s="64"/>
      <c r="K55" s="64"/>
      <c r="R55" s="9" t="s">
        <v>79</v>
      </c>
      <c r="S55" s="45" t="s">
        <v>95</v>
      </c>
      <c r="T55" s="45" t="s">
        <v>97</v>
      </c>
      <c r="U55" s="45" t="s">
        <v>113</v>
      </c>
      <c r="V55" s="45" t="s">
        <v>117</v>
      </c>
      <c r="Y55" s="9" t="s">
        <v>79</v>
      </c>
      <c r="Z55" s="45" t="s">
        <v>95</v>
      </c>
      <c r="AA55" s="45" t="s">
        <v>97</v>
      </c>
      <c r="AB55" s="45" t="s">
        <v>113</v>
      </c>
      <c r="AC55" s="45" t="s">
        <v>117</v>
      </c>
      <c r="AH55" s="9" t="s">
        <v>79</v>
      </c>
      <c r="AI55" s="45" t="s">
        <v>95</v>
      </c>
      <c r="AJ55" s="45" t="s">
        <v>97</v>
      </c>
      <c r="AK55" s="45" t="s">
        <v>113</v>
      </c>
      <c r="AL55" s="45" t="s">
        <v>117</v>
      </c>
      <c r="AO55" s="9" t="s">
        <v>79</v>
      </c>
      <c r="AP55" s="45" t="s">
        <v>95</v>
      </c>
      <c r="AQ55" s="45" t="s">
        <v>97</v>
      </c>
      <c r="AR55" s="45" t="s">
        <v>113</v>
      </c>
      <c r="AS55" s="45" t="s">
        <v>117</v>
      </c>
    </row>
    <row r="56" spans="1:45" ht="15.75" customHeight="1" thickBot="1" x14ac:dyDescent="0.3">
      <c r="B56" s="9" t="s">
        <v>79</v>
      </c>
      <c r="C56" s="45" t="s">
        <v>95</v>
      </c>
      <c r="D56" s="45" t="s">
        <v>97</v>
      </c>
      <c r="E56" s="45" t="s">
        <v>113</v>
      </c>
      <c r="F56" s="45" t="s">
        <v>117</v>
      </c>
      <c r="I56" s="9" t="s">
        <v>79</v>
      </c>
      <c r="J56" s="45" t="s">
        <v>95</v>
      </c>
      <c r="K56" s="45" t="s">
        <v>97</v>
      </c>
      <c r="L56" s="45" t="s">
        <v>113</v>
      </c>
      <c r="M56" s="45" t="s">
        <v>117</v>
      </c>
      <c r="N56" s="46"/>
      <c r="O56" s="46"/>
      <c r="P56" s="46"/>
      <c r="Q56" s="203" t="s">
        <v>167</v>
      </c>
      <c r="R56" s="175" t="s">
        <v>151</v>
      </c>
      <c r="S56" s="185"/>
      <c r="T56" s="185"/>
      <c r="U56" s="101" t="e">
        <f t="shared" ref="U56:U87" si="18">AVERAGE(S56:T56)</f>
        <v>#DIV/0!</v>
      </c>
      <c r="V56" s="102" t="e">
        <f t="shared" ref="V56:V87" si="19">(U56-$G$35)/$G$34</f>
        <v>#DIV/0!</v>
      </c>
      <c r="X56" s="206" t="s">
        <v>167</v>
      </c>
      <c r="Y56" s="175" t="s">
        <v>193</v>
      </c>
      <c r="Z56" s="70"/>
      <c r="AA56" s="70"/>
      <c r="AB56" s="101" t="e">
        <f t="shared" ref="AB56:AB91" si="20">AVERAGE(Z56:AA56)</f>
        <v>#DIV/0!</v>
      </c>
      <c r="AC56" s="102" t="e">
        <f t="shared" ref="AC56:AC91" si="21">(AB56-$G$35)/$G$34</f>
        <v>#DIV/0!</v>
      </c>
      <c r="AG56" s="203" t="s">
        <v>167</v>
      </c>
      <c r="AH56" s="175" t="s">
        <v>151</v>
      </c>
      <c r="AI56" s="185"/>
      <c r="AJ56" s="185"/>
      <c r="AK56" s="101" t="e">
        <f t="shared" ref="AK56:AK87" si="22">AVERAGE(AI56:AJ56)</f>
        <v>#DIV/0!</v>
      </c>
      <c r="AL56" s="102" t="e">
        <f t="shared" ref="AL56:AL87" si="23">(AK56-$G$35)/$G$34</f>
        <v>#DIV/0!</v>
      </c>
      <c r="AN56" s="206" t="s">
        <v>167</v>
      </c>
      <c r="AO56" s="175" t="s">
        <v>193</v>
      </c>
      <c r="AP56" s="70"/>
      <c r="AQ56" s="70"/>
      <c r="AR56" s="101" t="e">
        <f t="shared" ref="AR56:AR91" si="24">AVERAGE(AP56:AQ56)</f>
        <v>#DIV/0!</v>
      </c>
      <c r="AS56" s="102" t="e">
        <f t="shared" ref="AS56:AS91" si="25">(AR56-$G$35)/$G$34</f>
        <v>#DIV/0!</v>
      </c>
    </row>
    <row r="57" spans="1:45" ht="15" customHeight="1" x14ac:dyDescent="0.25">
      <c r="A57" s="203" t="s">
        <v>167</v>
      </c>
      <c r="B57" s="175" t="s">
        <v>151</v>
      </c>
      <c r="C57" s="185"/>
      <c r="D57" s="185"/>
      <c r="E57" s="101" t="e">
        <f t="shared" ref="E57:E78" si="26">AVERAGE(C57:D57)</f>
        <v>#DIV/0!</v>
      </c>
      <c r="F57" s="102" t="e">
        <f t="shared" ref="F57:F78" si="27">(E57-$G$35)/$G$34</f>
        <v>#DIV/0!</v>
      </c>
      <c r="H57" s="206" t="s">
        <v>167</v>
      </c>
      <c r="I57" s="175" t="s">
        <v>193</v>
      </c>
      <c r="J57" s="70"/>
      <c r="K57" s="70"/>
      <c r="L57" s="101" t="e">
        <f t="shared" ref="L57:L92" si="28">AVERAGE(J57:K57)</f>
        <v>#DIV/0!</v>
      </c>
      <c r="M57" s="102" t="e">
        <f t="shared" ref="M57:M92" si="29">(L57-$G$35)/$G$34</f>
        <v>#DIV/0!</v>
      </c>
      <c r="N57" s="47"/>
      <c r="O57" s="46"/>
      <c r="P57" s="46"/>
      <c r="Q57" s="204"/>
      <c r="R57" s="176" t="s">
        <v>152</v>
      </c>
      <c r="S57" s="56"/>
      <c r="T57" s="56"/>
      <c r="U57" s="62" t="e">
        <f t="shared" si="18"/>
        <v>#DIV/0!</v>
      </c>
      <c r="V57" s="103" t="e">
        <f t="shared" si="19"/>
        <v>#DIV/0!</v>
      </c>
      <c r="X57" s="207"/>
      <c r="Y57" s="176" t="s">
        <v>194</v>
      </c>
      <c r="Z57" s="56"/>
      <c r="AA57" s="56"/>
      <c r="AB57" s="62" t="e">
        <f t="shared" si="20"/>
        <v>#DIV/0!</v>
      </c>
      <c r="AC57" s="103" t="e">
        <f t="shared" si="21"/>
        <v>#DIV/0!</v>
      </c>
      <c r="AG57" s="204"/>
      <c r="AH57" s="176" t="s">
        <v>152</v>
      </c>
      <c r="AI57" s="56"/>
      <c r="AJ57" s="56"/>
      <c r="AK57" s="62" t="e">
        <f t="shared" si="22"/>
        <v>#DIV/0!</v>
      </c>
      <c r="AL57" s="103" t="e">
        <f t="shared" si="23"/>
        <v>#DIV/0!</v>
      </c>
      <c r="AN57" s="207"/>
      <c r="AO57" s="176" t="s">
        <v>194</v>
      </c>
      <c r="AP57" s="56"/>
      <c r="AQ57" s="56"/>
      <c r="AR57" s="62" t="e">
        <f t="shared" si="24"/>
        <v>#DIV/0!</v>
      </c>
      <c r="AS57" s="103" t="e">
        <f t="shared" si="25"/>
        <v>#DIV/0!</v>
      </c>
    </row>
    <row r="58" spans="1:45" x14ac:dyDescent="0.25">
      <c r="A58" s="204"/>
      <c r="B58" s="176" t="s">
        <v>152</v>
      </c>
      <c r="C58" s="56"/>
      <c r="D58" s="56"/>
      <c r="E58" s="62" t="e">
        <f t="shared" si="26"/>
        <v>#DIV/0!</v>
      </c>
      <c r="F58" s="103" t="e">
        <f t="shared" si="27"/>
        <v>#DIV/0!</v>
      </c>
      <c r="H58" s="207"/>
      <c r="I58" s="176" t="s">
        <v>194</v>
      </c>
      <c r="J58" s="56"/>
      <c r="K58" s="56"/>
      <c r="L58" s="62" t="e">
        <f t="shared" si="28"/>
        <v>#DIV/0!</v>
      </c>
      <c r="M58" s="103" t="e">
        <f t="shared" si="29"/>
        <v>#DIV/0!</v>
      </c>
      <c r="N58" s="47"/>
      <c r="O58" s="46"/>
      <c r="P58" s="46"/>
      <c r="Q58" s="204"/>
      <c r="R58" s="176" t="s">
        <v>153</v>
      </c>
      <c r="S58" s="56"/>
      <c r="T58" s="56"/>
      <c r="U58" s="62" t="e">
        <f t="shared" si="18"/>
        <v>#DIV/0!</v>
      </c>
      <c r="V58" s="103" t="e">
        <f t="shared" si="19"/>
        <v>#DIV/0!</v>
      </c>
      <c r="X58" s="207"/>
      <c r="Y58" s="176" t="s">
        <v>195</v>
      </c>
      <c r="Z58" s="56"/>
      <c r="AA58" s="56"/>
      <c r="AB58" s="62" t="e">
        <f t="shared" si="20"/>
        <v>#DIV/0!</v>
      </c>
      <c r="AC58" s="103" t="e">
        <f t="shared" si="21"/>
        <v>#DIV/0!</v>
      </c>
      <c r="AG58" s="204"/>
      <c r="AH58" s="176" t="s">
        <v>153</v>
      </c>
      <c r="AI58" s="56"/>
      <c r="AJ58" s="56"/>
      <c r="AK58" s="62" t="e">
        <f t="shared" si="22"/>
        <v>#DIV/0!</v>
      </c>
      <c r="AL58" s="103" t="e">
        <f t="shared" si="23"/>
        <v>#DIV/0!</v>
      </c>
      <c r="AN58" s="207"/>
      <c r="AO58" s="176" t="s">
        <v>195</v>
      </c>
      <c r="AP58" s="56"/>
      <c r="AQ58" s="56"/>
      <c r="AR58" s="62" t="e">
        <f t="shared" si="24"/>
        <v>#DIV/0!</v>
      </c>
      <c r="AS58" s="103" t="e">
        <f t="shared" si="25"/>
        <v>#DIV/0!</v>
      </c>
    </row>
    <row r="59" spans="1:45" x14ac:dyDescent="0.25">
      <c r="A59" s="204"/>
      <c r="B59" s="176" t="s">
        <v>153</v>
      </c>
      <c r="C59" s="56"/>
      <c r="D59" s="56"/>
      <c r="E59" s="62" t="e">
        <f t="shared" si="26"/>
        <v>#DIV/0!</v>
      </c>
      <c r="F59" s="103" t="e">
        <f t="shared" si="27"/>
        <v>#DIV/0!</v>
      </c>
      <c r="H59" s="207"/>
      <c r="I59" s="176" t="s">
        <v>195</v>
      </c>
      <c r="J59" s="56"/>
      <c r="K59" s="56"/>
      <c r="L59" s="62" t="e">
        <f t="shared" si="28"/>
        <v>#DIV/0!</v>
      </c>
      <c r="M59" s="103" t="e">
        <f t="shared" si="29"/>
        <v>#DIV/0!</v>
      </c>
      <c r="N59" s="47"/>
      <c r="O59" s="46"/>
      <c r="P59" s="46"/>
      <c r="Q59" s="204"/>
      <c r="R59" s="176" t="s">
        <v>154</v>
      </c>
      <c r="S59" s="56"/>
      <c r="T59" s="56"/>
      <c r="U59" s="62" t="e">
        <f t="shared" si="18"/>
        <v>#DIV/0!</v>
      </c>
      <c r="V59" s="103" t="e">
        <f t="shared" si="19"/>
        <v>#DIV/0!</v>
      </c>
      <c r="X59" s="207"/>
      <c r="Y59" s="176" t="s">
        <v>196</v>
      </c>
      <c r="Z59" s="56"/>
      <c r="AA59" s="56"/>
      <c r="AB59" s="62" t="e">
        <f t="shared" si="20"/>
        <v>#DIV/0!</v>
      </c>
      <c r="AC59" s="103" t="e">
        <f t="shared" si="21"/>
        <v>#DIV/0!</v>
      </c>
      <c r="AG59" s="204"/>
      <c r="AH59" s="176" t="s">
        <v>154</v>
      </c>
      <c r="AI59" s="56"/>
      <c r="AJ59" s="56"/>
      <c r="AK59" s="62" t="e">
        <f t="shared" si="22"/>
        <v>#DIV/0!</v>
      </c>
      <c r="AL59" s="103" t="e">
        <f t="shared" si="23"/>
        <v>#DIV/0!</v>
      </c>
      <c r="AN59" s="207"/>
      <c r="AO59" s="176" t="s">
        <v>196</v>
      </c>
      <c r="AP59" s="56"/>
      <c r="AQ59" s="56"/>
      <c r="AR59" s="62" t="e">
        <f t="shared" si="24"/>
        <v>#DIV/0!</v>
      </c>
      <c r="AS59" s="103" t="e">
        <f t="shared" si="25"/>
        <v>#DIV/0!</v>
      </c>
    </row>
    <row r="60" spans="1:45" x14ac:dyDescent="0.25">
      <c r="A60" s="204"/>
      <c r="B60" s="176" t="s">
        <v>154</v>
      </c>
      <c r="C60" s="56"/>
      <c r="D60" s="56"/>
      <c r="E60" s="62" t="e">
        <f t="shared" si="26"/>
        <v>#DIV/0!</v>
      </c>
      <c r="F60" s="103" t="e">
        <f t="shared" si="27"/>
        <v>#DIV/0!</v>
      </c>
      <c r="H60" s="207"/>
      <c r="I60" s="176" t="s">
        <v>196</v>
      </c>
      <c r="J60" s="56"/>
      <c r="K60" s="56"/>
      <c r="L60" s="62" t="e">
        <f t="shared" si="28"/>
        <v>#DIV/0!</v>
      </c>
      <c r="M60" s="103" t="e">
        <f t="shared" si="29"/>
        <v>#DIV/0!</v>
      </c>
      <c r="N60" s="47"/>
      <c r="O60" s="46"/>
      <c r="P60" s="46"/>
      <c r="Q60" s="204"/>
      <c r="R60" s="176" t="s">
        <v>190</v>
      </c>
      <c r="S60" s="56"/>
      <c r="T60" s="56"/>
      <c r="U60" s="62" t="e">
        <f t="shared" si="18"/>
        <v>#DIV/0!</v>
      </c>
      <c r="V60" s="103" t="e">
        <f t="shared" si="19"/>
        <v>#DIV/0!</v>
      </c>
      <c r="X60" s="207"/>
      <c r="Y60" s="176" t="s">
        <v>155</v>
      </c>
      <c r="Z60" s="56"/>
      <c r="AA60" s="56"/>
      <c r="AB60" s="62" t="e">
        <f t="shared" si="20"/>
        <v>#DIV/0!</v>
      </c>
      <c r="AC60" s="103" t="e">
        <f t="shared" si="21"/>
        <v>#DIV/0!</v>
      </c>
      <c r="AG60" s="204"/>
      <c r="AH60" s="176" t="s">
        <v>190</v>
      </c>
      <c r="AI60" s="56"/>
      <c r="AJ60" s="56"/>
      <c r="AK60" s="62" t="e">
        <f t="shared" si="22"/>
        <v>#DIV/0!</v>
      </c>
      <c r="AL60" s="103" t="e">
        <f t="shared" si="23"/>
        <v>#DIV/0!</v>
      </c>
      <c r="AN60" s="207"/>
      <c r="AO60" s="176" t="s">
        <v>155</v>
      </c>
      <c r="AP60" s="56"/>
      <c r="AQ60" s="56"/>
      <c r="AR60" s="62" t="e">
        <f t="shared" si="24"/>
        <v>#DIV/0!</v>
      </c>
      <c r="AS60" s="103" t="e">
        <f t="shared" si="25"/>
        <v>#DIV/0!</v>
      </c>
    </row>
    <row r="61" spans="1:45" x14ac:dyDescent="0.25">
      <c r="A61" s="204"/>
      <c r="B61" s="176" t="s">
        <v>190</v>
      </c>
      <c r="C61" s="56"/>
      <c r="D61" s="56"/>
      <c r="E61" s="62" t="e">
        <f t="shared" si="26"/>
        <v>#DIV/0!</v>
      </c>
      <c r="F61" s="103" t="e">
        <f t="shared" si="27"/>
        <v>#DIV/0!</v>
      </c>
      <c r="H61" s="207"/>
      <c r="I61" s="176" t="s">
        <v>155</v>
      </c>
      <c r="J61" s="56"/>
      <c r="K61" s="56"/>
      <c r="L61" s="62" t="e">
        <f t="shared" si="28"/>
        <v>#DIV/0!</v>
      </c>
      <c r="M61" s="103" t="e">
        <f t="shared" si="29"/>
        <v>#DIV/0!</v>
      </c>
      <c r="N61" s="47"/>
      <c r="O61" s="46"/>
      <c r="P61" s="46"/>
      <c r="Q61" s="204"/>
      <c r="R61" s="176" t="s">
        <v>191</v>
      </c>
      <c r="S61" s="56"/>
      <c r="T61" s="56"/>
      <c r="U61" s="62" t="e">
        <f t="shared" si="18"/>
        <v>#DIV/0!</v>
      </c>
      <c r="V61" s="103" t="e">
        <f t="shared" si="19"/>
        <v>#DIV/0!</v>
      </c>
      <c r="X61" s="207"/>
      <c r="Y61" s="176" t="s">
        <v>156</v>
      </c>
      <c r="Z61" s="56"/>
      <c r="AA61" s="56"/>
      <c r="AB61" s="62" t="e">
        <f t="shared" si="20"/>
        <v>#DIV/0!</v>
      </c>
      <c r="AC61" s="103" t="e">
        <f t="shared" si="21"/>
        <v>#DIV/0!</v>
      </c>
      <c r="AG61" s="204"/>
      <c r="AH61" s="176" t="s">
        <v>191</v>
      </c>
      <c r="AI61" s="56"/>
      <c r="AJ61" s="56"/>
      <c r="AK61" s="62" t="e">
        <f t="shared" si="22"/>
        <v>#DIV/0!</v>
      </c>
      <c r="AL61" s="103" t="e">
        <f t="shared" si="23"/>
        <v>#DIV/0!</v>
      </c>
      <c r="AN61" s="207"/>
      <c r="AO61" s="176" t="s">
        <v>156</v>
      </c>
      <c r="AP61" s="56"/>
      <c r="AQ61" s="56"/>
      <c r="AR61" s="62" t="e">
        <f t="shared" si="24"/>
        <v>#DIV/0!</v>
      </c>
      <c r="AS61" s="103" t="e">
        <f t="shared" si="25"/>
        <v>#DIV/0!</v>
      </c>
    </row>
    <row r="62" spans="1:45" x14ac:dyDescent="0.25">
      <c r="A62" s="204"/>
      <c r="B62" s="176" t="s">
        <v>191</v>
      </c>
      <c r="C62" s="56"/>
      <c r="D62" s="56"/>
      <c r="E62" s="62" t="e">
        <f t="shared" si="26"/>
        <v>#DIV/0!</v>
      </c>
      <c r="F62" s="103" t="e">
        <f t="shared" si="27"/>
        <v>#DIV/0!</v>
      </c>
      <c r="H62" s="207"/>
      <c r="I62" s="176" t="s">
        <v>156</v>
      </c>
      <c r="J62" s="56"/>
      <c r="K62" s="56"/>
      <c r="L62" s="62" t="e">
        <f t="shared" si="28"/>
        <v>#DIV/0!</v>
      </c>
      <c r="M62" s="103" t="e">
        <f t="shared" si="29"/>
        <v>#DIV/0!</v>
      </c>
      <c r="N62" s="47"/>
      <c r="O62" s="46"/>
      <c r="P62" s="46"/>
      <c r="Q62" s="204"/>
      <c r="R62" s="176" t="s">
        <v>189</v>
      </c>
      <c r="S62" s="56"/>
      <c r="T62" s="56"/>
      <c r="U62" s="62" t="e">
        <f t="shared" si="18"/>
        <v>#DIV/0!</v>
      </c>
      <c r="V62" s="103" t="e">
        <f t="shared" si="19"/>
        <v>#DIV/0!</v>
      </c>
      <c r="X62" s="207"/>
      <c r="Y62" s="176" t="s">
        <v>157</v>
      </c>
      <c r="Z62" s="56"/>
      <c r="AA62" s="56"/>
      <c r="AB62" s="62" t="e">
        <f t="shared" si="20"/>
        <v>#DIV/0!</v>
      </c>
      <c r="AC62" s="103" t="e">
        <f t="shared" si="21"/>
        <v>#DIV/0!</v>
      </c>
      <c r="AG62" s="204"/>
      <c r="AH62" s="176" t="s">
        <v>189</v>
      </c>
      <c r="AI62" s="56"/>
      <c r="AJ62" s="56"/>
      <c r="AK62" s="62" t="e">
        <f t="shared" si="22"/>
        <v>#DIV/0!</v>
      </c>
      <c r="AL62" s="103" t="e">
        <f t="shared" si="23"/>
        <v>#DIV/0!</v>
      </c>
      <c r="AN62" s="207"/>
      <c r="AO62" s="176" t="s">
        <v>157</v>
      </c>
      <c r="AP62" s="56"/>
      <c r="AQ62" s="56"/>
      <c r="AR62" s="62" t="e">
        <f t="shared" si="24"/>
        <v>#DIV/0!</v>
      </c>
      <c r="AS62" s="103" t="e">
        <f t="shared" si="25"/>
        <v>#DIV/0!</v>
      </c>
    </row>
    <row r="63" spans="1:45" ht="15.75" thickBot="1" x14ac:dyDescent="0.3">
      <c r="A63" s="204"/>
      <c r="B63" s="176" t="s">
        <v>189</v>
      </c>
      <c r="C63" s="56"/>
      <c r="D63" s="56"/>
      <c r="E63" s="62" t="e">
        <f t="shared" si="26"/>
        <v>#DIV/0!</v>
      </c>
      <c r="F63" s="103" t="e">
        <f t="shared" si="27"/>
        <v>#DIV/0!</v>
      </c>
      <c r="H63" s="207"/>
      <c r="I63" s="176" t="s">
        <v>157</v>
      </c>
      <c r="J63" s="56"/>
      <c r="K63" s="56"/>
      <c r="L63" s="62" t="e">
        <f t="shared" si="28"/>
        <v>#DIV/0!</v>
      </c>
      <c r="M63" s="103" t="e">
        <f t="shared" si="29"/>
        <v>#DIV/0!</v>
      </c>
      <c r="N63" s="47"/>
      <c r="O63" s="46"/>
      <c r="P63" s="46"/>
      <c r="Q63" s="205"/>
      <c r="R63" s="177" t="s">
        <v>192</v>
      </c>
      <c r="S63" s="75"/>
      <c r="T63" s="75"/>
      <c r="U63" s="62" t="e">
        <f t="shared" si="18"/>
        <v>#DIV/0!</v>
      </c>
      <c r="V63" s="103" t="e">
        <f t="shared" si="19"/>
        <v>#DIV/0!</v>
      </c>
      <c r="X63" s="207"/>
      <c r="Y63" s="177" t="s">
        <v>158</v>
      </c>
      <c r="Z63" s="75"/>
      <c r="AA63" s="75"/>
      <c r="AB63" s="62" t="e">
        <f t="shared" si="20"/>
        <v>#DIV/0!</v>
      </c>
      <c r="AC63" s="103" t="e">
        <f t="shared" si="21"/>
        <v>#DIV/0!</v>
      </c>
      <c r="AG63" s="205"/>
      <c r="AH63" s="177" t="s">
        <v>192</v>
      </c>
      <c r="AI63" s="75"/>
      <c r="AJ63" s="75"/>
      <c r="AK63" s="62" t="e">
        <f t="shared" si="22"/>
        <v>#DIV/0!</v>
      </c>
      <c r="AL63" s="103" t="e">
        <f t="shared" si="23"/>
        <v>#DIV/0!</v>
      </c>
      <c r="AN63" s="207"/>
      <c r="AO63" s="177" t="s">
        <v>158</v>
      </c>
      <c r="AP63" s="75"/>
      <c r="AQ63" s="75"/>
      <c r="AR63" s="62" t="e">
        <f t="shared" si="24"/>
        <v>#DIV/0!</v>
      </c>
      <c r="AS63" s="103" t="e">
        <f t="shared" si="25"/>
        <v>#DIV/0!</v>
      </c>
    </row>
    <row r="64" spans="1:45" ht="15.75" thickBot="1" x14ac:dyDescent="0.3">
      <c r="A64" s="205"/>
      <c r="B64" s="177" t="s">
        <v>192</v>
      </c>
      <c r="C64" s="75"/>
      <c r="D64" s="75"/>
      <c r="E64" s="62" t="e">
        <f t="shared" si="26"/>
        <v>#DIV/0!</v>
      </c>
      <c r="F64" s="103" t="e">
        <f t="shared" si="27"/>
        <v>#DIV/0!</v>
      </c>
      <c r="H64" s="207"/>
      <c r="I64" s="177" t="s">
        <v>158</v>
      </c>
      <c r="J64" s="75"/>
      <c r="K64" s="75"/>
      <c r="L64" s="62" t="e">
        <f t="shared" si="28"/>
        <v>#DIV/0!</v>
      </c>
      <c r="M64" s="103" t="e">
        <f t="shared" si="29"/>
        <v>#DIV/0!</v>
      </c>
      <c r="N64" s="47"/>
      <c r="O64" s="46"/>
      <c r="P64" s="46"/>
      <c r="Q64" s="203" t="s">
        <v>179</v>
      </c>
      <c r="R64" s="118" t="s">
        <v>151</v>
      </c>
      <c r="S64" s="70"/>
      <c r="T64" s="70"/>
      <c r="U64" s="101" t="e">
        <f t="shared" si="18"/>
        <v>#DIV/0!</v>
      </c>
      <c r="V64" s="102" t="e">
        <f t="shared" si="19"/>
        <v>#DIV/0!</v>
      </c>
      <c r="X64" s="208"/>
      <c r="Y64" s="104" t="s">
        <v>159</v>
      </c>
      <c r="Z64" s="70"/>
      <c r="AA64" s="71"/>
      <c r="AB64" s="105" t="e">
        <f t="shared" si="20"/>
        <v>#DIV/0!</v>
      </c>
      <c r="AC64" s="106" t="e">
        <f t="shared" si="21"/>
        <v>#DIV/0!</v>
      </c>
      <c r="AG64" s="203" t="s">
        <v>179</v>
      </c>
      <c r="AH64" s="118" t="s">
        <v>151</v>
      </c>
      <c r="AI64" s="70"/>
      <c r="AJ64" s="70"/>
      <c r="AK64" s="101" t="e">
        <f t="shared" si="22"/>
        <v>#DIV/0!</v>
      </c>
      <c r="AL64" s="102" t="e">
        <f t="shared" si="23"/>
        <v>#DIV/0!</v>
      </c>
      <c r="AN64" s="208"/>
      <c r="AO64" s="104" t="s">
        <v>159</v>
      </c>
      <c r="AP64" s="70"/>
      <c r="AQ64" s="71"/>
      <c r="AR64" s="105" t="e">
        <f t="shared" si="24"/>
        <v>#DIV/0!</v>
      </c>
      <c r="AS64" s="106" t="e">
        <f t="shared" si="25"/>
        <v>#DIV/0!</v>
      </c>
    </row>
    <row r="65" spans="1:45" ht="15" customHeight="1" thickBot="1" x14ac:dyDescent="0.3">
      <c r="A65" s="203" t="s">
        <v>179</v>
      </c>
      <c r="B65" s="118" t="s">
        <v>151</v>
      </c>
      <c r="C65" s="70"/>
      <c r="D65" s="70"/>
      <c r="E65" s="101" t="e">
        <f t="shared" si="26"/>
        <v>#DIV/0!</v>
      </c>
      <c r="F65" s="102" t="e">
        <f t="shared" si="27"/>
        <v>#DIV/0!</v>
      </c>
      <c r="H65" s="208"/>
      <c r="I65" s="104" t="s">
        <v>159</v>
      </c>
      <c r="J65" s="70"/>
      <c r="K65" s="71"/>
      <c r="L65" s="105" t="e">
        <f t="shared" si="28"/>
        <v>#DIV/0!</v>
      </c>
      <c r="M65" s="106" t="e">
        <f t="shared" si="29"/>
        <v>#DIV/0!</v>
      </c>
      <c r="N65" s="47"/>
      <c r="O65" s="46"/>
      <c r="P65" s="46"/>
      <c r="Q65" s="204"/>
      <c r="R65" s="120" t="s">
        <v>152</v>
      </c>
      <c r="S65" s="56"/>
      <c r="T65" s="56"/>
      <c r="U65" s="62" t="e">
        <f t="shared" si="18"/>
        <v>#DIV/0!</v>
      </c>
      <c r="V65" s="103" t="e">
        <f t="shared" si="19"/>
        <v>#DIV/0!</v>
      </c>
      <c r="X65" s="209" t="s">
        <v>179</v>
      </c>
      <c r="Y65" s="118" t="s">
        <v>193</v>
      </c>
      <c r="Z65" s="70"/>
      <c r="AA65" s="70"/>
      <c r="AB65" s="101" t="e">
        <f t="shared" si="20"/>
        <v>#DIV/0!</v>
      </c>
      <c r="AC65" s="102" t="e">
        <f t="shared" si="21"/>
        <v>#DIV/0!</v>
      </c>
      <c r="AG65" s="204"/>
      <c r="AH65" s="120" t="s">
        <v>152</v>
      </c>
      <c r="AI65" s="56"/>
      <c r="AJ65" s="56"/>
      <c r="AK65" s="62" t="e">
        <f t="shared" si="22"/>
        <v>#DIV/0!</v>
      </c>
      <c r="AL65" s="103" t="e">
        <f t="shared" si="23"/>
        <v>#DIV/0!</v>
      </c>
      <c r="AN65" s="209" t="s">
        <v>179</v>
      </c>
      <c r="AO65" s="118" t="s">
        <v>193</v>
      </c>
      <c r="AP65" s="70"/>
      <c r="AQ65" s="70"/>
      <c r="AR65" s="101" t="e">
        <f t="shared" si="24"/>
        <v>#DIV/0!</v>
      </c>
      <c r="AS65" s="102" t="e">
        <f t="shared" si="25"/>
        <v>#DIV/0!</v>
      </c>
    </row>
    <row r="66" spans="1:45" ht="15" customHeight="1" x14ac:dyDescent="0.25">
      <c r="A66" s="204"/>
      <c r="B66" s="120" t="s">
        <v>152</v>
      </c>
      <c r="C66" s="56"/>
      <c r="D66" s="56"/>
      <c r="E66" s="62" t="e">
        <f t="shared" si="26"/>
        <v>#DIV/0!</v>
      </c>
      <c r="F66" s="103" t="e">
        <f t="shared" si="27"/>
        <v>#DIV/0!</v>
      </c>
      <c r="H66" s="209" t="s">
        <v>179</v>
      </c>
      <c r="I66" s="118" t="s">
        <v>193</v>
      </c>
      <c r="J66" s="70"/>
      <c r="K66" s="70"/>
      <c r="L66" s="101" t="e">
        <f t="shared" si="28"/>
        <v>#DIV/0!</v>
      </c>
      <c r="M66" s="102" t="e">
        <f t="shared" si="29"/>
        <v>#DIV/0!</v>
      </c>
      <c r="N66" s="47"/>
      <c r="O66" s="46"/>
      <c r="P66" s="46"/>
      <c r="Q66" s="204"/>
      <c r="R66" s="120" t="s">
        <v>153</v>
      </c>
      <c r="S66" s="56"/>
      <c r="T66" s="56"/>
      <c r="U66" s="62" t="e">
        <f t="shared" si="18"/>
        <v>#DIV/0!</v>
      </c>
      <c r="V66" s="103" t="e">
        <f t="shared" si="19"/>
        <v>#DIV/0!</v>
      </c>
      <c r="X66" s="210"/>
      <c r="Y66" s="120" t="s">
        <v>194</v>
      </c>
      <c r="Z66" s="56"/>
      <c r="AA66" s="56"/>
      <c r="AB66" s="62" t="e">
        <f t="shared" si="20"/>
        <v>#DIV/0!</v>
      </c>
      <c r="AC66" s="103" t="e">
        <f t="shared" si="21"/>
        <v>#DIV/0!</v>
      </c>
      <c r="AG66" s="204"/>
      <c r="AH66" s="120" t="s">
        <v>153</v>
      </c>
      <c r="AI66" s="56"/>
      <c r="AJ66" s="56"/>
      <c r="AK66" s="62" t="e">
        <f t="shared" si="22"/>
        <v>#DIV/0!</v>
      </c>
      <c r="AL66" s="103" t="e">
        <f t="shared" si="23"/>
        <v>#DIV/0!</v>
      </c>
      <c r="AN66" s="210"/>
      <c r="AO66" s="120" t="s">
        <v>194</v>
      </c>
      <c r="AP66" s="56"/>
      <c r="AQ66" s="56"/>
      <c r="AR66" s="62" t="e">
        <f t="shared" si="24"/>
        <v>#DIV/0!</v>
      </c>
      <c r="AS66" s="103" t="e">
        <f t="shared" si="25"/>
        <v>#DIV/0!</v>
      </c>
    </row>
    <row r="67" spans="1:45" ht="15" customHeight="1" x14ac:dyDescent="0.25">
      <c r="A67" s="204"/>
      <c r="B67" s="120" t="s">
        <v>153</v>
      </c>
      <c r="C67" s="56"/>
      <c r="D67" s="56"/>
      <c r="E67" s="62" t="e">
        <f t="shared" si="26"/>
        <v>#DIV/0!</v>
      </c>
      <c r="F67" s="103" t="e">
        <f t="shared" si="27"/>
        <v>#DIV/0!</v>
      </c>
      <c r="H67" s="210"/>
      <c r="I67" s="120" t="s">
        <v>194</v>
      </c>
      <c r="J67" s="56"/>
      <c r="K67" s="56"/>
      <c r="L67" s="62" t="e">
        <f t="shared" si="28"/>
        <v>#DIV/0!</v>
      </c>
      <c r="M67" s="103" t="e">
        <f t="shared" si="29"/>
        <v>#DIV/0!</v>
      </c>
      <c r="N67" s="47"/>
      <c r="O67" s="46"/>
      <c r="P67" s="46"/>
      <c r="Q67" s="204"/>
      <c r="R67" s="120" t="s">
        <v>154</v>
      </c>
      <c r="S67" s="56"/>
      <c r="T67" s="56"/>
      <c r="U67" s="62" t="e">
        <f t="shared" si="18"/>
        <v>#DIV/0!</v>
      </c>
      <c r="V67" s="103" t="e">
        <f t="shared" si="19"/>
        <v>#DIV/0!</v>
      </c>
      <c r="X67" s="210"/>
      <c r="Y67" s="120" t="s">
        <v>195</v>
      </c>
      <c r="Z67" s="56"/>
      <c r="AA67" s="56"/>
      <c r="AB67" s="62" t="e">
        <f t="shared" si="20"/>
        <v>#DIV/0!</v>
      </c>
      <c r="AC67" s="103" t="e">
        <f t="shared" si="21"/>
        <v>#DIV/0!</v>
      </c>
      <c r="AG67" s="204"/>
      <c r="AH67" s="120" t="s">
        <v>154</v>
      </c>
      <c r="AI67" s="56"/>
      <c r="AJ67" s="56"/>
      <c r="AK67" s="62" t="e">
        <f t="shared" si="22"/>
        <v>#DIV/0!</v>
      </c>
      <c r="AL67" s="103" t="e">
        <f t="shared" si="23"/>
        <v>#DIV/0!</v>
      </c>
      <c r="AN67" s="210"/>
      <c r="AO67" s="120" t="s">
        <v>195</v>
      </c>
      <c r="AP67" s="56"/>
      <c r="AQ67" s="56"/>
      <c r="AR67" s="62" t="e">
        <f t="shared" si="24"/>
        <v>#DIV/0!</v>
      </c>
      <c r="AS67" s="103" t="e">
        <f t="shared" si="25"/>
        <v>#DIV/0!</v>
      </c>
    </row>
    <row r="68" spans="1:45" x14ac:dyDescent="0.25">
      <c r="A68" s="204"/>
      <c r="B68" s="120" t="s">
        <v>154</v>
      </c>
      <c r="C68" s="56"/>
      <c r="D68" s="56"/>
      <c r="E68" s="62" t="e">
        <f t="shared" si="26"/>
        <v>#DIV/0!</v>
      </c>
      <c r="F68" s="103" t="e">
        <f t="shared" si="27"/>
        <v>#DIV/0!</v>
      </c>
      <c r="H68" s="210"/>
      <c r="I68" s="120" t="s">
        <v>195</v>
      </c>
      <c r="J68" s="56"/>
      <c r="K68" s="56"/>
      <c r="L68" s="62" t="e">
        <f t="shared" si="28"/>
        <v>#DIV/0!</v>
      </c>
      <c r="M68" s="103" t="e">
        <f t="shared" si="29"/>
        <v>#DIV/0!</v>
      </c>
      <c r="N68" s="47"/>
      <c r="O68" s="46"/>
      <c r="P68" s="46"/>
      <c r="Q68" s="204"/>
      <c r="R68" s="120" t="s">
        <v>190</v>
      </c>
      <c r="S68" s="56"/>
      <c r="T68" s="56"/>
      <c r="U68" s="62" t="e">
        <f t="shared" si="18"/>
        <v>#DIV/0!</v>
      </c>
      <c r="V68" s="103" t="e">
        <f t="shared" si="19"/>
        <v>#DIV/0!</v>
      </c>
      <c r="X68" s="210"/>
      <c r="Y68" s="120" t="s">
        <v>196</v>
      </c>
      <c r="Z68" s="56"/>
      <c r="AA68" s="56"/>
      <c r="AB68" s="62" t="e">
        <f t="shared" si="20"/>
        <v>#DIV/0!</v>
      </c>
      <c r="AC68" s="103" t="e">
        <f t="shared" si="21"/>
        <v>#DIV/0!</v>
      </c>
      <c r="AG68" s="204"/>
      <c r="AH68" s="120" t="s">
        <v>190</v>
      </c>
      <c r="AI68" s="56"/>
      <c r="AJ68" s="56"/>
      <c r="AK68" s="62" t="e">
        <f t="shared" si="22"/>
        <v>#DIV/0!</v>
      </c>
      <c r="AL68" s="103" t="e">
        <f t="shared" si="23"/>
        <v>#DIV/0!</v>
      </c>
      <c r="AN68" s="210"/>
      <c r="AO68" s="120" t="s">
        <v>196</v>
      </c>
      <c r="AP68" s="56"/>
      <c r="AQ68" s="56"/>
      <c r="AR68" s="62" t="e">
        <f t="shared" si="24"/>
        <v>#DIV/0!</v>
      </c>
      <c r="AS68" s="103" t="e">
        <f t="shared" si="25"/>
        <v>#DIV/0!</v>
      </c>
    </row>
    <row r="69" spans="1:45" x14ac:dyDescent="0.25">
      <c r="A69" s="204"/>
      <c r="B69" s="120" t="s">
        <v>190</v>
      </c>
      <c r="C69" s="56"/>
      <c r="D69" s="56"/>
      <c r="E69" s="62" t="e">
        <f t="shared" si="26"/>
        <v>#DIV/0!</v>
      </c>
      <c r="F69" s="103" t="e">
        <f t="shared" si="27"/>
        <v>#DIV/0!</v>
      </c>
      <c r="H69" s="210"/>
      <c r="I69" s="120" t="s">
        <v>196</v>
      </c>
      <c r="J69" s="56"/>
      <c r="K69" s="56"/>
      <c r="L69" s="62" t="e">
        <f t="shared" si="28"/>
        <v>#DIV/0!</v>
      </c>
      <c r="M69" s="103" t="e">
        <f t="shared" si="29"/>
        <v>#DIV/0!</v>
      </c>
      <c r="N69" s="47"/>
      <c r="O69" s="46"/>
      <c r="P69" s="46"/>
      <c r="Q69" s="204"/>
      <c r="R69" s="120" t="s">
        <v>191</v>
      </c>
      <c r="S69" s="56"/>
      <c r="T69" s="56"/>
      <c r="U69" s="62" t="e">
        <f t="shared" si="18"/>
        <v>#DIV/0!</v>
      </c>
      <c r="V69" s="103" t="e">
        <f t="shared" si="19"/>
        <v>#DIV/0!</v>
      </c>
      <c r="X69" s="210"/>
      <c r="Y69" s="120" t="s">
        <v>155</v>
      </c>
      <c r="Z69" s="56"/>
      <c r="AA69" s="56"/>
      <c r="AB69" s="62" t="e">
        <f t="shared" si="20"/>
        <v>#DIV/0!</v>
      </c>
      <c r="AC69" s="103" t="e">
        <f t="shared" si="21"/>
        <v>#DIV/0!</v>
      </c>
      <c r="AG69" s="204"/>
      <c r="AH69" s="120" t="s">
        <v>191</v>
      </c>
      <c r="AI69" s="56"/>
      <c r="AJ69" s="56"/>
      <c r="AK69" s="62" t="e">
        <f t="shared" si="22"/>
        <v>#DIV/0!</v>
      </c>
      <c r="AL69" s="103" t="e">
        <f t="shared" si="23"/>
        <v>#DIV/0!</v>
      </c>
      <c r="AN69" s="210"/>
      <c r="AO69" s="120" t="s">
        <v>155</v>
      </c>
      <c r="AP69" s="56"/>
      <c r="AQ69" s="56"/>
      <c r="AR69" s="62" t="e">
        <f t="shared" si="24"/>
        <v>#DIV/0!</v>
      </c>
      <c r="AS69" s="103" t="e">
        <f t="shared" si="25"/>
        <v>#DIV/0!</v>
      </c>
    </row>
    <row r="70" spans="1:45" x14ac:dyDescent="0.25">
      <c r="A70" s="204"/>
      <c r="B70" s="120" t="s">
        <v>191</v>
      </c>
      <c r="C70" s="56"/>
      <c r="D70" s="56"/>
      <c r="E70" s="62" t="e">
        <f t="shared" si="26"/>
        <v>#DIV/0!</v>
      </c>
      <c r="F70" s="103" t="e">
        <f t="shared" si="27"/>
        <v>#DIV/0!</v>
      </c>
      <c r="H70" s="210"/>
      <c r="I70" s="120" t="s">
        <v>155</v>
      </c>
      <c r="J70" s="56"/>
      <c r="K70" s="56"/>
      <c r="L70" s="62" t="e">
        <f t="shared" si="28"/>
        <v>#DIV/0!</v>
      </c>
      <c r="M70" s="103" t="e">
        <f t="shared" si="29"/>
        <v>#DIV/0!</v>
      </c>
      <c r="N70" s="47"/>
      <c r="O70" s="46"/>
      <c r="P70" s="46"/>
      <c r="Q70" s="204"/>
      <c r="R70" s="120" t="s">
        <v>189</v>
      </c>
      <c r="S70" s="56"/>
      <c r="T70" s="56"/>
      <c r="U70" s="62" t="e">
        <f t="shared" si="18"/>
        <v>#DIV/0!</v>
      </c>
      <c r="V70" s="103" t="e">
        <f t="shared" si="19"/>
        <v>#DIV/0!</v>
      </c>
      <c r="X70" s="210"/>
      <c r="Y70" s="120" t="s">
        <v>156</v>
      </c>
      <c r="Z70" s="56"/>
      <c r="AA70" s="56"/>
      <c r="AB70" s="62" t="e">
        <f t="shared" si="20"/>
        <v>#DIV/0!</v>
      </c>
      <c r="AC70" s="103" t="e">
        <f t="shared" si="21"/>
        <v>#DIV/0!</v>
      </c>
      <c r="AG70" s="204"/>
      <c r="AH70" s="120" t="s">
        <v>189</v>
      </c>
      <c r="AI70" s="56"/>
      <c r="AJ70" s="56"/>
      <c r="AK70" s="62" t="e">
        <f t="shared" si="22"/>
        <v>#DIV/0!</v>
      </c>
      <c r="AL70" s="103" t="e">
        <f t="shared" si="23"/>
        <v>#DIV/0!</v>
      </c>
      <c r="AN70" s="210"/>
      <c r="AO70" s="120" t="s">
        <v>156</v>
      </c>
      <c r="AP70" s="56"/>
      <c r="AQ70" s="56"/>
      <c r="AR70" s="62" t="e">
        <f t="shared" si="24"/>
        <v>#DIV/0!</v>
      </c>
      <c r="AS70" s="103" t="e">
        <f t="shared" si="25"/>
        <v>#DIV/0!</v>
      </c>
    </row>
    <row r="71" spans="1:45" ht="15.75" thickBot="1" x14ac:dyDescent="0.3">
      <c r="A71" s="204"/>
      <c r="B71" s="120" t="s">
        <v>189</v>
      </c>
      <c r="C71" s="56"/>
      <c r="D71" s="56"/>
      <c r="E71" s="62" t="e">
        <f t="shared" si="26"/>
        <v>#DIV/0!</v>
      </c>
      <c r="F71" s="103" t="e">
        <f t="shared" si="27"/>
        <v>#DIV/0!</v>
      </c>
      <c r="H71" s="210"/>
      <c r="I71" s="120" t="s">
        <v>156</v>
      </c>
      <c r="J71" s="56"/>
      <c r="K71" s="56"/>
      <c r="L71" s="62" t="e">
        <f t="shared" si="28"/>
        <v>#DIV/0!</v>
      </c>
      <c r="M71" s="103" t="e">
        <f t="shared" si="29"/>
        <v>#DIV/0!</v>
      </c>
      <c r="N71" s="47"/>
      <c r="O71" s="46"/>
      <c r="P71" s="46"/>
      <c r="Q71" s="204"/>
      <c r="R71" s="122" t="s">
        <v>192</v>
      </c>
      <c r="S71" s="75"/>
      <c r="T71" s="75"/>
      <c r="U71" s="62" t="e">
        <f t="shared" si="18"/>
        <v>#DIV/0!</v>
      </c>
      <c r="V71" s="103" t="e">
        <f t="shared" si="19"/>
        <v>#DIV/0!</v>
      </c>
      <c r="X71" s="210"/>
      <c r="Y71" s="120" t="s">
        <v>157</v>
      </c>
      <c r="Z71" s="56"/>
      <c r="AA71" s="56"/>
      <c r="AB71" s="62" t="e">
        <f t="shared" si="20"/>
        <v>#DIV/0!</v>
      </c>
      <c r="AC71" s="103" t="e">
        <f t="shared" si="21"/>
        <v>#DIV/0!</v>
      </c>
      <c r="AG71" s="204"/>
      <c r="AH71" s="122" t="s">
        <v>192</v>
      </c>
      <c r="AI71" s="75"/>
      <c r="AJ71" s="75"/>
      <c r="AK71" s="62" t="e">
        <f t="shared" si="22"/>
        <v>#DIV/0!</v>
      </c>
      <c r="AL71" s="103" t="e">
        <f t="shared" si="23"/>
        <v>#DIV/0!</v>
      </c>
      <c r="AN71" s="210"/>
      <c r="AO71" s="120" t="s">
        <v>157</v>
      </c>
      <c r="AP71" s="56"/>
      <c r="AQ71" s="56"/>
      <c r="AR71" s="62" t="e">
        <f t="shared" si="24"/>
        <v>#DIV/0!</v>
      </c>
      <c r="AS71" s="103" t="e">
        <f t="shared" si="25"/>
        <v>#DIV/0!</v>
      </c>
    </row>
    <row r="72" spans="1:45" ht="15.75" thickBot="1" x14ac:dyDescent="0.3">
      <c r="A72" s="204"/>
      <c r="B72" s="122" t="s">
        <v>192</v>
      </c>
      <c r="C72" s="75"/>
      <c r="D72" s="75"/>
      <c r="E72" s="62" t="e">
        <f t="shared" si="26"/>
        <v>#DIV/0!</v>
      </c>
      <c r="F72" s="103" t="e">
        <f t="shared" si="27"/>
        <v>#DIV/0!</v>
      </c>
      <c r="H72" s="210"/>
      <c r="I72" s="120" t="s">
        <v>157</v>
      </c>
      <c r="J72" s="56"/>
      <c r="K72" s="56"/>
      <c r="L72" s="62" t="e">
        <f t="shared" si="28"/>
        <v>#DIV/0!</v>
      </c>
      <c r="M72" s="103" t="e">
        <f t="shared" si="29"/>
        <v>#DIV/0!</v>
      </c>
      <c r="N72" s="47"/>
      <c r="O72" s="46"/>
      <c r="P72" s="46"/>
      <c r="Q72" s="204" t="s">
        <v>180</v>
      </c>
      <c r="R72" s="178" t="s">
        <v>151</v>
      </c>
      <c r="S72" s="70"/>
      <c r="T72" s="70"/>
      <c r="U72" s="101" t="e">
        <f t="shared" si="18"/>
        <v>#DIV/0!</v>
      </c>
      <c r="V72" s="102" t="e">
        <f t="shared" si="19"/>
        <v>#DIV/0!</v>
      </c>
      <c r="X72" s="210"/>
      <c r="Y72" s="122" t="s">
        <v>158</v>
      </c>
      <c r="Z72" s="75"/>
      <c r="AA72" s="75"/>
      <c r="AB72" s="62" t="e">
        <f t="shared" si="20"/>
        <v>#DIV/0!</v>
      </c>
      <c r="AC72" s="103" t="e">
        <f t="shared" si="21"/>
        <v>#DIV/0!</v>
      </c>
      <c r="AG72" s="204" t="s">
        <v>180</v>
      </c>
      <c r="AH72" s="178" t="s">
        <v>151</v>
      </c>
      <c r="AI72" s="70"/>
      <c r="AJ72" s="70"/>
      <c r="AK72" s="101" t="e">
        <f t="shared" si="22"/>
        <v>#DIV/0!</v>
      </c>
      <c r="AL72" s="102" t="e">
        <f t="shared" si="23"/>
        <v>#DIV/0!</v>
      </c>
      <c r="AN72" s="210"/>
      <c r="AO72" s="122" t="s">
        <v>158</v>
      </c>
      <c r="AP72" s="75"/>
      <c r="AQ72" s="75"/>
      <c r="AR72" s="62" t="e">
        <f t="shared" si="24"/>
        <v>#DIV/0!</v>
      </c>
      <c r="AS72" s="103" t="e">
        <f t="shared" si="25"/>
        <v>#DIV/0!</v>
      </c>
    </row>
    <row r="73" spans="1:45" ht="15" customHeight="1" thickBot="1" x14ac:dyDescent="0.3">
      <c r="A73" s="204" t="s">
        <v>180</v>
      </c>
      <c r="B73" s="178" t="s">
        <v>151</v>
      </c>
      <c r="C73" s="70"/>
      <c r="D73" s="70"/>
      <c r="E73" s="101" t="e">
        <f t="shared" si="26"/>
        <v>#DIV/0!</v>
      </c>
      <c r="F73" s="102" t="e">
        <f t="shared" si="27"/>
        <v>#DIV/0!</v>
      </c>
      <c r="H73" s="210"/>
      <c r="I73" s="122" t="s">
        <v>158</v>
      </c>
      <c r="J73" s="75"/>
      <c r="K73" s="75"/>
      <c r="L73" s="62" t="e">
        <f t="shared" si="28"/>
        <v>#DIV/0!</v>
      </c>
      <c r="M73" s="103" t="e">
        <f t="shared" si="29"/>
        <v>#DIV/0!</v>
      </c>
      <c r="N73" s="47"/>
      <c r="O73" s="46"/>
      <c r="P73" s="46"/>
      <c r="Q73" s="204"/>
      <c r="R73" s="179" t="s">
        <v>152</v>
      </c>
      <c r="S73" s="56"/>
      <c r="T73" s="56"/>
      <c r="U73" s="62" t="e">
        <f t="shared" si="18"/>
        <v>#DIV/0!</v>
      </c>
      <c r="V73" s="103" t="e">
        <f t="shared" si="19"/>
        <v>#DIV/0!</v>
      </c>
      <c r="X73" s="211"/>
      <c r="Y73" s="107" t="s">
        <v>159</v>
      </c>
      <c r="Z73" s="56"/>
      <c r="AA73" s="73"/>
      <c r="AB73" s="105" t="e">
        <f t="shared" si="20"/>
        <v>#DIV/0!</v>
      </c>
      <c r="AC73" s="106" t="e">
        <f t="shared" si="21"/>
        <v>#DIV/0!</v>
      </c>
      <c r="AG73" s="204"/>
      <c r="AH73" s="179" t="s">
        <v>152</v>
      </c>
      <c r="AI73" s="56"/>
      <c r="AJ73" s="56"/>
      <c r="AK73" s="62" t="e">
        <f t="shared" si="22"/>
        <v>#DIV/0!</v>
      </c>
      <c r="AL73" s="103" t="e">
        <f t="shared" si="23"/>
        <v>#DIV/0!</v>
      </c>
      <c r="AN73" s="211"/>
      <c r="AO73" s="107" t="s">
        <v>159</v>
      </c>
      <c r="AP73" s="56"/>
      <c r="AQ73" s="73"/>
      <c r="AR73" s="105" t="e">
        <f t="shared" si="24"/>
        <v>#DIV/0!</v>
      </c>
      <c r="AS73" s="106" t="e">
        <f t="shared" si="25"/>
        <v>#DIV/0!</v>
      </c>
    </row>
    <row r="74" spans="1:45" ht="15.75" customHeight="1" thickBot="1" x14ac:dyDescent="0.3">
      <c r="A74" s="204"/>
      <c r="B74" s="179" t="s">
        <v>152</v>
      </c>
      <c r="C74" s="56"/>
      <c r="D74" s="56"/>
      <c r="E74" s="62" t="e">
        <f t="shared" si="26"/>
        <v>#DIV/0!</v>
      </c>
      <c r="F74" s="103" t="e">
        <f t="shared" si="27"/>
        <v>#DIV/0!</v>
      </c>
      <c r="H74" s="211"/>
      <c r="I74" s="107" t="s">
        <v>159</v>
      </c>
      <c r="J74" s="56"/>
      <c r="K74" s="73"/>
      <c r="L74" s="105" t="e">
        <f t="shared" si="28"/>
        <v>#DIV/0!</v>
      </c>
      <c r="M74" s="106" t="e">
        <f t="shared" si="29"/>
        <v>#DIV/0!</v>
      </c>
      <c r="N74" s="47"/>
      <c r="O74" s="46"/>
      <c r="P74" s="46"/>
      <c r="Q74" s="204"/>
      <c r="R74" s="179" t="s">
        <v>153</v>
      </c>
      <c r="S74" s="56"/>
      <c r="T74" s="56"/>
      <c r="U74" s="62" t="e">
        <f t="shared" si="18"/>
        <v>#DIV/0!</v>
      </c>
      <c r="V74" s="103" t="e">
        <f t="shared" si="19"/>
        <v>#DIV/0!</v>
      </c>
      <c r="X74" s="209" t="s">
        <v>180</v>
      </c>
      <c r="Y74" s="178" t="s">
        <v>193</v>
      </c>
      <c r="Z74" s="70"/>
      <c r="AA74" s="70"/>
      <c r="AB74" s="101" t="e">
        <f t="shared" si="20"/>
        <v>#DIV/0!</v>
      </c>
      <c r="AC74" s="102" t="e">
        <f t="shared" si="21"/>
        <v>#DIV/0!</v>
      </c>
      <c r="AG74" s="204"/>
      <c r="AH74" s="179" t="s">
        <v>153</v>
      </c>
      <c r="AI74" s="56"/>
      <c r="AJ74" s="56"/>
      <c r="AK74" s="62" t="e">
        <f t="shared" si="22"/>
        <v>#DIV/0!</v>
      </c>
      <c r="AL74" s="103" t="e">
        <f t="shared" si="23"/>
        <v>#DIV/0!</v>
      </c>
      <c r="AN74" s="209" t="s">
        <v>180</v>
      </c>
      <c r="AO74" s="178" t="s">
        <v>193</v>
      </c>
      <c r="AP74" s="70"/>
      <c r="AQ74" s="70"/>
      <c r="AR74" s="101" t="e">
        <f t="shared" si="24"/>
        <v>#DIV/0!</v>
      </c>
      <c r="AS74" s="102" t="e">
        <f t="shared" si="25"/>
        <v>#DIV/0!</v>
      </c>
    </row>
    <row r="75" spans="1:45" ht="15" customHeight="1" x14ac:dyDescent="0.25">
      <c r="A75" s="204"/>
      <c r="B75" s="179" t="s">
        <v>153</v>
      </c>
      <c r="C75" s="56"/>
      <c r="D75" s="56"/>
      <c r="E75" s="62" t="e">
        <f t="shared" si="26"/>
        <v>#DIV/0!</v>
      </c>
      <c r="F75" s="103" t="e">
        <f t="shared" si="27"/>
        <v>#DIV/0!</v>
      </c>
      <c r="H75" s="209" t="s">
        <v>180</v>
      </c>
      <c r="I75" s="178" t="s">
        <v>193</v>
      </c>
      <c r="J75" s="70"/>
      <c r="K75" s="70"/>
      <c r="L75" s="101" t="e">
        <f t="shared" si="28"/>
        <v>#DIV/0!</v>
      </c>
      <c r="M75" s="102" t="e">
        <f t="shared" si="29"/>
        <v>#DIV/0!</v>
      </c>
      <c r="N75" s="47"/>
      <c r="O75" s="46"/>
      <c r="P75" s="46"/>
      <c r="Q75" s="204"/>
      <c r="R75" s="179" t="s">
        <v>154</v>
      </c>
      <c r="S75" s="56"/>
      <c r="T75" s="56"/>
      <c r="U75" s="62" t="e">
        <f t="shared" si="18"/>
        <v>#DIV/0!</v>
      </c>
      <c r="V75" s="103" t="e">
        <f t="shared" si="19"/>
        <v>#DIV/0!</v>
      </c>
      <c r="X75" s="210"/>
      <c r="Y75" s="179" t="s">
        <v>194</v>
      </c>
      <c r="Z75" s="56"/>
      <c r="AA75" s="56"/>
      <c r="AB75" s="62" t="e">
        <f t="shared" si="20"/>
        <v>#DIV/0!</v>
      </c>
      <c r="AC75" s="103" t="e">
        <f t="shared" si="21"/>
        <v>#DIV/0!</v>
      </c>
      <c r="AG75" s="204"/>
      <c r="AH75" s="179" t="s">
        <v>154</v>
      </c>
      <c r="AI75" s="56"/>
      <c r="AJ75" s="56"/>
      <c r="AK75" s="62" t="e">
        <f t="shared" si="22"/>
        <v>#DIV/0!</v>
      </c>
      <c r="AL75" s="103" t="e">
        <f t="shared" si="23"/>
        <v>#DIV/0!</v>
      </c>
      <c r="AN75" s="210"/>
      <c r="AO75" s="179" t="s">
        <v>194</v>
      </c>
      <c r="AP75" s="56"/>
      <c r="AQ75" s="56"/>
      <c r="AR75" s="62" t="e">
        <f t="shared" si="24"/>
        <v>#DIV/0!</v>
      </c>
      <c r="AS75" s="103" t="e">
        <f t="shared" si="25"/>
        <v>#DIV/0!</v>
      </c>
    </row>
    <row r="76" spans="1:45" ht="15" customHeight="1" x14ac:dyDescent="0.25">
      <c r="A76" s="204"/>
      <c r="B76" s="179" t="s">
        <v>154</v>
      </c>
      <c r="C76" s="56"/>
      <c r="D76" s="56"/>
      <c r="E76" s="62" t="e">
        <f t="shared" si="26"/>
        <v>#DIV/0!</v>
      </c>
      <c r="F76" s="103" t="e">
        <f t="shared" si="27"/>
        <v>#DIV/0!</v>
      </c>
      <c r="H76" s="210"/>
      <c r="I76" s="179" t="s">
        <v>194</v>
      </c>
      <c r="J76" s="56"/>
      <c r="K76" s="56"/>
      <c r="L76" s="62" t="e">
        <f t="shared" si="28"/>
        <v>#DIV/0!</v>
      </c>
      <c r="M76" s="103" t="e">
        <f t="shared" si="29"/>
        <v>#DIV/0!</v>
      </c>
      <c r="N76" s="47"/>
      <c r="O76" s="46"/>
      <c r="P76" s="46"/>
      <c r="Q76" s="204"/>
      <c r="R76" s="179" t="s">
        <v>190</v>
      </c>
      <c r="S76" s="56"/>
      <c r="T76" s="56"/>
      <c r="U76" s="62" t="e">
        <f t="shared" si="18"/>
        <v>#DIV/0!</v>
      </c>
      <c r="V76" s="103" t="e">
        <f t="shared" si="19"/>
        <v>#DIV/0!</v>
      </c>
      <c r="X76" s="210"/>
      <c r="Y76" s="179" t="s">
        <v>195</v>
      </c>
      <c r="Z76" s="56"/>
      <c r="AA76" s="56"/>
      <c r="AB76" s="62" t="e">
        <f t="shared" si="20"/>
        <v>#DIV/0!</v>
      </c>
      <c r="AC76" s="103" t="e">
        <f t="shared" si="21"/>
        <v>#DIV/0!</v>
      </c>
      <c r="AG76" s="204"/>
      <c r="AH76" s="179" t="s">
        <v>190</v>
      </c>
      <c r="AI76" s="56"/>
      <c r="AJ76" s="56"/>
      <c r="AK76" s="62" t="e">
        <f t="shared" si="22"/>
        <v>#DIV/0!</v>
      </c>
      <c r="AL76" s="103" t="e">
        <f t="shared" si="23"/>
        <v>#DIV/0!</v>
      </c>
      <c r="AN76" s="210"/>
      <c r="AO76" s="179" t="s">
        <v>195</v>
      </c>
      <c r="AP76" s="56"/>
      <c r="AQ76" s="56"/>
      <c r="AR76" s="62" t="e">
        <f t="shared" si="24"/>
        <v>#DIV/0!</v>
      </c>
      <c r="AS76" s="103" t="e">
        <f t="shared" si="25"/>
        <v>#DIV/0!</v>
      </c>
    </row>
    <row r="77" spans="1:45" x14ac:dyDescent="0.25">
      <c r="A77" s="204"/>
      <c r="B77" s="179" t="s">
        <v>190</v>
      </c>
      <c r="C77" s="56"/>
      <c r="D77" s="56"/>
      <c r="E77" s="62" t="e">
        <f t="shared" si="26"/>
        <v>#DIV/0!</v>
      </c>
      <c r="F77" s="103" t="e">
        <f t="shared" si="27"/>
        <v>#DIV/0!</v>
      </c>
      <c r="H77" s="210"/>
      <c r="I77" s="179" t="s">
        <v>195</v>
      </c>
      <c r="J77" s="56"/>
      <c r="K77" s="56"/>
      <c r="L77" s="62" t="e">
        <f t="shared" si="28"/>
        <v>#DIV/0!</v>
      </c>
      <c r="M77" s="103" t="e">
        <f t="shared" si="29"/>
        <v>#DIV/0!</v>
      </c>
      <c r="N77" s="47"/>
      <c r="O77" s="46"/>
      <c r="P77" s="46"/>
      <c r="Q77" s="204"/>
      <c r="R77" s="179" t="s">
        <v>191</v>
      </c>
      <c r="S77" s="56"/>
      <c r="T77" s="56"/>
      <c r="U77" s="62" t="e">
        <f t="shared" si="18"/>
        <v>#DIV/0!</v>
      </c>
      <c r="V77" s="103" t="e">
        <f t="shared" si="19"/>
        <v>#DIV/0!</v>
      </c>
      <c r="X77" s="210"/>
      <c r="Y77" s="179" t="s">
        <v>196</v>
      </c>
      <c r="Z77" s="56"/>
      <c r="AA77" s="56"/>
      <c r="AB77" s="62" t="e">
        <f t="shared" si="20"/>
        <v>#DIV/0!</v>
      </c>
      <c r="AC77" s="103" t="e">
        <f t="shared" si="21"/>
        <v>#DIV/0!</v>
      </c>
      <c r="AG77" s="204"/>
      <c r="AH77" s="179" t="s">
        <v>191</v>
      </c>
      <c r="AI77" s="56"/>
      <c r="AJ77" s="56"/>
      <c r="AK77" s="62" t="e">
        <f t="shared" si="22"/>
        <v>#DIV/0!</v>
      </c>
      <c r="AL77" s="103" t="e">
        <f t="shared" si="23"/>
        <v>#DIV/0!</v>
      </c>
      <c r="AN77" s="210"/>
      <c r="AO77" s="179" t="s">
        <v>196</v>
      </c>
      <c r="AP77" s="56"/>
      <c r="AQ77" s="56"/>
      <c r="AR77" s="62" t="e">
        <f t="shared" si="24"/>
        <v>#DIV/0!</v>
      </c>
      <c r="AS77" s="103" t="e">
        <f t="shared" si="25"/>
        <v>#DIV/0!</v>
      </c>
    </row>
    <row r="78" spans="1:45" x14ac:dyDescent="0.25">
      <c r="A78" s="204"/>
      <c r="B78" s="179" t="s">
        <v>191</v>
      </c>
      <c r="C78" s="56"/>
      <c r="D78" s="56"/>
      <c r="E78" s="62" t="e">
        <f t="shared" si="26"/>
        <v>#DIV/0!</v>
      </c>
      <c r="F78" s="103" t="e">
        <f t="shared" si="27"/>
        <v>#DIV/0!</v>
      </c>
      <c r="H78" s="210"/>
      <c r="I78" s="179" t="s">
        <v>196</v>
      </c>
      <c r="J78" s="56"/>
      <c r="K78" s="56"/>
      <c r="L78" s="62" t="e">
        <f t="shared" si="28"/>
        <v>#DIV/0!</v>
      </c>
      <c r="M78" s="103" t="e">
        <f t="shared" si="29"/>
        <v>#DIV/0!</v>
      </c>
      <c r="N78" s="47"/>
      <c r="O78" s="46"/>
      <c r="P78" s="46"/>
      <c r="Q78" s="204"/>
      <c r="R78" s="179" t="s">
        <v>189</v>
      </c>
      <c r="S78" s="56"/>
      <c r="T78" s="56"/>
      <c r="U78" s="62" t="e">
        <f t="shared" si="18"/>
        <v>#DIV/0!</v>
      </c>
      <c r="V78" s="103" t="e">
        <f t="shared" si="19"/>
        <v>#DIV/0!</v>
      </c>
      <c r="X78" s="210"/>
      <c r="Y78" s="179" t="s">
        <v>155</v>
      </c>
      <c r="Z78" s="56"/>
      <c r="AA78" s="56"/>
      <c r="AB78" s="62" t="e">
        <f t="shared" si="20"/>
        <v>#DIV/0!</v>
      </c>
      <c r="AC78" s="103" t="e">
        <f t="shared" si="21"/>
        <v>#DIV/0!</v>
      </c>
      <c r="AG78" s="204"/>
      <c r="AH78" s="179" t="s">
        <v>189</v>
      </c>
      <c r="AI78" s="56"/>
      <c r="AJ78" s="56"/>
      <c r="AK78" s="62" t="e">
        <f t="shared" si="22"/>
        <v>#DIV/0!</v>
      </c>
      <c r="AL78" s="103" t="e">
        <f t="shared" si="23"/>
        <v>#DIV/0!</v>
      </c>
      <c r="AN78" s="210"/>
      <c r="AO78" s="179" t="s">
        <v>155</v>
      </c>
      <c r="AP78" s="56"/>
      <c r="AQ78" s="56"/>
      <c r="AR78" s="62" t="e">
        <f t="shared" si="24"/>
        <v>#DIV/0!</v>
      </c>
      <c r="AS78" s="103" t="e">
        <f t="shared" si="25"/>
        <v>#DIV/0!</v>
      </c>
    </row>
    <row r="79" spans="1:45" ht="15.75" thickBot="1" x14ac:dyDescent="0.3">
      <c r="A79" s="204"/>
      <c r="B79" s="179" t="s">
        <v>189</v>
      </c>
      <c r="C79" s="56"/>
      <c r="D79" s="56"/>
      <c r="E79" s="62" t="e">
        <f t="shared" ref="E79:E85" si="30">AVERAGE(C79:D79)</f>
        <v>#DIV/0!</v>
      </c>
      <c r="F79" s="103" t="e">
        <f t="shared" ref="F79:F85" si="31">(E79-$G$35)/$G$34</f>
        <v>#DIV/0!</v>
      </c>
      <c r="H79" s="210"/>
      <c r="I79" s="179" t="s">
        <v>155</v>
      </c>
      <c r="J79" s="56"/>
      <c r="K79" s="56"/>
      <c r="L79" s="62" t="e">
        <f t="shared" si="28"/>
        <v>#DIV/0!</v>
      </c>
      <c r="M79" s="103" t="e">
        <f t="shared" si="29"/>
        <v>#DIV/0!</v>
      </c>
      <c r="N79" s="47"/>
      <c r="O79" s="46"/>
      <c r="P79" s="46"/>
      <c r="Q79" s="204"/>
      <c r="R79" s="180" t="s">
        <v>192</v>
      </c>
      <c r="S79" s="75"/>
      <c r="T79" s="75"/>
      <c r="U79" s="62" t="e">
        <f t="shared" si="18"/>
        <v>#DIV/0!</v>
      </c>
      <c r="V79" s="103" t="e">
        <f t="shared" si="19"/>
        <v>#DIV/0!</v>
      </c>
      <c r="X79" s="210"/>
      <c r="Y79" s="179" t="s">
        <v>156</v>
      </c>
      <c r="Z79" s="56"/>
      <c r="AA79" s="56"/>
      <c r="AB79" s="62" t="e">
        <f t="shared" si="20"/>
        <v>#DIV/0!</v>
      </c>
      <c r="AC79" s="103" t="e">
        <f t="shared" si="21"/>
        <v>#DIV/0!</v>
      </c>
      <c r="AG79" s="204"/>
      <c r="AH79" s="180" t="s">
        <v>192</v>
      </c>
      <c r="AI79" s="75"/>
      <c r="AJ79" s="75"/>
      <c r="AK79" s="62" t="e">
        <f t="shared" si="22"/>
        <v>#DIV/0!</v>
      </c>
      <c r="AL79" s="103" t="e">
        <f t="shared" si="23"/>
        <v>#DIV/0!</v>
      </c>
      <c r="AN79" s="210"/>
      <c r="AO79" s="179" t="s">
        <v>156</v>
      </c>
      <c r="AP79" s="56"/>
      <c r="AQ79" s="56"/>
      <c r="AR79" s="62" t="e">
        <f t="shared" si="24"/>
        <v>#DIV/0!</v>
      </c>
      <c r="AS79" s="103" t="e">
        <f t="shared" si="25"/>
        <v>#DIV/0!</v>
      </c>
    </row>
    <row r="80" spans="1:45" ht="15.75" thickBot="1" x14ac:dyDescent="0.3">
      <c r="A80" s="204"/>
      <c r="B80" s="180" t="s">
        <v>192</v>
      </c>
      <c r="C80" s="75"/>
      <c r="D80" s="75"/>
      <c r="E80" s="62" t="e">
        <f t="shared" si="30"/>
        <v>#DIV/0!</v>
      </c>
      <c r="F80" s="103" t="e">
        <f t="shared" si="31"/>
        <v>#DIV/0!</v>
      </c>
      <c r="H80" s="210"/>
      <c r="I80" s="179" t="s">
        <v>156</v>
      </c>
      <c r="J80" s="56"/>
      <c r="K80" s="56"/>
      <c r="L80" s="62" t="e">
        <f t="shared" si="28"/>
        <v>#DIV/0!</v>
      </c>
      <c r="M80" s="103" t="e">
        <f t="shared" si="29"/>
        <v>#DIV/0!</v>
      </c>
      <c r="N80" s="47"/>
      <c r="O80" s="46"/>
      <c r="P80" s="46"/>
      <c r="Q80" s="204" t="s">
        <v>181</v>
      </c>
      <c r="R80" s="181" t="s">
        <v>151</v>
      </c>
      <c r="S80" s="70"/>
      <c r="T80" s="70"/>
      <c r="U80" s="101" t="e">
        <f t="shared" si="18"/>
        <v>#DIV/0!</v>
      </c>
      <c r="V80" s="102" t="e">
        <f t="shared" si="19"/>
        <v>#DIV/0!</v>
      </c>
      <c r="W80" s="47"/>
      <c r="X80" s="210"/>
      <c r="Y80" s="179" t="s">
        <v>157</v>
      </c>
      <c r="Z80" s="56"/>
      <c r="AA80" s="56"/>
      <c r="AB80" s="62" t="e">
        <f t="shared" si="20"/>
        <v>#DIV/0!</v>
      </c>
      <c r="AC80" s="103" t="e">
        <f t="shared" si="21"/>
        <v>#DIV/0!</v>
      </c>
      <c r="AG80" s="204" t="s">
        <v>181</v>
      </c>
      <c r="AH80" s="181" t="s">
        <v>151</v>
      </c>
      <c r="AI80" s="70"/>
      <c r="AJ80" s="70"/>
      <c r="AK80" s="101" t="e">
        <f t="shared" si="22"/>
        <v>#DIV/0!</v>
      </c>
      <c r="AL80" s="102" t="e">
        <f t="shared" si="23"/>
        <v>#DIV/0!</v>
      </c>
      <c r="AM80" s="47"/>
      <c r="AN80" s="210"/>
      <c r="AO80" s="179" t="s">
        <v>157</v>
      </c>
      <c r="AP80" s="56"/>
      <c r="AQ80" s="56"/>
      <c r="AR80" s="62" t="e">
        <f t="shared" si="24"/>
        <v>#DIV/0!</v>
      </c>
      <c r="AS80" s="103" t="e">
        <f t="shared" si="25"/>
        <v>#DIV/0!</v>
      </c>
    </row>
    <row r="81" spans="1:45" ht="15" customHeight="1" thickBot="1" x14ac:dyDescent="0.3">
      <c r="A81" s="204" t="s">
        <v>181</v>
      </c>
      <c r="B81" s="181" t="s">
        <v>151</v>
      </c>
      <c r="C81" s="70"/>
      <c r="D81" s="70"/>
      <c r="E81" s="101" t="e">
        <f t="shared" si="30"/>
        <v>#DIV/0!</v>
      </c>
      <c r="F81" s="102" t="e">
        <f t="shared" si="31"/>
        <v>#DIV/0!</v>
      </c>
      <c r="G81" s="47"/>
      <c r="H81" s="210"/>
      <c r="I81" s="179" t="s">
        <v>157</v>
      </c>
      <c r="J81" s="56"/>
      <c r="K81" s="56"/>
      <c r="L81" s="62" t="e">
        <f t="shared" si="28"/>
        <v>#DIV/0!</v>
      </c>
      <c r="M81" s="103" t="e">
        <f t="shared" si="29"/>
        <v>#DIV/0!</v>
      </c>
      <c r="N81" s="47"/>
      <c r="O81" s="46"/>
      <c r="P81" s="46"/>
      <c r="Q81" s="204"/>
      <c r="R81" s="182" t="s">
        <v>152</v>
      </c>
      <c r="S81" s="56"/>
      <c r="T81" s="56"/>
      <c r="U81" s="62" t="e">
        <f t="shared" si="18"/>
        <v>#DIV/0!</v>
      </c>
      <c r="V81" s="103" t="e">
        <f t="shared" si="19"/>
        <v>#DIV/0!</v>
      </c>
      <c r="W81" s="47"/>
      <c r="X81" s="210"/>
      <c r="Y81" s="180" t="s">
        <v>158</v>
      </c>
      <c r="Z81" s="75"/>
      <c r="AA81" s="75"/>
      <c r="AB81" s="62" t="e">
        <f t="shared" si="20"/>
        <v>#DIV/0!</v>
      </c>
      <c r="AC81" s="103" t="e">
        <f t="shared" si="21"/>
        <v>#DIV/0!</v>
      </c>
      <c r="AG81" s="204"/>
      <c r="AH81" s="182" t="s">
        <v>152</v>
      </c>
      <c r="AI81" s="56"/>
      <c r="AJ81" s="56"/>
      <c r="AK81" s="62" t="e">
        <f t="shared" si="22"/>
        <v>#DIV/0!</v>
      </c>
      <c r="AL81" s="103" t="e">
        <f t="shared" si="23"/>
        <v>#DIV/0!</v>
      </c>
      <c r="AM81" s="47"/>
      <c r="AN81" s="210"/>
      <c r="AO81" s="180" t="s">
        <v>158</v>
      </c>
      <c r="AP81" s="75"/>
      <c r="AQ81" s="75"/>
      <c r="AR81" s="62" t="e">
        <f t="shared" si="24"/>
        <v>#DIV/0!</v>
      </c>
      <c r="AS81" s="103" t="e">
        <f t="shared" si="25"/>
        <v>#DIV/0!</v>
      </c>
    </row>
    <row r="82" spans="1:45" ht="15.75" thickBot="1" x14ac:dyDescent="0.3">
      <c r="A82" s="204"/>
      <c r="B82" s="182" t="s">
        <v>152</v>
      </c>
      <c r="C82" s="56"/>
      <c r="D82" s="56"/>
      <c r="E82" s="62" t="e">
        <f t="shared" si="30"/>
        <v>#DIV/0!</v>
      </c>
      <c r="F82" s="103" t="e">
        <f t="shared" si="31"/>
        <v>#DIV/0!</v>
      </c>
      <c r="G82" s="47"/>
      <c r="H82" s="210"/>
      <c r="I82" s="180" t="s">
        <v>158</v>
      </c>
      <c r="J82" s="75"/>
      <c r="K82" s="75"/>
      <c r="L82" s="62" t="e">
        <f t="shared" si="28"/>
        <v>#DIV/0!</v>
      </c>
      <c r="M82" s="103" t="e">
        <f t="shared" si="29"/>
        <v>#DIV/0!</v>
      </c>
      <c r="N82" s="46"/>
      <c r="O82" s="46"/>
      <c r="P82" s="46"/>
      <c r="Q82" s="204"/>
      <c r="R82" s="182" t="s">
        <v>153</v>
      </c>
      <c r="S82" s="56"/>
      <c r="T82" s="56"/>
      <c r="U82" s="62" t="e">
        <f t="shared" si="18"/>
        <v>#DIV/0!</v>
      </c>
      <c r="V82" s="103" t="e">
        <f t="shared" si="19"/>
        <v>#DIV/0!</v>
      </c>
      <c r="W82" s="47"/>
      <c r="X82" s="210"/>
      <c r="Y82" s="187" t="s">
        <v>159</v>
      </c>
      <c r="Z82" s="56"/>
      <c r="AA82" s="73"/>
      <c r="AB82" s="62" t="e">
        <f t="shared" si="20"/>
        <v>#DIV/0!</v>
      </c>
      <c r="AC82" s="103" t="e">
        <f t="shared" si="21"/>
        <v>#DIV/0!</v>
      </c>
      <c r="AG82" s="204"/>
      <c r="AH82" s="182" t="s">
        <v>153</v>
      </c>
      <c r="AI82" s="56"/>
      <c r="AJ82" s="56"/>
      <c r="AK82" s="62" t="e">
        <f t="shared" si="22"/>
        <v>#DIV/0!</v>
      </c>
      <c r="AL82" s="103" t="e">
        <f t="shared" si="23"/>
        <v>#DIV/0!</v>
      </c>
      <c r="AM82" s="47"/>
      <c r="AN82" s="210"/>
      <c r="AO82" s="187" t="s">
        <v>159</v>
      </c>
      <c r="AP82" s="56"/>
      <c r="AQ82" s="73"/>
      <c r="AR82" s="62" t="e">
        <f t="shared" si="24"/>
        <v>#DIV/0!</v>
      </c>
      <c r="AS82" s="103" t="e">
        <f t="shared" si="25"/>
        <v>#DIV/0!</v>
      </c>
    </row>
    <row r="83" spans="1:45" ht="15.75" customHeight="1" thickBot="1" x14ac:dyDescent="0.3">
      <c r="A83" s="204"/>
      <c r="B83" s="182" t="s">
        <v>153</v>
      </c>
      <c r="C83" s="56"/>
      <c r="D83" s="56"/>
      <c r="E83" s="62" t="e">
        <f t="shared" si="30"/>
        <v>#DIV/0!</v>
      </c>
      <c r="F83" s="103" t="e">
        <f t="shared" si="31"/>
        <v>#DIV/0!</v>
      </c>
      <c r="G83" s="47"/>
      <c r="H83" s="210"/>
      <c r="I83" s="187" t="s">
        <v>159</v>
      </c>
      <c r="J83" s="56"/>
      <c r="K83" s="73"/>
      <c r="L83" s="62" t="e">
        <f t="shared" si="28"/>
        <v>#DIV/0!</v>
      </c>
      <c r="M83" s="103" t="e">
        <f t="shared" si="29"/>
        <v>#DIV/0!</v>
      </c>
      <c r="Q83" s="204"/>
      <c r="R83" s="182" t="s">
        <v>154</v>
      </c>
      <c r="S83" s="56"/>
      <c r="T83" s="56"/>
      <c r="U83" s="62" t="e">
        <f t="shared" si="18"/>
        <v>#DIV/0!</v>
      </c>
      <c r="V83" s="103" t="e">
        <f t="shared" si="19"/>
        <v>#DIV/0!</v>
      </c>
      <c r="W83" s="47"/>
      <c r="X83" s="206" t="s">
        <v>181</v>
      </c>
      <c r="Y83" s="181" t="s">
        <v>193</v>
      </c>
      <c r="Z83" s="185"/>
      <c r="AA83" s="185"/>
      <c r="AB83" s="101" t="e">
        <f t="shared" si="20"/>
        <v>#DIV/0!</v>
      </c>
      <c r="AC83" s="102" t="e">
        <f t="shared" si="21"/>
        <v>#DIV/0!</v>
      </c>
      <c r="AG83" s="204"/>
      <c r="AH83" s="182" t="s">
        <v>154</v>
      </c>
      <c r="AI83" s="56"/>
      <c r="AJ83" s="56"/>
      <c r="AK83" s="62" t="e">
        <f t="shared" si="22"/>
        <v>#DIV/0!</v>
      </c>
      <c r="AL83" s="103" t="e">
        <f t="shared" si="23"/>
        <v>#DIV/0!</v>
      </c>
      <c r="AM83" s="47"/>
      <c r="AN83" s="206" t="s">
        <v>181</v>
      </c>
      <c r="AO83" s="181" t="s">
        <v>193</v>
      </c>
      <c r="AP83" s="185"/>
      <c r="AQ83" s="185"/>
      <c r="AR83" s="101" t="e">
        <f t="shared" si="24"/>
        <v>#DIV/0!</v>
      </c>
      <c r="AS83" s="102" t="e">
        <f t="shared" si="25"/>
        <v>#DIV/0!</v>
      </c>
    </row>
    <row r="84" spans="1:45" ht="15" customHeight="1" x14ac:dyDescent="0.25">
      <c r="A84" s="204"/>
      <c r="B84" s="182" t="s">
        <v>154</v>
      </c>
      <c r="C84" s="56"/>
      <c r="D84" s="56"/>
      <c r="E84" s="62" t="e">
        <f t="shared" si="30"/>
        <v>#DIV/0!</v>
      </c>
      <c r="F84" s="103" t="e">
        <f t="shared" si="31"/>
        <v>#DIV/0!</v>
      </c>
      <c r="G84" s="47"/>
      <c r="H84" s="206" t="s">
        <v>181</v>
      </c>
      <c r="I84" s="181" t="s">
        <v>193</v>
      </c>
      <c r="J84" s="185"/>
      <c r="K84" s="185"/>
      <c r="L84" s="101" t="e">
        <f t="shared" si="28"/>
        <v>#DIV/0!</v>
      </c>
      <c r="M84" s="102" t="e">
        <f t="shared" si="29"/>
        <v>#DIV/0!</v>
      </c>
      <c r="Q84" s="204"/>
      <c r="R84" s="182" t="s">
        <v>190</v>
      </c>
      <c r="S84" s="56"/>
      <c r="T84" s="56"/>
      <c r="U84" s="62" t="e">
        <f t="shared" si="18"/>
        <v>#DIV/0!</v>
      </c>
      <c r="V84" s="103" t="e">
        <f t="shared" si="19"/>
        <v>#DIV/0!</v>
      </c>
      <c r="W84" s="47"/>
      <c r="X84" s="207"/>
      <c r="Y84" s="182" t="s">
        <v>194</v>
      </c>
      <c r="Z84" s="56"/>
      <c r="AA84" s="56"/>
      <c r="AB84" s="62" t="e">
        <f t="shared" si="20"/>
        <v>#DIV/0!</v>
      </c>
      <c r="AC84" s="103" t="e">
        <f t="shared" si="21"/>
        <v>#DIV/0!</v>
      </c>
      <c r="AG84" s="204"/>
      <c r="AH84" s="182" t="s">
        <v>190</v>
      </c>
      <c r="AI84" s="56"/>
      <c r="AJ84" s="56"/>
      <c r="AK84" s="62" t="e">
        <f t="shared" si="22"/>
        <v>#DIV/0!</v>
      </c>
      <c r="AL84" s="103" t="e">
        <f t="shared" si="23"/>
        <v>#DIV/0!</v>
      </c>
      <c r="AM84" s="47"/>
      <c r="AN84" s="207"/>
      <c r="AO84" s="182" t="s">
        <v>194</v>
      </c>
      <c r="AP84" s="56"/>
      <c r="AQ84" s="56"/>
      <c r="AR84" s="62" t="e">
        <f t="shared" si="24"/>
        <v>#DIV/0!</v>
      </c>
      <c r="AS84" s="103" t="e">
        <f t="shared" si="25"/>
        <v>#DIV/0!</v>
      </c>
    </row>
    <row r="85" spans="1:45" ht="15" customHeight="1" x14ac:dyDescent="0.25">
      <c r="A85" s="204"/>
      <c r="B85" s="182" t="s">
        <v>190</v>
      </c>
      <c r="C85" s="56"/>
      <c r="D85" s="56"/>
      <c r="E85" s="62" t="e">
        <f t="shared" si="30"/>
        <v>#DIV/0!</v>
      </c>
      <c r="F85" s="103" t="e">
        <f t="shared" si="31"/>
        <v>#DIV/0!</v>
      </c>
      <c r="G85" s="47"/>
      <c r="H85" s="207"/>
      <c r="I85" s="182" t="s">
        <v>194</v>
      </c>
      <c r="J85" s="56"/>
      <c r="K85" s="56"/>
      <c r="L85" s="62" t="e">
        <f t="shared" si="28"/>
        <v>#DIV/0!</v>
      </c>
      <c r="M85" s="103" t="e">
        <f t="shared" si="29"/>
        <v>#DIV/0!</v>
      </c>
      <c r="Q85" s="204"/>
      <c r="R85" s="182" t="s">
        <v>191</v>
      </c>
      <c r="S85" s="56"/>
      <c r="T85" s="56"/>
      <c r="U85" s="62" t="e">
        <f t="shared" si="18"/>
        <v>#DIV/0!</v>
      </c>
      <c r="V85" s="103" t="e">
        <f t="shared" si="19"/>
        <v>#DIV/0!</v>
      </c>
      <c r="W85" s="47"/>
      <c r="X85" s="207"/>
      <c r="Y85" s="182" t="s">
        <v>195</v>
      </c>
      <c r="Z85" s="56"/>
      <c r="AA85" s="56"/>
      <c r="AB85" s="62" t="e">
        <f t="shared" si="20"/>
        <v>#DIV/0!</v>
      </c>
      <c r="AC85" s="103" t="e">
        <f t="shared" si="21"/>
        <v>#DIV/0!</v>
      </c>
      <c r="AG85" s="204"/>
      <c r="AH85" s="182" t="s">
        <v>191</v>
      </c>
      <c r="AI85" s="56"/>
      <c r="AJ85" s="56"/>
      <c r="AK85" s="62" t="e">
        <f t="shared" si="22"/>
        <v>#DIV/0!</v>
      </c>
      <c r="AL85" s="103" t="e">
        <f t="shared" si="23"/>
        <v>#DIV/0!</v>
      </c>
      <c r="AM85" s="47"/>
      <c r="AN85" s="207"/>
      <c r="AO85" s="182" t="s">
        <v>195</v>
      </c>
      <c r="AP85" s="56"/>
      <c r="AQ85" s="56"/>
      <c r="AR85" s="62" t="e">
        <f t="shared" si="24"/>
        <v>#DIV/0!</v>
      </c>
      <c r="AS85" s="103" t="e">
        <f t="shared" si="25"/>
        <v>#DIV/0!</v>
      </c>
    </row>
    <row r="86" spans="1:45" x14ac:dyDescent="0.25">
      <c r="A86" s="204"/>
      <c r="B86" s="182" t="s">
        <v>191</v>
      </c>
      <c r="C86" s="56"/>
      <c r="D86" s="56"/>
      <c r="E86" s="62" t="e">
        <f t="shared" ref="E86:E88" si="32">AVERAGE(C86:D86)</f>
        <v>#DIV/0!</v>
      </c>
      <c r="F86" s="103" t="e">
        <f t="shared" ref="F86:F88" si="33">(E86-$G$35)/$G$34</f>
        <v>#DIV/0!</v>
      </c>
      <c r="G86" s="47"/>
      <c r="H86" s="207"/>
      <c r="I86" s="182" t="s">
        <v>195</v>
      </c>
      <c r="J86" s="56"/>
      <c r="K86" s="56"/>
      <c r="L86" s="62" t="e">
        <f t="shared" si="28"/>
        <v>#DIV/0!</v>
      </c>
      <c r="M86" s="103" t="e">
        <f t="shared" si="29"/>
        <v>#DIV/0!</v>
      </c>
      <c r="Q86" s="204"/>
      <c r="R86" s="182" t="s">
        <v>189</v>
      </c>
      <c r="S86" s="56"/>
      <c r="T86" s="56"/>
      <c r="U86" s="62" t="e">
        <f t="shared" si="18"/>
        <v>#DIV/0!</v>
      </c>
      <c r="V86" s="103" t="e">
        <f t="shared" si="19"/>
        <v>#DIV/0!</v>
      </c>
      <c r="W86" s="47"/>
      <c r="X86" s="207"/>
      <c r="Y86" s="182" t="s">
        <v>196</v>
      </c>
      <c r="Z86" s="56"/>
      <c r="AA86" s="56"/>
      <c r="AB86" s="62" t="e">
        <f t="shared" si="20"/>
        <v>#DIV/0!</v>
      </c>
      <c r="AC86" s="103" t="e">
        <f t="shared" si="21"/>
        <v>#DIV/0!</v>
      </c>
      <c r="AG86" s="204"/>
      <c r="AH86" s="182" t="s">
        <v>189</v>
      </c>
      <c r="AI86" s="56"/>
      <c r="AJ86" s="56"/>
      <c r="AK86" s="62" t="e">
        <f t="shared" si="22"/>
        <v>#DIV/0!</v>
      </c>
      <c r="AL86" s="103" t="e">
        <f t="shared" si="23"/>
        <v>#DIV/0!</v>
      </c>
      <c r="AM86" s="47"/>
      <c r="AN86" s="207"/>
      <c r="AO86" s="182" t="s">
        <v>196</v>
      </c>
      <c r="AP86" s="56"/>
      <c r="AQ86" s="56"/>
      <c r="AR86" s="62" t="e">
        <f t="shared" si="24"/>
        <v>#DIV/0!</v>
      </c>
      <c r="AS86" s="103" t="e">
        <f t="shared" si="25"/>
        <v>#DIV/0!</v>
      </c>
    </row>
    <row r="87" spans="1:45" ht="15.75" thickBot="1" x14ac:dyDescent="0.3">
      <c r="A87" s="204"/>
      <c r="B87" s="182" t="s">
        <v>189</v>
      </c>
      <c r="C87" s="56"/>
      <c r="D87" s="56"/>
      <c r="E87" s="62" t="e">
        <f t="shared" si="32"/>
        <v>#DIV/0!</v>
      </c>
      <c r="F87" s="103" t="e">
        <f t="shared" si="33"/>
        <v>#DIV/0!</v>
      </c>
      <c r="G87" s="47"/>
      <c r="H87" s="207"/>
      <c r="I87" s="182" t="s">
        <v>196</v>
      </c>
      <c r="J87" s="56"/>
      <c r="K87" s="56"/>
      <c r="L87" s="62" t="e">
        <f t="shared" si="28"/>
        <v>#DIV/0!</v>
      </c>
      <c r="M87" s="103" t="e">
        <f t="shared" si="29"/>
        <v>#DIV/0!</v>
      </c>
      <c r="Q87" s="205"/>
      <c r="R87" s="183" t="s">
        <v>192</v>
      </c>
      <c r="S87" s="186"/>
      <c r="T87" s="186"/>
      <c r="U87" s="105" t="e">
        <f t="shared" si="18"/>
        <v>#DIV/0!</v>
      </c>
      <c r="V87" s="106" t="e">
        <f t="shared" si="19"/>
        <v>#DIV/0!</v>
      </c>
      <c r="W87" s="47"/>
      <c r="X87" s="207"/>
      <c r="Y87" s="182" t="s">
        <v>155</v>
      </c>
      <c r="Z87" s="56"/>
      <c r="AA87" s="56"/>
      <c r="AB87" s="62" t="e">
        <f t="shared" si="20"/>
        <v>#DIV/0!</v>
      </c>
      <c r="AC87" s="103" t="e">
        <f t="shared" si="21"/>
        <v>#DIV/0!</v>
      </c>
      <c r="AG87" s="205"/>
      <c r="AH87" s="183" t="s">
        <v>192</v>
      </c>
      <c r="AI87" s="186"/>
      <c r="AJ87" s="186"/>
      <c r="AK87" s="105" t="e">
        <f t="shared" si="22"/>
        <v>#DIV/0!</v>
      </c>
      <c r="AL87" s="106" t="e">
        <f t="shared" si="23"/>
        <v>#DIV/0!</v>
      </c>
      <c r="AM87" s="47"/>
      <c r="AN87" s="207"/>
      <c r="AO87" s="182" t="s">
        <v>155</v>
      </c>
      <c r="AP87" s="56"/>
      <c r="AQ87" s="56"/>
      <c r="AR87" s="62" t="e">
        <f t="shared" si="24"/>
        <v>#DIV/0!</v>
      </c>
      <c r="AS87" s="103" t="e">
        <f t="shared" si="25"/>
        <v>#DIV/0!</v>
      </c>
    </row>
    <row r="88" spans="1:45" ht="15.75" thickBot="1" x14ac:dyDescent="0.3">
      <c r="A88" s="205"/>
      <c r="B88" s="183" t="s">
        <v>192</v>
      </c>
      <c r="C88" s="186"/>
      <c r="D88" s="186"/>
      <c r="E88" s="105" t="e">
        <f t="shared" si="32"/>
        <v>#DIV/0!</v>
      </c>
      <c r="F88" s="106" t="e">
        <f t="shared" si="33"/>
        <v>#DIV/0!</v>
      </c>
      <c r="G88" s="47"/>
      <c r="H88" s="207"/>
      <c r="I88" s="182" t="s">
        <v>155</v>
      </c>
      <c r="J88" s="56"/>
      <c r="K88" s="56"/>
      <c r="L88" s="62" t="e">
        <f t="shared" si="28"/>
        <v>#DIV/0!</v>
      </c>
      <c r="M88" s="103" t="e">
        <f t="shared" si="29"/>
        <v>#DIV/0!</v>
      </c>
      <c r="Q88" s="184"/>
      <c r="R88" s="42"/>
      <c r="S88" s="56"/>
      <c r="T88" s="56"/>
      <c r="U88" s="62"/>
      <c r="V88" s="39"/>
      <c r="W88" s="47"/>
      <c r="X88" s="207"/>
      <c r="Y88" s="182" t="s">
        <v>156</v>
      </c>
      <c r="Z88" s="56"/>
      <c r="AA88" s="56"/>
      <c r="AB88" s="62" t="e">
        <f t="shared" si="20"/>
        <v>#DIV/0!</v>
      </c>
      <c r="AC88" s="103" t="e">
        <f t="shared" si="21"/>
        <v>#DIV/0!</v>
      </c>
      <c r="AG88" s="184"/>
      <c r="AH88" s="42"/>
      <c r="AI88" s="56"/>
      <c r="AJ88" s="56"/>
      <c r="AK88" s="62"/>
      <c r="AL88" s="39"/>
      <c r="AM88" s="47"/>
      <c r="AN88" s="207"/>
      <c r="AO88" s="182" t="s">
        <v>156</v>
      </c>
      <c r="AP88" s="56"/>
      <c r="AQ88" s="56"/>
      <c r="AR88" s="62" t="e">
        <f t="shared" si="24"/>
        <v>#DIV/0!</v>
      </c>
      <c r="AS88" s="103" t="e">
        <f t="shared" si="25"/>
        <v>#DIV/0!</v>
      </c>
    </row>
    <row r="89" spans="1:45" x14ac:dyDescent="0.25">
      <c r="A89" s="184"/>
      <c r="B89" s="42"/>
      <c r="C89" s="56"/>
      <c r="D89" s="56"/>
      <c r="E89" s="62"/>
      <c r="F89" s="39"/>
      <c r="G89" s="47"/>
      <c r="H89" s="207"/>
      <c r="I89" s="182" t="s">
        <v>156</v>
      </c>
      <c r="J89" s="56"/>
      <c r="K89" s="56"/>
      <c r="L89" s="62" t="e">
        <f t="shared" si="28"/>
        <v>#DIV/0!</v>
      </c>
      <c r="M89" s="103" t="e">
        <f t="shared" si="29"/>
        <v>#DIV/0!</v>
      </c>
      <c r="Q89" s="184"/>
      <c r="R89" s="66"/>
      <c r="S89" s="66"/>
      <c r="T89" s="66"/>
      <c r="U89" s="47"/>
      <c r="V89" s="47"/>
      <c r="W89" s="47"/>
      <c r="X89" s="207"/>
      <c r="Y89" s="182" t="s">
        <v>157</v>
      </c>
      <c r="Z89" s="56"/>
      <c r="AA89" s="56"/>
      <c r="AB89" s="62" t="e">
        <f t="shared" si="20"/>
        <v>#DIV/0!</v>
      </c>
      <c r="AC89" s="103" t="e">
        <f t="shared" si="21"/>
        <v>#DIV/0!</v>
      </c>
      <c r="AG89" s="184"/>
      <c r="AH89" s="66"/>
      <c r="AI89" s="66"/>
      <c r="AJ89" s="66"/>
      <c r="AK89" s="47"/>
      <c r="AL89" s="47"/>
      <c r="AM89" s="47"/>
      <c r="AN89" s="207"/>
      <c r="AO89" s="182" t="s">
        <v>157</v>
      </c>
      <c r="AP89" s="56"/>
      <c r="AQ89" s="56"/>
      <c r="AR89" s="62" t="e">
        <f t="shared" si="24"/>
        <v>#DIV/0!</v>
      </c>
      <c r="AS89" s="103" t="e">
        <f t="shared" si="25"/>
        <v>#DIV/0!</v>
      </c>
    </row>
    <row r="90" spans="1:45" ht="15.75" thickBot="1" x14ac:dyDescent="0.3">
      <c r="A90" s="184"/>
      <c r="B90" s="66"/>
      <c r="C90" s="66"/>
      <c r="D90" s="66"/>
      <c r="E90" s="47"/>
      <c r="F90" s="47"/>
      <c r="G90" s="47"/>
      <c r="H90" s="207"/>
      <c r="I90" s="182" t="s">
        <v>157</v>
      </c>
      <c r="J90" s="56"/>
      <c r="K90" s="56"/>
      <c r="L90" s="62" t="e">
        <f t="shared" si="28"/>
        <v>#DIV/0!</v>
      </c>
      <c r="M90" s="103" t="e">
        <f t="shared" si="29"/>
        <v>#DIV/0!</v>
      </c>
      <c r="Q90" s="184"/>
      <c r="R90" s="66"/>
      <c r="S90" s="66"/>
      <c r="T90" s="66"/>
      <c r="U90" s="47"/>
      <c r="V90" s="47"/>
      <c r="W90" s="47"/>
      <c r="X90" s="207"/>
      <c r="Y90" s="183" t="s">
        <v>158</v>
      </c>
      <c r="Z90" s="75"/>
      <c r="AA90" s="75"/>
      <c r="AB90" s="62" t="e">
        <f t="shared" si="20"/>
        <v>#DIV/0!</v>
      </c>
      <c r="AC90" s="103" t="e">
        <f t="shared" si="21"/>
        <v>#DIV/0!</v>
      </c>
      <c r="AG90" s="184"/>
      <c r="AH90" s="66"/>
      <c r="AI90" s="66"/>
      <c r="AJ90" s="66"/>
      <c r="AK90" s="47"/>
      <c r="AL90" s="47"/>
      <c r="AM90" s="47"/>
      <c r="AN90" s="207"/>
      <c r="AO90" s="183" t="s">
        <v>158</v>
      </c>
      <c r="AP90" s="75"/>
      <c r="AQ90" s="75"/>
      <c r="AR90" s="62" t="e">
        <f t="shared" si="24"/>
        <v>#DIV/0!</v>
      </c>
      <c r="AS90" s="103" t="e">
        <f t="shared" si="25"/>
        <v>#DIV/0!</v>
      </c>
    </row>
    <row r="91" spans="1:45" ht="15.75" thickBot="1" x14ac:dyDescent="0.3">
      <c r="A91" s="184"/>
      <c r="B91" s="66"/>
      <c r="C91" s="66"/>
      <c r="D91" s="66"/>
      <c r="E91" s="47"/>
      <c r="F91" s="47"/>
      <c r="G91" s="47"/>
      <c r="H91" s="207"/>
      <c r="I91" s="183" t="s">
        <v>158</v>
      </c>
      <c r="J91" s="75"/>
      <c r="K91" s="75"/>
      <c r="L91" s="62" t="e">
        <f t="shared" si="28"/>
        <v>#DIV/0!</v>
      </c>
      <c r="M91" s="103" t="e">
        <f t="shared" si="29"/>
        <v>#DIV/0!</v>
      </c>
      <c r="Q91" s="67"/>
      <c r="R91" s="66"/>
      <c r="S91" s="66"/>
      <c r="T91" s="66"/>
      <c r="U91" s="47"/>
      <c r="V91" s="47"/>
      <c r="W91" s="47"/>
      <c r="X91" s="208"/>
      <c r="Y91" s="108" t="s">
        <v>159</v>
      </c>
      <c r="Z91" s="186"/>
      <c r="AA91" s="188"/>
      <c r="AB91" s="105" t="e">
        <f t="shared" si="20"/>
        <v>#DIV/0!</v>
      </c>
      <c r="AC91" s="106" t="e">
        <f t="shared" si="21"/>
        <v>#DIV/0!</v>
      </c>
      <c r="AG91" s="67"/>
      <c r="AH91" s="66"/>
      <c r="AI91" s="66"/>
      <c r="AJ91" s="66"/>
      <c r="AK91" s="47"/>
      <c r="AL91" s="47"/>
      <c r="AM91" s="47"/>
      <c r="AN91" s="208"/>
      <c r="AO91" s="108" t="s">
        <v>159</v>
      </c>
      <c r="AP91" s="186"/>
      <c r="AQ91" s="188"/>
      <c r="AR91" s="105" t="e">
        <f t="shared" si="24"/>
        <v>#DIV/0!</v>
      </c>
      <c r="AS91" s="106" t="e">
        <f t="shared" si="25"/>
        <v>#DIV/0!</v>
      </c>
    </row>
    <row r="92" spans="1:45" ht="15.75" thickBot="1" x14ac:dyDescent="0.3">
      <c r="A92" s="67"/>
      <c r="B92" s="66"/>
      <c r="C92" s="66"/>
      <c r="D92" s="66"/>
      <c r="E92" s="47"/>
      <c r="F92" s="47"/>
      <c r="G92" s="47"/>
      <c r="H92" s="208"/>
      <c r="I92" s="108" t="s">
        <v>159</v>
      </c>
      <c r="J92" s="186"/>
      <c r="K92" s="188"/>
      <c r="L92" s="105" t="e">
        <f t="shared" si="28"/>
        <v>#DIV/0!</v>
      </c>
      <c r="M92" s="106" t="e">
        <f t="shared" si="29"/>
        <v>#DIV/0!</v>
      </c>
      <c r="S92" s="46"/>
      <c r="T92" s="46"/>
    </row>
    <row r="93" spans="1:45" x14ac:dyDescent="0.25">
      <c r="A93" s="67"/>
      <c r="B93" s="66"/>
      <c r="C93" s="66"/>
      <c r="D93" s="66"/>
      <c r="E93" s="47"/>
      <c r="F93" s="47"/>
      <c r="G93" s="47"/>
    </row>
    <row r="94" spans="1:45" x14ac:dyDescent="0.25">
      <c r="A94" s="67"/>
      <c r="B94" s="66"/>
      <c r="C94" s="66"/>
      <c r="D94" s="47"/>
      <c r="E94" s="47"/>
      <c r="F94" s="47"/>
      <c r="G94" s="47"/>
    </row>
    <row r="95" spans="1:45" x14ac:dyDescent="0.25">
      <c r="A95" s="67"/>
      <c r="B95" s="62"/>
      <c r="C95" s="62"/>
      <c r="D95" s="39"/>
      <c r="E95" s="39"/>
      <c r="G95" s="47"/>
    </row>
    <row r="96" spans="1:45" x14ac:dyDescent="0.25">
      <c r="A96" s="47"/>
      <c r="B96" s="62"/>
      <c r="C96" s="62"/>
      <c r="D96" s="39"/>
      <c r="E96" s="39"/>
      <c r="G96" s="47"/>
    </row>
    <row r="97" spans="1:7" x14ac:dyDescent="0.25">
      <c r="A97" s="39"/>
      <c r="B97" s="62"/>
      <c r="C97" s="62"/>
      <c r="D97" s="39"/>
      <c r="E97" s="39"/>
      <c r="G97" s="47"/>
    </row>
    <row r="98" spans="1:7" x14ac:dyDescent="0.25">
      <c r="A98" s="39"/>
      <c r="B98" s="62"/>
      <c r="C98" s="62"/>
      <c r="D98" s="39"/>
      <c r="E98" s="39"/>
    </row>
    <row r="99" spans="1:7" x14ac:dyDescent="0.25">
      <c r="A99" s="39"/>
      <c r="B99" s="39"/>
      <c r="C99" s="39"/>
      <c r="D99" s="39"/>
      <c r="E99" s="39"/>
    </row>
    <row r="100" spans="1:7" x14ac:dyDescent="0.25">
      <c r="A100" s="39"/>
      <c r="B100" s="39"/>
      <c r="C100" s="39"/>
      <c r="D100" s="39"/>
      <c r="E100" s="39"/>
    </row>
    <row r="101" spans="1:7" x14ac:dyDescent="0.25">
      <c r="A101" s="39"/>
    </row>
    <row r="102" spans="1:7" x14ac:dyDescent="0.25">
      <c r="A102" s="39"/>
    </row>
  </sheetData>
  <mergeCells count="24">
    <mergeCell ref="AG56:AG63"/>
    <mergeCell ref="AN56:AN64"/>
    <mergeCell ref="AG64:AG71"/>
    <mergeCell ref="AN65:AN73"/>
    <mergeCell ref="AG72:AG79"/>
    <mergeCell ref="AN74:AN82"/>
    <mergeCell ref="AG80:AG87"/>
    <mergeCell ref="AN83:AN91"/>
    <mergeCell ref="H75:H83"/>
    <mergeCell ref="H84:H92"/>
    <mergeCell ref="A57:A64"/>
    <mergeCell ref="A65:A72"/>
    <mergeCell ref="A73:A80"/>
    <mergeCell ref="A81:A88"/>
    <mergeCell ref="H57:H65"/>
    <mergeCell ref="H66:H74"/>
    <mergeCell ref="Q56:Q63"/>
    <mergeCell ref="X56:X64"/>
    <mergeCell ref="Q64:Q71"/>
    <mergeCell ref="X65:X73"/>
    <mergeCell ref="Q72:Q79"/>
    <mergeCell ref="X74:X82"/>
    <mergeCell ref="Q80:Q87"/>
    <mergeCell ref="X83:X9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Summary</vt:lpstr>
      <vt:lpstr>layout 06-03</vt:lpstr>
      <vt:lpstr>Cells</vt:lpstr>
      <vt:lpstr>tracer counts 06-03</vt:lpstr>
      <vt:lpstr>Raw data 06-03</vt:lpstr>
      <vt:lpstr>uptake 06-03</vt:lpstr>
      <vt:lpstr>BCA calculations</vt:lpstr>
      <vt:lpstr>Protein concentration</vt:lpstr>
      <vt:lpstr>'tracer counts 06-03'!_003647_1</vt:lpstr>
    </vt:vector>
  </TitlesOfParts>
  <Company>Erasmus 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Z. Chen</dc:creator>
  <cp:lastModifiedBy>N.T.O.M. Dierichs</cp:lastModifiedBy>
  <cp:lastPrinted>2024-05-28T08:50:13Z</cp:lastPrinted>
  <dcterms:created xsi:type="dcterms:W3CDTF">2021-08-03T08:14:59Z</dcterms:created>
  <dcterms:modified xsi:type="dcterms:W3CDTF">2024-05-28T08:50:19Z</dcterms:modified>
</cp:coreProperties>
</file>