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3"/>
    <sheet state="visible" name="Skills" sheetId="2" r:id="rId4"/>
    <sheet state="visible" name="Statistics" sheetId="3" r:id="rId5"/>
    <sheet state="visible" name="Tables" sheetId="4" r:id="rId6"/>
    <sheet state="visible" name="Sheet5" sheetId="5" r:id="rId7"/>
  </sheets>
  <definedNames>
    <definedName name="NRG_Mod">Statistics!$D$10</definedName>
    <definedName name="MAG_Mod">Statistics!$D$9</definedName>
    <definedName name="ACC">Main!$B$15</definedName>
    <definedName name="MMV">Main!$D$13</definedName>
    <definedName name="PMV">Main!$B$13</definedName>
    <definedName name="PSPD_Mod">Statistics!$D$29</definedName>
    <definedName name="APP_Mod">Statistics!$D$31</definedName>
    <definedName name="ACC_Mod">Statistics!$D$21</definedName>
    <definedName name="MFT_Mod">Statistics!$D$19</definedName>
    <definedName name="MSPD_Mod">Statistics!$D$28</definedName>
    <definedName name="FCS">Main!$D$15</definedName>
    <definedName name="RAW_PEN">Statistics!$B$3</definedName>
    <definedName name="MEX_Mod">Statistics!$D$18</definedName>
    <definedName name="HGT">Statistics!$B$32</definedName>
    <definedName name="MST">Main!$D$4</definedName>
    <definedName name="MCA_Mod">Statistics!$D$25</definedName>
    <definedName name="RAW_NRG">Statistics!$B$10</definedName>
    <definedName name="MCA">Main!$D$16</definedName>
    <definedName name="DEX">Main!$B$6</definedName>
    <definedName name="NRG">Main!$D$7</definedName>
    <definedName name="PAW">Main!$B$8</definedName>
    <definedName name="PAG_Mod">Statistics!$D$5</definedName>
    <definedName name="MEN">Main!$D$5</definedName>
    <definedName name="RAW_APP">Statistics!$B$31</definedName>
    <definedName name="PCA_Mod">Statistics!$D$22</definedName>
    <definedName name="PEX_Mod">Statistics!$D$14</definedName>
    <definedName name="FCS_Mod">Statistics!$D$24</definedName>
    <definedName name="MSPD">Main!$D$19</definedName>
    <definedName name="PEN_Mod">Statistics!$D$3</definedName>
    <definedName name="PMV_Mod">Statistics!$D$16</definedName>
    <definedName name="WGT">Statistics!$B$33</definedName>
    <definedName name="PFT_Mod">Statistics!$D$15</definedName>
    <definedName name="MMV_Mod">Statistics!$D$20</definedName>
    <definedName name="MFT">Main!$D$11</definedName>
    <definedName name="RAW_PST">Statistics!$B$2</definedName>
    <definedName name="MAG">Main!$D$6</definedName>
    <definedName name="RAW_MAW">Statistics!$B$11</definedName>
    <definedName name="RAW_MAG">Statistics!$B$9</definedName>
    <definedName name="PBD_Mod">Statistics!$D$13</definedName>
    <definedName name="DEX_Mod">Statistics!$D$4</definedName>
    <definedName name="PDF">Main!$B$17</definedName>
    <definedName name="MDF_Mod">Statistics!$D$26</definedName>
    <definedName name="PEX">Main!$B$12</definedName>
    <definedName name="RAW_MEN">Statistics!$B$8</definedName>
    <definedName name="PCA">Main!$B$16</definedName>
    <definedName name="RAW_PAW">Statistics!$B$6</definedName>
    <definedName name="PST_Mod">Statistics!$D$2</definedName>
    <definedName name="PDF_Mod">Statistics!$D$23</definedName>
    <definedName name="RAW_MST">Statistics!$B$7</definedName>
    <definedName name="MST_Mod">Statistics!$D$7</definedName>
    <definedName name="MBD_Mod">Statistics!$D$17</definedName>
    <definedName name="RAW_PAG">Statistics!$B$5</definedName>
    <definedName name="MDF">Main!$D$17</definedName>
    <definedName name="MBD">Main!$D$10</definedName>
    <definedName name="PBD">Main!$B$10</definedName>
    <definedName name="PAG">Main!$B$7</definedName>
    <definedName name="MEX">Main!$D$12</definedName>
    <definedName name="PFT">Main!$B$11</definedName>
    <definedName name="PST">Main!$B$4</definedName>
    <definedName name="MAW_Mod">Statistics!$D$11</definedName>
    <definedName name="PAW_Mod">Statistics!$D$6</definedName>
    <definedName name="MAW">Main!$D$8</definedName>
    <definedName name="RAW_DEX">Statistics!$B$4</definedName>
    <definedName name="PEN">Main!$B$5</definedName>
    <definedName name="MEN_Mod">Statistics!$D$8</definedName>
  </definedNames>
  <calcPr/>
</workbook>
</file>

<file path=xl/sharedStrings.xml><?xml version="1.0" encoding="utf-8"?>
<sst xmlns="http://schemas.openxmlformats.org/spreadsheetml/2006/main" count="338" uniqueCount="178">
  <si>
    <t>Name</t>
  </si>
  <si>
    <t>Aurora Calisto</t>
  </si>
  <si>
    <t>ShadowDancer</t>
  </si>
  <si>
    <t>Brazillian</t>
  </si>
  <si>
    <t>Maltisa</t>
  </si>
  <si>
    <t>Employed by a company</t>
  </si>
  <si>
    <t xml:space="preserve">Physical Strength </t>
  </si>
  <si>
    <t>Mental Strength</t>
  </si>
  <si>
    <t>Mission of Magic</t>
  </si>
  <si>
    <t>Physical Endurance</t>
  </si>
  <si>
    <t>Mental Endurance</t>
  </si>
  <si>
    <t>Of The Maltisa Family</t>
  </si>
  <si>
    <t>Dexterity</t>
  </si>
  <si>
    <t>Mental Agility</t>
  </si>
  <si>
    <t>beati paoli</t>
  </si>
  <si>
    <t>Physical Agility</t>
  </si>
  <si>
    <t>NRG Access</t>
  </si>
  <si>
    <t>Known by colei che non è</t>
  </si>
  <si>
    <t>Isadore Berry: GMHD sister Aid and assist order</t>
  </si>
  <si>
    <t>10 The Families</t>
  </si>
  <si>
    <t>Physical Awareness</t>
  </si>
  <si>
    <t>Mental Awareness</t>
  </si>
  <si>
    <t>Johan Riordan: GMHD</t>
  </si>
  <si>
    <t>8 The corps</t>
  </si>
  <si>
    <t>4 wealth</t>
  </si>
  <si>
    <t>Physical Body</t>
  </si>
  <si>
    <t>Mental Body</t>
  </si>
  <si>
    <t>Physical Fatigue</t>
  </si>
  <si>
    <t>Mental Fatigue</t>
  </si>
  <si>
    <t>100 eeps</t>
  </si>
  <si>
    <t>Lockpick Set Elec/Phys</t>
  </si>
  <si>
    <t>Physical Exhaustion</t>
  </si>
  <si>
    <t>Mental Exhaustion</t>
  </si>
  <si>
    <t>Watered down FTS virus 1.75x</t>
  </si>
  <si>
    <t>Physical Movement</t>
  </si>
  <si>
    <t>Mental Movement</t>
  </si>
  <si>
    <t>Shock implants</t>
  </si>
  <si>
    <t>HUD implants</t>
  </si>
  <si>
    <t>Accuracy</t>
  </si>
  <si>
    <t>Focus</t>
  </si>
  <si>
    <t xml:space="preserve">Shaped charges with brain implants </t>
  </si>
  <si>
    <t>Physical Combat Ability</t>
  </si>
  <si>
    <t>Mental Combat Ability</t>
  </si>
  <si>
    <t>Battery charging implants</t>
  </si>
  <si>
    <t>Physical Defense</t>
  </si>
  <si>
    <t>Mental Defense</t>
  </si>
  <si>
    <t>2x Rechargable Batteries</t>
  </si>
  <si>
    <t>Physical Speed</t>
  </si>
  <si>
    <t>Mental Speed</t>
  </si>
  <si>
    <t>Height</t>
  </si>
  <si>
    <t>Weight</t>
  </si>
  <si>
    <t>Appearance</t>
  </si>
  <si>
    <t>Skill Name</t>
  </si>
  <si>
    <t>Type</t>
  </si>
  <si>
    <t>Interaction</t>
  </si>
  <si>
    <t>Tool</t>
  </si>
  <si>
    <t>DF</t>
  </si>
  <si>
    <t>SB1</t>
  </si>
  <si>
    <t>SB2</t>
  </si>
  <si>
    <t>SB3</t>
  </si>
  <si>
    <t>Rank</t>
  </si>
  <si>
    <t>SB</t>
  </si>
  <si>
    <t>Chance</t>
  </si>
  <si>
    <t>Speed</t>
  </si>
  <si>
    <t>Experience</t>
  </si>
  <si>
    <t>Lore: The Famlies (culture)</t>
  </si>
  <si>
    <t>MDISC</t>
  </si>
  <si>
    <t>U</t>
  </si>
  <si>
    <t>NT</t>
  </si>
  <si>
    <t>MST</t>
  </si>
  <si>
    <t>Lore: Brazil (culture)</t>
  </si>
  <si>
    <t>Lore: Corp. (culture)</t>
  </si>
  <si>
    <t>Lore: kaven (culture)</t>
  </si>
  <si>
    <t xml:space="preserve">Spoken Language: (sicilian) </t>
  </si>
  <si>
    <t>Spoken Language: (portuguese)</t>
  </si>
  <si>
    <t>Spoken Language: (Spanglish)</t>
  </si>
  <si>
    <t>Written Language: (sicilian)</t>
  </si>
  <si>
    <t>Written Language: (portuguese)</t>
  </si>
  <si>
    <t>Written Language: (Spanglish)</t>
  </si>
  <si>
    <t>Dance:(Ballroom)</t>
  </si>
  <si>
    <t>ART</t>
  </si>
  <si>
    <t>PAG</t>
  </si>
  <si>
    <t>Quickdraw Projectile Weapon:(Shaped charge)</t>
  </si>
  <si>
    <t>PDISC</t>
  </si>
  <si>
    <t>ST</t>
  </si>
  <si>
    <t>DEX</t>
  </si>
  <si>
    <t>Projectile Weapon:(Shaped Charged)</t>
  </si>
  <si>
    <t>ACC</t>
  </si>
  <si>
    <t>Melee Weapon:(shock implants)</t>
  </si>
  <si>
    <t>PCA</t>
  </si>
  <si>
    <t>Parry:(hand to hand)</t>
  </si>
  <si>
    <t>Land</t>
  </si>
  <si>
    <t>Parkour</t>
  </si>
  <si>
    <t>Pick Locks</t>
  </si>
  <si>
    <t xml:space="preserve">	Dodge</t>
  </si>
  <si>
    <t>PDF</t>
  </si>
  <si>
    <t>Evasion</t>
  </si>
  <si>
    <t>Bluff</t>
  </si>
  <si>
    <t>CRAFT</t>
  </si>
  <si>
    <t>MCA</t>
  </si>
  <si>
    <t>FCS</t>
  </si>
  <si>
    <t xml:space="preserve">	Stealth:(Visual)</t>
  </si>
  <si>
    <t>PAW</t>
  </si>
  <si>
    <t>Stealth:(psyionics)</t>
  </si>
  <si>
    <t>Lore: Mystokenetics</t>
  </si>
  <si>
    <t>Mystokinetics</t>
  </si>
  <si>
    <t>MAW</t>
  </si>
  <si>
    <t>Mystokinetics(Perception)</t>
  </si>
  <si>
    <t>Mystokinetics(Luck)</t>
  </si>
  <si>
    <t>Poker</t>
  </si>
  <si>
    <t>Krav Maga</t>
  </si>
  <si>
    <t xml:space="preserve"> </t>
  </si>
  <si>
    <t>Combat Perseption</t>
  </si>
  <si>
    <t>Perception</t>
  </si>
  <si>
    <t>Meditation</t>
  </si>
  <si>
    <t>Computer Ops</t>
  </si>
  <si>
    <t>Password Crack</t>
  </si>
  <si>
    <t>PickPocket</t>
  </si>
  <si>
    <t xml:space="preserve"> Motorbike</t>
  </si>
  <si>
    <t>Flirt</t>
  </si>
  <si>
    <t>Seduction</t>
  </si>
  <si>
    <t>Small Talk</t>
  </si>
  <si>
    <t>Intimidation</t>
  </si>
  <si>
    <t>EEPS</t>
  </si>
  <si>
    <t>Primary</t>
  </si>
  <si>
    <t>Value</t>
  </si>
  <si>
    <t>Mod</t>
  </si>
  <si>
    <t>RAW_PST</t>
  </si>
  <si>
    <t>PST Mod</t>
  </si>
  <si>
    <t>RAW_PEN</t>
  </si>
  <si>
    <t>PEN Mod</t>
  </si>
  <si>
    <t>RAW_DEX</t>
  </si>
  <si>
    <t>DEX Mod</t>
  </si>
  <si>
    <t>RAW_PAG</t>
  </si>
  <si>
    <t>PAG Mod</t>
  </si>
  <si>
    <t>RAW_PAW</t>
  </si>
  <si>
    <t>PAW Mod</t>
  </si>
  <si>
    <t>RAW_MST</t>
  </si>
  <si>
    <t>MST Mod</t>
  </si>
  <si>
    <t>RAW_MEN</t>
  </si>
  <si>
    <t>MEN Mod</t>
  </si>
  <si>
    <t>RAW_MAG</t>
  </si>
  <si>
    <t>MAG Mod</t>
  </si>
  <si>
    <t>RAW_NRG</t>
  </si>
  <si>
    <t>NRG Mod</t>
  </si>
  <si>
    <t>RAW_MAW</t>
  </si>
  <si>
    <t>MAW Mod</t>
  </si>
  <si>
    <t>PBD Mod</t>
  </si>
  <si>
    <t>PEX Mod</t>
  </si>
  <si>
    <t>PFT Mod</t>
  </si>
  <si>
    <t>PMV Mod</t>
  </si>
  <si>
    <t>MBD Mod</t>
  </si>
  <si>
    <t>MEX Mod</t>
  </si>
  <si>
    <t>MFT Mod</t>
  </si>
  <si>
    <t>MMV Mod</t>
  </si>
  <si>
    <t>ACC Mod</t>
  </si>
  <si>
    <t>PCA Mod</t>
  </si>
  <si>
    <t>PDF Mod</t>
  </si>
  <si>
    <t>FCS Mod</t>
  </si>
  <si>
    <t>MCA Mod</t>
  </si>
  <si>
    <t>MDF Mod</t>
  </si>
  <si>
    <t>MSPD Mod</t>
  </si>
  <si>
    <t>PSPD Mod</t>
  </si>
  <si>
    <t>APP</t>
  </si>
  <si>
    <t>APP Mod</t>
  </si>
  <si>
    <t>HGT</t>
  </si>
  <si>
    <t>WGT</t>
  </si>
  <si>
    <t>STAT</t>
  </si>
  <si>
    <t>SPEED</t>
  </si>
  <si>
    <t>SKILLTYPE</t>
  </si>
  <si>
    <t>COST</t>
  </si>
  <si>
    <t>SKILLINTER</t>
  </si>
  <si>
    <t>SKILLTOOL</t>
  </si>
  <si>
    <t>MT</t>
  </si>
  <si>
    <t>CT</t>
  </si>
  <si>
    <t>ENG</t>
  </si>
  <si>
    <t>SCI</t>
  </si>
  <si>
    <t>TECH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</si>
</sst>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12.0"/>
      <name val="Dejavu sans"/>
    </font>
    <font>
      <sz val="12.0"/>
      <name val="Arial"/>
    </font>
    <font>
      <sz val="10.0"/>
      <name val="Arial"/>
    </font>
    <font/>
    <font>
      <b/>
      <sz val="12.0"/>
      <name val="Arial"/>
    </font>
    <font>
      <sz val="12.0"/>
    </font>
    <font>
      <sz val="10.0"/>
    </font>
    <font>
      <sz val="6.0"/>
      <name val="Times New Roman"/>
    </font>
  </fonts>
  <fills count="10">
    <fill>
      <patternFill patternType="none"/>
    </fill>
    <fill>
      <patternFill patternType="lightGray"/>
    </fill>
    <fill>
      <patternFill patternType="solid">
        <fgColor rgb="FF33CC66"/>
        <bgColor rgb="FF33CC66"/>
      </patternFill>
    </fill>
    <fill>
      <patternFill patternType="solid">
        <fgColor rgb="FF94BD5E"/>
        <bgColor rgb="FF94BD5E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CCCC"/>
        <bgColor rgb="FF00CCCC"/>
      </patternFill>
    </fill>
    <fill>
      <patternFill patternType="solid">
        <fgColor rgb="FF00DCFF"/>
        <bgColor rgb="FF00DCFF"/>
      </patternFill>
    </fill>
    <fill>
      <patternFill patternType="solid">
        <fgColor rgb="FF00FFFF"/>
        <bgColor rgb="FF00FFFF"/>
      </patternFill>
    </fill>
    <fill>
      <patternFill patternType="solid">
        <fgColor rgb="FF7DA647"/>
        <bgColor rgb="FF7DA647"/>
      </patternFill>
    </fill>
  </fills>
  <borders count="9">
    <border/>
    <border>
      <left style="thin">
        <color rgb="FF008000"/>
      </left>
      <right/>
      <top/>
      <bottom/>
    </border>
    <border>
      <left style="thin">
        <color rgb="FF008000"/>
      </left>
      <right/>
      <top style="thin">
        <color rgb="FF008000"/>
      </top>
      <bottom/>
    </border>
    <border>
      <left/>
      <right/>
      <top style="thin">
        <color rgb="FF008000"/>
      </top>
      <bottom/>
    </border>
    <border>
      <left/>
      <right/>
      <top/>
      <bottom/>
    </border>
    <border>
      <left style="thin">
        <color rgb="FF008000"/>
      </left>
      <right/>
      <top/>
      <bottom style="thin">
        <color rgb="FF008000"/>
      </bottom>
    </border>
    <border>
      <left/>
      <right/>
      <top/>
      <bottom style="thin">
        <color rgb="FF008000"/>
      </bottom>
    </border>
    <border>
      <right/>
      <top/>
      <bottom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0" fillId="0" fontId="2" numFmtId="0" xfId="0" applyAlignment="1" applyFont="1">
      <alignment readingOrder="0" shrinkToFit="0" wrapText="0"/>
    </xf>
    <xf borderId="0" fillId="0" fontId="3" numFmtId="0" xfId="0" applyAlignment="1" applyFont="1">
      <alignment shrinkToFit="0" wrapText="0"/>
    </xf>
    <xf borderId="0" fillId="0" fontId="1" numFmtId="0" xfId="0" applyAlignment="1" applyFont="1">
      <alignment shrinkToFit="0" wrapText="0"/>
    </xf>
    <xf borderId="0" fillId="0" fontId="3" numFmtId="0" xfId="0" applyAlignment="1" applyFont="1">
      <alignment shrinkToFit="0" wrapText="0"/>
    </xf>
    <xf borderId="0" fillId="0" fontId="1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wrapText="0"/>
    </xf>
    <xf borderId="2" fillId="2" fontId="1" numFmtId="0" xfId="0" applyAlignment="1" applyBorder="1" applyFont="1">
      <alignment shrinkToFit="0" wrapText="0"/>
    </xf>
    <xf borderId="3" fillId="2" fontId="1" numFmtId="0" xfId="0" applyAlignment="1" applyBorder="1" applyFont="1">
      <alignment readingOrder="0" shrinkToFit="0" wrapText="0"/>
    </xf>
    <xf borderId="3" fillId="3" fontId="1" numFmtId="0" xfId="0" applyAlignment="1" applyBorder="1" applyFill="1" applyFont="1">
      <alignment shrinkToFit="0" wrapText="0"/>
    </xf>
    <xf borderId="4" fillId="2" fontId="1" numFmtId="0" xfId="0" applyAlignment="1" applyBorder="1" applyFont="1">
      <alignment shrinkToFit="0" wrapText="0"/>
    </xf>
    <xf borderId="4" fillId="3" fontId="1" numFmtId="0" xfId="0" applyAlignment="1" applyBorder="1" applyFont="1">
      <alignment shrinkToFit="0" wrapText="0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 shrinkToFit="0" wrapText="0"/>
    </xf>
    <xf borderId="5" fillId="2" fontId="1" numFmtId="0" xfId="0" applyAlignment="1" applyBorder="1" applyFont="1">
      <alignment shrinkToFit="0" wrapText="0"/>
    </xf>
    <xf borderId="6" fillId="2" fontId="1" numFmtId="0" xfId="0" applyAlignment="1" applyBorder="1" applyFont="1">
      <alignment shrinkToFit="0" wrapText="0"/>
    </xf>
    <xf borderId="6" fillId="3" fontId="1" numFmtId="0" xfId="0" applyAlignment="1" applyBorder="1" applyFont="1">
      <alignment shrinkToFit="0" wrapText="0"/>
    </xf>
    <xf borderId="4" fillId="2" fontId="1" numFmtId="0" xfId="0" applyAlignment="1" applyBorder="1" applyFont="1">
      <alignment readingOrder="0" shrinkToFit="0" wrapText="0"/>
    </xf>
    <xf borderId="4" fillId="2" fontId="2" numFmtId="0" xfId="0" applyAlignment="1" applyBorder="1" applyFont="1">
      <alignment horizontal="left" readingOrder="0" shrinkToFit="0" wrapText="0"/>
    </xf>
    <xf borderId="4" fillId="2" fontId="2" numFmtId="0" xfId="0" applyAlignment="1" applyBorder="1" applyFont="1">
      <alignment readingOrder="0" shrinkToFit="0" wrapText="0"/>
    </xf>
    <xf borderId="4" fillId="4" fontId="5" numFmtId="0" xfId="0" applyAlignment="1" applyBorder="1" applyFill="1" applyFont="1">
      <alignment shrinkToFit="0" wrapText="0"/>
    </xf>
    <xf borderId="4" fillId="5" fontId="5" numFmtId="0" xfId="0" applyAlignment="1" applyBorder="1" applyFill="1" applyFont="1">
      <alignment shrinkToFit="0" wrapText="0"/>
    </xf>
    <xf borderId="0" fillId="0" fontId="2" numFmtId="0" xfId="0" applyAlignment="1" applyFont="1">
      <alignment readingOrder="0" shrinkToFit="0" wrapText="0"/>
    </xf>
    <xf borderId="4" fillId="5" fontId="2" numFmtId="0" xfId="0" applyAlignment="1" applyBorder="1" applyFont="1">
      <alignment shrinkToFit="0" wrapText="0"/>
    </xf>
    <xf borderId="0" fillId="0" fontId="2" numFmtId="0" xfId="0" applyAlignment="1" applyFont="1">
      <alignment horizontal="left" readingOrder="0" shrinkToFit="0" wrapText="0"/>
    </xf>
    <xf borderId="0" fillId="0" fontId="2" numFmtId="0" xfId="0" applyAlignment="1" applyFont="1">
      <alignment horizontal="left" shrinkToFit="0" wrapText="0"/>
    </xf>
    <xf borderId="0" fillId="0" fontId="6" numFmtId="0" xfId="0" applyAlignment="1" applyFont="1">
      <alignment readingOrder="0" shrinkToFit="0" vertical="bottom" wrapText="0"/>
    </xf>
    <xf borderId="7" fillId="5" fontId="4" numFmtId="0" xfId="0" applyAlignment="1" applyBorder="1" applyFont="1">
      <alignment shrinkToFit="0" vertical="bottom" wrapText="0"/>
    </xf>
    <xf borderId="7" fillId="5" fontId="4" numFmtId="0" xfId="0" applyAlignment="1" applyBorder="1" applyFont="1">
      <alignment horizontal="right" shrinkToFit="0" vertical="bottom" wrapText="0"/>
    </xf>
    <xf borderId="7" fillId="5" fontId="7" numFmtId="0" xfId="0" applyAlignment="1" applyBorder="1" applyFont="1">
      <alignment vertical="bottom"/>
    </xf>
    <xf borderId="0" fillId="0" fontId="6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7" numFmtId="0" xfId="0" applyAlignment="1" applyFont="1">
      <alignment vertical="bottom"/>
    </xf>
    <xf borderId="0" fillId="0" fontId="2" numFmtId="0" xfId="0" applyAlignment="1" applyFont="1">
      <alignment shrinkToFit="0" wrapText="0"/>
    </xf>
    <xf borderId="8" fillId="6" fontId="3" numFmtId="0" xfId="0" applyAlignment="1" applyBorder="1" applyFill="1" applyFont="1">
      <alignment shrinkToFit="0" wrapText="0"/>
    </xf>
    <xf borderId="8" fillId="7" fontId="3" numFmtId="0" xfId="0" applyAlignment="1" applyBorder="1" applyFill="1" applyFont="1">
      <alignment shrinkToFit="0" wrapText="0"/>
    </xf>
    <xf borderId="4" fillId="6" fontId="3" numFmtId="0" xfId="0" applyAlignment="1" applyBorder="1" applyFont="1">
      <alignment shrinkToFit="0" wrapText="0"/>
    </xf>
    <xf borderId="4" fillId="6" fontId="3" numFmtId="0" xfId="0" applyAlignment="1" applyBorder="1" applyFont="1">
      <alignment readingOrder="0" shrinkToFit="0" wrapText="0"/>
    </xf>
    <xf borderId="4" fillId="7" fontId="3" numFmtId="0" xfId="0" applyAlignment="1" applyBorder="1" applyFont="1">
      <alignment shrinkToFit="0" wrapText="0"/>
    </xf>
    <xf borderId="4" fillId="7" fontId="3" numFmtId="0" xfId="0" applyAlignment="1" applyBorder="1" applyFont="1">
      <alignment readingOrder="0" shrinkToFit="0" wrapText="0"/>
    </xf>
    <xf borderId="0" fillId="0" fontId="8" numFmtId="0" xfId="0" applyAlignment="1" applyFont="1">
      <alignment shrinkToFit="0" wrapText="0"/>
    </xf>
    <xf borderId="4" fillId="8" fontId="3" numFmtId="0" xfId="0" applyAlignment="1" applyBorder="1" applyFill="1" applyFont="1">
      <alignment shrinkToFit="0" wrapText="0"/>
    </xf>
    <xf borderId="4" fillId="9" fontId="3" numFmtId="0" xfId="0" applyAlignment="1" applyBorder="1" applyFill="1" applyFont="1">
      <alignment shrinkToFit="0" wrapText="0"/>
    </xf>
    <xf borderId="4" fillId="9" fontId="3" numFmtId="0" xfId="0" applyAlignment="1" applyBorder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1" max="1" width="27.13"/>
    <col customWidth="1" min="2" max="2" width="7.25"/>
    <col customWidth="1" min="3" max="3" width="21.75"/>
    <col customWidth="1" min="4" max="4" width="7.63"/>
    <col customWidth="1" min="5" max="5" width="5.13"/>
    <col customWidth="1" min="6" max="8" width="10.13"/>
    <col customWidth="1" min="9" max="9" width="27.25"/>
    <col customWidth="1" min="10" max="14" width="10.13"/>
  </cols>
  <sheetData>
    <row r="1" ht="17.25" customHeight="1">
      <c r="A1" s="1" t="s">
        <v>0</v>
      </c>
      <c r="B1" s="2" t="s">
        <v>1</v>
      </c>
      <c r="C1" s="3"/>
      <c r="D1" s="4"/>
      <c r="E1" s="5"/>
      <c r="F1" s="5"/>
      <c r="G1" s="3"/>
      <c r="H1" s="3"/>
      <c r="I1" s="3"/>
      <c r="J1" s="3"/>
      <c r="K1" s="3"/>
      <c r="L1" s="3"/>
      <c r="M1" s="3"/>
      <c r="N1" s="3"/>
    </row>
    <row r="2" ht="17.25" customHeight="1">
      <c r="A2" s="4"/>
      <c r="B2" s="6" t="s">
        <v>2</v>
      </c>
      <c r="C2" s="4"/>
      <c r="D2" s="4"/>
      <c r="E2" s="5"/>
      <c r="F2" s="5"/>
      <c r="G2" s="3"/>
      <c r="H2" s="3"/>
      <c r="I2" s="7" t="s">
        <v>3</v>
      </c>
      <c r="J2" s="3"/>
      <c r="K2" s="3"/>
      <c r="L2" s="3"/>
      <c r="M2" s="3"/>
      <c r="N2" s="3"/>
    </row>
    <row r="3" ht="17.25" customHeight="1">
      <c r="A3" s="4"/>
      <c r="B3" s="4"/>
      <c r="C3" s="4"/>
      <c r="D3" s="4"/>
      <c r="E3" s="5"/>
      <c r="F3" s="5"/>
      <c r="G3" s="7" t="s">
        <v>4</v>
      </c>
      <c r="H3" s="3"/>
      <c r="I3" s="7" t="s">
        <v>5</v>
      </c>
      <c r="J3" s="3"/>
      <c r="K3" s="3"/>
      <c r="L3" s="3"/>
      <c r="M3" s="3"/>
      <c r="N3" s="3"/>
    </row>
    <row r="4" ht="17.25" customHeight="1">
      <c r="A4" s="8" t="s">
        <v>6</v>
      </c>
      <c r="B4" s="9">
        <f>(RAW_PST+PST_Mod)</f>
        <v>12</v>
      </c>
      <c r="C4" s="10" t="s">
        <v>7</v>
      </c>
      <c r="D4" s="10">
        <f>RAW_MST+MST_Mod</f>
        <v>18</v>
      </c>
      <c r="E4" s="5"/>
      <c r="F4" s="5"/>
      <c r="G4" s="7" t="s">
        <v>2</v>
      </c>
      <c r="H4" s="3"/>
      <c r="I4" s="7" t="s">
        <v>8</v>
      </c>
      <c r="J4" s="3"/>
      <c r="K4" s="3"/>
      <c r="L4" s="3"/>
      <c r="M4" s="3"/>
      <c r="N4" s="3"/>
    </row>
    <row r="5" ht="17.25" customHeight="1">
      <c r="A5" s="1" t="s">
        <v>9</v>
      </c>
      <c r="B5" s="11">
        <f>RAW_MST+MST_Mod</f>
        <v>18</v>
      </c>
      <c r="C5" s="12" t="s">
        <v>10</v>
      </c>
      <c r="D5" s="12">
        <f>RAW_MEN+MEN_Mod</f>
        <v>11</v>
      </c>
      <c r="E5" s="5"/>
      <c r="F5" s="5"/>
      <c r="G5" s="7" t="s">
        <v>11</v>
      </c>
      <c r="H5" s="3"/>
      <c r="I5" s="3"/>
      <c r="J5" s="3"/>
      <c r="K5" s="3"/>
      <c r="L5" s="7"/>
      <c r="M5" s="3"/>
      <c r="N5" s="3"/>
    </row>
    <row r="6" ht="17.25" customHeight="1">
      <c r="A6" s="1" t="s">
        <v>12</v>
      </c>
      <c r="B6" s="11">
        <f>(RAW_DEX+DEX_Mod)</f>
        <v>10</v>
      </c>
      <c r="C6" s="12" t="s">
        <v>13</v>
      </c>
      <c r="D6" s="12">
        <f>RAW_MAG+MAG_Mod</f>
        <v>10</v>
      </c>
      <c r="E6" s="5"/>
      <c r="F6" s="5"/>
      <c r="G6" s="7" t="s">
        <v>14</v>
      </c>
      <c r="H6" s="3"/>
      <c r="I6" s="3"/>
      <c r="J6" s="3"/>
      <c r="K6" s="3"/>
      <c r="L6" s="7"/>
      <c r="M6" s="3"/>
      <c r="N6" s="3"/>
    </row>
    <row r="7" ht="17.25" customHeight="1">
      <c r="A7" s="1" t="s">
        <v>15</v>
      </c>
      <c r="B7" s="11">
        <f>RAW_PAG+PAG_Mod</f>
        <v>14</v>
      </c>
      <c r="C7" s="12" t="s">
        <v>16</v>
      </c>
      <c r="D7" s="12">
        <f>RAW_NRG+NRG_Mod</f>
        <v>16</v>
      </c>
      <c r="E7" s="5"/>
      <c r="F7" s="5"/>
      <c r="G7" s="7" t="s">
        <v>17</v>
      </c>
      <c r="H7" s="3"/>
      <c r="I7" s="7" t="s">
        <v>18</v>
      </c>
      <c r="J7" s="3"/>
      <c r="K7" s="3"/>
      <c r="L7" s="7" t="s">
        <v>19</v>
      </c>
      <c r="M7" s="3"/>
      <c r="N7" s="3"/>
    </row>
    <row r="8" ht="17.25" customHeight="1">
      <c r="A8" s="1" t="s">
        <v>20</v>
      </c>
      <c r="B8" s="11">
        <f>RAW_PAW+PAW_Mod</f>
        <v>10</v>
      </c>
      <c r="C8" s="12" t="s">
        <v>21</v>
      </c>
      <c r="D8" s="12">
        <f>RAW_MAW+MAW_Mod</f>
        <v>14</v>
      </c>
      <c r="E8" s="5"/>
      <c r="F8" s="5"/>
      <c r="G8" s="3"/>
      <c r="H8" s="3"/>
      <c r="I8" s="7" t="s">
        <v>22</v>
      </c>
      <c r="J8" s="3"/>
      <c r="K8" s="3"/>
      <c r="L8" s="13" t="s">
        <v>23</v>
      </c>
      <c r="M8" s="3"/>
      <c r="N8" s="3"/>
    </row>
    <row r="9" ht="17.25" customHeight="1">
      <c r="A9" s="1"/>
      <c r="B9" s="11"/>
      <c r="C9" s="12"/>
      <c r="D9" s="12"/>
      <c r="E9" s="5"/>
      <c r="F9" s="5"/>
      <c r="G9" s="3"/>
      <c r="H9" s="3"/>
      <c r="I9" s="3"/>
      <c r="J9" s="3"/>
      <c r="K9" s="3"/>
      <c r="L9" s="7" t="s">
        <v>24</v>
      </c>
      <c r="M9" s="3"/>
      <c r="N9" s="3"/>
    </row>
    <row r="10" ht="17.25" customHeight="1">
      <c r="A10" s="1" t="s">
        <v>25</v>
      </c>
      <c r="B10" s="11">
        <f>PST+PEN+PBD_Mod</f>
        <v>32</v>
      </c>
      <c r="C10" s="12" t="s">
        <v>26</v>
      </c>
      <c r="D10" s="12">
        <f>(MST+MEN)+MBD_Mod</f>
        <v>29</v>
      </c>
      <c r="E10" s="5"/>
      <c r="F10" s="14"/>
      <c r="G10" s="3"/>
      <c r="H10" s="3"/>
      <c r="I10" s="3"/>
      <c r="J10" s="3"/>
      <c r="K10" s="3"/>
      <c r="L10" s="3"/>
      <c r="M10" s="3"/>
      <c r="N10" s="3"/>
    </row>
    <row r="11" ht="17.25" customHeight="1">
      <c r="A11" s="1" t="s">
        <v>27</v>
      </c>
      <c r="B11" s="11">
        <f>(2*PEN)+PAG+PFT_Mod</f>
        <v>50</v>
      </c>
      <c r="C11" s="12" t="s">
        <v>28</v>
      </c>
      <c r="D11" s="12">
        <f>(2*MEN)+MAG+MFT_Mod</f>
        <v>32</v>
      </c>
      <c r="E11" s="5"/>
      <c r="F11" s="14" t="s">
        <v>29</v>
      </c>
      <c r="G11" s="3"/>
      <c r="H11" s="3"/>
      <c r="I11" s="7" t="s">
        <v>30</v>
      </c>
      <c r="J11" s="3"/>
      <c r="K11" s="3"/>
      <c r="L11" s="3"/>
      <c r="M11" s="3"/>
      <c r="N11" s="3"/>
    </row>
    <row r="12" ht="17.25" customHeight="1">
      <c r="A12" s="1" t="s">
        <v>31</v>
      </c>
      <c r="B12" s="11">
        <f>(4*PEN)+PAG+PEX_Mod</f>
        <v>86</v>
      </c>
      <c r="C12" s="12" t="s">
        <v>32</v>
      </c>
      <c r="D12" s="12">
        <f>(4*MEN)+MAG+MEX_Mod</f>
        <v>54</v>
      </c>
      <c r="E12" s="5"/>
      <c r="F12" s="5"/>
      <c r="G12" s="3"/>
      <c r="H12" s="3"/>
      <c r="I12" s="7" t="s">
        <v>33</v>
      </c>
      <c r="J12" s="3"/>
      <c r="K12" s="3"/>
      <c r="L12" s="3"/>
      <c r="M12" s="3"/>
      <c r="N12" s="3"/>
    </row>
    <row r="13" ht="17.25" customHeight="1">
      <c r="A13" s="1" t="s">
        <v>34</v>
      </c>
      <c r="B13" s="11">
        <f>((PAG+PST)/5)*PMV_Mod</f>
        <v>5.2</v>
      </c>
      <c r="C13" s="12" t="s">
        <v>35</v>
      </c>
      <c r="D13" s="12">
        <f>((MAG+MST)/5)*MMV_Mod</f>
        <v>5.6</v>
      </c>
      <c r="E13" s="5"/>
      <c r="F13" s="5"/>
      <c r="G13" s="3"/>
      <c r="H13" s="3"/>
      <c r="I13" s="7" t="s">
        <v>36</v>
      </c>
      <c r="J13" s="3"/>
      <c r="K13" s="3"/>
      <c r="L13" s="3"/>
      <c r="M13" s="3"/>
      <c r="N13" s="3"/>
    </row>
    <row r="14" ht="17.25" customHeight="1">
      <c r="A14" s="1"/>
      <c r="B14" s="11"/>
      <c r="C14" s="12"/>
      <c r="D14" s="12"/>
      <c r="E14" s="5"/>
      <c r="F14" s="5"/>
      <c r="G14" s="3"/>
      <c r="H14" s="3"/>
      <c r="I14" s="7" t="s">
        <v>37</v>
      </c>
      <c r="J14" s="3"/>
      <c r="K14" s="3"/>
      <c r="L14" s="3"/>
      <c r="M14" s="3"/>
      <c r="N14" s="3"/>
    </row>
    <row r="15" ht="17.25" customHeight="1">
      <c r="A15" s="1" t="s">
        <v>38</v>
      </c>
      <c r="B15" s="11">
        <f>(PST+DEX)/2+ACC_Mod</f>
        <v>11</v>
      </c>
      <c r="C15" s="12" t="s">
        <v>39</v>
      </c>
      <c r="D15" s="12">
        <f>(MST+MAG)/2+FCS_Mod</f>
        <v>14</v>
      </c>
      <c r="E15" s="5"/>
      <c r="F15" s="5"/>
      <c r="G15" s="3"/>
      <c r="H15" s="3"/>
      <c r="I15" s="7" t="s">
        <v>40</v>
      </c>
      <c r="J15" s="3"/>
      <c r="K15" s="3"/>
      <c r="L15" s="3"/>
      <c r="M15" s="3"/>
      <c r="N15" s="3"/>
    </row>
    <row r="16" ht="17.25" customHeight="1">
      <c r="A16" s="1" t="s">
        <v>41</v>
      </c>
      <c r="B16" s="11">
        <f>(PST+DEX+PAG)/3+PCA_Mod</f>
        <v>12</v>
      </c>
      <c r="C16" s="12" t="s">
        <v>42</v>
      </c>
      <c r="D16" s="12">
        <f>(MST+NRG+MAG)/3+MCA_Mod</f>
        <v>14.66666667</v>
      </c>
      <c r="E16" s="5"/>
      <c r="F16" s="3"/>
      <c r="G16" s="3"/>
      <c r="H16" s="3"/>
      <c r="I16" s="7" t="s">
        <v>43</v>
      </c>
      <c r="J16" s="3"/>
      <c r="K16" s="3"/>
      <c r="L16" s="3"/>
      <c r="M16" s="3"/>
      <c r="N16" s="3"/>
    </row>
    <row r="17" ht="17.25" customHeight="1">
      <c r="A17" s="1" t="s">
        <v>44</v>
      </c>
      <c r="B17" s="11">
        <f>(PAG+DEX)/2+PAG_Mod</f>
        <v>12</v>
      </c>
      <c r="C17" s="12" t="s">
        <v>45</v>
      </c>
      <c r="D17" s="12">
        <f>(NRG+MAG)/2+MDF_Mod</f>
        <v>13</v>
      </c>
      <c r="E17" s="5"/>
      <c r="F17" s="3"/>
      <c r="G17" s="3"/>
      <c r="H17" s="3"/>
      <c r="I17" s="7" t="s">
        <v>46</v>
      </c>
      <c r="J17" s="3"/>
      <c r="K17" s="3"/>
      <c r="L17" s="3"/>
      <c r="M17" s="3"/>
      <c r="N17" s="3"/>
    </row>
    <row r="18" ht="17.25" customHeight="1">
      <c r="A18" s="1"/>
      <c r="B18" s="11"/>
      <c r="C18" s="12"/>
      <c r="D18" s="12"/>
      <c r="E18" s="5"/>
      <c r="F18" s="3"/>
      <c r="G18" s="3"/>
      <c r="H18" s="3"/>
      <c r="I18" s="3"/>
      <c r="J18" s="3"/>
      <c r="K18" s="3"/>
      <c r="L18" s="3"/>
      <c r="M18" s="3"/>
      <c r="N18" s="3"/>
    </row>
    <row r="19" ht="17.25" customHeight="1">
      <c r="A19" s="15" t="s">
        <v>47</v>
      </c>
      <c r="B19" s="16">
        <f>VLOOKUP(PAW,Tables!A1:B41,2)+PSPD_Mod</f>
        <v>4</v>
      </c>
      <c r="C19" s="17" t="s">
        <v>48</v>
      </c>
      <c r="D19" s="17">
        <f>VLOOKUP(MAW,Tables!A1:B41,2)+MSPD_Mod</f>
        <v>4</v>
      </c>
      <c r="E19" s="5"/>
      <c r="F19" s="3"/>
      <c r="G19" s="3"/>
      <c r="H19" s="3"/>
      <c r="I19" s="3"/>
      <c r="J19" s="3"/>
      <c r="K19" s="3"/>
      <c r="L19" s="3"/>
      <c r="M19" s="3"/>
      <c r="N19" s="3"/>
    </row>
    <row r="20" ht="14.25" customHeight="1">
      <c r="A20" s="5"/>
      <c r="B20" s="5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</row>
    <row r="21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ht="17.25" customHeight="1">
      <c r="A22" s="1" t="s">
        <v>49</v>
      </c>
      <c r="B22" s="18">
        <v>5.0</v>
      </c>
      <c r="C22" s="19">
        <v>11.0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ht="17.25" customHeight="1">
      <c r="A23" s="1" t="s">
        <v>50</v>
      </c>
      <c r="B23" s="20">
        <v>150.0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ht="17.25" customHeight="1">
      <c r="A24" s="1" t="s">
        <v>51</v>
      </c>
      <c r="B24" s="18">
        <v>2.0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1" max="1" width="43.63"/>
    <col customWidth="1" hidden="1" min="2" max="8" width="10.75"/>
    <col customWidth="1" min="9" max="9" width="8.0"/>
    <col customWidth="1" min="10" max="12" width="10.13"/>
    <col customWidth="1" min="13" max="13" width="12.25"/>
    <col customWidth="1" min="14" max="24" width="10.13"/>
  </cols>
  <sheetData>
    <row r="1" ht="17.25" customHeight="1">
      <c r="A1" s="21" t="s">
        <v>52</v>
      </c>
      <c r="B1" s="22" t="s">
        <v>53</v>
      </c>
      <c r="C1" s="22" t="s">
        <v>54</v>
      </c>
      <c r="D1" s="22" t="s">
        <v>55</v>
      </c>
      <c r="E1" s="22" t="s">
        <v>56</v>
      </c>
      <c r="F1" s="22" t="s">
        <v>57</v>
      </c>
      <c r="G1" s="22" t="s">
        <v>58</v>
      </c>
      <c r="H1" s="22" t="s">
        <v>59</v>
      </c>
      <c r="I1" s="21" t="s">
        <v>60</v>
      </c>
      <c r="J1" s="21" t="s">
        <v>61</v>
      </c>
      <c r="K1" s="21" t="s">
        <v>62</v>
      </c>
      <c r="L1" s="21" t="s">
        <v>63</v>
      </c>
      <c r="M1" s="21" t="s">
        <v>64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17.25" customHeight="1">
      <c r="A2" s="23" t="s">
        <v>65</v>
      </c>
      <c r="B2" s="24" t="s">
        <v>66</v>
      </c>
      <c r="C2" s="24" t="s">
        <v>67</v>
      </c>
      <c r="D2" s="24" t="s">
        <v>68</v>
      </c>
      <c r="E2" s="24">
        <f>VLOOKUP($B2,Tables!$D$1:$F$8,2)+VLOOKUP($C2,Tables!$H$1:$J$4,2)+VLOOKUP($D2,Tables!$L$1:$N$4,2)</f>
        <v>-4</v>
      </c>
      <c r="F2" s="24" t="s">
        <v>69</v>
      </c>
      <c r="G2" s="24"/>
      <c r="H2" s="24"/>
      <c r="I2" s="25">
        <v>20.0</v>
      </c>
      <c r="J2" s="26">
        <f t="shared" ref="J2:J13" si="1">SUM(INDIRECT(F2)+IF(ISERR(INDIRECT(G2)),0,INDIRECT(G2))+IF(ISERR(INDIRECT(H2)),0,INDIRECT(H2)))/(3-COUNTBLANK(F2:H2))</f>
        <v>18</v>
      </c>
      <c r="K2" s="26">
        <f t="shared" ref="K2:K12" si="2">3*J2+I2*4+E2*5</f>
        <v>114</v>
      </c>
      <c r="L2" s="26">
        <f t="shared" ref="L2:L13" si="3">ROUND(I2/2,0)</f>
        <v>10</v>
      </c>
      <c r="M2" s="26">
        <f>VLOOKUP($B2,Tables!$D$1:$F$8,3)+VLOOKUP($C2,Tables!$H$1:$J$4,3)+VLOOKUP($D2,Tables!$L$1:$N$4,3)</f>
        <v>3</v>
      </c>
      <c r="N2" s="7"/>
      <c r="O2" s="7"/>
      <c r="P2" s="3"/>
      <c r="Q2" s="3"/>
      <c r="R2" s="3"/>
      <c r="S2" s="3"/>
      <c r="T2" s="3"/>
      <c r="U2" s="3"/>
      <c r="V2" s="3"/>
      <c r="W2" s="3"/>
      <c r="X2" s="3"/>
    </row>
    <row r="3" ht="17.25" customHeight="1">
      <c r="A3" s="23" t="s">
        <v>70</v>
      </c>
      <c r="B3" s="24" t="s">
        <v>66</v>
      </c>
      <c r="C3" s="24" t="s">
        <v>67</v>
      </c>
      <c r="D3" s="24" t="s">
        <v>68</v>
      </c>
      <c r="E3" s="24">
        <f>VLOOKUP($B3,Tables!$D$1:$F$8,2)+VLOOKUP($C3,Tables!$H$1:$J$4,2)+VLOOKUP($D3,Tables!$L$1:$N$4,2)</f>
        <v>-4</v>
      </c>
      <c r="F3" s="24" t="s">
        <v>69</v>
      </c>
      <c r="G3" s="24"/>
      <c r="H3" s="24"/>
      <c r="I3" s="25">
        <v>10.0</v>
      </c>
      <c r="J3" s="26">
        <f t="shared" si="1"/>
        <v>18</v>
      </c>
      <c r="K3" s="26">
        <f t="shared" si="2"/>
        <v>74</v>
      </c>
      <c r="L3" s="26">
        <f t="shared" si="3"/>
        <v>5</v>
      </c>
      <c r="M3" s="26">
        <f>VLOOKUP($B3,Tables!$D$1:$F$8,3)+VLOOKUP($C3,Tables!$H$1:$J$4,3)+VLOOKUP($D3,Tables!$L$1:$N$4,3)</f>
        <v>3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17.25" customHeight="1">
      <c r="A4" s="23" t="s">
        <v>71</v>
      </c>
      <c r="B4" s="24" t="s">
        <v>66</v>
      </c>
      <c r="C4" s="24" t="s">
        <v>67</v>
      </c>
      <c r="D4" s="24" t="s">
        <v>68</v>
      </c>
      <c r="E4" s="24">
        <f>VLOOKUP($B4,Tables!$D$1:$F$8,2)+VLOOKUP($C4,Tables!$H$1:$J$4,2)+VLOOKUP($D4,Tables!$L$1:$N$4,2)</f>
        <v>-4</v>
      </c>
      <c r="F4" s="24" t="s">
        <v>69</v>
      </c>
      <c r="G4" s="24"/>
      <c r="H4" s="24"/>
      <c r="I4" s="25">
        <v>5.0</v>
      </c>
      <c r="J4" s="26">
        <f t="shared" si="1"/>
        <v>18</v>
      </c>
      <c r="K4" s="26">
        <f t="shared" si="2"/>
        <v>54</v>
      </c>
      <c r="L4" s="26">
        <f t="shared" si="3"/>
        <v>3</v>
      </c>
      <c r="M4" s="26">
        <f>VLOOKUP($B4,Tables!$D$1:$F$8,3)+VLOOKUP($C4,Tables!$H$1:$J$4,3)+VLOOKUP($D4,Tables!$L$1:$N$4,3)</f>
        <v>3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17.25" customHeight="1">
      <c r="A5" s="23" t="s">
        <v>72</v>
      </c>
      <c r="B5" s="24" t="s">
        <v>66</v>
      </c>
      <c r="C5" s="24" t="s">
        <v>67</v>
      </c>
      <c r="D5" s="24" t="s">
        <v>68</v>
      </c>
      <c r="E5" s="24">
        <f>VLOOKUP($B5,Tables!$D$1:$F$8,2)+VLOOKUP($C5,Tables!$H$1:$J$4,2)+VLOOKUP($D5,Tables!$L$1:$N$4,2)</f>
        <v>-4</v>
      </c>
      <c r="F5" s="24" t="s">
        <v>69</v>
      </c>
      <c r="G5" s="24"/>
      <c r="H5" s="24"/>
      <c r="I5" s="25">
        <v>5.0</v>
      </c>
      <c r="J5" s="26">
        <f t="shared" si="1"/>
        <v>18</v>
      </c>
      <c r="K5" s="26">
        <f t="shared" si="2"/>
        <v>54</v>
      </c>
      <c r="L5" s="26">
        <f t="shared" si="3"/>
        <v>3</v>
      </c>
      <c r="M5" s="26">
        <f>VLOOKUP($B5,Tables!$D$1:$F$8,3)+VLOOKUP($C5,Tables!$H$1:$J$4,3)+VLOOKUP($D5,Tables!$L$1:$N$4,3)</f>
        <v>3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17.25" customHeight="1">
      <c r="A6" s="23" t="s">
        <v>73</v>
      </c>
      <c r="B6" s="24" t="s">
        <v>66</v>
      </c>
      <c r="C6" s="24" t="s">
        <v>67</v>
      </c>
      <c r="D6" s="24" t="s">
        <v>68</v>
      </c>
      <c r="E6" s="24">
        <f>VLOOKUP($B6,Tables!$D$1:$F$8,2)+VLOOKUP($C6,Tables!$H$1:$J$4,2)+VLOOKUP($D6,Tables!$L$1:$N$4,2)</f>
        <v>-4</v>
      </c>
      <c r="F6" s="24" t="s">
        <v>69</v>
      </c>
      <c r="G6" s="24"/>
      <c r="H6" s="24"/>
      <c r="I6" s="25">
        <v>10.0</v>
      </c>
      <c r="J6" s="26">
        <f t="shared" si="1"/>
        <v>18</v>
      </c>
      <c r="K6" s="26">
        <f t="shared" si="2"/>
        <v>74</v>
      </c>
      <c r="L6" s="26">
        <f t="shared" si="3"/>
        <v>5</v>
      </c>
      <c r="M6" s="26">
        <f>VLOOKUP($B6,Tables!$D$1:$F$8,3)+VLOOKUP($C6,Tables!$H$1:$J$4,3)+VLOOKUP($D6,Tables!$L$1:$N$4,3)</f>
        <v>3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17.25" customHeight="1">
      <c r="A7" s="23" t="s">
        <v>74</v>
      </c>
      <c r="B7" s="24" t="s">
        <v>66</v>
      </c>
      <c r="C7" s="24" t="s">
        <v>67</v>
      </c>
      <c r="D7" s="24" t="s">
        <v>68</v>
      </c>
      <c r="E7" s="24">
        <f>VLOOKUP($B7,Tables!$D$1:$F$8,2)+VLOOKUP($C7,Tables!$H$1:$J$4,2)+VLOOKUP($D7,Tables!$L$1:$N$4,2)</f>
        <v>-4</v>
      </c>
      <c r="F7" s="24" t="s">
        <v>69</v>
      </c>
      <c r="G7" s="24"/>
      <c r="H7" s="24"/>
      <c r="I7" s="25">
        <v>10.0</v>
      </c>
      <c r="J7" s="26">
        <f t="shared" si="1"/>
        <v>18</v>
      </c>
      <c r="K7" s="26">
        <f t="shared" si="2"/>
        <v>74</v>
      </c>
      <c r="L7" s="26">
        <f t="shared" si="3"/>
        <v>5</v>
      </c>
      <c r="M7" s="26">
        <f>VLOOKUP($B7,Tables!$D$1:$F$8,3)+VLOOKUP($C7,Tables!$H$1:$J$4,3)+VLOOKUP($D7,Tables!$L$1:$N$4,3)</f>
        <v>3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17.25" customHeight="1">
      <c r="A8" s="23" t="s">
        <v>75</v>
      </c>
      <c r="B8" s="24" t="s">
        <v>66</v>
      </c>
      <c r="C8" s="24" t="s">
        <v>67</v>
      </c>
      <c r="D8" s="24" t="s">
        <v>68</v>
      </c>
      <c r="E8" s="24">
        <f>VLOOKUP($B8,Tables!$D$1:$F$8,2)+VLOOKUP($C8,Tables!$H$1:$J$4,2)+VLOOKUP($D8,Tables!$L$1:$N$4,2)</f>
        <v>-4</v>
      </c>
      <c r="F8" s="24" t="s">
        <v>69</v>
      </c>
      <c r="G8" s="24"/>
      <c r="H8" s="24"/>
      <c r="I8" s="25">
        <v>5.0</v>
      </c>
      <c r="J8" s="26">
        <f t="shared" si="1"/>
        <v>18</v>
      </c>
      <c r="K8" s="26">
        <f t="shared" si="2"/>
        <v>54</v>
      </c>
      <c r="L8" s="26">
        <f t="shared" si="3"/>
        <v>3</v>
      </c>
      <c r="M8" s="26">
        <f>VLOOKUP($B8,Tables!$D$1:$F$8,3)+VLOOKUP($C8,Tables!$H$1:$J$4,3)+VLOOKUP($D8,Tables!$L$1:$N$4,3)</f>
        <v>3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16.5" customHeight="1">
      <c r="A9" s="23" t="s">
        <v>76</v>
      </c>
      <c r="B9" s="24" t="s">
        <v>66</v>
      </c>
      <c r="C9" s="24" t="s">
        <v>67</v>
      </c>
      <c r="D9" s="24" t="s">
        <v>68</v>
      </c>
      <c r="E9" s="24">
        <f>VLOOKUP($B9,Tables!$D$1:$F$8,2)+VLOOKUP($C9,Tables!$H$1:$J$4,2)+VLOOKUP($D9,Tables!$L$1:$N$4,2)</f>
        <v>-4</v>
      </c>
      <c r="F9" s="24" t="s">
        <v>69</v>
      </c>
      <c r="G9" s="24"/>
      <c r="H9" s="24"/>
      <c r="I9" s="25">
        <v>10.0</v>
      </c>
      <c r="J9" s="26">
        <f t="shared" si="1"/>
        <v>18</v>
      </c>
      <c r="K9" s="26">
        <f t="shared" si="2"/>
        <v>74</v>
      </c>
      <c r="L9" s="26">
        <f t="shared" si="3"/>
        <v>5</v>
      </c>
      <c r="M9" s="26">
        <f>VLOOKUP($B9,Tables!$D$1:$F$8,3)+VLOOKUP($C9,Tables!$H$1:$J$4,3)+VLOOKUP($D9,Tables!$L$1:$N$4,3)</f>
        <v>3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16.5" customHeight="1">
      <c r="A10" s="23" t="s">
        <v>77</v>
      </c>
      <c r="B10" s="24" t="s">
        <v>66</v>
      </c>
      <c r="C10" s="24" t="s">
        <v>67</v>
      </c>
      <c r="D10" s="24" t="s">
        <v>68</v>
      </c>
      <c r="E10" s="24">
        <f>VLOOKUP($B10,Tables!$D$1:$F$8,2)+VLOOKUP($C10,Tables!$H$1:$J$4,2)+VLOOKUP($D10,Tables!$L$1:$N$4,2)</f>
        <v>-4</v>
      </c>
      <c r="F10" s="24" t="s">
        <v>69</v>
      </c>
      <c r="G10" s="24"/>
      <c r="H10" s="24"/>
      <c r="I10" s="25">
        <v>5.0</v>
      </c>
      <c r="J10" s="26">
        <f t="shared" si="1"/>
        <v>18</v>
      </c>
      <c r="K10" s="26">
        <f t="shared" si="2"/>
        <v>54</v>
      </c>
      <c r="L10" s="26">
        <f t="shared" si="3"/>
        <v>3</v>
      </c>
      <c r="M10" s="26">
        <f>VLOOKUP($B10,Tables!$D$1:$F$8,3)+VLOOKUP($C10,Tables!$H$1:$J$4,3)+VLOOKUP($D10,Tables!$L$1:$N$4,3)</f>
        <v>3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16.5" customHeight="1">
      <c r="A11" s="23" t="s">
        <v>78</v>
      </c>
      <c r="B11" s="24" t="s">
        <v>66</v>
      </c>
      <c r="C11" s="24" t="s">
        <v>67</v>
      </c>
      <c r="D11" s="24" t="s">
        <v>68</v>
      </c>
      <c r="E11" s="24">
        <f>VLOOKUP($B11,Tables!$D$1:$F$8,2)+VLOOKUP($C11,Tables!$H$1:$J$4,2)+VLOOKUP($D11,Tables!$L$1:$N$4,2)</f>
        <v>-4</v>
      </c>
      <c r="F11" s="24" t="s">
        <v>69</v>
      </c>
      <c r="G11" s="24"/>
      <c r="H11" s="24"/>
      <c r="I11" s="25">
        <v>5.0</v>
      </c>
      <c r="J11" s="26">
        <f t="shared" si="1"/>
        <v>18</v>
      </c>
      <c r="K11" s="26">
        <f t="shared" si="2"/>
        <v>54</v>
      </c>
      <c r="L11" s="26">
        <f t="shared" si="3"/>
        <v>3</v>
      </c>
      <c r="M11" s="26">
        <f>VLOOKUP($B11,Tables!$D$1:$F$8,3)+VLOOKUP($C11,Tables!$H$1:$J$4,3)+VLOOKUP($D11,Tables!$L$1:$N$4,3)</f>
        <v>3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17.25" customHeight="1">
      <c r="A12" s="23" t="s">
        <v>79</v>
      </c>
      <c r="B12" s="24" t="s">
        <v>80</v>
      </c>
      <c r="C12" s="24" t="s">
        <v>67</v>
      </c>
      <c r="D12" s="24" t="s">
        <v>68</v>
      </c>
      <c r="E12" s="24">
        <f>VLOOKUP($B12,Tables!$D$2:$F$8,2)+VLOOKUP($C12,Tables!$H$1:$J$4,2)+VLOOKUP($D12,Tables!$L$1:$N$4,2)</f>
        <v>-2</v>
      </c>
      <c r="F12" s="24" t="s">
        <v>81</v>
      </c>
      <c r="G12" s="24"/>
      <c r="H12" s="24"/>
      <c r="I12" s="25">
        <v>10.0</v>
      </c>
      <c r="J12" s="26">
        <f t="shared" si="1"/>
        <v>14</v>
      </c>
      <c r="K12" s="26">
        <f t="shared" si="2"/>
        <v>72</v>
      </c>
      <c r="L12" s="26">
        <f t="shared" si="3"/>
        <v>5</v>
      </c>
      <c r="M12" s="26">
        <f>VLOOKUP($B12,Tables!$D$1:$F$8,3)+VLOOKUP($C12,Tables!$H$1:$J$4,3)+VLOOKUP($D12,Tables!$L$1:$N$4,3)</f>
        <v>3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17.25" customHeight="1">
      <c r="A13" s="23" t="s">
        <v>82</v>
      </c>
      <c r="B13" s="24" t="s">
        <v>83</v>
      </c>
      <c r="C13" s="24" t="s">
        <v>67</v>
      </c>
      <c r="D13" s="24" t="s">
        <v>84</v>
      </c>
      <c r="E13" s="24">
        <f>VLOOKUP($B13,Tables!$D$1:$F$8,2)+VLOOKUP($C13,Tables!$H$1:$J$4,2)+VLOOKUP($D13,Tables!$L$1:$N$4,2)</f>
        <v>-1</v>
      </c>
      <c r="F13" s="24" t="s">
        <v>85</v>
      </c>
      <c r="G13" s="24"/>
      <c r="H13" s="24"/>
      <c r="I13" s="25">
        <v>9.0</v>
      </c>
      <c r="J13" s="26">
        <f t="shared" si="1"/>
        <v>10</v>
      </c>
      <c r="K13" s="26">
        <f>3*J13+I13*4+E13*5+(I14*3)</f>
        <v>88</v>
      </c>
      <c r="L13" s="26">
        <f t="shared" si="3"/>
        <v>5</v>
      </c>
      <c r="M13" s="26">
        <f>VLOOKUP($B13,Tables!$D$1:$F$8,3)+VLOOKUP($C13,Tables!$H$1:$J$4,3)+VLOOKUP($D13,Tables!$L$1:$N$4,3)</f>
        <v>3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17.25" customHeight="1">
      <c r="A14" s="27" t="s">
        <v>86</v>
      </c>
      <c r="B14" s="28" t="s">
        <v>83</v>
      </c>
      <c r="C14" s="28" t="s">
        <v>67</v>
      </c>
      <c r="D14" s="28" t="s">
        <v>84</v>
      </c>
      <c r="E14" s="29">
        <f>VLOOKUP($B14,Tables!$D$1:$F$8,2)+VLOOKUP($C14,Tables!$H$1:$J$4,2)+VLOOKUP($D14,Tables!$L$1:$N$4,2)</f>
        <v>-1</v>
      </c>
      <c r="F14" s="28" t="s">
        <v>87</v>
      </c>
      <c r="G14" s="30"/>
      <c r="H14" s="30"/>
      <c r="I14" s="31">
        <v>9.0</v>
      </c>
      <c r="J14" s="32">
        <f>SUM(INDIRECT(F14)+IF(ISERR(INDIRECT(G14)),0,INDIRECT(G14))+IF(ISERR(INDIRECT(H14)),0,INDIRECT(H14)))/(3-COUNTBLANK(F14:H14))</f>
        <v>11</v>
      </c>
      <c r="K14" s="32">
        <f>3*J14+I14*4+E14*5+(I13*3)</f>
        <v>91</v>
      </c>
      <c r="L14" s="32">
        <f>ROUND(I14/2,0)</f>
        <v>5</v>
      </c>
      <c r="M14" s="32">
        <f>VLOOKUP($B14,Tables!$D$1:$F$8,3)+VLOOKUP($C14,Tables!$H$1:$J$4,3)+VLOOKUP($D14,Tables!$L$1:$N$4,3)</f>
        <v>3</v>
      </c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</row>
    <row r="15" ht="17.25" customHeight="1">
      <c r="A15" s="23" t="s">
        <v>88</v>
      </c>
      <c r="B15" s="24" t="s">
        <v>83</v>
      </c>
      <c r="C15" s="24" t="s">
        <v>67</v>
      </c>
      <c r="D15" s="24" t="s">
        <v>84</v>
      </c>
      <c r="E15" s="24">
        <f>VLOOKUP($B15,Tables!$D$1:$F$8,2)+VLOOKUP($C15,Tables!$H$1:$J$4,2)+VLOOKUP($D15,Tables!$L$1:$N$4,2)</f>
        <v>-1</v>
      </c>
      <c r="F15" s="24" t="s">
        <v>89</v>
      </c>
      <c r="G15" s="24"/>
      <c r="H15" s="24"/>
      <c r="I15" s="25">
        <v>8.0</v>
      </c>
      <c r="J15" s="26">
        <f t="shared" ref="J15:J41" si="4">SUM(INDIRECT(F15)+IF(ISERR(INDIRECT(G15)),0,INDIRECT(G15))+IF(ISERR(INDIRECT(H15)),0,INDIRECT(H15)))/(3-COUNTBLANK(F15:H15))</f>
        <v>12</v>
      </c>
      <c r="K15" s="26">
        <f>3*J15+I15*4+E15*5+(I30*3)</f>
        <v>108</v>
      </c>
      <c r="L15" s="26">
        <f t="shared" ref="L15:L41" si="5">ROUND(I15/2,0)</f>
        <v>4</v>
      </c>
      <c r="M15" s="26">
        <f>VLOOKUP($B15,Tables!$D$1:$F$8,3)+VLOOKUP($C15,Tables!$H$1:$J$4,3)+VLOOKUP($D15,Tables!$L$1:$N$4,3)</f>
        <v>3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16.5" customHeight="1">
      <c r="A16" s="23" t="s">
        <v>90</v>
      </c>
      <c r="B16" s="24" t="s">
        <v>83</v>
      </c>
      <c r="C16" s="24" t="s">
        <v>67</v>
      </c>
      <c r="D16" s="24" t="s">
        <v>84</v>
      </c>
      <c r="E16" s="24">
        <f>VLOOKUP($B16,Tables!$D$1:$F$8,2)+VLOOKUP($C16,Tables!$H$1:$J$4,2)+VLOOKUP($D16,Tables!$L$1:$N$4,2)</f>
        <v>-1</v>
      </c>
      <c r="F16" s="24" t="s">
        <v>89</v>
      </c>
      <c r="G16" s="24"/>
      <c r="H16" s="24"/>
      <c r="I16" s="25">
        <v>4.0</v>
      </c>
      <c r="J16" s="26">
        <f t="shared" si="4"/>
        <v>12</v>
      </c>
      <c r="K16" s="26">
        <f>3*J16+I16*4+E16*5+(I30*3)</f>
        <v>92</v>
      </c>
      <c r="L16" s="26">
        <f t="shared" si="5"/>
        <v>2</v>
      </c>
      <c r="M16" s="26">
        <f>VLOOKUP($B16,Tables!$D$1:$F$8,3)+VLOOKUP($C16,Tables!$H$1:$J$4,3)+VLOOKUP($D16,Tables!$L$1:$N$4,3)</f>
        <v>3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17.25" customHeight="1">
      <c r="A17" s="23" t="s">
        <v>91</v>
      </c>
      <c r="B17" s="24" t="s">
        <v>80</v>
      </c>
      <c r="C17" s="24" t="s">
        <v>67</v>
      </c>
      <c r="D17" s="24" t="s">
        <v>68</v>
      </c>
      <c r="E17" s="24">
        <f>VLOOKUP($B17,Tables!$D$2:$F$8,2)+VLOOKUP($C17,Tables!$H$1:$J$4,2)+VLOOKUP($D17,Tables!$L$1:$N$4,2)</f>
        <v>-2</v>
      </c>
      <c r="F17" s="24" t="s">
        <v>81</v>
      </c>
      <c r="G17" s="24"/>
      <c r="H17" s="24"/>
      <c r="I17" s="25">
        <v>5.0</v>
      </c>
      <c r="J17" s="26">
        <f t="shared" si="4"/>
        <v>14</v>
      </c>
      <c r="K17" s="26">
        <f>3*J17+I17*4+E17*5+(I18*3)</f>
        <v>67</v>
      </c>
      <c r="L17" s="26">
        <f t="shared" si="5"/>
        <v>3</v>
      </c>
      <c r="M17" s="26">
        <f>VLOOKUP($B17,Tables!$D$1:$F$8,3)+VLOOKUP($C17,Tables!$H$1:$J$4,3)+VLOOKUP($D17,Tables!$L$1:$N$4,3)</f>
        <v>3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17.25" customHeight="1">
      <c r="A18" s="23" t="s">
        <v>92</v>
      </c>
      <c r="B18" s="24" t="s">
        <v>80</v>
      </c>
      <c r="C18" s="24" t="s">
        <v>67</v>
      </c>
      <c r="D18" s="24" t="s">
        <v>68</v>
      </c>
      <c r="E18" s="24">
        <f>VLOOKUP($B18,Tables!$D$2:$F$8,2)+VLOOKUP($C18,Tables!$H$1:$J$4,2)+VLOOKUP($D18,Tables!$L$1:$N$4,2)</f>
        <v>-2</v>
      </c>
      <c r="F18" s="24" t="s">
        <v>81</v>
      </c>
      <c r="G18" s="24"/>
      <c r="H18" s="24"/>
      <c r="I18" s="25">
        <v>5.0</v>
      </c>
      <c r="J18" s="26">
        <f t="shared" si="4"/>
        <v>14</v>
      </c>
      <c r="K18" s="26">
        <f>3*J18+I18*4+E18*5+(I17*3)</f>
        <v>67</v>
      </c>
      <c r="L18" s="26">
        <f t="shared" si="5"/>
        <v>3</v>
      </c>
      <c r="M18" s="26">
        <f>VLOOKUP($B18,Tables!$D$1:$F$8,3)+VLOOKUP($C18,Tables!$H$1:$J$4,3)+VLOOKUP($D18,Tables!$L$1:$N$4,3)</f>
        <v>3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16.5" customHeight="1">
      <c r="A19" s="23" t="s">
        <v>93</v>
      </c>
      <c r="B19" s="24" t="s">
        <v>83</v>
      </c>
      <c r="C19" s="24" t="s">
        <v>67</v>
      </c>
      <c r="D19" s="24" t="s">
        <v>84</v>
      </c>
      <c r="E19" s="24">
        <f>VLOOKUP($B19,Tables!$D$1:$F$8,2)+VLOOKUP($C19,Tables!$H$1:$J$4,2)+VLOOKUP($D19,Tables!$L$1:$N$4,2)</f>
        <v>-1</v>
      </c>
      <c r="F19" s="24" t="s">
        <v>89</v>
      </c>
      <c r="G19" s="24"/>
      <c r="H19" s="24"/>
      <c r="I19" s="25">
        <v>17.0</v>
      </c>
      <c r="J19" s="26">
        <f t="shared" si="4"/>
        <v>12</v>
      </c>
      <c r="K19" s="26">
        <f t="shared" ref="K19:K21" si="6">3*J19+I19*4+E19*5</f>
        <v>99</v>
      </c>
      <c r="L19" s="26">
        <f t="shared" si="5"/>
        <v>9</v>
      </c>
      <c r="M19" s="26">
        <f>VLOOKUP($B19,Tables!$D$1:$F$8,3)+VLOOKUP($C19,Tables!$H$1:$J$4,3)+VLOOKUP($D19,Tables!$L$1:$N$4,3)</f>
        <v>3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17.25" customHeight="1">
      <c r="A20" s="34" t="s">
        <v>94</v>
      </c>
      <c r="B20" s="24" t="s">
        <v>83</v>
      </c>
      <c r="C20" s="24" t="s">
        <v>67</v>
      </c>
      <c r="D20" s="24" t="s">
        <v>68</v>
      </c>
      <c r="E20" s="24">
        <f>VLOOKUP($B20,Tables!$D$1:$F$8,2)+VLOOKUP($C20,Tables!$H$1:$J$4,2)+VLOOKUP($D20,Tables!$L$1:$N$4,2)</f>
        <v>0</v>
      </c>
      <c r="F20" s="24" t="s">
        <v>95</v>
      </c>
      <c r="G20" s="24"/>
      <c r="H20" s="24"/>
      <c r="I20" s="25">
        <v>4.0</v>
      </c>
      <c r="J20" s="26">
        <f t="shared" si="4"/>
        <v>12</v>
      </c>
      <c r="K20" s="26">
        <f t="shared" si="6"/>
        <v>52</v>
      </c>
      <c r="L20" s="26">
        <f t="shared" si="5"/>
        <v>2</v>
      </c>
      <c r="M20" s="26">
        <f>VLOOKUP($B20,Tables!$D$1:$F$8,3)+VLOOKUP($C20,Tables!$H$1:$J$4,3)+VLOOKUP($D20,Tables!$L$1:$N$4,3)</f>
        <v>2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17.25" customHeight="1">
      <c r="A21" s="34" t="s">
        <v>96</v>
      </c>
      <c r="B21" s="24" t="s">
        <v>83</v>
      </c>
      <c r="C21" s="24" t="s">
        <v>67</v>
      </c>
      <c r="D21" s="24" t="s">
        <v>68</v>
      </c>
      <c r="E21" s="24">
        <f>VLOOKUP($B21,Tables!$D$1:$F$8,2)+VLOOKUP($C21,Tables!$H$1:$J$4,2)+VLOOKUP($D21,Tables!$L$1:$N$4,2)</f>
        <v>0</v>
      </c>
      <c r="F21" s="24" t="s">
        <v>95</v>
      </c>
      <c r="G21" s="24"/>
      <c r="H21" s="24"/>
      <c r="I21" s="25">
        <v>6.0</v>
      </c>
      <c r="J21" s="26">
        <f t="shared" si="4"/>
        <v>12</v>
      </c>
      <c r="K21" s="26">
        <f t="shared" si="6"/>
        <v>60</v>
      </c>
      <c r="L21" s="26">
        <f t="shared" si="5"/>
        <v>3</v>
      </c>
      <c r="M21" s="26">
        <f>VLOOKUP($B21,Tables!$D$1:$F$8,3)+VLOOKUP($C21,Tables!$H$1:$J$4,3)+VLOOKUP($D21,Tables!$L$1:$N$4,3)</f>
        <v>2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17.25" customHeight="1">
      <c r="A22" s="23" t="s">
        <v>97</v>
      </c>
      <c r="B22" s="24" t="s">
        <v>98</v>
      </c>
      <c r="C22" s="24" t="s">
        <v>67</v>
      </c>
      <c r="D22" s="24" t="s">
        <v>68</v>
      </c>
      <c r="E22" s="24">
        <f>VLOOKUP($B22,Tables!$D$1:$F$8,2)+VLOOKUP($C22,Tables!$H$1:$J$4,2)+VLOOKUP($D22,Tables!$L$1:$N$4,2)</f>
        <v>-1</v>
      </c>
      <c r="F22" s="24" t="s">
        <v>99</v>
      </c>
      <c r="G22" s="24" t="s">
        <v>100</v>
      </c>
      <c r="H22" s="24"/>
      <c r="I22" s="25">
        <v>4.0</v>
      </c>
      <c r="J22" s="26">
        <f t="shared" si="4"/>
        <v>14.33333333</v>
      </c>
      <c r="K22" s="26">
        <f>3*J22+I22*4+E22*5+(I38)+(I39)</f>
        <v>82</v>
      </c>
      <c r="L22" s="26">
        <f t="shared" si="5"/>
        <v>2</v>
      </c>
      <c r="M22" s="26">
        <f>VLOOKUP($B22,Tables!$D$1:$F$8,3)+VLOOKUP($C22,Tables!$H$1:$J$4,3)+VLOOKUP($D22,Tables!$L$1:$N$4,3)</f>
        <v>4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17.25" customHeight="1">
      <c r="A23" s="34" t="s">
        <v>101</v>
      </c>
      <c r="B23" s="24" t="s">
        <v>83</v>
      </c>
      <c r="C23" s="24" t="s">
        <v>67</v>
      </c>
      <c r="D23" s="24" t="s">
        <v>68</v>
      </c>
      <c r="E23" s="24">
        <f>VLOOKUP($B23,Tables!$D$1:$F$8,2)+VLOOKUP($C23,Tables!$H$1:$J$4,2)+VLOOKUP($D23,Tables!$L$1:$N$4,2)</f>
        <v>0</v>
      </c>
      <c r="F23" s="24" t="s">
        <v>102</v>
      </c>
      <c r="G23" s="24"/>
      <c r="H23" s="24"/>
      <c r="I23" s="25">
        <v>17.0</v>
      </c>
      <c r="J23" s="26">
        <f t="shared" si="4"/>
        <v>10</v>
      </c>
      <c r="K23" s="26">
        <f>3*J23+I23*4+E23*5+(I24*3)</f>
        <v>134</v>
      </c>
      <c r="L23" s="26">
        <f t="shared" si="5"/>
        <v>9</v>
      </c>
      <c r="M23" s="26">
        <f>VLOOKUP($B23,Tables!$D$1:$F$8,3)+VLOOKUP($C23,Tables!$H$1:$J$4,3)+VLOOKUP($D23,Tables!$L$1:$N$4,3)</f>
        <v>2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17.25" customHeight="1">
      <c r="A24" s="23" t="s">
        <v>103</v>
      </c>
      <c r="B24" s="24" t="s">
        <v>83</v>
      </c>
      <c r="C24" s="24" t="s">
        <v>67</v>
      </c>
      <c r="D24" s="24" t="s">
        <v>68</v>
      </c>
      <c r="E24" s="24">
        <f>VLOOKUP($B24,Tables!$D$1:$F$8,2)+VLOOKUP($C24,Tables!$H$1:$J$4,2)+VLOOKUP($D24,Tables!$L$1:$N$4,2)</f>
        <v>0</v>
      </c>
      <c r="F24" s="24" t="s">
        <v>102</v>
      </c>
      <c r="G24" s="24"/>
      <c r="H24" s="24"/>
      <c r="I24" s="25">
        <v>12.0</v>
      </c>
      <c r="J24" s="26">
        <f t="shared" si="4"/>
        <v>10</v>
      </c>
      <c r="K24" s="26">
        <f>3*J24+I24*4+E24*5+(I23*3)</f>
        <v>129</v>
      </c>
      <c r="L24" s="26">
        <f t="shared" si="5"/>
        <v>6</v>
      </c>
      <c r="M24" s="26">
        <f>VLOOKUP($B24,Tables!$D$1:$F$8,3)+VLOOKUP($C24,Tables!$H$1:$J$4,3)+VLOOKUP($D24,Tables!$L$1:$N$4,3)</f>
        <v>2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17.25" customHeight="1">
      <c r="A25" s="23" t="s">
        <v>104</v>
      </c>
      <c r="B25" s="24" t="s">
        <v>66</v>
      </c>
      <c r="C25" s="24" t="s">
        <v>67</v>
      </c>
      <c r="D25" s="24" t="s">
        <v>68</v>
      </c>
      <c r="E25" s="24">
        <f>VLOOKUP($B25,Tables!$D$1:$F$8,2)+VLOOKUP($C25,Tables!$H$1:$J$4,2)+VLOOKUP($D25,Tables!$L$1:$N$4,2)</f>
        <v>-4</v>
      </c>
      <c r="F25" s="24" t="s">
        <v>69</v>
      </c>
      <c r="G25" s="24"/>
      <c r="H25" s="24"/>
      <c r="I25" s="25">
        <v>5.0</v>
      </c>
      <c r="J25" s="26">
        <f t="shared" si="4"/>
        <v>18</v>
      </c>
      <c r="K25" s="26">
        <f>3*J25+I25*4+E25*5</f>
        <v>54</v>
      </c>
      <c r="L25" s="26">
        <f t="shared" si="5"/>
        <v>3</v>
      </c>
      <c r="M25" s="26">
        <f>VLOOKUP($B25,Tables!$D$1:$F$8,3)+VLOOKUP($C25,Tables!$H$1:$J$4,3)+VLOOKUP($D25,Tables!$L$1:$N$4,3)</f>
        <v>3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17.25" customHeight="1">
      <c r="A26" s="23" t="s">
        <v>105</v>
      </c>
      <c r="B26" s="24" t="s">
        <v>66</v>
      </c>
      <c r="C26" s="24" t="s">
        <v>67</v>
      </c>
      <c r="D26" s="24" t="s">
        <v>68</v>
      </c>
      <c r="E26" s="24">
        <f>VLOOKUP($B26,Tables!$D$1:$F$8,2)+VLOOKUP($C26,Tables!$H$1:$J$4,2)+VLOOKUP($D26,Tables!$L$1:$N$4,2)</f>
        <v>-4</v>
      </c>
      <c r="F26" s="24" t="s">
        <v>106</v>
      </c>
      <c r="G26" s="24"/>
      <c r="H26" s="24"/>
      <c r="I26" s="25">
        <v>25.0</v>
      </c>
      <c r="J26" s="26">
        <f t="shared" si="4"/>
        <v>14</v>
      </c>
      <c r="K26" s="26">
        <f>3*J26+I26*4+E26*5+(I27*3)+(I28*3)</f>
        <v>212</v>
      </c>
      <c r="L26" s="26">
        <f t="shared" si="5"/>
        <v>13</v>
      </c>
      <c r="M26" s="26">
        <f>VLOOKUP($B26,Tables!$D$1:$F$8,3)+VLOOKUP($C26,Tables!$H$1:$J$4,3)+VLOOKUP($D26,Tables!$L$1:$N$4,3)</f>
        <v>3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17.25" customHeight="1">
      <c r="A27" s="23" t="s">
        <v>107</v>
      </c>
      <c r="B27" s="24" t="s">
        <v>66</v>
      </c>
      <c r="C27" s="24" t="s">
        <v>67</v>
      </c>
      <c r="D27" s="24" t="s">
        <v>68</v>
      </c>
      <c r="E27" s="24">
        <f>VLOOKUP($B27,Tables!$D$1:$F$8,2)+VLOOKUP($C27,Tables!$H$1:$J$4,2)+VLOOKUP($D27,Tables!$L$1:$N$4,2)</f>
        <v>-4</v>
      </c>
      <c r="F27" s="24" t="s">
        <v>106</v>
      </c>
      <c r="G27" s="24"/>
      <c r="H27" s="24"/>
      <c r="I27" s="25">
        <v>10.0</v>
      </c>
      <c r="J27" s="26">
        <f t="shared" si="4"/>
        <v>14</v>
      </c>
      <c r="K27" s="26">
        <f>3*J27+I27*4+E27*5+(I26*3)+(I28*3)</f>
        <v>197</v>
      </c>
      <c r="L27" s="26">
        <f t="shared" si="5"/>
        <v>5</v>
      </c>
      <c r="M27" s="26">
        <f>VLOOKUP($B27,Tables!$D$1:$F$8,3)+VLOOKUP($C27,Tables!$H$1:$J$4,3)+VLOOKUP($D27,Tables!$L$1:$N$4,3)</f>
        <v>3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17.25" customHeight="1">
      <c r="A28" s="23" t="s">
        <v>108</v>
      </c>
      <c r="B28" s="24" t="s">
        <v>66</v>
      </c>
      <c r="C28" s="24" t="s">
        <v>67</v>
      </c>
      <c r="D28" s="24" t="s">
        <v>68</v>
      </c>
      <c r="E28" s="24">
        <f>VLOOKUP($B28,Tables!$D$1:$F$8,2)+VLOOKUP($C28,Tables!$H$1:$J$4,2)+VLOOKUP($D28,Tables!$L$1:$N$4,2)</f>
        <v>-4</v>
      </c>
      <c r="F28" s="24" t="s">
        <v>106</v>
      </c>
      <c r="G28" s="24"/>
      <c r="H28" s="24"/>
      <c r="I28" s="25">
        <v>20.0</v>
      </c>
      <c r="J28" s="26">
        <f t="shared" si="4"/>
        <v>14</v>
      </c>
      <c r="K28" s="26">
        <f>3*J28+I28*4+E28*5+(I26*3)+(I27*3)</f>
        <v>207</v>
      </c>
      <c r="L28" s="26">
        <f t="shared" si="5"/>
        <v>10</v>
      </c>
      <c r="M28" s="26">
        <f>VLOOKUP($B28,Tables!$D$1:$F$8,3)+VLOOKUP($C28,Tables!$H$1:$J$4,3)+VLOOKUP($D28,Tables!$L$1:$N$4,3)</f>
        <v>3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16.5" customHeight="1">
      <c r="A29" s="23" t="s">
        <v>109</v>
      </c>
      <c r="B29" s="24" t="s">
        <v>66</v>
      </c>
      <c r="C29" s="24" t="s">
        <v>67</v>
      </c>
      <c r="D29" s="24" t="s">
        <v>68</v>
      </c>
      <c r="E29" s="24">
        <f>VLOOKUP($B29,Tables!$D$1:$F$8,2)+VLOOKUP($C29,Tables!$H$1:$J$4,2)+VLOOKUP($D29,Tables!$L$1:$N$4,2)</f>
        <v>-4</v>
      </c>
      <c r="F29" s="24" t="s">
        <v>69</v>
      </c>
      <c r="G29" s="24"/>
      <c r="H29" s="24"/>
      <c r="I29" s="25">
        <v>7.0</v>
      </c>
      <c r="J29" s="26">
        <f t="shared" si="4"/>
        <v>18</v>
      </c>
      <c r="K29" s="26">
        <f>3*J29+I29*4+E29*5+(I28*3)</f>
        <v>122</v>
      </c>
      <c r="L29" s="26">
        <f t="shared" si="5"/>
        <v>4</v>
      </c>
      <c r="M29" s="26">
        <f>VLOOKUP($B29,Tables!$D$1:$F$8,3)+VLOOKUP($C29,Tables!$H$1:$J$4,3)+VLOOKUP($D29,Tables!$L$1:$N$4,3)</f>
        <v>3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17.25" customHeight="1">
      <c r="A30" s="23" t="s">
        <v>110</v>
      </c>
      <c r="B30" s="24" t="s">
        <v>83</v>
      </c>
      <c r="C30" s="24" t="s">
        <v>67</v>
      </c>
      <c r="D30" s="24" t="s">
        <v>68</v>
      </c>
      <c r="E30" s="24">
        <f>VLOOKUP($B30,Tables!$D$1:$F$8,2)+VLOOKUP($C30,Tables!$H$1:$J$4,2)+VLOOKUP($D30,Tables!$L$1:$N$4,2)</f>
        <v>0</v>
      </c>
      <c r="F30" s="24" t="s">
        <v>81</v>
      </c>
      <c r="G30" s="24"/>
      <c r="H30" s="24"/>
      <c r="I30" s="25">
        <v>15.0</v>
      </c>
      <c r="J30" s="26">
        <f t="shared" si="4"/>
        <v>14</v>
      </c>
      <c r="K30" s="26">
        <f t="shared" ref="K30:K31" si="7">3*J30+I30*4+E30*5</f>
        <v>102</v>
      </c>
      <c r="L30" s="26">
        <f t="shared" si="5"/>
        <v>8</v>
      </c>
      <c r="M30" s="26">
        <f>VLOOKUP($B30,Tables!$D$1:$F$8,3)+VLOOKUP($C30,Tables!$H$1:$J$4,3)+VLOOKUP($D30,Tables!$L$1:$N$4,3)</f>
        <v>2</v>
      </c>
      <c r="N30" s="3"/>
      <c r="O30" s="3"/>
      <c r="P30" s="3"/>
      <c r="Q30" s="3"/>
      <c r="R30" s="7" t="s">
        <v>111</v>
      </c>
      <c r="S30" s="3"/>
      <c r="T30" s="3"/>
      <c r="U30" s="3"/>
      <c r="V30" s="3"/>
      <c r="W30" s="3"/>
      <c r="X30" s="3"/>
    </row>
    <row r="31" ht="17.25" customHeight="1">
      <c r="A31" s="23" t="s">
        <v>112</v>
      </c>
      <c r="B31" s="24" t="s">
        <v>83</v>
      </c>
      <c r="C31" s="24" t="s">
        <v>67</v>
      </c>
      <c r="D31" s="24" t="s">
        <v>68</v>
      </c>
      <c r="E31" s="24">
        <f>VLOOKUP($B31,Tables!$D$1:$F$8,2)+VLOOKUP($C31,Tables!$H$1:$J$4,2)+VLOOKUP($D31,Tables!$L$1:$N$4,2)</f>
        <v>0</v>
      </c>
      <c r="F31" s="24" t="s">
        <v>81</v>
      </c>
      <c r="G31" s="24"/>
      <c r="H31" s="24"/>
      <c r="I31" s="25">
        <v>3.0</v>
      </c>
      <c r="J31" s="26">
        <f t="shared" si="4"/>
        <v>14</v>
      </c>
      <c r="K31" s="26">
        <f t="shared" si="7"/>
        <v>54</v>
      </c>
      <c r="L31" s="26">
        <f t="shared" si="5"/>
        <v>2</v>
      </c>
      <c r="M31" s="26">
        <f>VLOOKUP($B31,Tables!$D$1:$F$8,3)+VLOOKUP($C31,Tables!$H$1:$J$4,3)+VLOOKUP($D31,Tables!$L$1:$N$4,3)</f>
        <v>2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17.25" customHeight="1">
      <c r="A32" s="23" t="s">
        <v>113</v>
      </c>
      <c r="B32" s="24" t="s">
        <v>83</v>
      </c>
      <c r="C32" s="24" t="s">
        <v>67</v>
      </c>
      <c r="D32" s="24" t="s">
        <v>68</v>
      </c>
      <c r="E32" s="24">
        <f>VLOOKUP($B32,Tables!$D$1:$F$8,2)+VLOOKUP($C32,Tables!$H$1:$J$4,2)+VLOOKUP($D32,Tables!$L$1:$N$4,2)</f>
        <v>0</v>
      </c>
      <c r="F32" s="24" t="s">
        <v>81</v>
      </c>
      <c r="G32" s="24"/>
      <c r="H32" s="24"/>
      <c r="I32" s="25">
        <v>10.0</v>
      </c>
      <c r="J32" s="26">
        <f t="shared" si="4"/>
        <v>14</v>
      </c>
      <c r="K32" s="26">
        <f>3*J32+I32*4+E32*5+(I27*3)</f>
        <v>112</v>
      </c>
      <c r="L32" s="26">
        <f t="shared" si="5"/>
        <v>5</v>
      </c>
      <c r="M32" s="26">
        <f>VLOOKUP($B32,Tables!$D$1:$F$8,3)+VLOOKUP($C32,Tables!$H$1:$J$4,3)+VLOOKUP($D32,Tables!$L$1:$N$4,3)</f>
        <v>2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17.25" customHeight="1">
      <c r="A33" s="23" t="s">
        <v>114</v>
      </c>
      <c r="B33" s="24" t="s">
        <v>66</v>
      </c>
      <c r="C33" s="24" t="s">
        <v>67</v>
      </c>
      <c r="D33" s="24" t="s">
        <v>68</v>
      </c>
      <c r="E33" s="24">
        <f>VLOOKUP($B33,Tables!$D$1:$F$8,2)+VLOOKUP($C33,Tables!$H$1:$J$4,2)+VLOOKUP($D33,Tables!$L$1:$N$4,2)</f>
        <v>-4</v>
      </c>
      <c r="F33" s="24" t="s">
        <v>106</v>
      </c>
      <c r="G33" s="24"/>
      <c r="H33" s="24"/>
      <c r="I33" s="25">
        <v>4.0</v>
      </c>
      <c r="J33" s="26">
        <f t="shared" si="4"/>
        <v>14</v>
      </c>
      <c r="K33" s="26">
        <f>3*J33+I33*4+E33*5</f>
        <v>38</v>
      </c>
      <c r="L33" s="26">
        <f t="shared" si="5"/>
        <v>2</v>
      </c>
      <c r="M33" s="26">
        <f>VLOOKUP($B33,Tables!$D$1:$F$8,3)+VLOOKUP($C33,Tables!$H$1:$J$4,3)+VLOOKUP($D33,Tables!$L$1:$N$4,3)</f>
        <v>3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17.25" customHeight="1">
      <c r="A34" s="23" t="s">
        <v>115</v>
      </c>
      <c r="B34" s="24" t="s">
        <v>66</v>
      </c>
      <c r="C34" s="24" t="s">
        <v>67</v>
      </c>
      <c r="D34" s="24" t="s">
        <v>68</v>
      </c>
      <c r="E34" s="24">
        <f>VLOOKUP($B34,Tables!$D$1:$F$8,2)+VLOOKUP($C34,Tables!$H$1:$J$4,2)+VLOOKUP($D34,Tables!$L$1:$N$4,2)</f>
        <v>-4</v>
      </c>
      <c r="F34" s="24" t="s">
        <v>106</v>
      </c>
      <c r="G34" s="24"/>
      <c r="H34" s="24"/>
      <c r="I34" s="25">
        <v>15.0</v>
      </c>
      <c r="J34" s="26">
        <f t="shared" si="4"/>
        <v>14</v>
      </c>
      <c r="K34" s="26">
        <f>3*J34+I34*4+E34*5+(I35*3)</f>
        <v>112</v>
      </c>
      <c r="L34" s="26">
        <f t="shared" si="5"/>
        <v>8</v>
      </c>
      <c r="M34" s="26">
        <f>VLOOKUP($B34,Tables!$D$1:$F$8,3)+VLOOKUP($C34,Tables!$H$1:$J$4,3)+VLOOKUP($D34,Tables!$L$1:$N$4,3)</f>
        <v>3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17.25" customHeight="1">
      <c r="A35" s="23" t="s">
        <v>116</v>
      </c>
      <c r="B35" s="24" t="s">
        <v>66</v>
      </c>
      <c r="C35" s="24" t="s">
        <v>67</v>
      </c>
      <c r="D35" s="24" t="s">
        <v>68</v>
      </c>
      <c r="E35" s="24">
        <f>VLOOKUP($B35,Tables!$D$1:$F$8,2)+VLOOKUP($C35,Tables!$H$1:$J$4,2)+VLOOKUP($D35,Tables!$L$1:$N$4,2)</f>
        <v>-4</v>
      </c>
      <c r="F35" s="24" t="s">
        <v>106</v>
      </c>
      <c r="G35" s="24"/>
      <c r="H35" s="24"/>
      <c r="I35" s="25">
        <v>10.0</v>
      </c>
      <c r="J35" s="26">
        <f t="shared" si="4"/>
        <v>14</v>
      </c>
      <c r="K35" s="26">
        <f>3*J35+I35*4+E35*5+(I34*3)</f>
        <v>107</v>
      </c>
      <c r="L35" s="26">
        <f t="shared" si="5"/>
        <v>5</v>
      </c>
      <c r="M35" s="26">
        <f>VLOOKUP($B35,Tables!$D$1:$F$8,3)+VLOOKUP($C35,Tables!$H$1:$J$4,3)+VLOOKUP($D35,Tables!$L$1:$N$4,3)</f>
        <v>3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17.25" customHeight="1">
      <c r="A36" s="23" t="s">
        <v>117</v>
      </c>
      <c r="B36" s="24" t="s">
        <v>98</v>
      </c>
      <c r="C36" s="24" t="s">
        <v>67</v>
      </c>
      <c r="D36" s="24" t="s">
        <v>68</v>
      </c>
      <c r="E36" s="24">
        <f>VLOOKUP($B36,Tables!$D$1:$F$8,2)+VLOOKUP($C36,Tables!$H$1:$J$4,2)+VLOOKUP($D36,Tables!$L$1:$N$4,2)</f>
        <v>-1</v>
      </c>
      <c r="F36" s="24" t="s">
        <v>99</v>
      </c>
      <c r="G36" s="24" t="s">
        <v>100</v>
      </c>
      <c r="H36" s="24"/>
      <c r="I36" s="25">
        <v>3.0</v>
      </c>
      <c r="J36" s="26">
        <f t="shared" si="4"/>
        <v>14.33333333</v>
      </c>
      <c r="K36" s="26">
        <f>3*J36+I36*4+E36*5+(I28*3)</f>
        <v>110</v>
      </c>
      <c r="L36" s="26">
        <f t="shared" si="5"/>
        <v>2</v>
      </c>
      <c r="M36" s="26">
        <f>VLOOKUP($B36,Tables!$D$1:$F$8,3)+VLOOKUP($C36,Tables!$H$1:$J$4,3)+VLOOKUP($D36,Tables!$L$1:$N$4,3)</f>
        <v>4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17.25" customHeight="1">
      <c r="A37" s="23" t="s">
        <v>118</v>
      </c>
      <c r="B37" s="24" t="s">
        <v>83</v>
      </c>
      <c r="C37" s="24" t="s">
        <v>67</v>
      </c>
      <c r="D37" s="24" t="s">
        <v>68</v>
      </c>
      <c r="E37" s="24">
        <f>VLOOKUP($B37,Tables!$D$1:$F$8,2)+VLOOKUP($C37,Tables!$H$1:$J$4,2)+VLOOKUP($D37,Tables!$L$1:$N$4,2)</f>
        <v>0</v>
      </c>
      <c r="F37" s="24" t="s">
        <v>95</v>
      </c>
      <c r="G37" s="24"/>
      <c r="H37" s="24"/>
      <c r="I37" s="25">
        <v>7.0</v>
      </c>
      <c r="J37" s="26">
        <f t="shared" si="4"/>
        <v>12</v>
      </c>
      <c r="K37" s="26">
        <f>3*J37+I37*4+E37*5</f>
        <v>64</v>
      </c>
      <c r="L37" s="26">
        <f t="shared" si="5"/>
        <v>4</v>
      </c>
      <c r="M37" s="26">
        <f>VLOOKUP($B37,Tables!$D$1:$F$8,3)+VLOOKUP($C37,Tables!$H$1:$J$4,3)+VLOOKUP($D37,Tables!$L$1:$N$4,3)</f>
        <v>2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17.25" customHeight="1">
      <c r="A38" s="23" t="s">
        <v>119</v>
      </c>
      <c r="B38" s="24" t="s">
        <v>80</v>
      </c>
      <c r="C38" s="24" t="s">
        <v>67</v>
      </c>
      <c r="D38" s="24" t="s">
        <v>68</v>
      </c>
      <c r="E38" s="24">
        <f>VLOOKUP($B38,Tables!$D$2:$F$8,2)+VLOOKUP($C38,Tables!$H$1:$J$4,2)+VLOOKUP($D38,Tables!$L$1:$N$4,2)</f>
        <v>-2</v>
      </c>
      <c r="F38" s="24" t="s">
        <v>81</v>
      </c>
      <c r="G38" s="24"/>
      <c r="H38" s="24"/>
      <c r="I38" s="25">
        <v>14.0</v>
      </c>
      <c r="J38" s="26">
        <f t="shared" si="4"/>
        <v>14</v>
      </c>
      <c r="K38" s="26">
        <f>3*J38+I38*4+E38*5+(I39*3)</f>
        <v>130</v>
      </c>
      <c r="L38" s="26">
        <f t="shared" si="5"/>
        <v>7</v>
      </c>
      <c r="M38" s="26">
        <f>VLOOKUP($B38,Tables!$D$1:$F$8,3)+VLOOKUP($C38,Tables!$H$1:$J$4,3)+VLOOKUP($D38,Tables!$L$1:$N$4,3)</f>
        <v>3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17.25" customHeight="1">
      <c r="A39" s="23" t="s">
        <v>120</v>
      </c>
      <c r="B39" s="24" t="s">
        <v>80</v>
      </c>
      <c r="C39" s="24" t="s">
        <v>67</v>
      </c>
      <c r="D39" s="24" t="s">
        <v>68</v>
      </c>
      <c r="E39" s="24">
        <f>VLOOKUP($B39,Tables!$D$2:$F$8,2)+VLOOKUP($C39,Tables!$H$1:$J$4,2)+VLOOKUP($D39,Tables!$L$1:$N$4,2)</f>
        <v>-2</v>
      </c>
      <c r="F39" s="24" t="s">
        <v>81</v>
      </c>
      <c r="G39" s="24"/>
      <c r="H39" s="24"/>
      <c r="I39" s="25">
        <v>14.0</v>
      </c>
      <c r="J39" s="26">
        <f t="shared" si="4"/>
        <v>14</v>
      </c>
      <c r="K39" s="26">
        <f t="shared" ref="K39:K41" si="8">3*J39+I39*4+E39*5+(I38*3)</f>
        <v>130</v>
      </c>
      <c r="L39" s="26">
        <f t="shared" si="5"/>
        <v>7</v>
      </c>
      <c r="M39" s="26">
        <f>VLOOKUP($B39,Tables!$D$1:$F$8,3)+VLOOKUP($C39,Tables!$H$1:$J$4,3)+VLOOKUP($D39,Tables!$L$1:$N$4,3)</f>
        <v>3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17.25" customHeight="1">
      <c r="A40" s="23" t="s">
        <v>121</v>
      </c>
      <c r="B40" s="24" t="s">
        <v>80</v>
      </c>
      <c r="C40" s="24" t="s">
        <v>67</v>
      </c>
      <c r="D40" s="24" t="s">
        <v>68</v>
      </c>
      <c r="E40" s="24">
        <f>VLOOKUP($B40,Tables!$D$2:$F$8,2)+VLOOKUP($C40,Tables!$H$1:$J$4,2)+VLOOKUP($D40,Tables!$L$1:$N$4,2)</f>
        <v>-2</v>
      </c>
      <c r="F40" s="24" t="s">
        <v>81</v>
      </c>
      <c r="G40" s="24"/>
      <c r="H40" s="24"/>
      <c r="I40" s="25">
        <v>8.0</v>
      </c>
      <c r="J40" s="26">
        <f t="shared" si="4"/>
        <v>14</v>
      </c>
      <c r="K40" s="26">
        <f t="shared" si="8"/>
        <v>106</v>
      </c>
      <c r="L40" s="26">
        <f t="shared" si="5"/>
        <v>4</v>
      </c>
      <c r="M40" s="26">
        <f>VLOOKUP($B40,Tables!$D$1:$F$8,3)+VLOOKUP($C40,Tables!$H$1:$J$4,3)+VLOOKUP($D40,Tables!$L$1:$N$4,3)</f>
        <v>3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17.25" customHeight="1">
      <c r="A41" s="23" t="s">
        <v>122</v>
      </c>
      <c r="B41" s="24" t="s">
        <v>80</v>
      </c>
      <c r="C41" s="24" t="s">
        <v>67</v>
      </c>
      <c r="D41" s="24" t="s">
        <v>68</v>
      </c>
      <c r="E41" s="24">
        <f>VLOOKUP($B41,Tables!$D$2:$F$8,2)+VLOOKUP($C41,Tables!$H$1:$J$4,2)+VLOOKUP($D41,Tables!$L$1:$N$4,2)</f>
        <v>-2</v>
      </c>
      <c r="F41" s="24" t="s">
        <v>81</v>
      </c>
      <c r="G41" s="24"/>
      <c r="H41" s="24"/>
      <c r="I41" s="25">
        <v>8.0</v>
      </c>
      <c r="J41" s="26">
        <f t="shared" si="4"/>
        <v>14</v>
      </c>
      <c r="K41" s="26">
        <f t="shared" si="8"/>
        <v>88</v>
      </c>
      <c r="L41" s="26">
        <f t="shared" si="5"/>
        <v>4</v>
      </c>
      <c r="M41" s="26">
        <f>VLOOKUP($B41,Tables!$D$1:$F$8,3)+VLOOKUP($C41,Tables!$H$1:$J$4,3)+VLOOKUP($D41,Tables!$L$1:$N$4,3)</f>
        <v>3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7"/>
      <c r="J42" s="7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7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7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7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7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ht="13.5" customHeight="1">
      <c r="A50" s="3"/>
      <c r="B50" s="3"/>
      <c r="C50" s="3"/>
      <c r="D50" s="3"/>
      <c r="E50" s="3"/>
      <c r="F50" s="3"/>
      <c r="G50" s="3"/>
      <c r="H50" s="3"/>
      <c r="I50" s="3" t="s">
        <v>123</v>
      </c>
      <c r="J50" s="7">
        <v>10.0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1" max="1" width="17.25"/>
    <col customWidth="1" min="2" max="2" width="10.13"/>
    <col customWidth="1" min="3" max="3" width="17.25"/>
    <col customWidth="1" min="4" max="14" width="10.13"/>
  </cols>
  <sheetData>
    <row r="1" ht="14.25" customHeight="1">
      <c r="A1" s="35" t="s">
        <v>124</v>
      </c>
      <c r="B1" s="35" t="s">
        <v>125</v>
      </c>
      <c r="C1" s="36" t="s">
        <v>126</v>
      </c>
      <c r="D1" s="36" t="s">
        <v>125</v>
      </c>
      <c r="E1" s="3"/>
      <c r="F1" s="3"/>
      <c r="G1" s="3"/>
      <c r="H1" s="3"/>
      <c r="I1" s="3"/>
      <c r="J1" s="3"/>
      <c r="K1" s="3"/>
      <c r="L1" s="3"/>
      <c r="M1" s="3"/>
      <c r="N1" s="3"/>
    </row>
    <row r="2" ht="14.25" customHeight="1">
      <c r="A2" s="37" t="s">
        <v>127</v>
      </c>
      <c r="B2" s="38">
        <v>12.0</v>
      </c>
      <c r="C2" s="39" t="s">
        <v>128</v>
      </c>
      <c r="D2" s="39">
        <v>0.0</v>
      </c>
      <c r="E2" s="3"/>
      <c r="F2" s="3"/>
      <c r="G2" s="3"/>
      <c r="H2" s="3"/>
      <c r="I2" s="3"/>
      <c r="J2" s="3"/>
      <c r="K2" s="3"/>
      <c r="L2" s="3"/>
      <c r="M2" s="3"/>
      <c r="N2" s="3"/>
    </row>
    <row r="3" ht="14.25" customHeight="1">
      <c r="A3" s="37" t="s">
        <v>129</v>
      </c>
      <c r="B3" s="38">
        <v>10.0</v>
      </c>
      <c r="C3" s="39" t="s">
        <v>130</v>
      </c>
      <c r="D3" s="39">
        <v>0.0</v>
      </c>
      <c r="E3" s="3"/>
      <c r="F3" s="3"/>
      <c r="G3" s="3"/>
      <c r="H3" s="3"/>
      <c r="I3" s="3"/>
      <c r="J3" s="3"/>
      <c r="K3" s="3"/>
      <c r="L3" s="3"/>
      <c r="M3" s="3"/>
      <c r="N3" s="3"/>
    </row>
    <row r="4" ht="14.25" customHeight="1">
      <c r="A4" s="37" t="s">
        <v>131</v>
      </c>
      <c r="B4" s="38">
        <v>10.0</v>
      </c>
      <c r="C4" s="39" t="s">
        <v>132</v>
      </c>
      <c r="D4" s="39">
        <v>0.0</v>
      </c>
      <c r="E4" s="3"/>
      <c r="F4" s="3"/>
      <c r="G4" s="3"/>
      <c r="H4" s="3"/>
      <c r="I4" s="3"/>
      <c r="J4" s="3"/>
      <c r="K4" s="3"/>
      <c r="L4" s="3"/>
      <c r="M4" s="3"/>
      <c r="N4" s="3"/>
    </row>
    <row r="5" ht="14.25" customHeight="1">
      <c r="A5" s="37" t="s">
        <v>133</v>
      </c>
      <c r="B5" s="38">
        <v>14.0</v>
      </c>
      <c r="C5" s="39" t="s">
        <v>134</v>
      </c>
      <c r="D5" s="39">
        <v>0.0</v>
      </c>
      <c r="E5" s="3"/>
      <c r="F5" s="3"/>
      <c r="G5" s="3"/>
      <c r="H5" s="3"/>
      <c r="I5" s="3"/>
      <c r="J5" s="3"/>
      <c r="K5" s="3"/>
      <c r="L5" s="3"/>
      <c r="M5" s="3"/>
      <c r="N5" s="3"/>
    </row>
    <row r="6" ht="14.25" customHeight="1">
      <c r="A6" s="37" t="s">
        <v>135</v>
      </c>
      <c r="B6" s="38">
        <v>10.0</v>
      </c>
      <c r="C6" s="39" t="s">
        <v>136</v>
      </c>
      <c r="D6" s="40">
        <v>0.0</v>
      </c>
      <c r="E6" s="3"/>
      <c r="F6" s="3"/>
      <c r="G6" s="3"/>
      <c r="H6" s="3"/>
      <c r="I6" s="3"/>
      <c r="J6" s="3"/>
      <c r="K6" s="3"/>
      <c r="L6" s="3"/>
      <c r="M6" s="3"/>
      <c r="N6" s="3"/>
    </row>
    <row r="7" ht="14.25" customHeight="1">
      <c r="A7" s="37" t="s">
        <v>137</v>
      </c>
      <c r="B7" s="38">
        <v>18.0</v>
      </c>
      <c r="C7" s="39" t="s">
        <v>138</v>
      </c>
      <c r="D7" s="40">
        <v>0.0</v>
      </c>
      <c r="E7" s="3"/>
      <c r="F7" s="3"/>
      <c r="G7" s="3"/>
      <c r="H7" s="3"/>
      <c r="I7" s="3"/>
      <c r="J7" s="3"/>
      <c r="K7" s="3"/>
      <c r="L7" s="3"/>
      <c r="M7" s="3"/>
      <c r="N7" s="3"/>
    </row>
    <row r="8" ht="14.25" customHeight="1">
      <c r="A8" s="37" t="s">
        <v>139</v>
      </c>
      <c r="B8" s="38">
        <v>11.0</v>
      </c>
      <c r="C8" s="39" t="s">
        <v>140</v>
      </c>
      <c r="D8" s="39">
        <v>0.0</v>
      </c>
      <c r="E8" s="3"/>
      <c r="F8" s="3"/>
      <c r="G8" s="3"/>
      <c r="H8" s="3"/>
      <c r="I8" s="3"/>
      <c r="J8" s="3"/>
      <c r="K8" s="3"/>
      <c r="L8" s="3"/>
      <c r="M8" s="3"/>
      <c r="N8" s="3"/>
    </row>
    <row r="9" ht="14.25" customHeight="1">
      <c r="A9" s="37" t="s">
        <v>141</v>
      </c>
      <c r="B9" s="38">
        <v>10.0</v>
      </c>
      <c r="C9" s="39" t="s">
        <v>142</v>
      </c>
      <c r="D9" s="39">
        <v>0.0</v>
      </c>
      <c r="E9" s="3"/>
      <c r="F9" s="3"/>
      <c r="G9" s="3"/>
      <c r="H9" s="3"/>
      <c r="I9" s="3"/>
      <c r="J9" s="3"/>
      <c r="K9" s="3"/>
      <c r="L9" s="3"/>
      <c r="M9" s="3"/>
      <c r="N9" s="3"/>
    </row>
    <row r="10" ht="14.25" customHeight="1">
      <c r="A10" s="37" t="s">
        <v>143</v>
      </c>
      <c r="B10" s="38">
        <v>16.0</v>
      </c>
      <c r="C10" s="39" t="s">
        <v>144</v>
      </c>
      <c r="D10" s="40">
        <v>0.0</v>
      </c>
      <c r="E10" s="3"/>
      <c r="F10" s="3"/>
      <c r="G10" s="3"/>
      <c r="H10" s="3"/>
      <c r="I10" s="3"/>
      <c r="J10" s="3"/>
      <c r="K10" s="3"/>
      <c r="L10" s="3"/>
      <c r="M10" s="3"/>
      <c r="N10" s="3"/>
    </row>
    <row r="11" ht="14.25" customHeight="1">
      <c r="A11" s="37" t="s">
        <v>145</v>
      </c>
      <c r="B11" s="38">
        <v>14.0</v>
      </c>
      <c r="C11" s="39" t="s">
        <v>146</v>
      </c>
      <c r="D11" s="39">
        <v>0.0</v>
      </c>
      <c r="E11" s="3"/>
      <c r="F11" s="3"/>
      <c r="G11" s="3"/>
      <c r="H11" s="3"/>
      <c r="I11" s="3"/>
      <c r="J11" s="3"/>
      <c r="K11" s="3"/>
      <c r="L11" s="3"/>
      <c r="M11" s="3"/>
      <c r="N11" s="3"/>
    </row>
    <row r="12" ht="14.25" customHeight="1">
      <c r="A12" s="5"/>
      <c r="B12" s="5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ht="14.25" customHeight="1">
      <c r="A13" s="5"/>
      <c r="B13" s="5">
        <f>SUM(B2:B11)</f>
        <v>125</v>
      </c>
      <c r="C13" s="39" t="s">
        <v>147</v>
      </c>
      <c r="D13" s="39">
        <v>2.0</v>
      </c>
      <c r="E13" s="3"/>
      <c r="F13" s="3"/>
      <c r="G13" s="3"/>
      <c r="H13" s="3"/>
      <c r="I13" s="3"/>
      <c r="J13" s="3"/>
      <c r="K13" s="3"/>
      <c r="L13" s="3"/>
      <c r="M13" s="3"/>
      <c r="N13" s="3"/>
    </row>
    <row r="14" ht="14.25" customHeight="1">
      <c r="A14" s="5"/>
      <c r="B14" s="5"/>
      <c r="C14" s="39" t="s">
        <v>148</v>
      </c>
      <c r="D14" s="39">
        <v>0.0</v>
      </c>
      <c r="E14" s="3"/>
      <c r="F14" s="3"/>
      <c r="G14" s="3"/>
      <c r="H14" s="3"/>
      <c r="I14" s="3"/>
      <c r="J14" s="3"/>
      <c r="K14" s="3"/>
      <c r="L14" s="3"/>
      <c r="M14" s="3"/>
      <c r="N14" s="3"/>
    </row>
    <row r="15" ht="14.25" customHeight="1">
      <c r="A15" s="5"/>
      <c r="B15" s="5"/>
      <c r="C15" s="39" t="s">
        <v>149</v>
      </c>
      <c r="D15" s="39">
        <v>0.0</v>
      </c>
      <c r="E15" s="3"/>
      <c r="F15" s="3"/>
      <c r="G15" s="3"/>
      <c r="H15" s="3"/>
      <c r="I15" s="3"/>
      <c r="J15" s="3"/>
      <c r="K15" s="3"/>
      <c r="L15" s="3"/>
      <c r="M15" s="3"/>
      <c r="N15" s="3"/>
    </row>
    <row r="16" ht="14.25" customHeight="1">
      <c r="A16" s="5"/>
      <c r="B16" s="5"/>
      <c r="C16" s="39" t="s">
        <v>150</v>
      </c>
      <c r="D16" s="39">
        <v>1.0</v>
      </c>
      <c r="E16" s="3"/>
      <c r="F16" s="3"/>
      <c r="G16" s="3"/>
      <c r="H16" s="3"/>
      <c r="I16" s="3"/>
      <c r="J16" s="3"/>
      <c r="K16" s="3"/>
      <c r="L16" s="3"/>
      <c r="M16" s="3"/>
      <c r="N16" s="3"/>
    </row>
    <row r="17" ht="14.25" customHeight="1">
      <c r="A17" s="5"/>
      <c r="B17" s="5"/>
      <c r="C17" s="39" t="s">
        <v>151</v>
      </c>
      <c r="D17" s="39">
        <v>0.0</v>
      </c>
      <c r="E17" s="3"/>
      <c r="F17" s="3"/>
      <c r="G17" s="3"/>
      <c r="H17" s="3"/>
      <c r="I17" s="3"/>
      <c r="J17" s="3"/>
      <c r="K17" s="3"/>
      <c r="L17" s="3"/>
      <c r="M17" s="3"/>
      <c r="N17" s="3"/>
    </row>
    <row r="18" ht="14.25" customHeight="1">
      <c r="A18" s="5"/>
      <c r="B18" s="5"/>
      <c r="C18" s="39" t="s">
        <v>152</v>
      </c>
      <c r="D18" s="39">
        <v>0.0</v>
      </c>
      <c r="E18" s="3"/>
      <c r="F18" s="3"/>
      <c r="G18" s="3"/>
      <c r="H18" s="3"/>
      <c r="I18" s="3"/>
      <c r="J18" s="3"/>
      <c r="K18" s="3"/>
      <c r="L18" s="3"/>
      <c r="M18" s="3"/>
      <c r="N18" s="3"/>
    </row>
    <row r="19" ht="14.25" customHeight="1">
      <c r="A19" s="5"/>
      <c r="B19" s="5"/>
      <c r="C19" s="39" t="s">
        <v>153</v>
      </c>
      <c r="D19" s="39">
        <v>0.0</v>
      </c>
      <c r="E19" s="3"/>
      <c r="F19" s="3"/>
      <c r="G19" s="3"/>
      <c r="H19" s="3"/>
      <c r="I19" s="3"/>
      <c r="J19" s="3"/>
      <c r="K19" s="3"/>
      <c r="L19" s="3"/>
      <c r="M19" s="3"/>
      <c r="N19" s="3"/>
    </row>
    <row r="20" ht="14.25" customHeight="1">
      <c r="A20" s="5"/>
      <c r="B20" s="5"/>
      <c r="C20" s="39" t="s">
        <v>154</v>
      </c>
      <c r="D20" s="39">
        <v>1.0</v>
      </c>
      <c r="E20" s="3"/>
      <c r="F20" s="3"/>
      <c r="G20" s="3"/>
      <c r="H20" s="3"/>
      <c r="I20" s="3"/>
      <c r="J20" s="3"/>
      <c r="K20" s="3"/>
      <c r="L20" s="3"/>
      <c r="M20" s="3"/>
      <c r="N20" s="3"/>
    </row>
    <row r="21" ht="14.25" customHeight="1">
      <c r="A21" s="5"/>
      <c r="B21" s="5"/>
      <c r="C21" s="39" t="s">
        <v>155</v>
      </c>
      <c r="D21" s="39">
        <v>0.0</v>
      </c>
      <c r="E21" s="3"/>
      <c r="F21" s="3"/>
      <c r="G21" s="3"/>
      <c r="H21" s="3"/>
      <c r="I21" s="3"/>
      <c r="J21" s="3"/>
      <c r="K21" s="3"/>
      <c r="L21" s="3"/>
      <c r="M21" s="3"/>
      <c r="N21" s="3"/>
    </row>
    <row r="22" ht="14.25" customHeight="1">
      <c r="A22" s="5"/>
      <c r="B22" s="5"/>
      <c r="C22" s="39" t="s">
        <v>156</v>
      </c>
      <c r="D22" s="39">
        <v>0.0</v>
      </c>
      <c r="E22" s="3"/>
      <c r="F22" s="3"/>
      <c r="G22" s="3"/>
      <c r="H22" s="3"/>
      <c r="I22" s="3"/>
      <c r="J22" s="3"/>
      <c r="K22" s="3"/>
      <c r="L22" s="3"/>
      <c r="M22" s="3"/>
      <c r="N22" s="3"/>
    </row>
    <row r="23" ht="14.25" customHeight="1">
      <c r="A23" s="5"/>
      <c r="B23" s="5"/>
      <c r="C23" s="39" t="s">
        <v>157</v>
      </c>
      <c r="D23" s="39">
        <v>0.0</v>
      </c>
      <c r="E23" s="3"/>
      <c r="F23" s="3"/>
      <c r="G23" s="3"/>
      <c r="H23" s="3"/>
      <c r="I23" s="3"/>
      <c r="J23" s="3"/>
      <c r="K23" s="3"/>
      <c r="L23" s="3"/>
      <c r="M23" s="3"/>
      <c r="N23" s="3"/>
    </row>
    <row r="24" ht="14.25" customHeight="1">
      <c r="A24" s="5"/>
      <c r="B24" s="5"/>
      <c r="C24" s="39" t="s">
        <v>158</v>
      </c>
      <c r="D24" s="39">
        <v>0.0</v>
      </c>
      <c r="E24" s="41"/>
      <c r="F24" s="3"/>
      <c r="G24" s="3"/>
      <c r="H24" s="3"/>
      <c r="I24" s="3"/>
      <c r="J24" s="3"/>
      <c r="K24" s="3"/>
      <c r="L24" s="3"/>
      <c r="M24" s="3"/>
      <c r="N24" s="3"/>
    </row>
    <row r="25" ht="14.25" customHeight="1">
      <c r="A25" s="5"/>
      <c r="B25" s="5"/>
      <c r="C25" s="39" t="s">
        <v>159</v>
      </c>
      <c r="D25" s="39">
        <v>0.0</v>
      </c>
      <c r="E25" s="3"/>
      <c r="F25" s="3"/>
      <c r="G25" s="3"/>
      <c r="H25" s="3"/>
      <c r="I25" s="3"/>
      <c r="J25" s="3"/>
      <c r="K25" s="3"/>
      <c r="L25" s="3"/>
      <c r="M25" s="3"/>
      <c r="N25" s="3"/>
    </row>
    <row r="26" ht="14.25" customHeight="1">
      <c r="A26" s="5"/>
      <c r="B26" s="5"/>
      <c r="C26" s="39" t="s">
        <v>160</v>
      </c>
      <c r="D26" s="39">
        <v>0.0</v>
      </c>
      <c r="E26" s="3"/>
      <c r="F26" s="3"/>
      <c r="G26" s="3"/>
      <c r="H26" s="3"/>
      <c r="I26" s="3"/>
      <c r="J26" s="3"/>
      <c r="K26" s="3"/>
      <c r="L26" s="3"/>
      <c r="M26" s="3"/>
      <c r="N26" s="3"/>
    </row>
    <row r="27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ht="14.25" customHeight="1">
      <c r="A28" s="3"/>
      <c r="B28" s="3"/>
      <c r="C28" s="42" t="s">
        <v>161</v>
      </c>
      <c r="D28" s="42">
        <v>0.0</v>
      </c>
      <c r="E28" s="3"/>
      <c r="F28" s="3"/>
      <c r="G28" s="3"/>
      <c r="H28" s="3"/>
      <c r="I28" s="3"/>
      <c r="J28" s="3"/>
      <c r="K28" s="3"/>
      <c r="L28" s="3"/>
      <c r="M28" s="3"/>
      <c r="N28" s="3"/>
    </row>
    <row r="29" ht="14.25" customHeight="1">
      <c r="A29" s="3"/>
      <c r="B29" s="3"/>
      <c r="C29" s="42" t="s">
        <v>162</v>
      </c>
      <c r="D29" s="42">
        <v>1.0</v>
      </c>
      <c r="E29" s="3"/>
      <c r="F29" s="3"/>
      <c r="G29" s="3"/>
      <c r="H29" s="3"/>
      <c r="I29" s="3"/>
      <c r="J29" s="3"/>
      <c r="K29" s="3"/>
      <c r="L29" s="3"/>
      <c r="M29" s="3"/>
      <c r="N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ht="14.25" customHeight="1">
      <c r="A31" s="43" t="s">
        <v>163</v>
      </c>
      <c r="B31" s="43">
        <v>0.0</v>
      </c>
      <c r="C31" s="42" t="s">
        <v>164</v>
      </c>
      <c r="D31" s="42">
        <v>0.0</v>
      </c>
      <c r="E31" s="3"/>
      <c r="F31" s="3"/>
      <c r="G31" s="3"/>
      <c r="H31" s="3"/>
      <c r="I31" s="3"/>
      <c r="J31" s="3"/>
      <c r="K31" s="3"/>
      <c r="L31" s="3"/>
      <c r="M31" s="3"/>
      <c r="N31" s="3"/>
    </row>
    <row r="32" ht="14.25" customHeight="1">
      <c r="A32" s="43" t="s">
        <v>165</v>
      </c>
      <c r="B32" s="44">
        <v>71.0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ht="14.25" customHeight="1">
      <c r="A33" s="43" t="s">
        <v>166</v>
      </c>
      <c r="B33" s="43">
        <v>90.0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1" max="1" width="5.63"/>
    <col customWidth="1" min="2" max="2" width="7.25"/>
    <col customWidth="1" min="3" max="24" width="10.13"/>
  </cols>
  <sheetData>
    <row r="1" ht="14.25" customHeight="1">
      <c r="A1" s="3" t="s">
        <v>167</v>
      </c>
      <c r="B1" s="3" t="s">
        <v>168</v>
      </c>
      <c r="C1" s="3"/>
      <c r="D1" s="3" t="s">
        <v>169</v>
      </c>
      <c r="E1" s="3" t="s">
        <v>56</v>
      </c>
      <c r="F1" s="3" t="s">
        <v>170</v>
      </c>
      <c r="G1" s="3"/>
      <c r="H1" s="3" t="s">
        <v>171</v>
      </c>
      <c r="I1" s="3" t="s">
        <v>56</v>
      </c>
      <c r="J1" s="3" t="s">
        <v>170</v>
      </c>
      <c r="K1" s="3"/>
      <c r="L1" s="3" t="s">
        <v>172</v>
      </c>
      <c r="M1" s="3" t="s">
        <v>56</v>
      </c>
      <c r="N1" s="3" t="s">
        <v>170</v>
      </c>
      <c r="O1" s="3"/>
      <c r="P1" s="3"/>
      <c r="Q1" s="3"/>
      <c r="R1" s="3"/>
      <c r="S1" s="3"/>
      <c r="T1" s="3"/>
      <c r="U1" s="3"/>
      <c r="V1" s="3"/>
      <c r="W1" s="3"/>
      <c r="X1" s="3"/>
    </row>
    <row r="2" ht="14.25" customHeight="1">
      <c r="A2" s="3">
        <v>1.0</v>
      </c>
      <c r="B2" s="3">
        <v>0.0</v>
      </c>
      <c r="C2" s="3"/>
      <c r="D2" s="3" t="s">
        <v>80</v>
      </c>
      <c r="E2" s="3">
        <v>-2.0</v>
      </c>
      <c r="F2" s="3">
        <v>3.0</v>
      </c>
      <c r="G2" s="3"/>
      <c r="H2" s="3" t="s">
        <v>173</v>
      </c>
      <c r="I2" s="3">
        <v>-2.0</v>
      </c>
      <c r="J2" s="3">
        <v>2.0</v>
      </c>
      <c r="K2" s="3"/>
      <c r="L2" s="3" t="s">
        <v>174</v>
      </c>
      <c r="M2" s="3">
        <v>-2.0</v>
      </c>
      <c r="N2" s="3">
        <v>2.0</v>
      </c>
      <c r="O2" s="3"/>
      <c r="P2" s="3"/>
      <c r="Q2" s="3"/>
      <c r="R2" s="3"/>
      <c r="S2" s="3"/>
      <c r="T2" s="3"/>
      <c r="U2" s="3"/>
      <c r="V2" s="3"/>
      <c r="W2" s="3"/>
      <c r="X2" s="3"/>
    </row>
    <row r="3" ht="14.25" customHeight="1">
      <c r="A3" s="3">
        <v>2.0</v>
      </c>
      <c r="B3" s="3">
        <v>0.0</v>
      </c>
      <c r="C3" s="3"/>
      <c r="D3" s="3" t="s">
        <v>98</v>
      </c>
      <c r="E3" s="3">
        <v>-1.0</v>
      </c>
      <c r="F3" s="3">
        <v>4.0</v>
      </c>
      <c r="G3" s="3"/>
      <c r="H3" s="3" t="s">
        <v>84</v>
      </c>
      <c r="I3" s="3">
        <v>-1.0</v>
      </c>
      <c r="J3" s="3">
        <v>1.0</v>
      </c>
      <c r="K3" s="3"/>
      <c r="L3" s="3" t="s">
        <v>68</v>
      </c>
      <c r="M3" s="3">
        <v>0.0</v>
      </c>
      <c r="N3" s="3">
        <v>0.0</v>
      </c>
      <c r="O3" s="3"/>
      <c r="P3" s="3"/>
      <c r="Q3" s="3"/>
      <c r="R3" s="3"/>
      <c r="S3" s="3"/>
      <c r="T3" s="3"/>
      <c r="U3" s="3"/>
      <c r="V3" s="3"/>
      <c r="W3" s="3"/>
      <c r="X3" s="3"/>
    </row>
    <row r="4" ht="14.25" customHeight="1">
      <c r="A4" s="3">
        <v>3.0</v>
      </c>
      <c r="B4" s="3">
        <v>1.0</v>
      </c>
      <c r="C4" s="3"/>
      <c r="D4" s="3" t="s">
        <v>175</v>
      </c>
      <c r="E4" s="3">
        <v>0.0</v>
      </c>
      <c r="F4" s="3">
        <v>5.0</v>
      </c>
      <c r="G4" s="3"/>
      <c r="H4" s="3" t="s">
        <v>67</v>
      </c>
      <c r="I4" s="3">
        <v>0.0</v>
      </c>
      <c r="J4" s="3">
        <v>0.0</v>
      </c>
      <c r="K4" s="3"/>
      <c r="L4" s="3" t="s">
        <v>84</v>
      </c>
      <c r="M4" s="3">
        <v>-1.0</v>
      </c>
      <c r="N4" s="3">
        <v>1.0</v>
      </c>
      <c r="O4" s="3"/>
      <c r="P4" s="3"/>
      <c r="Q4" s="3"/>
      <c r="R4" s="3"/>
      <c r="S4" s="3"/>
      <c r="T4" s="3"/>
      <c r="U4" s="3"/>
      <c r="V4" s="3"/>
      <c r="W4" s="3"/>
      <c r="X4" s="3"/>
    </row>
    <row r="5" ht="14.25" customHeight="1">
      <c r="A5" s="3">
        <v>4.0</v>
      </c>
      <c r="B5" s="3">
        <v>1.0</v>
      </c>
      <c r="C5" s="3"/>
      <c r="D5" s="3" t="s">
        <v>66</v>
      </c>
      <c r="E5" s="3">
        <v>-4.0</v>
      </c>
      <c r="F5" s="3">
        <v>3.0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14.25" customHeight="1">
      <c r="A6" s="3">
        <v>5.0</v>
      </c>
      <c r="B6" s="3">
        <v>1.0</v>
      </c>
      <c r="C6" s="3"/>
      <c r="D6" s="3" t="s">
        <v>83</v>
      </c>
      <c r="E6" s="3">
        <v>0.0</v>
      </c>
      <c r="F6" s="3">
        <v>2.0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14.25" customHeight="1">
      <c r="A7" s="3">
        <v>6.0</v>
      </c>
      <c r="B7" s="3">
        <v>2.0</v>
      </c>
      <c r="C7" s="3"/>
      <c r="D7" s="3" t="s">
        <v>176</v>
      </c>
      <c r="E7" s="3">
        <v>0.0</v>
      </c>
      <c r="F7" s="3">
        <v>7.0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14.25" customHeight="1">
      <c r="A8" s="3">
        <v>7.0</v>
      </c>
      <c r="B8" s="3">
        <v>2.0</v>
      </c>
      <c r="C8" s="3"/>
      <c r="D8" s="3" t="s">
        <v>177</v>
      </c>
      <c r="E8" s="3">
        <v>0.0</v>
      </c>
      <c r="F8" s="3">
        <v>4.0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14.25" customHeight="1">
      <c r="A9" s="3">
        <v>8.0</v>
      </c>
      <c r="B9" s="3">
        <v>2.0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14.25" customHeight="1">
      <c r="A10" s="3">
        <v>9.0</v>
      </c>
      <c r="B10" s="3">
        <v>3.0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14.25" customHeight="1">
      <c r="A11" s="3">
        <v>10.0</v>
      </c>
      <c r="B11" s="3">
        <v>3.0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14.25" customHeight="1">
      <c r="A12" s="3">
        <v>11.0</v>
      </c>
      <c r="B12" s="3">
        <v>3.0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14.25" customHeight="1">
      <c r="A13" s="3">
        <v>12.0</v>
      </c>
      <c r="B13" s="3">
        <v>4.0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14.25" customHeight="1">
      <c r="A14" s="3">
        <v>13.0</v>
      </c>
      <c r="B14" s="3">
        <v>4.0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14.25" customHeight="1">
      <c r="A15" s="3">
        <v>14.0</v>
      </c>
      <c r="B15" s="3">
        <v>4.0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14.25" customHeight="1">
      <c r="A16" s="3">
        <v>15.0</v>
      </c>
      <c r="B16" s="3">
        <v>4.0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14.25" customHeight="1">
      <c r="A17" s="3">
        <v>16.0</v>
      </c>
      <c r="B17" s="3">
        <v>5.0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14.25" customHeight="1">
      <c r="A18" s="3">
        <v>17.0</v>
      </c>
      <c r="B18" s="3">
        <v>5.0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14.25" customHeight="1">
      <c r="A19" s="3">
        <v>18.0</v>
      </c>
      <c r="B19" s="3">
        <v>5.0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14.25" customHeight="1">
      <c r="A20" s="3">
        <v>19.0</v>
      </c>
      <c r="B20" s="3">
        <v>5.0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14.25" customHeight="1">
      <c r="A21" s="3">
        <v>20.0</v>
      </c>
      <c r="B21" s="3">
        <v>6.0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14.25" customHeight="1">
      <c r="A22" s="3">
        <v>21.0</v>
      </c>
      <c r="B22" s="3">
        <v>6.0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14.25" customHeight="1">
      <c r="A23" s="3">
        <v>22.0</v>
      </c>
      <c r="B23" s="3">
        <v>6.0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14.25" customHeight="1">
      <c r="A24" s="3">
        <v>23.0</v>
      </c>
      <c r="B24" s="3">
        <v>6.0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14.25" customHeight="1">
      <c r="A25" s="3">
        <v>24.0</v>
      </c>
      <c r="B25" s="3">
        <v>6.0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14.25" customHeight="1">
      <c r="A26" s="3">
        <v>25.0</v>
      </c>
      <c r="B26" s="3">
        <v>7.0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14.25" customHeight="1">
      <c r="A27" s="3">
        <v>26.0</v>
      </c>
      <c r="B27" s="3">
        <v>7.0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14.25" customHeight="1">
      <c r="A28" s="3">
        <v>27.0</v>
      </c>
      <c r="B28" s="3">
        <v>7.0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14.25" customHeight="1">
      <c r="A29" s="3">
        <v>28.0</v>
      </c>
      <c r="B29" s="3">
        <v>7.0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14.25" customHeight="1">
      <c r="A30" s="3">
        <v>29.0</v>
      </c>
      <c r="B30" s="3">
        <v>7.0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14.25" customHeight="1">
      <c r="A31" s="3">
        <v>30.0</v>
      </c>
      <c r="B31" s="3">
        <v>8.0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14.25" customHeight="1">
      <c r="A32" s="3">
        <v>31.0</v>
      </c>
      <c r="B32" s="3">
        <v>8.0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14.25" customHeight="1">
      <c r="A33" s="3">
        <v>32.0</v>
      </c>
      <c r="B33" s="3">
        <v>8.0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14.25" customHeight="1">
      <c r="A34" s="3">
        <v>33.0</v>
      </c>
      <c r="B34" s="3">
        <v>8.0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14.25" customHeight="1">
      <c r="A35" s="3">
        <v>34.0</v>
      </c>
      <c r="B35" s="3">
        <v>8.0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14.25" customHeight="1">
      <c r="A36" s="3">
        <v>35.0</v>
      </c>
      <c r="B36" s="3">
        <v>8.0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14.25" customHeight="1">
      <c r="A37" s="3">
        <v>36.0</v>
      </c>
      <c r="B37" s="3">
        <v>9.0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14.25" customHeight="1">
      <c r="A38" s="3">
        <v>37.0</v>
      </c>
      <c r="B38" s="3">
        <v>9.0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14.25" customHeight="1">
      <c r="A39" s="3">
        <v>38.0</v>
      </c>
      <c r="B39" s="3">
        <v>9.0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14.25" customHeight="1">
      <c r="A40" s="3">
        <v>39.0</v>
      </c>
      <c r="B40" s="3">
        <v>9.0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14.25" customHeight="1">
      <c r="A41" s="3">
        <v>40.0</v>
      </c>
      <c r="B41" s="3">
        <v>9.0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1" max="10" width="10.13"/>
  </cols>
  <sheetData>
    <row r="1" ht="14.25" customHeight="1">
      <c r="A1" s="3"/>
      <c r="B1" s="3"/>
      <c r="C1" s="3"/>
      <c r="D1" s="3"/>
      <c r="E1" s="3"/>
      <c r="F1" s="3"/>
      <c r="G1" s="3"/>
      <c r="H1" s="3"/>
      <c r="I1" s="3"/>
      <c r="J1" s="3"/>
    </row>
    <row r="2" ht="14.25" customHeight="1">
      <c r="A2" s="3"/>
      <c r="B2" s="3"/>
      <c r="C2" s="3"/>
      <c r="D2" s="3"/>
      <c r="E2" s="3"/>
      <c r="F2" s="3"/>
      <c r="G2" s="3"/>
      <c r="H2" s="3"/>
      <c r="I2" s="3"/>
      <c r="J2" s="3"/>
    </row>
    <row r="3" ht="14.25" customHeight="1">
      <c r="A3" s="3"/>
      <c r="B3" s="3"/>
      <c r="C3" s="3"/>
      <c r="D3" s="3"/>
      <c r="E3" s="3"/>
      <c r="F3" s="3"/>
      <c r="G3" s="3"/>
      <c r="H3" s="3"/>
      <c r="I3" s="3"/>
      <c r="J3" s="3"/>
    </row>
    <row r="4" ht="14.25" customHeight="1">
      <c r="A4" s="3"/>
      <c r="B4" s="3"/>
      <c r="C4" s="3"/>
      <c r="D4" s="3"/>
      <c r="E4" s="3"/>
      <c r="F4" s="3"/>
      <c r="G4" s="3"/>
      <c r="H4" s="3"/>
      <c r="I4" s="3"/>
      <c r="J4" s="3"/>
    </row>
    <row r="5" ht="14.25" customHeight="1">
      <c r="A5" s="3"/>
      <c r="B5" s="3"/>
      <c r="C5" s="3"/>
      <c r="D5" s="3"/>
      <c r="E5" s="3"/>
      <c r="F5" s="3"/>
      <c r="G5" s="3"/>
      <c r="H5" s="3"/>
      <c r="I5" s="3"/>
      <c r="J5" s="3"/>
    </row>
    <row r="6" ht="14.25" customHeight="1">
      <c r="A6" s="3"/>
      <c r="B6" s="3"/>
      <c r="C6" s="3"/>
      <c r="D6" s="3"/>
      <c r="E6" s="3"/>
      <c r="F6" s="3"/>
      <c r="G6" s="3"/>
      <c r="H6" s="3"/>
      <c r="I6" s="3"/>
      <c r="J6" s="3"/>
    </row>
    <row r="7" ht="14.25" customHeight="1">
      <c r="A7" s="3"/>
      <c r="B7" s="3"/>
      <c r="C7" s="3"/>
      <c r="D7" s="3"/>
      <c r="E7" s="3"/>
      <c r="F7" s="3"/>
      <c r="G7" s="3"/>
      <c r="H7" s="3"/>
      <c r="I7" s="3"/>
      <c r="J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</row>
    <row r="9" ht="14.25" customHeight="1">
      <c r="A9" s="3"/>
      <c r="B9" s="3"/>
      <c r="C9" s="3"/>
      <c r="D9" s="3"/>
      <c r="E9" s="3"/>
      <c r="F9" s="3"/>
      <c r="G9" s="3"/>
      <c r="H9" s="3"/>
      <c r="I9" s="3"/>
      <c r="J9" s="3"/>
    </row>
    <row r="10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</row>
    <row r="17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</row>
  </sheetData>
  <drawing r:id="rId1"/>
</worksheet>
</file>