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ables" sheetId="1" r:id="rId3"/>
    <sheet state="visible" name="Main" sheetId="2" r:id="rId4"/>
    <sheet state="visible" name="Racial" sheetId="3" r:id="rId5"/>
    <sheet state="visible" name="Skills" sheetId="4" r:id="rId6"/>
    <sheet state="visible" name="SuccessFailure" sheetId="5" r:id="rId7"/>
    <sheet state="visible" name="Experience Table" sheetId="6" r:id="rId8"/>
  </sheets>
  <definedNames>
    <definedName name="NRG_Mod">Racial!$D$10</definedName>
    <definedName name="MAG_Mod">Racial!$D$9</definedName>
    <definedName name="ACC">Main!$B$14</definedName>
    <definedName name="MMV">Main!$D$12</definedName>
    <definedName name="PMV">Main!$B$12</definedName>
    <definedName name="PSPD_Mod">Racial!$D$29</definedName>
    <definedName name="APP_Mod">Racial!$D$31</definedName>
    <definedName name="ACC_Mod">Racial!$D$21</definedName>
    <definedName name="MFT_Mod">Racial!$D$19</definedName>
    <definedName name="MSPD_Mod">Racial!$D$28</definedName>
    <definedName name="FCS">Main!$D$14</definedName>
    <definedName name="RAW_PEN">Racial!$B$3</definedName>
    <definedName name="MEX_Mod">Racial!$D$18</definedName>
    <definedName name="HGT">Racial!$B$32</definedName>
    <definedName name="MST">Main!$D$3</definedName>
    <definedName name="MCA_Mod">Racial!$D$25</definedName>
    <definedName name="RAW_NRG">Racial!$B$10</definedName>
    <definedName name="GAW">Main!$B$20</definedName>
    <definedName name="MCA">Main!$D$15</definedName>
    <definedName name="DEX">Main!$B$5</definedName>
    <definedName name="NRG">Main!$D$6</definedName>
    <definedName name="PAW">Main!$B$7</definedName>
    <definedName name="PAG_Mod">Racial!$D$5</definedName>
    <definedName name="MEN">Main!$D$4</definedName>
    <definedName name="RAW_APP">Racial!$B$31</definedName>
    <definedName name="PCA_Mod">Racial!$D$22</definedName>
    <definedName name="PEX_Mod">Racial!$D$14</definedName>
    <definedName name="FCS_Mod">Racial!$D$24</definedName>
    <definedName name="MSPD">Main!$D$18</definedName>
    <definedName name="PSI">Main!$D$6</definedName>
    <definedName name="PEN_Mod">Racial!$D$3</definedName>
    <definedName name="PMV_Mod">Racial!$D$16</definedName>
    <definedName name="WGT">Racial!$B$33</definedName>
    <definedName name="PFT_Mod">Racial!$D$15</definedName>
    <definedName name="MMV_Mod">Racial!$D$20</definedName>
    <definedName name="MFT">Main!$D$10</definedName>
    <definedName name="RAW_PST">Racial!$B$2</definedName>
    <definedName name="MAG">Main!$D$5</definedName>
    <definedName name="RAW_MAW">Racial!$B$11</definedName>
    <definedName name="RAW_MAG">Racial!$B$9</definedName>
    <definedName name="PBD_Mod">Racial!$D$13</definedName>
    <definedName name="DEX_Mod">Racial!$D$4</definedName>
    <definedName name="PDF">Main!$B$16</definedName>
    <definedName name="MDF_Mod">Racial!$D$26</definedName>
    <definedName name="PEX">Main!$B$11</definedName>
    <definedName name="RAW_MEN">Racial!$B$8</definedName>
    <definedName name="PCA">Main!$B$15</definedName>
    <definedName name="RAW_PAW">Racial!$B$6</definedName>
    <definedName name="PWR_Mod">Racial!$D$10</definedName>
    <definedName name="PST_Mod">Racial!$D$2</definedName>
    <definedName name="PDF_Mod">Racial!$D$23</definedName>
    <definedName name="RAW_PWR">Racial!$B$10</definedName>
    <definedName name="RAW_MST">Racial!$B$7</definedName>
    <definedName name="MST_Mod">Racial!$D$7</definedName>
    <definedName name="MBD_Mod">Racial!$D$17</definedName>
    <definedName name="RAW_PAG">Racial!$B$5</definedName>
    <definedName name="MDF">Main!$D$16</definedName>
    <definedName name="MBD">Main!$D$9</definedName>
    <definedName name="PBD">Main!$B$9</definedName>
    <definedName name="PAG">Main!$B$6</definedName>
    <definedName name="MEX">Main!$D$11</definedName>
    <definedName name="PFT">Main!$B$10</definedName>
    <definedName name="PST">Main!$B$3</definedName>
    <definedName name="MAW_Mod">Racial!$D$11</definedName>
    <definedName name="PAW_Mod">Racial!$D$6</definedName>
    <definedName name="MAW">Main!$D$7</definedName>
    <definedName name="RAW_DEX">Racial!$B$4</definedName>
    <definedName name="KI">Main!$D$6</definedName>
    <definedName name="PEN">Main!$B$4</definedName>
    <definedName name="MEN_Mod">Racial!$D$8</definedName>
  </definedNames>
  <calcPr/>
</workbook>
</file>

<file path=xl/sharedStrings.xml><?xml version="1.0" encoding="utf-8"?>
<sst xmlns="http://schemas.openxmlformats.org/spreadsheetml/2006/main" count="373" uniqueCount="370">
  <si>
    <t>STAT</t>
  </si>
  <si>
    <t>SPEED</t>
  </si>
  <si>
    <t>Sandal Estarrion</t>
  </si>
  <si>
    <r>
      <rPr>
        <rFont val="Arial"/>
        <sz val="12.0"/>
      </rPr>
      <t xml:space="preserve">Physical Strength           </t>
    </r>
    <r>
      <rPr>
        <rFont val="Arial"/>
        <b/>
        <sz val="12.0"/>
      </rPr>
      <t xml:space="preserve"> (PST)</t>
    </r>
  </si>
  <si>
    <r>
      <rPr>
        <rFont val="Arial"/>
        <sz val="12.0"/>
      </rPr>
      <t>Mental Strength             (</t>
    </r>
    <r>
      <rPr>
        <rFont val="Arial"/>
        <b/>
        <sz val="12.0"/>
      </rPr>
      <t>MST</t>
    </r>
    <r>
      <rPr>
        <rFont val="Arial"/>
        <sz val="12.0"/>
      </rPr>
      <t>)</t>
    </r>
  </si>
  <si>
    <r>
      <rPr>
        <rFont val="Arial"/>
        <sz val="12.0"/>
      </rPr>
      <t>Physical Endurance        (</t>
    </r>
    <r>
      <rPr>
        <rFont val="Arial"/>
        <b/>
        <sz val="12.0"/>
      </rPr>
      <t>PEN</t>
    </r>
    <r>
      <rPr>
        <rFont val="Arial"/>
        <sz val="12.0"/>
      </rPr>
      <t>)</t>
    </r>
  </si>
  <si>
    <r>
      <rPr>
        <rFont val="Arial"/>
        <sz val="12.0"/>
      </rPr>
      <t>Mental Endurance         (</t>
    </r>
    <r>
      <rPr>
        <rFont val="Arial"/>
        <b/>
        <sz val="12.0"/>
      </rPr>
      <t>MEN</t>
    </r>
    <r>
      <rPr>
        <rFont val="Arial"/>
        <sz val="12.0"/>
      </rPr>
      <t>)</t>
    </r>
  </si>
  <si>
    <r>
      <rPr>
        <rFont val="Arial"/>
        <sz val="12.0"/>
      </rPr>
      <t>Dexterity                         (</t>
    </r>
    <r>
      <rPr>
        <rFont val="Arial"/>
        <b/>
        <sz val="12.0"/>
      </rPr>
      <t>DEX</t>
    </r>
    <r>
      <rPr>
        <rFont val="Arial"/>
        <sz val="12.0"/>
      </rPr>
      <t xml:space="preserve">) </t>
    </r>
  </si>
  <si>
    <r>
      <rPr>
        <rFont val="Arial"/>
        <sz val="12.0"/>
      </rPr>
      <t>Mental Agility                (</t>
    </r>
    <r>
      <rPr>
        <rFont val="Arial"/>
        <b/>
        <sz val="12.0"/>
      </rPr>
      <t>MAG</t>
    </r>
    <r>
      <rPr>
        <rFont val="Arial"/>
        <sz val="12.0"/>
      </rPr>
      <t>)</t>
    </r>
  </si>
  <si>
    <r>
      <rPr>
        <rFont val="Arial"/>
        <sz val="12.0"/>
      </rPr>
      <t>Physical Agility               (</t>
    </r>
    <r>
      <rPr>
        <rFont val="Arial"/>
        <b/>
        <sz val="12.0"/>
      </rPr>
      <t>PAG</t>
    </r>
    <r>
      <rPr>
        <rFont val="Arial"/>
        <sz val="12.0"/>
      </rPr>
      <t>)</t>
    </r>
  </si>
  <si>
    <r>
      <rPr>
        <rFont val="Arial"/>
        <sz val="12.0"/>
      </rPr>
      <t xml:space="preserve">Power                          </t>
    </r>
    <r>
      <rPr>
        <rFont val="Arial"/>
        <b/>
        <sz val="12.0"/>
      </rPr>
      <t>(PWR)</t>
    </r>
  </si>
  <si>
    <r>
      <rPr>
        <rFont val="Arial"/>
        <sz val="12.0"/>
      </rPr>
      <t>Physical Awareness       (</t>
    </r>
    <r>
      <rPr>
        <rFont val="Arial"/>
        <b/>
        <sz val="12.0"/>
      </rPr>
      <t>PAW</t>
    </r>
    <r>
      <rPr>
        <rFont val="Arial"/>
        <sz val="12.0"/>
      </rPr>
      <t>)</t>
    </r>
  </si>
  <si>
    <r>
      <rPr>
        <rFont val="Arial"/>
        <sz val="12.0"/>
      </rPr>
      <t>Mental Awareness        (</t>
    </r>
    <r>
      <rPr>
        <rFont val="Arial"/>
        <b/>
        <sz val="12.0"/>
      </rPr>
      <t>MAW</t>
    </r>
    <r>
      <rPr>
        <rFont val="Arial"/>
        <sz val="12.0"/>
      </rPr>
      <t>)</t>
    </r>
  </si>
  <si>
    <r>
      <rPr>
        <rFont val="Arial"/>
        <sz val="12.0"/>
      </rPr>
      <t>Physical Body                (</t>
    </r>
    <r>
      <rPr>
        <rFont val="Arial"/>
        <b/>
        <sz val="12.0"/>
      </rPr>
      <t>PBD</t>
    </r>
    <r>
      <rPr>
        <rFont val="Arial"/>
        <sz val="12.0"/>
      </rPr>
      <t>)</t>
    </r>
  </si>
  <si>
    <r>
      <rPr>
        <rFont val="Arial"/>
        <sz val="12.0"/>
      </rPr>
      <t>Mental Body                (</t>
    </r>
    <r>
      <rPr>
        <rFont val="Arial"/>
        <b/>
        <sz val="12.0"/>
      </rPr>
      <t>MBD</t>
    </r>
    <r>
      <rPr>
        <rFont val="Arial"/>
        <sz val="12.0"/>
      </rPr>
      <t>)</t>
    </r>
  </si>
  <si>
    <r>
      <rPr>
        <rFont val="Arial"/>
        <sz val="12.0"/>
      </rPr>
      <t>Physical Fatigue            (</t>
    </r>
    <r>
      <rPr>
        <rFont val="Arial"/>
        <b/>
        <sz val="12.0"/>
      </rPr>
      <t>PFT</t>
    </r>
    <r>
      <rPr>
        <rFont val="Arial"/>
        <sz val="12.0"/>
      </rPr>
      <t>)</t>
    </r>
  </si>
  <si>
    <r>
      <rPr>
        <rFont val="Arial"/>
        <sz val="12.0"/>
      </rPr>
      <t>Mental Fatigue            (</t>
    </r>
    <r>
      <rPr>
        <rFont val="Arial"/>
        <b/>
        <sz val="12.0"/>
      </rPr>
      <t>MFT</t>
    </r>
    <r>
      <rPr>
        <rFont val="Arial"/>
        <sz val="12.0"/>
      </rPr>
      <t>)</t>
    </r>
  </si>
  <si>
    <r>
      <rPr>
        <rFont val="Arial"/>
        <sz val="12.0"/>
      </rPr>
      <t>Physical Exhaustion      (</t>
    </r>
    <r>
      <rPr>
        <rFont val="Arial"/>
        <b/>
        <sz val="12.0"/>
      </rPr>
      <t>PEX</t>
    </r>
    <r>
      <rPr>
        <rFont val="Arial"/>
        <sz val="12.0"/>
      </rPr>
      <t>)</t>
    </r>
  </si>
  <si>
    <r>
      <rPr>
        <rFont val="Arial"/>
        <sz val="12.0"/>
      </rPr>
      <t>Mental Exhaustion      (</t>
    </r>
    <r>
      <rPr>
        <rFont val="Arial"/>
        <b/>
        <sz val="12.0"/>
      </rPr>
      <t>MEX</t>
    </r>
    <r>
      <rPr>
        <rFont val="Arial"/>
        <sz val="12.0"/>
      </rPr>
      <t>)</t>
    </r>
  </si>
  <si>
    <r>
      <rPr>
        <rFont val="Arial"/>
        <sz val="12.0"/>
      </rPr>
      <t>Physical Movement       (</t>
    </r>
    <r>
      <rPr>
        <rFont val="Arial"/>
        <b/>
        <sz val="12.0"/>
      </rPr>
      <t>PMV</t>
    </r>
    <r>
      <rPr>
        <rFont val="Arial"/>
        <sz val="12.0"/>
      </rPr>
      <t>)</t>
    </r>
  </si>
  <si>
    <r>
      <rPr>
        <rFont val="Arial"/>
        <sz val="12.0"/>
      </rPr>
      <t>Mental Movement       (</t>
    </r>
    <r>
      <rPr>
        <rFont val="Arial"/>
        <b/>
        <sz val="12.0"/>
      </rPr>
      <t>MMV</t>
    </r>
    <r>
      <rPr>
        <rFont val="Arial"/>
        <sz val="12.0"/>
      </rPr>
      <t>)</t>
    </r>
  </si>
  <si>
    <r>
      <rPr>
        <rFont val="Arial"/>
        <sz val="12.0"/>
      </rPr>
      <t>Accuracy                        (</t>
    </r>
    <r>
      <rPr>
        <rFont val="Arial"/>
        <b/>
        <sz val="12.0"/>
      </rPr>
      <t>ACC</t>
    </r>
    <r>
      <rPr>
        <rFont val="Arial"/>
        <sz val="12.0"/>
      </rPr>
      <t>)</t>
    </r>
  </si>
  <si>
    <r>
      <rPr>
        <rFont val="Arial"/>
        <sz val="12.0"/>
      </rPr>
      <t>Focus                             (</t>
    </r>
    <r>
      <rPr>
        <rFont val="Arial"/>
        <b/>
        <sz val="12.0"/>
      </rPr>
      <t>FCS</t>
    </r>
    <r>
      <rPr>
        <rFont val="Arial"/>
        <sz val="12.0"/>
      </rPr>
      <t>)</t>
    </r>
  </si>
  <si>
    <r>
      <rPr>
        <rFont val="Arial"/>
        <sz val="12.0"/>
      </rPr>
      <t>Physical Combat Ability  (</t>
    </r>
    <r>
      <rPr>
        <rFont val="Arial"/>
        <b/>
        <sz val="12.0"/>
      </rPr>
      <t>PCA</t>
    </r>
    <r>
      <rPr>
        <rFont val="Arial"/>
        <sz val="12.0"/>
      </rPr>
      <t>)</t>
    </r>
  </si>
  <si>
    <r>
      <rPr>
        <rFont val="Arial"/>
        <sz val="12.0"/>
      </rPr>
      <t>Mental Combat Ability   (</t>
    </r>
    <r>
      <rPr>
        <rFont val="Arial"/>
        <b/>
        <sz val="12.0"/>
      </rPr>
      <t>MCA</t>
    </r>
    <r>
      <rPr>
        <rFont val="Arial"/>
        <sz val="12.0"/>
      </rPr>
      <t>)</t>
    </r>
  </si>
  <si>
    <r>
      <rPr>
        <rFont val="Arial"/>
        <sz val="12.0"/>
      </rPr>
      <t>Physical Defense          (</t>
    </r>
    <r>
      <rPr>
        <rFont val="Arial"/>
        <b/>
        <sz val="12.0"/>
      </rPr>
      <t>PDF</t>
    </r>
    <r>
      <rPr>
        <rFont val="Arial"/>
        <sz val="12.0"/>
      </rPr>
      <t>)</t>
    </r>
  </si>
  <si>
    <r>
      <rPr>
        <rFont val="Arial"/>
        <sz val="12.0"/>
      </rPr>
      <t>Mental Defense             (</t>
    </r>
    <r>
      <rPr>
        <rFont val="Arial"/>
        <b/>
        <sz val="12.0"/>
      </rPr>
      <t>MDF</t>
    </r>
    <r>
      <rPr>
        <rFont val="Arial"/>
        <sz val="12.0"/>
      </rPr>
      <t>)</t>
    </r>
  </si>
  <si>
    <r>
      <rPr>
        <rFont val="Arial"/>
        <sz val="12.0"/>
      </rPr>
      <t>Physical Speed           (</t>
    </r>
    <r>
      <rPr>
        <rFont val="Arial"/>
        <b/>
        <sz val="12.0"/>
      </rPr>
      <t>PSPD</t>
    </r>
    <r>
      <rPr>
        <rFont val="Arial"/>
        <sz val="12.0"/>
      </rPr>
      <t>)</t>
    </r>
  </si>
  <si>
    <r>
      <rPr>
        <rFont val="Arial"/>
        <sz val="12.0"/>
      </rPr>
      <t>Mental Speed              (</t>
    </r>
    <r>
      <rPr>
        <rFont val="Arial"/>
        <b/>
        <sz val="12.0"/>
      </rPr>
      <t>MSPD</t>
    </r>
    <r>
      <rPr>
        <rFont val="Arial"/>
        <sz val="12.0"/>
      </rPr>
      <t>)</t>
    </r>
  </si>
  <si>
    <r>
      <rPr>
        <rFont val="Arial"/>
        <sz val="12.0"/>
      </rPr>
      <t>General Awareness    (</t>
    </r>
    <r>
      <rPr>
        <rFont val="Arial"/>
        <b/>
        <sz val="12.0"/>
      </rPr>
      <t>GAW</t>
    </r>
    <r>
      <rPr>
        <rFont val="Arial"/>
        <sz val="12.0"/>
      </rPr>
      <t>)</t>
    </r>
  </si>
  <si>
    <t>Height</t>
  </si>
  <si>
    <t>180 cm</t>
  </si>
  <si>
    <t>Weight</t>
  </si>
  <si>
    <t>69 kg</t>
  </si>
  <si>
    <t>Appearance</t>
  </si>
  <si>
    <t>Primary</t>
  </si>
  <si>
    <t>Value</t>
  </si>
  <si>
    <t>Mod</t>
  </si>
  <si>
    <t>RAW_PST</t>
  </si>
  <si>
    <t>PST Mod</t>
  </si>
  <si>
    <t>RAW_PEN</t>
  </si>
  <si>
    <t>PEN Mod</t>
  </si>
  <si>
    <t>RAW_DEX</t>
  </si>
  <si>
    <t>DEX Mod</t>
  </si>
  <si>
    <t>RAW_PAG</t>
  </si>
  <si>
    <t>PAG Mod</t>
  </si>
  <si>
    <t>RAW_PAW</t>
  </si>
  <si>
    <t>PAW Mod</t>
  </si>
  <si>
    <t>RAW_MST</t>
  </si>
  <si>
    <t>MST Mod</t>
  </si>
  <si>
    <t>RAW_MEN</t>
  </si>
  <si>
    <t>MEN Mod</t>
  </si>
  <si>
    <t>RAW_MAG</t>
  </si>
  <si>
    <t>MAG Mod</t>
  </si>
  <si>
    <t>RAW_PWR</t>
  </si>
  <si>
    <t>PWR Mod</t>
  </si>
  <si>
    <t>RAW_MAW</t>
  </si>
  <si>
    <t>MAW Mod</t>
  </si>
  <si>
    <t>PBD Mod</t>
  </si>
  <si>
    <t>PEX Mod</t>
  </si>
  <si>
    <t>PFT Mod</t>
  </si>
  <si>
    <t>PMV Mod</t>
  </si>
  <si>
    <t>MBD Mod</t>
  </si>
  <si>
    <t>MEX Mod</t>
  </si>
  <si>
    <t>MFT Mod</t>
  </si>
  <si>
    <t>MMV Mod</t>
  </si>
  <si>
    <t>ACC Mod</t>
  </si>
  <si>
    <t>PCA Mod</t>
  </si>
  <si>
    <t>PDF Mod</t>
  </si>
  <si>
    <t>FCS Mod</t>
  </si>
  <si>
    <t>MCA Mod</t>
  </si>
  <si>
    <t>MDF Mod</t>
  </si>
  <si>
    <t>MSPD Mod</t>
  </si>
  <si>
    <t>PSPD Mod</t>
  </si>
  <si>
    <t>APP</t>
  </si>
  <si>
    <t>APP Mod</t>
  </si>
  <si>
    <t>HGT</t>
  </si>
  <si>
    <t>WGT</t>
  </si>
  <si>
    <t>Name</t>
  </si>
  <si>
    <t>Rank</t>
  </si>
  <si>
    <t>SB</t>
  </si>
  <si>
    <t>Cost</t>
  </si>
  <si>
    <t>DF</t>
  </si>
  <si>
    <t>Speed</t>
  </si>
  <si>
    <t>Ease</t>
  </si>
  <si>
    <t>Spoken (Name of Language)</t>
  </si>
  <si>
    <t>Written: (Name of Language)</t>
  </si>
  <si>
    <t>Cultural Lore:(Area of Information)</t>
  </si>
  <si>
    <t>Tech Index Lore:(Appropriate Tech Index)</t>
  </si>
  <si>
    <t>Acting</t>
  </si>
  <si>
    <t>Holography</t>
  </si>
  <si>
    <t>Instrument - electronic: (Name of instrument)</t>
  </si>
  <si>
    <t>Instrument: (Name of instrument)</t>
  </si>
  <si>
    <t>Lore: Acting</t>
  </si>
  <si>
    <t>Lore: Holography</t>
  </si>
  <si>
    <t>Lore: Instrument Music</t>
  </si>
  <si>
    <t>Lore: Movie Making</t>
  </si>
  <si>
    <t>Lore: Painting</t>
  </si>
  <si>
    <t>Lore: Sculpting</t>
  </si>
  <si>
    <t>Lore: Singing</t>
  </si>
  <si>
    <t>Lore: Story Telling</t>
  </si>
  <si>
    <t>Lore: Theater</t>
  </si>
  <si>
    <t>Mime</t>
  </si>
  <si>
    <t>Mimicry</t>
  </si>
  <si>
    <t>Painting</t>
  </si>
  <si>
    <t>Sculpting</t>
  </si>
  <si>
    <t>Singing</t>
  </si>
  <si>
    <t>Songwriting</t>
  </si>
  <si>
    <t>Story Telling</t>
  </si>
  <si>
    <t>Acrobatics/Tumbling</t>
  </si>
  <si>
    <t>Climbing</t>
  </si>
  <si>
    <t>Contortion</t>
  </si>
  <si>
    <t>Diving</t>
  </si>
  <si>
    <t>Horseback Riding</t>
  </si>
  <si>
    <t>Rowing</t>
  </si>
  <si>
    <t>Running</t>
  </si>
  <si>
    <t>Skiing - Cross Country</t>
  </si>
  <si>
    <t>Skiing - Downhill</t>
  </si>
  <si>
    <t>Spelunking</t>
  </si>
  <si>
    <t>Swimming</t>
  </si>
  <si>
    <t>Ariel Combat (filter)</t>
  </si>
  <si>
    <t>Block: (melee weapon name)</t>
  </si>
  <si>
    <t>Called Shot: (complex missile weapon name)</t>
  </si>
  <si>
    <t>Called Shot: (melee weapon)</t>
  </si>
  <si>
    <t>Called Shot: (simple missile weapon name)</t>
  </si>
  <si>
    <t>Called Shot: (thrown weapon name)</t>
  </si>
  <si>
    <t>Combat Operations - High Tech Environment (name)</t>
  </si>
  <si>
    <t>Combat Operations - Low Tech Environment (name)</t>
  </si>
  <si>
    <t>Combat Perception</t>
  </si>
  <si>
    <t>Complex Missile Weapon: (weapon name)</t>
  </si>
  <si>
    <t>Dodge</t>
  </si>
  <si>
    <t>Evasion</t>
  </si>
  <si>
    <t>HTH: (technique name)</t>
  </si>
  <si>
    <t>HTH: Block</t>
  </si>
  <si>
    <t>HTH: Fall</t>
  </si>
  <si>
    <t>HTH: Grapple</t>
  </si>
  <si>
    <t>HTH: Kick</t>
  </si>
  <si>
    <t>HTH: Parry</t>
  </si>
  <si>
    <t>HTH: Punch</t>
  </si>
  <si>
    <t>HTH: Roll with Blow</t>
  </si>
  <si>
    <t>HTH: Sweep</t>
  </si>
  <si>
    <t>HTH: Throw</t>
  </si>
  <si>
    <t>Melee Weapon: (weapon name)</t>
  </si>
  <si>
    <t>Mounted Combat (filter)</t>
  </si>
  <si>
    <t>Parry: (melee weapon name)</t>
  </si>
  <si>
    <t>Quickdraw: (complex missile weapon name)</t>
  </si>
  <si>
    <t>Quickdraw: (melee weapon name)</t>
  </si>
  <si>
    <t>Quickdraw: (simple missile weapon name)</t>
  </si>
  <si>
    <t>Quickdraw: (thrown weapon name)</t>
  </si>
  <si>
    <t>Simple Missile Weapon: (weapon name)</t>
  </si>
  <si>
    <t>Simple Thrown Weapon: (weapon name)</t>
  </si>
  <si>
    <t>Underwater Combat (filter)</t>
  </si>
  <si>
    <t>Vehicular Combat (filter)</t>
  </si>
  <si>
    <t>Zero-G Combat (filter)</t>
  </si>
  <si>
    <t>Bribery</t>
  </si>
  <si>
    <t>Debate</t>
  </si>
  <si>
    <t>Diplomacy</t>
  </si>
  <si>
    <t>Hypnotism</t>
  </si>
  <si>
    <t>Interrogation</t>
  </si>
  <si>
    <t>Investigation</t>
  </si>
  <si>
    <t>Journalism</t>
  </si>
  <si>
    <t>Law:(name of area)</t>
  </si>
  <si>
    <t>Law:Business</t>
  </si>
  <si>
    <t>Law:Criminal</t>
  </si>
  <si>
    <t>Law:Patent</t>
  </si>
  <si>
    <t>Legal Lore : General</t>
  </si>
  <si>
    <t>Legal Lore :(name of area)</t>
  </si>
  <si>
    <t>Lip Reading</t>
  </si>
  <si>
    <t>Public Speaking</t>
  </si>
  <si>
    <t>Seduction</t>
  </si>
  <si>
    <t>Teaching</t>
  </si>
  <si>
    <t>Bowyer</t>
  </si>
  <si>
    <t>Cartography</t>
  </si>
  <si>
    <t>Cooking</t>
  </si>
  <si>
    <t>Farrier</t>
  </si>
  <si>
    <t>First Aid</t>
  </si>
  <si>
    <t>Fletcher</t>
  </si>
  <si>
    <t>Gunmaker</t>
  </si>
  <si>
    <t>Leatherworking</t>
  </si>
  <si>
    <t>Metalworking</t>
  </si>
  <si>
    <t>Metalworking - Smithing</t>
  </si>
  <si>
    <t>Midwifery</t>
  </si>
  <si>
    <t>Stoneworking</t>
  </si>
  <si>
    <t>Stoneworking - Mason</t>
  </si>
  <si>
    <t>Survival: (name of area)</t>
  </si>
  <si>
    <t>Tie Knots</t>
  </si>
  <si>
    <t>Woodworking</t>
  </si>
  <si>
    <t>Woodworking - Cabinetry</t>
  </si>
  <si>
    <t>Lore: Theology</t>
  </si>
  <si>
    <t>Culture:(Specific Culture)</t>
  </si>
  <si>
    <t>Data Analysis</t>
  </si>
  <si>
    <t>Drug Tolerance: (drug name)</t>
  </si>
  <si>
    <t>Florentine:Mental/Mental (action/action)</t>
  </si>
  <si>
    <t>Florentine:Mental/Physical (action/action)</t>
  </si>
  <si>
    <t>Florentine:Physical/Physical (action/action)</t>
  </si>
  <si>
    <t>Logic</t>
  </si>
  <si>
    <t>Lore:(Area of Information)</t>
  </si>
  <si>
    <t>Presence:(General)</t>
  </si>
  <si>
    <t>Presence:(Mental)</t>
  </si>
  <si>
    <t>Presence:(Physical)</t>
  </si>
  <si>
    <t>Survival:(Environment)</t>
  </si>
  <si>
    <t>Vehicle:(Specify Vehicle)</t>
  </si>
  <si>
    <t>Ki Focus</t>
  </si>
  <si>
    <t>Ki Perception</t>
  </si>
  <si>
    <t>Lore: Ki</t>
  </si>
  <si>
    <t>Biokinesis</t>
  </si>
  <si>
    <t>Deception(Psionic)</t>
  </si>
  <si>
    <t>Discipline:(Pick Name)</t>
  </si>
  <si>
    <t>Discipline:Empathy</t>
  </si>
  <si>
    <t>Discipline:Levitate</t>
  </si>
  <si>
    <t>Discipline:Mind Meld</t>
  </si>
  <si>
    <t>Discipline:Object Reading</t>
  </si>
  <si>
    <t>Discipline:Precognition</t>
  </si>
  <si>
    <t>Discipline:Retrocognition</t>
  </si>
  <si>
    <t>Discipline:Surface Read</t>
  </si>
  <si>
    <t>Discipline:Telempathic Projection</t>
  </si>
  <si>
    <t>Discipline:Telepathic Projection</t>
  </si>
  <si>
    <t>Discipline:Telepathic Read</t>
  </si>
  <si>
    <t>Discipline:Telepathic Surface Projection</t>
  </si>
  <si>
    <t>Discipline:Telepathy</t>
  </si>
  <si>
    <t>Discipline:Teleportation</t>
  </si>
  <si>
    <t>Disguise:(Psionic)</t>
  </si>
  <si>
    <t>Energetics</t>
  </si>
  <si>
    <t>Gestalt Lore:My Own Body</t>
  </si>
  <si>
    <t>Lore: Biokinetics</t>
  </si>
  <si>
    <t>Lore: Energetics</t>
  </si>
  <si>
    <t>Lore: Mystokinetics</t>
  </si>
  <si>
    <t>Lore: Psi</t>
  </si>
  <si>
    <t>Lore: Telekinetics</t>
  </si>
  <si>
    <t>Lore: Telepathics</t>
  </si>
  <si>
    <t>Lore: Temporokinetics</t>
  </si>
  <si>
    <t>Memorize Location</t>
  </si>
  <si>
    <t>Mystokinetics</t>
  </si>
  <si>
    <t>Psi Perception : Biokinetics</t>
  </si>
  <si>
    <t>Psi Perception : Energetics</t>
  </si>
  <si>
    <t>Psi Perception : Mystokinetics</t>
  </si>
  <si>
    <t>Psi Perception : Telekinetics</t>
  </si>
  <si>
    <t>Psi Perception : Telepathics</t>
  </si>
  <si>
    <t>Psi Perception : Temporokinetics</t>
  </si>
  <si>
    <t>Psi Perception (area)</t>
  </si>
  <si>
    <t>Stealth:(Psionic)</t>
  </si>
  <si>
    <t>Telekinesis</t>
  </si>
  <si>
    <t>Telepathy</t>
  </si>
  <si>
    <t>Temporokinesis</t>
  </si>
  <si>
    <t>Aeronautics Engineering</t>
  </si>
  <si>
    <t>Applied Linguistics</t>
  </si>
  <si>
    <t>Aquaculture Tech</t>
  </si>
  <si>
    <t>Archeology</t>
  </si>
  <si>
    <t>Archeology - Field</t>
  </si>
  <si>
    <t>Astro Physics</t>
  </si>
  <si>
    <t>Astrogation</t>
  </si>
  <si>
    <t>Biochemistry</t>
  </si>
  <si>
    <t>Biology</t>
  </si>
  <si>
    <t>Biomedicine</t>
  </si>
  <si>
    <t>Botany</t>
  </si>
  <si>
    <t>Chemical Engineering</t>
  </si>
  <si>
    <t>Chemical Tech</t>
  </si>
  <si>
    <t>Chemistry</t>
  </si>
  <si>
    <t>Civil Engineering</t>
  </si>
  <si>
    <t>Civil Tech</t>
  </si>
  <si>
    <t>Classical Physics</t>
  </si>
  <si>
    <t>Clinical Psychology</t>
  </si>
  <si>
    <t>Cognoscology</t>
  </si>
  <si>
    <t>Communications Operations</t>
  </si>
  <si>
    <t>Computer Engineering</t>
  </si>
  <si>
    <t>Computer Programming</t>
  </si>
  <si>
    <t>Computer Sci</t>
  </si>
  <si>
    <t>Computer Tech</t>
  </si>
  <si>
    <t>Cryptography</t>
  </si>
  <si>
    <t>Cryptology</t>
  </si>
  <si>
    <t>Cultural Anthropology</t>
  </si>
  <si>
    <t>Cyber Interface Helmet Ops</t>
  </si>
  <si>
    <t>Cyber Perception</t>
  </si>
  <si>
    <t>Demolitions Operations</t>
  </si>
  <si>
    <t>Detect ICE</t>
  </si>
  <si>
    <t>Eco Engineering</t>
  </si>
  <si>
    <t>Ecology</t>
  </si>
  <si>
    <t>Electrical and Magnetic Field Physics</t>
  </si>
  <si>
    <t>Electrical Engineering</t>
  </si>
  <si>
    <t>Electrical Operations</t>
  </si>
  <si>
    <t>Electrical Tech</t>
  </si>
  <si>
    <t>Field Physics</t>
  </si>
  <si>
    <t>Forensic Engineering</t>
  </si>
  <si>
    <t>Forensic Tech</t>
  </si>
  <si>
    <t>Forensics</t>
  </si>
  <si>
    <t>Genetic Engineering</t>
  </si>
  <si>
    <t>Genetic Tech</t>
  </si>
  <si>
    <t>Genetics</t>
  </si>
  <si>
    <t>Geology</t>
  </si>
  <si>
    <t>History</t>
  </si>
  <si>
    <t>Hydroponics Tech</t>
  </si>
  <si>
    <t>Hyper Atomics</t>
  </si>
  <si>
    <t>Linguistics</t>
  </si>
  <si>
    <t>Linguistics Tech</t>
  </si>
  <si>
    <t>Math Analyst</t>
  </si>
  <si>
    <t>Mathematics</t>
  </si>
  <si>
    <t>Mechanical Engineering</t>
  </si>
  <si>
    <t>Mechanical Ops</t>
  </si>
  <si>
    <t>Mechanical Tech</t>
  </si>
  <si>
    <t>Medical Ops</t>
  </si>
  <si>
    <t>Medical Tech</t>
  </si>
  <si>
    <t>Medicine</t>
  </si>
  <si>
    <t>Metallurgy</t>
  </si>
  <si>
    <t>Mining Engineering</t>
  </si>
  <si>
    <t>Mining Ops</t>
  </si>
  <si>
    <t>Mining Tech</t>
  </si>
  <si>
    <t>Modeling Engineering</t>
  </si>
  <si>
    <t>Navigation:(Interstellar)</t>
  </si>
  <si>
    <t>Navigation:(Intrastellar)</t>
  </si>
  <si>
    <t>Nexialism</t>
  </si>
  <si>
    <t>Optical Engineering</t>
  </si>
  <si>
    <t>Optical Tech</t>
  </si>
  <si>
    <t>Pharmacognosy</t>
  </si>
  <si>
    <t>Pharmacology</t>
  </si>
  <si>
    <t>Physical Anthropology</t>
  </si>
  <si>
    <t>Planetology</t>
  </si>
  <si>
    <t>Power Engineering</t>
  </si>
  <si>
    <t>Power Operations</t>
  </si>
  <si>
    <t>Power Tech</t>
  </si>
  <si>
    <t>Program Design</t>
  </si>
  <si>
    <t>Program:(Program Name)</t>
  </si>
  <si>
    <t>Psi Engineering</t>
  </si>
  <si>
    <t>Psi Tech</t>
  </si>
  <si>
    <t>Psychiatry</t>
  </si>
  <si>
    <t>Psychology</t>
  </si>
  <si>
    <t>Robotics</t>
  </si>
  <si>
    <t>Robotics Tech</t>
  </si>
  <si>
    <t>Surgery</t>
  </si>
  <si>
    <t>Terraforming</t>
  </si>
  <si>
    <t>Vehicular Mechanics (vehicle name)</t>
  </si>
  <si>
    <t>Vetrinary Medicine</t>
  </si>
  <si>
    <t>Zoology</t>
  </si>
  <si>
    <t>Pilot/craft</t>
  </si>
  <si>
    <t>Pressure Suit Ops</t>
  </si>
  <si>
    <t>Disguise:(General)</t>
  </si>
  <si>
    <t>Disguise:(Verbal)</t>
  </si>
  <si>
    <t>Disguise:(Visual)</t>
  </si>
  <si>
    <t>Forgery</t>
  </si>
  <si>
    <t>Impersonation</t>
  </si>
  <si>
    <t>Infiltration</t>
  </si>
  <si>
    <t>Prevarication</t>
  </si>
  <si>
    <t>Reconnisciance</t>
  </si>
  <si>
    <t>Security Devices</t>
  </si>
  <si>
    <t>Stealth:(Aural)</t>
  </si>
  <si>
    <t>Stealth:(General)</t>
  </si>
  <si>
    <t>Stealth:(Olfactory)</t>
  </si>
  <si>
    <t>Stealth:(Tactile)</t>
  </si>
  <si>
    <t>Stealth:(Visual)</t>
  </si>
  <si>
    <t>Tailing</t>
  </si>
  <si>
    <t>Theft</t>
  </si>
  <si>
    <t>Tracking</t>
  </si>
  <si>
    <t>Accounting</t>
  </si>
  <si>
    <t>Administration (area)</t>
  </si>
  <si>
    <t>Appraisal</t>
  </si>
  <si>
    <t>Gambling</t>
  </si>
  <si>
    <t>Office Technical Systems</t>
  </si>
  <si>
    <t>Trading</t>
  </si>
  <si>
    <t>EF</t>
  </si>
  <si>
    <t>Success SL1</t>
  </si>
  <si>
    <t>Solid SL2</t>
  </si>
  <si>
    <t>Notable SL3</t>
  </si>
  <si>
    <t>Wow! SL4</t>
  </si>
  <si>
    <t>Whoa! SL5</t>
  </si>
  <si>
    <t>Solid FL2</t>
  </si>
  <si>
    <t>Notable FL3</t>
  </si>
  <si>
    <t>Amazing FL4</t>
  </si>
  <si>
    <t>WTF! FL5</t>
  </si>
  <si>
    <t>Effect</t>
  </si>
  <si>
    <t>Base Cost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</si>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</sst>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name val="Arial"/>
    </font>
    <font>
      <b/>
      <sz val="14.0"/>
      <name val="Arial"/>
    </font>
    <font>
      <sz val="14.0"/>
      <name val="Arial"/>
    </font>
    <font>
      <sz val="12.0"/>
      <name val="Dejavu sans"/>
    </font>
    <font>
      <sz val="12.0"/>
      <name val="Arial"/>
    </font>
    <font>
      <b/>
      <sz val="12.0"/>
      <name val="Arial"/>
    </font>
    <font>
      <b/>
      <sz val="12.0"/>
      <name val="Dejavu sans"/>
    </font>
    <font>
      <sz val="6.0"/>
      <name val="Times New Roman"/>
    </font>
    <font>
      <sz val="10.0"/>
    </font>
    <font/>
    <font>
      <name val="Arial"/>
    </font>
    <font>
      <b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00CCCC"/>
        <bgColor rgb="FF00CCCC"/>
      </patternFill>
    </fill>
    <fill>
      <patternFill patternType="solid">
        <fgColor rgb="FF00DCFF"/>
        <bgColor rgb="FF00DCFF"/>
      </patternFill>
    </fill>
    <fill>
      <patternFill patternType="solid">
        <fgColor rgb="FF7DA647"/>
        <bgColor rgb="FF7DA647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22">
    <border/>
    <border>
      <left style="thin">
        <color rgb="FF008000"/>
      </left>
      <top style="thin">
        <color rgb="FF008000"/>
      </top>
      <bottom/>
    </border>
    <border>
      <right/>
      <top style="thin">
        <color rgb="FF008000"/>
      </top>
      <bottom/>
    </border>
    <border>
      <left/>
      <right/>
      <top style="thin">
        <color rgb="FF008000"/>
      </top>
      <bottom/>
    </border>
    <border>
      <left style="thin">
        <color rgb="FF008000"/>
      </left>
      <top/>
      <bottom/>
    </border>
    <border>
      <right/>
      <top/>
      <bottom/>
    </border>
    <border>
      <left/>
      <right/>
      <top/>
      <bottom/>
    </border>
    <border>
      <left style="thin">
        <color rgb="FF008000"/>
      </left>
      <right/>
      <top/>
      <bottom/>
    </border>
    <border>
      <left/>
      <right/>
      <bottom/>
    </border>
    <border>
      <left style="thin">
        <color rgb="FF008000"/>
      </left>
      <right/>
      <top/>
      <bottom style="thin">
        <color rgb="FF008000"/>
      </bottom>
    </border>
    <border>
      <left/>
      <right/>
      <top/>
      <bottom style="thin">
        <color rgb="FF008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ill="1" applyFont="1">
      <alignment shrinkToFit="0" wrapText="0"/>
    </xf>
    <xf borderId="1" fillId="3" fontId="5" numFmtId="0" xfId="0" applyAlignment="1" applyBorder="1" applyFill="1" applyFont="1">
      <alignment readingOrder="0" shrinkToFit="0" wrapText="0"/>
    </xf>
    <xf borderId="0" fillId="3" fontId="6" numFmtId="0" xfId="0" applyAlignment="1" applyFont="1">
      <alignment horizontal="left" readingOrder="0" shrinkToFit="0" wrapText="0"/>
    </xf>
    <xf borderId="2" fillId="4" fontId="5" numFmtId="0" xfId="0" applyAlignment="1" applyBorder="1" applyFill="1" applyFont="1">
      <alignment readingOrder="0" shrinkToFit="0" wrapText="0"/>
    </xf>
    <xf borderId="3" fillId="4" fontId="6" numFmtId="0" xfId="0" applyAlignment="1" applyBorder="1" applyFont="1">
      <alignment horizontal="left" readingOrder="0" shrinkToFit="0" wrapText="0"/>
    </xf>
    <xf borderId="4" fillId="3" fontId="4" numFmtId="0" xfId="0" applyAlignment="1" applyBorder="1" applyFont="1">
      <alignment readingOrder="0" shrinkToFit="0" wrapText="0"/>
    </xf>
    <xf borderId="0" fillId="3" fontId="7" numFmtId="0" xfId="0" applyAlignment="1" applyFont="1">
      <alignment horizontal="left" readingOrder="0" shrinkToFit="0" wrapText="0"/>
    </xf>
    <xf borderId="5" fillId="4" fontId="5" numFmtId="0" xfId="0" applyAlignment="1" applyBorder="1" applyFont="1">
      <alignment readingOrder="0" shrinkToFit="0" wrapText="0"/>
    </xf>
    <xf borderId="6" fillId="4" fontId="7" numFmtId="0" xfId="0" applyAlignment="1" applyBorder="1" applyFont="1">
      <alignment horizontal="left" readingOrder="0" shrinkToFit="0" wrapText="0"/>
    </xf>
    <xf borderId="4" fillId="3" fontId="5" numFmtId="0" xfId="0" applyAlignment="1" applyBorder="1" applyFont="1">
      <alignment readingOrder="0" shrinkToFit="0" wrapText="0"/>
    </xf>
    <xf borderId="6" fillId="4" fontId="6" numFmtId="0" xfId="0" applyAlignment="1" applyBorder="1" applyFont="1">
      <alignment horizontal="left" readingOrder="0" shrinkToFit="0" wrapText="0"/>
    </xf>
    <xf borderId="7" fillId="2" fontId="4" numFmtId="0" xfId="0" applyAlignment="1" applyBorder="1" applyFont="1">
      <alignment shrinkToFit="0" wrapText="0"/>
    </xf>
    <xf borderId="8" fillId="2" fontId="4" numFmtId="0" xfId="0" applyAlignment="1" applyBorder="1" applyFont="1">
      <alignment horizontal="left" shrinkToFit="0" wrapText="0"/>
    </xf>
    <xf borderId="6" fillId="2" fontId="4" numFmtId="0" xfId="0" applyAlignment="1" applyBorder="1" applyFont="1">
      <alignment shrinkToFit="0" wrapText="0"/>
    </xf>
    <xf borderId="6" fillId="2" fontId="4" numFmtId="0" xfId="0" applyAlignment="1" applyBorder="1" applyFont="1">
      <alignment horizontal="left" shrinkToFit="0" wrapText="0"/>
    </xf>
    <xf borderId="7" fillId="3" fontId="5" numFmtId="0" xfId="0" applyAlignment="1" applyBorder="1" applyFont="1">
      <alignment readingOrder="0" shrinkToFit="0" wrapText="0"/>
    </xf>
    <xf borderId="6" fillId="3" fontId="7" numFmtId="0" xfId="0" applyAlignment="1" applyBorder="1" applyFont="1">
      <alignment horizontal="left" shrinkToFit="0" wrapText="0"/>
    </xf>
    <xf borderId="6" fillId="4" fontId="5" numFmtId="0" xfId="0" applyAlignment="1" applyBorder="1" applyFont="1">
      <alignment readingOrder="0" shrinkToFit="0" wrapText="0"/>
    </xf>
    <xf borderId="6" fillId="4" fontId="7" numFmtId="0" xfId="0" applyAlignment="1" applyBorder="1" applyFont="1">
      <alignment horizontal="left" shrinkToFit="0" wrapText="0"/>
    </xf>
    <xf borderId="9" fillId="3" fontId="5" numFmtId="0" xfId="0" applyAlignment="1" applyBorder="1" applyFont="1">
      <alignment readingOrder="0" shrinkToFit="0" wrapText="0"/>
    </xf>
    <xf borderId="10" fillId="3" fontId="7" numFmtId="0" xfId="0" applyAlignment="1" applyBorder="1" applyFont="1">
      <alignment horizontal="left" shrinkToFit="0" wrapText="0"/>
    </xf>
    <xf borderId="10" fillId="4" fontId="5" numFmtId="0" xfId="0" applyAlignment="1" applyBorder="1" applyFont="1">
      <alignment readingOrder="0" shrinkToFit="0" wrapText="0"/>
    </xf>
    <xf borderId="10" fillId="4" fontId="7" numFmtId="0" xfId="0" applyAlignment="1" applyBorder="1" applyFont="1">
      <alignment horizontal="left" shrinkToFit="0" wrapText="0"/>
    </xf>
    <xf borderId="0" fillId="2" fontId="1" numFmtId="0" xfId="0" applyAlignment="1" applyFont="1">
      <alignment shrinkToFit="0" wrapText="0"/>
    </xf>
    <xf borderId="9" fillId="5" fontId="5" numFmtId="0" xfId="0" applyAlignment="1" applyBorder="1" applyFill="1" applyFont="1">
      <alignment readingOrder="0" shrinkToFit="0" wrapText="0"/>
    </xf>
    <xf borderId="10" fillId="5" fontId="7" numFmtId="0" xfId="0" applyAlignment="1" applyBorder="1" applyFont="1">
      <alignment horizontal="left" shrinkToFit="0" wrapText="0"/>
    </xf>
    <xf borderId="7" fillId="6" fontId="4" numFmtId="0" xfId="0" applyAlignment="1" applyBorder="1" applyFill="1" applyFont="1">
      <alignment shrinkToFit="0" wrapText="0"/>
    </xf>
    <xf borderId="6" fillId="6" fontId="6" numFmtId="0" xfId="0" applyAlignment="1" applyBorder="1" applyFont="1">
      <alignment horizontal="right" readingOrder="0" shrinkToFit="0" wrapText="0"/>
    </xf>
    <xf borderId="6" fillId="7" fontId="4" numFmtId="0" xfId="0" applyAlignment="1" applyBorder="1" applyFill="1" applyFont="1">
      <alignment horizontal="left" shrinkToFit="0" wrapText="0"/>
    </xf>
    <xf borderId="6" fillId="6" fontId="7" numFmtId="0" xfId="0" applyAlignment="1" applyBorder="1" applyFont="1">
      <alignment horizontal="right" shrinkToFit="0" wrapText="0"/>
    </xf>
    <xf borderId="11" fillId="8" fontId="1" numFmtId="0" xfId="0" applyAlignment="1" applyBorder="1" applyFill="1" applyFont="1">
      <alignment shrinkToFit="0" wrapText="0"/>
    </xf>
    <xf borderId="11" fillId="9" fontId="1" numFmtId="0" xfId="0" applyAlignment="1" applyBorder="1" applyFill="1" applyFont="1">
      <alignment shrinkToFit="0" wrapText="0"/>
    </xf>
    <xf borderId="6" fillId="8" fontId="1" numFmtId="0" xfId="0" applyAlignment="1" applyBorder="1" applyFont="1">
      <alignment shrinkToFit="0" wrapText="0"/>
    </xf>
    <xf borderId="6" fillId="9" fontId="1" numFmtId="0" xfId="0" applyAlignment="1" applyBorder="1" applyFont="1">
      <alignment shrinkToFit="0" wrapText="0"/>
    </xf>
    <xf borderId="6" fillId="9" fontId="1" numFmtId="0" xfId="0" applyAlignment="1" applyBorder="1" applyFont="1">
      <alignment readingOrder="0" shrinkToFit="0" wrapText="0"/>
    </xf>
    <xf borderId="6" fillId="8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6" fillId="3" fontId="1" numFmtId="0" xfId="0" applyAlignment="1" applyBorder="1" applyFont="1">
      <alignment shrinkToFit="0" wrapText="0"/>
    </xf>
    <xf borderId="6" fillId="3" fontId="1" numFmtId="0" xfId="0" applyAlignment="1" applyBorder="1" applyFont="1">
      <alignment readingOrder="0" shrinkToFit="0" wrapText="0"/>
    </xf>
    <xf borderId="6" fillId="10" fontId="1" numFmtId="0" xfId="0" applyAlignment="1" applyBorder="1" applyFill="1" applyFont="1">
      <alignment shrinkToFit="0" wrapText="0"/>
    </xf>
    <xf borderId="6" fillId="6" fontId="6" numFmtId="0" xfId="0" applyAlignment="1" applyBorder="1" applyFont="1">
      <alignment horizontal="left" readingOrder="0" shrinkToFit="0" wrapText="0"/>
    </xf>
    <xf borderId="6" fillId="6" fontId="6" numFmtId="0" xfId="0" applyAlignment="1" applyBorder="1" applyFont="1">
      <alignment horizontal="left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0" numFmtId="0" xfId="0" applyAlignment="1" applyFont="1">
      <alignment horizontal="left"/>
    </xf>
    <xf borderId="0" fillId="3" fontId="5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horizontal="left" readingOrder="0" shrinkToFit="0" vertical="bottom" wrapText="1"/>
    </xf>
    <xf borderId="12" fillId="0" fontId="5" numFmtId="0" xfId="0" applyAlignment="1" applyBorder="1" applyFont="1">
      <alignment horizontal="left" readingOrder="0" shrinkToFit="0" vertical="bottom" wrapText="1"/>
    </xf>
    <xf borderId="12" fillId="5" fontId="5" numFmtId="0" xfId="0" applyAlignment="1" applyBorder="1" applyFont="1">
      <alignment horizontal="left" readingOrder="0" shrinkToFit="0" vertical="bottom" wrapText="1"/>
    </xf>
    <xf borderId="12" fillId="0" fontId="5" numFmtId="0" xfId="0" applyAlignment="1" applyBorder="1" applyFont="1">
      <alignment horizontal="left" readingOrder="0" vertical="bottom"/>
    </xf>
    <xf borderId="12" fillId="11" fontId="5" numFmtId="0" xfId="0" applyAlignment="1" applyBorder="1" applyFill="1" applyFont="1">
      <alignment horizontal="left" readingOrder="0" vertical="bottom"/>
    </xf>
    <xf borderId="12" fillId="12" fontId="5" numFmtId="0" xfId="0" applyAlignment="1" applyBorder="1" applyFill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13" fillId="3" fontId="11" numFmtId="0" xfId="0" applyAlignment="1" applyBorder="1" applyFont="1">
      <alignment horizontal="left" vertical="bottom"/>
    </xf>
    <xf borderId="14" fillId="3" fontId="11" numFmtId="0" xfId="0" applyAlignment="1" applyBorder="1" applyFont="1">
      <alignment horizontal="left" vertical="bottom"/>
    </xf>
    <xf borderId="14" fillId="3" fontId="11" numFmtId="0" xfId="0" applyAlignment="1" applyBorder="1" applyFont="1">
      <alignment horizontal="left" readingOrder="0" shrinkToFit="0" vertical="bottom" wrapText="0"/>
    </xf>
    <xf borderId="15" fillId="3" fontId="11" numFmtId="0" xfId="0" applyAlignment="1" applyBorder="1" applyFont="1">
      <alignment horizontal="left" vertical="bottom"/>
    </xf>
    <xf borderId="16" fillId="13" fontId="11" numFmtId="0" xfId="0" applyAlignment="1" applyBorder="1" applyFill="1" applyFont="1">
      <alignment horizontal="left" readingOrder="0" vertical="bottom"/>
    </xf>
    <xf borderId="17" fillId="3" fontId="12" numFmtId="0" xfId="0" applyAlignment="1" applyBorder="1" applyFont="1">
      <alignment horizontal="left" readingOrder="0" vertical="bottom"/>
    </xf>
    <xf borderId="18" fillId="3" fontId="12" numFmtId="0" xfId="0" applyAlignment="1" applyBorder="1" applyFont="1">
      <alignment horizontal="left" readingOrder="0" vertical="bottom"/>
    </xf>
    <xf borderId="19" fillId="3" fontId="12" numFmtId="0" xfId="0" applyAlignment="1" applyBorder="1" applyFont="1">
      <alignment horizontal="left" readingOrder="0" vertical="bottom"/>
    </xf>
    <xf borderId="20" fillId="13" fontId="11" numFmtId="0" xfId="0" applyAlignment="1" applyBorder="1" applyFont="1">
      <alignment horizontal="left" readingOrder="0" vertical="bottom"/>
    </xf>
    <xf borderId="0" fillId="7" fontId="11" numFmtId="0" xfId="0" applyAlignment="1" applyFont="1">
      <alignment horizontal="left" readingOrder="0" vertical="bottom"/>
    </xf>
    <xf borderId="21" fillId="13" fontId="11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5.63"/>
    <col customWidth="1" min="2" max="2" width="7.25"/>
  </cols>
  <sheetData>
    <row r="1" ht="14.25" customHeight="1">
      <c r="A1" s="1" t="s">
        <v>0</v>
      </c>
      <c r="B1" s="1" t="s">
        <v>1</v>
      </c>
    </row>
    <row r="2" ht="14.25" customHeight="1">
      <c r="A2" s="1">
        <v>1.0</v>
      </c>
      <c r="B2" s="1">
        <v>0.0</v>
      </c>
    </row>
    <row r="3" ht="14.25" customHeight="1">
      <c r="A3" s="1">
        <v>2.0</v>
      </c>
      <c r="B3" s="1">
        <v>0.0</v>
      </c>
    </row>
    <row r="4" ht="14.25" customHeight="1">
      <c r="A4" s="1">
        <v>3.0</v>
      </c>
      <c r="B4" s="1">
        <v>1.0</v>
      </c>
    </row>
    <row r="5" ht="14.25" customHeight="1">
      <c r="A5" s="1">
        <v>4.0</v>
      </c>
      <c r="B5" s="1">
        <v>1.0</v>
      </c>
    </row>
    <row r="6" ht="14.25" customHeight="1">
      <c r="A6" s="1">
        <v>5.0</v>
      </c>
      <c r="B6" s="1">
        <v>1.0</v>
      </c>
    </row>
    <row r="7" ht="14.25" customHeight="1">
      <c r="A7" s="1">
        <v>6.0</v>
      </c>
      <c r="B7" s="1">
        <v>2.0</v>
      </c>
    </row>
    <row r="8" ht="14.25" customHeight="1">
      <c r="A8" s="1">
        <v>7.0</v>
      </c>
      <c r="B8" s="1">
        <v>2.0</v>
      </c>
    </row>
    <row r="9" ht="14.25" customHeight="1">
      <c r="A9" s="1">
        <v>8.0</v>
      </c>
      <c r="B9" s="1">
        <v>2.0</v>
      </c>
    </row>
    <row r="10" ht="14.25" customHeight="1">
      <c r="A10" s="1">
        <v>9.0</v>
      </c>
      <c r="B10" s="1">
        <v>3.0</v>
      </c>
    </row>
    <row r="11" ht="14.25" customHeight="1">
      <c r="A11" s="1">
        <v>10.0</v>
      </c>
      <c r="B11" s="1">
        <v>3.0</v>
      </c>
    </row>
    <row r="12" ht="14.25" customHeight="1">
      <c r="A12" s="1">
        <v>11.0</v>
      </c>
      <c r="B12" s="1">
        <v>3.0</v>
      </c>
    </row>
    <row r="13" ht="14.25" customHeight="1">
      <c r="A13" s="1">
        <v>12.0</v>
      </c>
      <c r="B13" s="1">
        <v>4.0</v>
      </c>
    </row>
    <row r="14" ht="14.25" customHeight="1">
      <c r="A14" s="1">
        <v>13.0</v>
      </c>
      <c r="B14" s="1">
        <v>4.0</v>
      </c>
    </row>
    <row r="15" ht="14.25" customHeight="1">
      <c r="A15" s="1">
        <v>14.0</v>
      </c>
      <c r="B15" s="1">
        <v>4.0</v>
      </c>
    </row>
    <row r="16" ht="14.25" customHeight="1">
      <c r="A16" s="1">
        <v>15.0</v>
      </c>
      <c r="B16" s="1">
        <v>4.0</v>
      </c>
    </row>
    <row r="17" ht="14.25" customHeight="1">
      <c r="A17" s="1">
        <v>16.0</v>
      </c>
      <c r="B17" s="1">
        <v>5.0</v>
      </c>
    </row>
    <row r="18" ht="14.25" customHeight="1">
      <c r="A18" s="1">
        <v>17.0</v>
      </c>
      <c r="B18" s="1">
        <v>5.0</v>
      </c>
    </row>
    <row r="19" ht="14.25" customHeight="1">
      <c r="A19" s="1">
        <v>18.0</v>
      </c>
      <c r="B19" s="1">
        <v>5.0</v>
      </c>
    </row>
    <row r="20" ht="14.25" customHeight="1">
      <c r="A20" s="1">
        <v>19.0</v>
      </c>
      <c r="B20" s="1">
        <v>5.0</v>
      </c>
    </row>
    <row r="21" ht="14.25" customHeight="1">
      <c r="A21" s="1">
        <v>20.0</v>
      </c>
      <c r="B21" s="1">
        <v>6.0</v>
      </c>
    </row>
    <row r="22" ht="14.25" customHeight="1">
      <c r="A22" s="1">
        <v>21.0</v>
      </c>
      <c r="B22" s="1">
        <v>6.0</v>
      </c>
    </row>
    <row r="23" ht="14.25" customHeight="1">
      <c r="A23" s="1">
        <v>22.0</v>
      </c>
      <c r="B23" s="1">
        <v>6.0</v>
      </c>
    </row>
    <row r="24" ht="14.25" customHeight="1">
      <c r="A24" s="1">
        <v>23.0</v>
      </c>
      <c r="B24" s="1">
        <v>6.0</v>
      </c>
    </row>
    <row r="25" ht="14.25" customHeight="1">
      <c r="A25" s="1">
        <v>24.0</v>
      </c>
      <c r="B25" s="1">
        <v>6.0</v>
      </c>
    </row>
    <row r="26" ht="14.25" customHeight="1">
      <c r="A26" s="1">
        <v>25.0</v>
      </c>
      <c r="B26" s="1">
        <v>7.0</v>
      </c>
    </row>
    <row r="27" ht="14.25" customHeight="1">
      <c r="A27" s="1">
        <v>26.0</v>
      </c>
      <c r="B27" s="1">
        <v>7.0</v>
      </c>
    </row>
    <row r="28" ht="14.25" customHeight="1">
      <c r="A28" s="1">
        <v>27.0</v>
      </c>
      <c r="B28" s="1">
        <v>7.0</v>
      </c>
    </row>
    <row r="29" ht="14.25" customHeight="1">
      <c r="A29" s="1">
        <v>28.0</v>
      </c>
      <c r="B29" s="1">
        <v>7.0</v>
      </c>
    </row>
    <row r="30" ht="14.25" customHeight="1">
      <c r="A30" s="1">
        <v>29.0</v>
      </c>
      <c r="B30" s="1">
        <v>7.0</v>
      </c>
    </row>
    <row r="31" ht="14.25" customHeight="1">
      <c r="A31" s="1">
        <v>30.0</v>
      </c>
      <c r="B31" s="1">
        <v>8.0</v>
      </c>
    </row>
    <row r="32" ht="14.25" customHeight="1">
      <c r="A32" s="1">
        <v>31.0</v>
      </c>
      <c r="B32" s="1">
        <v>8.0</v>
      </c>
    </row>
    <row r="33" ht="14.25" customHeight="1">
      <c r="A33" s="1">
        <v>32.0</v>
      </c>
      <c r="B33" s="1">
        <v>8.0</v>
      </c>
    </row>
    <row r="34" ht="14.25" customHeight="1">
      <c r="A34" s="1">
        <v>33.0</v>
      </c>
      <c r="B34" s="1">
        <v>8.0</v>
      </c>
    </row>
    <row r="35" ht="14.25" customHeight="1">
      <c r="A35" s="1">
        <v>34.0</v>
      </c>
      <c r="B35" s="1">
        <v>8.0</v>
      </c>
    </row>
    <row r="36" ht="14.25" customHeight="1">
      <c r="A36" s="1">
        <v>35.0</v>
      </c>
      <c r="B36" s="1">
        <v>8.0</v>
      </c>
    </row>
    <row r="37" ht="14.25" customHeight="1">
      <c r="A37" s="1">
        <v>36.0</v>
      </c>
      <c r="B37" s="1">
        <v>9.0</v>
      </c>
    </row>
    <row r="38" ht="14.25" customHeight="1">
      <c r="A38" s="1">
        <v>37.0</v>
      </c>
      <c r="B38" s="1">
        <v>9.0</v>
      </c>
    </row>
    <row r="39" ht="14.25" customHeight="1">
      <c r="A39" s="1">
        <v>38.0</v>
      </c>
      <c r="B39" s="1">
        <v>9.0</v>
      </c>
    </row>
    <row r="40" ht="14.25" customHeight="1">
      <c r="A40" s="1">
        <v>39.0</v>
      </c>
      <c r="B40" s="1">
        <v>9.0</v>
      </c>
    </row>
    <row r="41" ht="14.25" customHeight="1">
      <c r="A41" s="1">
        <v>40.0</v>
      </c>
      <c r="B41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7.13"/>
    <col customWidth="1" min="2" max="2" width="7.25"/>
    <col customWidth="1" min="3" max="3" width="27.38"/>
    <col customWidth="1" min="4" max="4" width="3.63"/>
  </cols>
  <sheetData>
    <row r="1" ht="17.25" customHeight="1">
      <c r="A1" s="2" t="s">
        <v>2</v>
      </c>
      <c r="B1" s="3"/>
      <c r="D1" s="4"/>
    </row>
    <row r="2" ht="17.25" customHeight="1">
      <c r="A2" s="5"/>
      <c r="B2" s="5"/>
      <c r="C2" s="5"/>
      <c r="D2" s="5"/>
    </row>
    <row r="3" ht="17.25" customHeight="1">
      <c r="A3" s="6" t="s">
        <v>3</v>
      </c>
      <c r="B3" s="7">
        <f>RAW_PST+PST_Mod</f>
        <v>11</v>
      </c>
      <c r="C3" s="8" t="s">
        <v>4</v>
      </c>
      <c r="D3" s="9">
        <f>RAW_MST+MST_Mod</f>
        <v>13</v>
      </c>
    </row>
    <row r="4" ht="17.25" customHeight="1">
      <c r="A4" s="10" t="s">
        <v>5</v>
      </c>
      <c r="B4" s="11">
        <f>RAW_PEN+PEN_Mod</f>
        <v>11</v>
      </c>
      <c r="C4" s="12" t="s">
        <v>6</v>
      </c>
      <c r="D4" s="13">
        <f>RAW_MEN+MEN_Mod</f>
        <v>13</v>
      </c>
    </row>
    <row r="5" ht="17.25" customHeight="1">
      <c r="A5" s="14" t="s">
        <v>7</v>
      </c>
      <c r="B5" s="11">
        <f>RAW_DEX+DEX_Mod</f>
        <v>13</v>
      </c>
      <c r="C5" s="12" t="s">
        <v>8</v>
      </c>
      <c r="D5" s="13">
        <f>RAW_MAG+MAG_Mod</f>
        <v>12</v>
      </c>
    </row>
    <row r="6" ht="17.25" customHeight="1">
      <c r="A6" s="14" t="s">
        <v>9</v>
      </c>
      <c r="B6" s="11">
        <f>RAW_PAG+PAG_Mod</f>
        <v>16</v>
      </c>
      <c r="C6" s="12" t="s">
        <v>10</v>
      </c>
      <c r="D6" s="15">
        <f>RAW_PWR+PWR_Mod</f>
        <v>13</v>
      </c>
    </row>
    <row r="7" ht="17.25" customHeight="1">
      <c r="A7" s="10" t="s">
        <v>11</v>
      </c>
      <c r="B7" s="11">
        <f>RAW_PAW+PAW_Mod</f>
        <v>12</v>
      </c>
      <c r="C7" s="12" t="s">
        <v>12</v>
      </c>
      <c r="D7" s="13">
        <f>RAW_MAW+MAW_Mod</f>
        <v>11</v>
      </c>
    </row>
    <row r="8" ht="17.25" customHeight="1">
      <c r="A8" s="16"/>
      <c r="B8" s="17"/>
      <c r="C8" s="18"/>
      <c r="D8" s="19"/>
    </row>
    <row r="9" ht="17.25" customHeight="1">
      <c r="A9" s="20" t="s">
        <v>13</v>
      </c>
      <c r="B9" s="21">
        <f>ROUND((PST+PEN)+PBD_Mod,0)</f>
        <v>23</v>
      </c>
      <c r="C9" s="22" t="s">
        <v>14</v>
      </c>
      <c r="D9" s="23">
        <f>ROUND((MST+MEN)+MBD_Mod, 0)</f>
        <v>27</v>
      </c>
    </row>
    <row r="10" ht="17.25" customHeight="1">
      <c r="A10" s="20" t="s">
        <v>15</v>
      </c>
      <c r="B10" s="21">
        <f>(2*PEN)+PAG+PFT_Mod</f>
        <v>38</v>
      </c>
      <c r="C10" s="22" t="s">
        <v>16</v>
      </c>
      <c r="D10" s="23">
        <f>(2*MEN)+MAG+MFT_Mod</f>
        <v>38</v>
      </c>
    </row>
    <row r="11" ht="17.25" customHeight="1">
      <c r="A11" s="20" t="s">
        <v>17</v>
      </c>
      <c r="B11" s="21">
        <f>(4*PEN)+PAG+PEX_Mod</f>
        <v>60</v>
      </c>
      <c r="C11" s="22" t="s">
        <v>18</v>
      </c>
      <c r="D11" s="23">
        <f>(4*MEN)+MAG+MEX_Mod</f>
        <v>64</v>
      </c>
    </row>
    <row r="12" ht="17.25" customHeight="1">
      <c r="A12" s="20" t="s">
        <v>19</v>
      </c>
      <c r="B12" s="21">
        <f>((PAG+PST)/5)+PMV_Mod</f>
        <v>6.4</v>
      </c>
      <c r="C12" s="22" t="s">
        <v>20</v>
      </c>
      <c r="D12" s="23">
        <f>((MAG+MST)/5)+MMV_Mod</f>
        <v>6</v>
      </c>
    </row>
    <row r="13" ht="17.25" customHeight="1">
      <c r="A13" s="16"/>
      <c r="B13" s="19"/>
      <c r="C13" s="18"/>
      <c r="D13" s="19"/>
    </row>
    <row r="14" ht="17.25" customHeight="1">
      <c r="A14" s="20" t="s">
        <v>21</v>
      </c>
      <c r="B14" s="21">
        <f>ROUND((PST+DEX)/2+ACC_Mod,0)</f>
        <v>12</v>
      </c>
      <c r="C14" s="22" t="s">
        <v>22</v>
      </c>
      <c r="D14" s="23">
        <f>ROUND((MST+MAG)/2+FCS_Mod,0)</f>
        <v>13</v>
      </c>
    </row>
    <row r="15" ht="17.25" customHeight="1">
      <c r="A15" s="20" t="s">
        <v>23</v>
      </c>
      <c r="B15" s="21">
        <f>ROUND((PST+DEX+PAG)/3+PCA_Mod,0)</f>
        <v>13</v>
      </c>
      <c r="C15" s="22" t="s">
        <v>24</v>
      </c>
      <c r="D15" s="23">
        <f>ROUND((MST+NRG+MAG)/3+MCA_Mod, 0)</f>
        <v>13</v>
      </c>
    </row>
    <row r="16" ht="17.25" customHeight="1">
      <c r="A16" s="20" t="s">
        <v>25</v>
      </c>
      <c r="B16" s="21">
        <f>ROUND((PAG+DEX)/2+PAG_Mod,0)</f>
        <v>15</v>
      </c>
      <c r="C16" s="22" t="s">
        <v>26</v>
      </c>
      <c r="D16" s="23">
        <f>ROUND((NRG+MAG)/2+MDF_Mod,0)</f>
        <v>13</v>
      </c>
    </row>
    <row r="17" ht="17.25" customHeight="1">
      <c r="A17" s="16"/>
      <c r="B17" s="19"/>
      <c r="C17" s="18"/>
      <c r="D17" s="19"/>
    </row>
    <row r="18" ht="17.25" customHeight="1">
      <c r="A18" s="24" t="s">
        <v>27</v>
      </c>
      <c r="B18" s="25">
        <f>VLOOKUP(PAW,Tables!A1:B41,2)+PSPD_Mod</f>
        <v>4</v>
      </c>
      <c r="C18" s="26" t="s">
        <v>28</v>
      </c>
      <c r="D18" s="27">
        <f>VLOOKUP(MAW,Tables!A1:B41,2)+MSPD_Mod</f>
        <v>3</v>
      </c>
    </row>
    <row r="19" ht="17.25" customHeight="1">
      <c r="A19" s="28"/>
      <c r="B19" s="28"/>
      <c r="C19" s="28"/>
      <c r="D19" s="28"/>
    </row>
    <row r="20" ht="17.25" customHeight="1">
      <c r="A20" s="29" t="s">
        <v>29</v>
      </c>
      <c r="B20" s="30">
        <f>ROUND((MAW+PAW)/2, 0)</f>
        <v>12</v>
      </c>
      <c r="C20" s="28"/>
      <c r="D20" s="28"/>
    </row>
    <row r="21" ht="14.25" customHeight="1">
      <c r="A21" s="1"/>
      <c r="B21" s="1"/>
      <c r="C21" s="1"/>
      <c r="D21" s="1"/>
    </row>
    <row r="22" ht="17.25" customHeight="1">
      <c r="A22" s="31" t="s">
        <v>30</v>
      </c>
      <c r="B22" s="32" t="s">
        <v>31</v>
      </c>
      <c r="C22" s="33"/>
      <c r="D22" s="1"/>
    </row>
    <row r="23" ht="17.25" customHeight="1">
      <c r="A23" s="31" t="s">
        <v>32</v>
      </c>
      <c r="B23" s="32" t="s">
        <v>33</v>
      </c>
      <c r="C23" s="1"/>
      <c r="D23" s="1"/>
    </row>
    <row r="24" ht="17.25" customHeight="1">
      <c r="A24" s="31" t="s">
        <v>34</v>
      </c>
      <c r="B24" s="34">
        <f>RAW_APP+APP_Mod</f>
        <v>0</v>
      </c>
      <c r="C24" s="1"/>
      <c r="D2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7.25"/>
    <col customWidth="1" min="2" max="2" width="10.13"/>
    <col customWidth="1" min="3" max="3" width="17.25"/>
    <col customWidth="1" min="4" max="14" width="10.13"/>
  </cols>
  <sheetData>
    <row r="1" ht="14.25" customHeight="1">
      <c r="A1" s="35" t="s">
        <v>35</v>
      </c>
      <c r="B1" s="35" t="s">
        <v>36</v>
      </c>
      <c r="C1" s="36" t="s">
        <v>37</v>
      </c>
      <c r="D1" s="36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ht="14.25" customHeight="1">
      <c r="A2" s="37" t="s">
        <v>38</v>
      </c>
      <c r="B2" s="37">
        <v>11.0</v>
      </c>
      <c r="C2" s="38" t="s">
        <v>39</v>
      </c>
      <c r="D2" s="38">
        <v>0.0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ht="14.25" customHeight="1">
      <c r="A3" s="37" t="s">
        <v>40</v>
      </c>
      <c r="B3" s="37">
        <v>11.0</v>
      </c>
      <c r="C3" s="38" t="s">
        <v>41</v>
      </c>
      <c r="D3" s="38">
        <v>0.0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ht="14.25" customHeight="1">
      <c r="A4" s="37" t="s">
        <v>42</v>
      </c>
      <c r="B4" s="37">
        <v>13.0</v>
      </c>
      <c r="C4" s="38" t="s">
        <v>43</v>
      </c>
      <c r="D4" s="38">
        <v>0.0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ht="14.25" customHeight="1">
      <c r="A5" s="37" t="s">
        <v>44</v>
      </c>
      <c r="B5" s="37">
        <v>16.0</v>
      </c>
      <c r="C5" s="38" t="s">
        <v>45</v>
      </c>
      <c r="D5" s="38">
        <v>0.0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ht="14.25" customHeight="1">
      <c r="A6" s="37" t="s">
        <v>46</v>
      </c>
      <c r="B6" s="37">
        <v>12.0</v>
      </c>
      <c r="C6" s="38" t="s">
        <v>47</v>
      </c>
      <c r="D6" s="39">
        <v>0.0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ht="14.25" customHeight="1">
      <c r="A7" s="37" t="s">
        <v>48</v>
      </c>
      <c r="B7" s="37">
        <v>13.0</v>
      </c>
      <c r="C7" s="38" t="s">
        <v>49</v>
      </c>
      <c r="D7" s="39">
        <v>0.0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ht="14.25" customHeight="1">
      <c r="A8" s="37" t="s">
        <v>50</v>
      </c>
      <c r="B8" s="37">
        <v>13.0</v>
      </c>
      <c r="C8" s="38" t="s">
        <v>51</v>
      </c>
      <c r="D8" s="38">
        <v>0.0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ht="14.25" customHeight="1">
      <c r="A9" s="37" t="s">
        <v>52</v>
      </c>
      <c r="B9" s="37">
        <v>12.0</v>
      </c>
      <c r="C9" s="38" t="s">
        <v>53</v>
      </c>
      <c r="D9" s="38">
        <v>0.0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ht="14.25" customHeight="1">
      <c r="A10" s="40" t="s">
        <v>54</v>
      </c>
      <c r="B10" s="37">
        <v>13.0</v>
      </c>
      <c r="C10" s="39" t="s">
        <v>55</v>
      </c>
      <c r="D10" s="39">
        <v>0.0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4.25" customHeight="1">
      <c r="A11" s="37" t="s">
        <v>56</v>
      </c>
      <c r="B11" s="37">
        <v>11.0</v>
      </c>
      <c r="C11" s="38" t="s">
        <v>57</v>
      </c>
      <c r="D11" s="38">
        <v>0.0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4.25" customHeight="1">
      <c r="A12" s="41"/>
      <c r="B12" s="4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4.25" customHeight="1">
      <c r="A13" s="41"/>
      <c r="B13" s="41">
        <f>SUM(B2:B11)</f>
        <v>125</v>
      </c>
      <c r="C13" s="38" t="s">
        <v>58</v>
      </c>
      <c r="D13" s="39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4.25" customHeight="1">
      <c r="A14" s="41"/>
      <c r="B14" s="41"/>
      <c r="C14" s="38" t="s">
        <v>59</v>
      </c>
      <c r="D14" s="38">
        <v>0.0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4.25" customHeight="1">
      <c r="A15" s="41"/>
      <c r="B15" s="41"/>
      <c r="C15" s="38" t="s">
        <v>60</v>
      </c>
      <c r="D15" s="38">
        <v>0.0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4.25" customHeight="1">
      <c r="A16" s="41"/>
      <c r="B16" s="41"/>
      <c r="C16" s="38" t="s">
        <v>61</v>
      </c>
      <c r="D16" s="39">
        <v>1.0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4.25" customHeight="1">
      <c r="A17" s="41"/>
      <c r="B17" s="41"/>
      <c r="C17" s="38" t="s">
        <v>62</v>
      </c>
      <c r="D17" s="39">
        <v>1.0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4.25" customHeight="1">
      <c r="A18" s="41"/>
      <c r="B18" s="41"/>
      <c r="C18" s="38" t="s">
        <v>63</v>
      </c>
      <c r="D18" s="38">
        <v>0.0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4.25" customHeight="1">
      <c r="A19" s="41"/>
      <c r="B19" s="41"/>
      <c r="C19" s="38" t="s">
        <v>64</v>
      </c>
      <c r="D19" s="38">
        <v>0.0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4.25" customHeight="1">
      <c r="A20" s="41"/>
      <c r="B20" s="41"/>
      <c r="C20" s="38" t="s">
        <v>65</v>
      </c>
      <c r="D20" s="39">
        <v>1.0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4.25" customHeight="1">
      <c r="A21" s="41"/>
      <c r="B21" s="41"/>
      <c r="C21" s="38" t="s">
        <v>66</v>
      </c>
      <c r="D21" s="38">
        <v>0.0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4.25" customHeight="1">
      <c r="A22" s="41"/>
      <c r="B22" s="41"/>
      <c r="C22" s="38" t="s">
        <v>67</v>
      </c>
      <c r="D22" s="38">
        <v>0.0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4.25" customHeight="1">
      <c r="A23" s="41"/>
      <c r="B23" s="41"/>
      <c r="C23" s="38" t="s">
        <v>68</v>
      </c>
      <c r="D23" s="38">
        <v>0.0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4.25" customHeight="1">
      <c r="A24" s="41"/>
      <c r="B24" s="41"/>
      <c r="C24" s="38" t="s">
        <v>69</v>
      </c>
      <c r="D24" s="38">
        <v>0.0</v>
      </c>
      <c r="E24" s="42"/>
      <c r="F24" s="1"/>
      <c r="G24" s="1"/>
      <c r="H24" s="1"/>
      <c r="I24" s="1"/>
      <c r="J24" s="1"/>
      <c r="K24" s="1"/>
      <c r="L24" s="1"/>
      <c r="M24" s="1"/>
      <c r="N24" s="1"/>
    </row>
    <row r="25" ht="14.25" customHeight="1">
      <c r="A25" s="41"/>
      <c r="B25" s="41"/>
      <c r="C25" s="38" t="s">
        <v>70</v>
      </c>
      <c r="D25" s="38">
        <v>0.0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4.25" customHeight="1">
      <c r="A26" s="41"/>
      <c r="B26" s="41"/>
      <c r="C26" s="38" t="s">
        <v>71</v>
      </c>
      <c r="D26" s="38">
        <v>0.0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4.25" customHeight="1">
      <c r="A28" s="1"/>
      <c r="B28" s="1"/>
      <c r="C28" s="43" t="s">
        <v>72</v>
      </c>
      <c r="D28" s="43">
        <v>0.0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4.25" customHeight="1">
      <c r="A29" s="1"/>
      <c r="B29" s="1"/>
      <c r="C29" s="43" t="s">
        <v>73</v>
      </c>
      <c r="D29" s="44">
        <v>0.0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4.25" customHeight="1">
      <c r="A31" s="45" t="s">
        <v>74</v>
      </c>
      <c r="B31" s="45">
        <v>0.0</v>
      </c>
      <c r="C31" s="43" t="s">
        <v>75</v>
      </c>
      <c r="D31" s="43">
        <v>0.0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4.25" customHeight="1">
      <c r="A32" s="45" t="s">
        <v>76</v>
      </c>
      <c r="B32" s="45">
        <v>60.0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4.25" customHeight="1">
      <c r="A33" s="45" t="s">
        <v>77</v>
      </c>
      <c r="B33" s="45">
        <v>90.0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48.75"/>
    <col customWidth="1" min="2" max="2" width="8.0"/>
    <col customWidth="1" min="3" max="3" width="8.63"/>
    <col customWidth="1" min="4" max="4" width="7.38"/>
    <col customWidth="1" min="5" max="5" width="5.63"/>
    <col customWidth="1" min="6" max="6" width="8.38"/>
    <col customWidth="1" min="7" max="17" width="10.13"/>
  </cols>
  <sheetData>
    <row r="1" ht="17.25" customHeight="1">
      <c r="A1" s="46" t="s">
        <v>78</v>
      </c>
      <c r="B1" s="47" t="s">
        <v>79</v>
      </c>
      <c r="C1" s="47" t="s">
        <v>80</v>
      </c>
      <c r="D1" s="46" t="s">
        <v>81</v>
      </c>
      <c r="E1" s="46" t="s">
        <v>82</v>
      </c>
      <c r="F1" s="47" t="s">
        <v>83</v>
      </c>
      <c r="G1" s="46" t="s">
        <v>84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ht="13.5" customHeight="1">
      <c r="A2" s="48" t="s">
        <v>85</v>
      </c>
      <c r="B2" s="49">
        <v>0.0</v>
      </c>
      <c r="C2" s="48">
        <f>ROUND(FCS,0)</f>
        <v>13</v>
      </c>
      <c r="D2" s="48">
        <v>3.0</v>
      </c>
      <c r="E2" s="48">
        <v>-4.0</v>
      </c>
      <c r="F2" s="49">
        <v>2.0</v>
      </c>
      <c r="G2" s="50">
        <f t="shared" ref="G2:G275" si="1">B2+C2+E2</f>
        <v>9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ht="13.5" customHeight="1">
      <c r="A3" s="48" t="s">
        <v>86</v>
      </c>
      <c r="B3" s="49">
        <v>0.0</v>
      </c>
      <c r="C3" s="48">
        <f>ROUND(FCS,0)</f>
        <v>13</v>
      </c>
      <c r="D3" s="48">
        <v>3.0</v>
      </c>
      <c r="E3" s="48">
        <v>-5.0</v>
      </c>
      <c r="F3" s="49">
        <v>2.0</v>
      </c>
      <c r="G3" s="50">
        <f t="shared" si="1"/>
        <v>8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ht="13.5" customHeight="1">
      <c r="A4" s="48" t="s">
        <v>87</v>
      </c>
      <c r="B4" s="49">
        <v>0.0</v>
      </c>
      <c r="C4" s="48">
        <f>ROUND(MST,0)</f>
        <v>13</v>
      </c>
      <c r="D4" s="48">
        <v>3.0</v>
      </c>
      <c r="E4" s="48">
        <v>-4.0</v>
      </c>
      <c r="F4" s="49">
        <v>2.0</v>
      </c>
      <c r="G4" s="50">
        <f t="shared" si="1"/>
        <v>9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ht="13.5" customHeight="1">
      <c r="A5" s="48" t="s">
        <v>88</v>
      </c>
      <c r="B5" s="49">
        <v>0.0</v>
      </c>
      <c r="C5" s="48">
        <f>ROUND(MST,0)</f>
        <v>13</v>
      </c>
      <c r="D5" s="48">
        <v>3.0</v>
      </c>
      <c r="E5" s="48">
        <v>-4.0</v>
      </c>
      <c r="F5" s="49">
        <v>2.0</v>
      </c>
      <c r="G5" s="50">
        <f t="shared" si="1"/>
        <v>9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ht="17.25" customHeight="1">
      <c r="A6" s="49" t="s">
        <v>89</v>
      </c>
      <c r="B6" s="49">
        <v>0.0</v>
      </c>
      <c r="C6" s="49">
        <f>GAW</f>
        <v>12</v>
      </c>
      <c r="D6" s="48">
        <v>3.0</v>
      </c>
      <c r="E6" s="48">
        <v>-2.0</v>
      </c>
      <c r="F6" s="51">
        <f t="shared" ref="F6:F17" si="2">ROUND(B6/2,0)</f>
        <v>0</v>
      </c>
      <c r="G6" s="50">
        <f t="shared" si="1"/>
        <v>10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ht="17.25" customHeight="1">
      <c r="A7" s="49" t="s">
        <v>90</v>
      </c>
      <c r="B7" s="49">
        <v>0.0</v>
      </c>
      <c r="C7" s="49">
        <f>ROUND(FCS,0)</f>
        <v>13</v>
      </c>
      <c r="D7" s="48">
        <v>3.0</v>
      </c>
      <c r="E7" s="48">
        <v>-2.0</v>
      </c>
      <c r="F7" s="51">
        <f t="shared" si="2"/>
        <v>0</v>
      </c>
      <c r="G7" s="50">
        <f t="shared" si="1"/>
        <v>11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ht="17.25" customHeight="1">
      <c r="A8" s="49" t="s">
        <v>91</v>
      </c>
      <c r="B8" s="49">
        <v>0.0</v>
      </c>
      <c r="C8" s="49">
        <f>ROUND((DEX+FCS)/2,0)</f>
        <v>13</v>
      </c>
      <c r="D8" s="48">
        <v>3.0</v>
      </c>
      <c r="E8" s="48">
        <v>-4.0</v>
      </c>
      <c r="F8" s="51">
        <f t="shared" si="2"/>
        <v>0</v>
      </c>
      <c r="G8" s="50">
        <f t="shared" si="1"/>
        <v>9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ht="17.25" customHeight="1">
      <c r="A9" s="49" t="s">
        <v>92</v>
      </c>
      <c r="B9" s="49">
        <v>0.0</v>
      </c>
      <c r="C9" s="49">
        <f>ROUND((DEX+FCS)/2,0)</f>
        <v>13</v>
      </c>
      <c r="D9" s="48">
        <v>2.0</v>
      </c>
      <c r="E9" s="48">
        <v>-3.0</v>
      </c>
      <c r="F9" s="51">
        <f t="shared" si="2"/>
        <v>0</v>
      </c>
      <c r="G9" s="50">
        <f t="shared" si="1"/>
        <v>10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ht="17.25" customHeight="1">
      <c r="A10" s="49" t="s">
        <v>93</v>
      </c>
      <c r="B10" s="49">
        <v>0.0</v>
      </c>
      <c r="C10" s="49">
        <f>ROUND(MST,0)</f>
        <v>13</v>
      </c>
      <c r="D10" s="48">
        <v>4.0</v>
      </c>
      <c r="E10" s="48">
        <v>-4.0</v>
      </c>
      <c r="F10" s="51">
        <f t="shared" si="2"/>
        <v>0</v>
      </c>
      <c r="G10" s="50">
        <f t="shared" si="1"/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7.25" customHeight="1">
      <c r="A11" s="49" t="s">
        <v>94</v>
      </c>
      <c r="B11" s="49">
        <v>0.0</v>
      </c>
      <c r="C11" s="49">
        <f>ROUND(MST,0)</f>
        <v>13</v>
      </c>
      <c r="D11" s="48">
        <v>3.0</v>
      </c>
      <c r="E11" s="48">
        <v>-4.0</v>
      </c>
      <c r="F11" s="51">
        <f t="shared" si="2"/>
        <v>0</v>
      </c>
      <c r="G11" s="50">
        <f t="shared" si="1"/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6.5" customHeight="1">
      <c r="A12" s="49" t="s">
        <v>95</v>
      </c>
      <c r="B12" s="49">
        <v>0.0</v>
      </c>
      <c r="C12" s="49">
        <f>ROUND(MST,0)</f>
        <v>13</v>
      </c>
      <c r="D12" s="48">
        <v>3.0</v>
      </c>
      <c r="E12" s="48">
        <v>-4.0</v>
      </c>
      <c r="F12" s="51">
        <f t="shared" si="2"/>
        <v>0</v>
      </c>
      <c r="G12" s="50">
        <f t="shared" si="1"/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7.25" customHeight="1">
      <c r="A13" s="49" t="s">
        <v>96</v>
      </c>
      <c r="B13" s="49">
        <v>0.0</v>
      </c>
      <c r="C13" s="49">
        <f>ROUND(MST,0)</f>
        <v>13</v>
      </c>
      <c r="D13" s="48">
        <v>3.0</v>
      </c>
      <c r="E13" s="48">
        <v>-4.0</v>
      </c>
      <c r="F13" s="51">
        <f t="shared" si="2"/>
        <v>0</v>
      </c>
      <c r="G13" s="50">
        <f t="shared" si="1"/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7.25" customHeight="1">
      <c r="A14" s="49" t="s">
        <v>97</v>
      </c>
      <c r="B14" s="49">
        <v>0.0</v>
      </c>
      <c r="C14" s="49">
        <f>ROUND(MST,0)</f>
        <v>13</v>
      </c>
      <c r="D14" s="48">
        <v>3.0</v>
      </c>
      <c r="E14" s="48">
        <v>-4.0</v>
      </c>
      <c r="F14" s="51">
        <f t="shared" si="2"/>
        <v>0</v>
      </c>
      <c r="G14" s="50">
        <f t="shared" si="1"/>
        <v>9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7.25" customHeight="1">
      <c r="A15" s="49" t="s">
        <v>98</v>
      </c>
      <c r="B15" s="49">
        <v>0.0</v>
      </c>
      <c r="C15" s="49">
        <f>ROUND(MST,0)</f>
        <v>13</v>
      </c>
      <c r="D15" s="48">
        <v>3.0</v>
      </c>
      <c r="E15" s="48">
        <v>-4.0</v>
      </c>
      <c r="F15" s="51">
        <f t="shared" si="2"/>
        <v>0</v>
      </c>
      <c r="G15" s="50">
        <f t="shared" si="1"/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7.25" customHeight="1">
      <c r="A16" s="49" t="s">
        <v>99</v>
      </c>
      <c r="B16" s="49">
        <v>0.0</v>
      </c>
      <c r="C16" s="49">
        <f>ROUND(MST,0)</f>
        <v>13</v>
      </c>
      <c r="D16" s="48">
        <v>5.0</v>
      </c>
      <c r="E16" s="48">
        <v>-4.0</v>
      </c>
      <c r="F16" s="51">
        <f t="shared" si="2"/>
        <v>0</v>
      </c>
      <c r="G16" s="50">
        <f t="shared" si="1"/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7.25" customHeight="1">
      <c r="A17" s="49" t="s">
        <v>100</v>
      </c>
      <c r="B17" s="49">
        <v>0.0</v>
      </c>
      <c r="C17" s="49">
        <f>ROUND(MST,0)</f>
        <v>13</v>
      </c>
      <c r="D17" s="48">
        <v>5.0</v>
      </c>
      <c r="E17" s="48">
        <v>-4.0</v>
      </c>
      <c r="F17" s="51">
        <f t="shared" si="2"/>
        <v>0</v>
      </c>
      <c r="G17" s="50">
        <f t="shared" si="1"/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7.25" customHeight="1">
      <c r="A18" s="49" t="s">
        <v>101</v>
      </c>
      <c r="B18" s="49">
        <v>0.0</v>
      </c>
      <c r="C18" s="49">
        <f>ROUND(MST,0)</f>
        <v>13</v>
      </c>
      <c r="D18" s="48">
        <v>3.0</v>
      </c>
      <c r="E18" s="48">
        <v>-4.0</v>
      </c>
      <c r="F18" s="52">
        <f>ROUND(B18/2,0)</f>
        <v>0</v>
      </c>
      <c r="G18" s="50">
        <f t="shared" si="1"/>
        <v>9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ht="17.25" customHeight="1">
      <c r="A19" s="49" t="s">
        <v>102</v>
      </c>
      <c r="B19" s="49">
        <v>0.0</v>
      </c>
      <c r="C19" s="49">
        <f>ROUND(MCA,0)</f>
        <v>13</v>
      </c>
      <c r="D19" s="48">
        <v>3.0</v>
      </c>
      <c r="E19" s="48">
        <v>-2.0</v>
      </c>
      <c r="F19" s="51">
        <f t="shared" ref="F19:F32" si="3">ROUND(B19/2,0)</f>
        <v>0</v>
      </c>
      <c r="G19" s="50">
        <f t="shared" si="1"/>
        <v>11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17.25" customHeight="1">
      <c r="A20" s="49" t="s">
        <v>103</v>
      </c>
      <c r="B20" s="49">
        <v>0.0</v>
      </c>
      <c r="C20" s="49">
        <f>ROUND(MCA,0)</f>
        <v>13</v>
      </c>
      <c r="D20" s="48">
        <v>2.0</v>
      </c>
      <c r="E20" s="48">
        <v>-2.0</v>
      </c>
      <c r="F20" s="51">
        <f t="shared" si="3"/>
        <v>0</v>
      </c>
      <c r="G20" s="50">
        <f t="shared" si="1"/>
        <v>11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17.25" customHeight="1">
      <c r="A21" s="49" t="s">
        <v>104</v>
      </c>
      <c r="B21" s="49">
        <v>0.0</v>
      </c>
      <c r="C21" s="49">
        <f>ROUND(FCS,0)</f>
        <v>13</v>
      </c>
      <c r="D21" s="48">
        <v>2.0</v>
      </c>
      <c r="E21" s="48">
        <v>-2.0</v>
      </c>
      <c r="F21" s="51">
        <f t="shared" si="3"/>
        <v>0</v>
      </c>
      <c r="G21" s="50">
        <f t="shared" si="1"/>
        <v>11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6.5" customHeight="1">
      <c r="A22" s="49" t="s">
        <v>105</v>
      </c>
      <c r="B22" s="49">
        <v>0.0</v>
      </c>
      <c r="C22" s="49">
        <f>ROUND((MCA+DEX)/2,0)</f>
        <v>13</v>
      </c>
      <c r="D22" s="48">
        <v>2.0</v>
      </c>
      <c r="E22" s="48">
        <v>-3.0</v>
      </c>
      <c r="F22" s="51">
        <f t="shared" si="3"/>
        <v>0</v>
      </c>
      <c r="G22" s="50">
        <f t="shared" si="1"/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16.5" customHeight="1">
      <c r="A23" s="49" t="s">
        <v>106</v>
      </c>
      <c r="B23" s="49">
        <v>0.0</v>
      </c>
      <c r="C23" s="49">
        <f>ROUND((FCS+PAW)/2,0)</f>
        <v>13</v>
      </c>
      <c r="D23" s="48">
        <v>2.0</v>
      </c>
      <c r="E23" s="48">
        <v>-2.0</v>
      </c>
      <c r="F23" s="51">
        <f t="shared" si="3"/>
        <v>0</v>
      </c>
      <c r="G23" s="50">
        <f t="shared" si="1"/>
        <v>11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t="17.25" customHeight="1">
      <c r="A24" s="49" t="s">
        <v>107</v>
      </c>
      <c r="B24" s="49">
        <v>0.0</v>
      </c>
      <c r="C24" s="49">
        <f>ROUND(FCS,0)</f>
        <v>13</v>
      </c>
      <c r="D24" s="48">
        <v>2.0</v>
      </c>
      <c r="E24" s="48">
        <v>-2.0</v>
      </c>
      <c r="F24" s="51">
        <f t="shared" si="3"/>
        <v>0</v>
      </c>
      <c r="G24" s="50">
        <f t="shared" si="1"/>
        <v>11</v>
      </c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7.25" customHeight="1">
      <c r="A25" s="49" t="s">
        <v>108</v>
      </c>
      <c r="B25" s="49">
        <v>0.0</v>
      </c>
      <c r="C25" s="49">
        <f>ROUND(MAW,0)</f>
        <v>11</v>
      </c>
      <c r="D25" s="48">
        <v>2.0</v>
      </c>
      <c r="E25" s="48">
        <v>-2.0</v>
      </c>
      <c r="F25" s="51">
        <f t="shared" si="3"/>
        <v>0</v>
      </c>
      <c r="G25" s="50">
        <f t="shared" si="1"/>
        <v>9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7.25" customHeight="1">
      <c r="A26" s="49" t="s">
        <v>109</v>
      </c>
      <c r="B26" s="49">
        <v>0.0</v>
      </c>
      <c r="C26" s="49">
        <f>ROUND(PCA,0)</f>
        <v>13</v>
      </c>
      <c r="D26" s="48">
        <v>2.0</v>
      </c>
      <c r="E26" s="48">
        <v>0.0</v>
      </c>
      <c r="F26" s="51">
        <f t="shared" si="3"/>
        <v>0</v>
      </c>
      <c r="G26" s="50">
        <f t="shared" si="1"/>
        <v>13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7.25" customHeight="1">
      <c r="A27" s="49" t="s">
        <v>110</v>
      </c>
      <c r="B27" s="49">
        <v>0.0</v>
      </c>
      <c r="C27" s="49">
        <f>ROUND((PST+PAG)/2,0)</f>
        <v>14</v>
      </c>
      <c r="D27" s="48">
        <v>2.0</v>
      </c>
      <c r="E27" s="48">
        <v>0.0</v>
      </c>
      <c r="F27" s="51">
        <f t="shared" si="3"/>
        <v>0</v>
      </c>
      <c r="G27" s="50">
        <f t="shared" si="1"/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7.25" customHeight="1">
      <c r="A28" s="49" t="s">
        <v>111</v>
      </c>
      <c r="B28" s="49">
        <v>0.0</v>
      </c>
      <c r="C28" s="49">
        <f>ROUND((PAG+DEX)/2,0)</f>
        <v>15</v>
      </c>
      <c r="D28" s="48">
        <v>2.0</v>
      </c>
      <c r="E28" s="48">
        <v>0.0</v>
      </c>
      <c r="F28" s="51">
        <f t="shared" si="3"/>
        <v>0</v>
      </c>
      <c r="G28" s="50">
        <f t="shared" si="1"/>
        <v>15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7.25" customHeight="1">
      <c r="A29" s="49" t="s">
        <v>112</v>
      </c>
      <c r="B29" s="49">
        <v>0.0</v>
      </c>
      <c r="C29" s="49">
        <f>ROUND((PST+PAG)/2,0)</f>
        <v>14</v>
      </c>
      <c r="D29" s="48">
        <v>2.0</v>
      </c>
      <c r="E29" s="48">
        <v>0.0</v>
      </c>
      <c r="F29" s="51">
        <f t="shared" si="3"/>
        <v>0</v>
      </c>
      <c r="G29" s="50">
        <f t="shared" si="1"/>
        <v>14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7.25" customHeight="1">
      <c r="A30" s="49" t="s">
        <v>113</v>
      </c>
      <c r="B30" s="49">
        <v>0.0</v>
      </c>
      <c r="C30" s="49">
        <f>ROUND((PAG+PAW)/2,0)</f>
        <v>14</v>
      </c>
      <c r="D30" s="48">
        <v>2.0</v>
      </c>
      <c r="E30" s="48">
        <v>-2.0</v>
      </c>
      <c r="F30" s="51">
        <f t="shared" si="3"/>
        <v>0</v>
      </c>
      <c r="G30" s="50">
        <f t="shared" si="1"/>
        <v>12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7.25" customHeight="1">
      <c r="A31" s="49" t="s">
        <v>114</v>
      </c>
      <c r="B31" s="49">
        <v>0.0</v>
      </c>
      <c r="C31" s="49">
        <f>ROUND((PST+PEN)/2,0)</f>
        <v>11</v>
      </c>
      <c r="D31" s="48">
        <v>2.0</v>
      </c>
      <c r="E31" s="48">
        <v>-1.0</v>
      </c>
      <c r="F31" s="51">
        <f t="shared" si="3"/>
        <v>0</v>
      </c>
      <c r="G31" s="50">
        <f t="shared" si="1"/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7.25" customHeight="1">
      <c r="A32" s="49" t="s">
        <v>115</v>
      </c>
      <c r="B32" s="49">
        <v>23.0</v>
      </c>
      <c r="C32" s="49">
        <f>ROUND((PST+PAG)/2,0)</f>
        <v>14</v>
      </c>
      <c r="D32" s="48">
        <v>3.0</v>
      </c>
      <c r="E32" s="48">
        <v>0.0</v>
      </c>
      <c r="F32" s="51">
        <f t="shared" si="3"/>
        <v>12</v>
      </c>
      <c r="G32" s="50">
        <f t="shared" si="1"/>
        <v>37</v>
      </c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7.25" customHeight="1">
      <c r="A33" s="48" t="s">
        <v>116</v>
      </c>
      <c r="B33" s="49">
        <v>0.0</v>
      </c>
      <c r="C33" s="48">
        <f>ROUND((PST+PEN)/2,0)</f>
        <v>11</v>
      </c>
      <c r="D33" s="48">
        <v>4.0</v>
      </c>
      <c r="E33" s="48">
        <v>-1.0</v>
      </c>
      <c r="F33" s="49">
        <v>3.0</v>
      </c>
      <c r="G33" s="50">
        <f t="shared" si="1"/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7.25" customHeight="1">
      <c r="A34" s="48" t="s">
        <v>117</v>
      </c>
      <c r="B34" s="49">
        <v>0.0</v>
      </c>
      <c r="C34" s="48">
        <f>ROUND(PCA,0)</f>
        <v>13</v>
      </c>
      <c r="D34" s="48">
        <v>3.0</v>
      </c>
      <c r="E34" s="48">
        <v>-1.0</v>
      </c>
      <c r="F34" s="49">
        <v>3.0</v>
      </c>
      <c r="G34" s="50">
        <f t="shared" si="1"/>
        <v>12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7.25" customHeight="1">
      <c r="A35" s="54" t="s">
        <v>118</v>
      </c>
      <c r="B35" s="49">
        <v>0.0</v>
      </c>
      <c r="C35" s="48">
        <f>ROUND((PAG+DEX)/2,0)</f>
        <v>15</v>
      </c>
      <c r="D35" s="48">
        <v>3.0</v>
      </c>
      <c r="E35" s="48">
        <v>-1.0</v>
      </c>
      <c r="F35" s="49">
        <v>4.0</v>
      </c>
      <c r="G35" s="50">
        <f t="shared" si="1"/>
        <v>14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7.25" customHeight="1">
      <c r="A36" s="48" t="s">
        <v>119</v>
      </c>
      <c r="B36" s="49">
        <v>0.0</v>
      </c>
      <c r="C36" s="48">
        <f>ROUND((PAG+DEX)/2,0)</f>
        <v>15</v>
      </c>
      <c r="D36" s="48">
        <v>3.0</v>
      </c>
      <c r="E36" s="48">
        <v>0.0</v>
      </c>
      <c r="F36" s="49">
        <v>4.0</v>
      </c>
      <c r="G36" s="50">
        <f t="shared" si="1"/>
        <v>15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7.25" customHeight="1">
      <c r="A37" s="48" t="s">
        <v>120</v>
      </c>
      <c r="B37" s="49">
        <v>0.0</v>
      </c>
      <c r="C37" s="48">
        <f>ROUND(PCA,0)</f>
        <v>13</v>
      </c>
      <c r="D37" s="48">
        <v>3.0</v>
      </c>
      <c r="E37" s="48">
        <v>-2.0</v>
      </c>
      <c r="F37" s="49">
        <v>3.0</v>
      </c>
      <c r="G37" s="50">
        <f t="shared" si="1"/>
        <v>11</v>
      </c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7.25" customHeight="1">
      <c r="A38" s="48" t="s">
        <v>121</v>
      </c>
      <c r="B38" s="49">
        <v>0.0</v>
      </c>
      <c r="C38" s="48">
        <f>ROUND(PCA,0)</f>
        <v>13</v>
      </c>
      <c r="D38" s="48">
        <v>3.0</v>
      </c>
      <c r="E38" s="48">
        <v>-1.0</v>
      </c>
      <c r="F38" s="49">
        <v>3.0</v>
      </c>
      <c r="G38" s="50">
        <f t="shared" si="1"/>
        <v>12</v>
      </c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7.25" customHeight="1">
      <c r="A39" s="48" t="s">
        <v>122</v>
      </c>
      <c r="B39" s="49">
        <v>0.0</v>
      </c>
      <c r="C39" s="48">
        <f>ROUND(ACC,0)</f>
        <v>12</v>
      </c>
      <c r="D39" s="48">
        <v>3.0</v>
      </c>
      <c r="E39" s="48">
        <v>-2.0</v>
      </c>
      <c r="F39" s="49">
        <v>3.0</v>
      </c>
      <c r="G39" s="50">
        <f t="shared" si="1"/>
        <v>10</v>
      </c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7.25" customHeight="1">
      <c r="A40" s="48" t="s">
        <v>123</v>
      </c>
      <c r="B40" s="49">
        <v>0.0</v>
      </c>
      <c r="C40" s="48">
        <f>ROUND(PCA,0)</f>
        <v>13</v>
      </c>
      <c r="D40" s="48">
        <v>3.0</v>
      </c>
      <c r="E40" s="48">
        <v>-1.0</v>
      </c>
      <c r="F40" s="49">
        <v>3.0</v>
      </c>
      <c r="G40" s="50">
        <f t="shared" si="1"/>
        <v>12</v>
      </c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6.5" customHeight="1">
      <c r="A41" s="48" t="s">
        <v>124</v>
      </c>
      <c r="B41" s="49">
        <v>0.0</v>
      </c>
      <c r="C41" s="48">
        <f>ROUND(ACC,0)</f>
        <v>12</v>
      </c>
      <c r="D41" s="48">
        <v>4.0</v>
      </c>
      <c r="E41" s="48">
        <v>-1.0</v>
      </c>
      <c r="F41" s="49">
        <v>3.0</v>
      </c>
      <c r="G41" s="50">
        <f t="shared" si="1"/>
        <v>11</v>
      </c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7.25" customHeight="1">
      <c r="A42" s="48" t="s">
        <v>125</v>
      </c>
      <c r="B42" s="49">
        <v>0.0</v>
      </c>
      <c r="C42" s="48">
        <f>ROUND(ACC,0)</f>
        <v>12</v>
      </c>
      <c r="D42" s="48">
        <v>4.0</v>
      </c>
      <c r="E42" s="48">
        <v>-1.0</v>
      </c>
      <c r="F42" s="49">
        <v>3.0</v>
      </c>
      <c r="G42" s="50">
        <f t="shared" si="1"/>
        <v>11</v>
      </c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7.25" customHeight="1">
      <c r="A43" s="48" t="s">
        <v>126</v>
      </c>
      <c r="B43" s="49">
        <v>0.0</v>
      </c>
      <c r="C43" s="48">
        <f>ROUND(FCS,0)</f>
        <v>13</v>
      </c>
      <c r="D43" s="48">
        <v>4.0</v>
      </c>
      <c r="E43" s="48">
        <v>-8.0</v>
      </c>
      <c r="F43" s="49">
        <v>3.0</v>
      </c>
      <c r="G43" s="50">
        <f t="shared" si="1"/>
        <v>5</v>
      </c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7.25" customHeight="1">
      <c r="A44" s="48" t="s">
        <v>127</v>
      </c>
      <c r="B44" s="49">
        <v>0.0</v>
      </c>
      <c r="C44" s="48">
        <f>ROUND(FCS,0)</f>
        <v>13</v>
      </c>
      <c r="D44" s="48">
        <v>4.0</v>
      </c>
      <c r="E44" s="48">
        <v>-7.0</v>
      </c>
      <c r="F44" s="49">
        <v>3.0</v>
      </c>
      <c r="G44" s="50">
        <f t="shared" si="1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7.25" customHeight="1">
      <c r="A45" s="48" t="s">
        <v>128</v>
      </c>
      <c r="B45" s="49">
        <v>0.0</v>
      </c>
      <c r="C45" s="48">
        <f>ROUND(PAW,0)</f>
        <v>12</v>
      </c>
      <c r="D45" s="48">
        <v>4.0</v>
      </c>
      <c r="E45" s="48">
        <v>-2.0</v>
      </c>
      <c r="F45" s="49">
        <v>3.0</v>
      </c>
      <c r="G45" s="50">
        <f t="shared" si="1"/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7.25" customHeight="1">
      <c r="A46" s="48" t="s">
        <v>129</v>
      </c>
      <c r="B46" s="49">
        <v>0.0</v>
      </c>
      <c r="C46" s="48">
        <f>ROUND(ACC,0)</f>
        <v>12</v>
      </c>
      <c r="D46" s="48">
        <v>4.0</v>
      </c>
      <c r="E46" s="48">
        <v>-2.0</v>
      </c>
      <c r="F46" s="49">
        <v>3.0</v>
      </c>
      <c r="G46" s="50">
        <f t="shared" si="1"/>
        <v>10</v>
      </c>
      <c r="H46" s="55"/>
      <c r="I46" s="1"/>
      <c r="J46" s="1"/>
      <c r="K46" s="1"/>
      <c r="L46" s="1"/>
      <c r="M46" s="1"/>
      <c r="N46" s="1"/>
      <c r="O46" s="1"/>
      <c r="P46" s="1"/>
      <c r="Q46" s="1"/>
    </row>
    <row r="47" ht="17.25" customHeight="1">
      <c r="A47" s="48" t="s">
        <v>130</v>
      </c>
      <c r="B47" s="49">
        <v>0.0</v>
      </c>
      <c r="C47" s="48">
        <f>ROUND(PAG,0)</f>
        <v>16</v>
      </c>
      <c r="D47" s="48">
        <v>4.0</v>
      </c>
      <c r="E47" s="48">
        <v>0.0</v>
      </c>
      <c r="F47" s="49">
        <v>3.0</v>
      </c>
      <c r="G47" s="50">
        <f t="shared" si="1"/>
        <v>16</v>
      </c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7.25" customHeight="1">
      <c r="A48" s="48" t="s">
        <v>131</v>
      </c>
      <c r="B48" s="49">
        <v>0.0</v>
      </c>
      <c r="C48" s="48">
        <f>ROUND(PAG,0)</f>
        <v>16</v>
      </c>
      <c r="D48" s="48">
        <v>4.0</v>
      </c>
      <c r="E48" s="48">
        <v>0.0</v>
      </c>
      <c r="F48" s="49">
        <v>3.0</v>
      </c>
      <c r="G48" s="50">
        <f t="shared" si="1"/>
        <v>16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7.25" customHeight="1">
      <c r="A49" s="48" t="s">
        <v>132</v>
      </c>
      <c r="B49" s="49">
        <v>0.0</v>
      </c>
      <c r="C49" s="48">
        <f>ROUND(PCA,0)</f>
        <v>13</v>
      </c>
      <c r="D49" s="48">
        <v>4.0</v>
      </c>
      <c r="E49" s="48">
        <v>0.0</v>
      </c>
      <c r="F49" s="49">
        <v>4.0</v>
      </c>
      <c r="G49" s="50">
        <f t="shared" si="1"/>
        <v>13</v>
      </c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6.5" customHeight="1">
      <c r="A50" s="48" t="s">
        <v>133</v>
      </c>
      <c r="B50" s="49">
        <v>0.0</v>
      </c>
      <c r="C50" s="48">
        <f>ROUND(PCA,0)</f>
        <v>13</v>
      </c>
      <c r="D50" s="48">
        <v>4.0</v>
      </c>
      <c r="E50" s="48">
        <v>0.0</v>
      </c>
      <c r="F50" s="49">
        <v>3.0</v>
      </c>
      <c r="G50" s="50">
        <f t="shared" si="1"/>
        <v>13</v>
      </c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6.5" customHeight="1">
      <c r="A51" s="48" t="s">
        <v>134</v>
      </c>
      <c r="B51" s="49">
        <v>0.0</v>
      </c>
      <c r="C51" s="48">
        <f>ROUND(PCA,0)</f>
        <v>13</v>
      </c>
      <c r="D51" s="48">
        <v>4.0</v>
      </c>
      <c r="E51" s="48">
        <v>0.0</v>
      </c>
      <c r="F51" s="49">
        <v>3.0</v>
      </c>
      <c r="G51" s="50">
        <f t="shared" si="1"/>
        <v>13</v>
      </c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6.5" customHeight="1">
      <c r="A52" s="48" t="s">
        <v>135</v>
      </c>
      <c r="B52" s="49">
        <v>0.0</v>
      </c>
      <c r="C52" s="48">
        <f>ROUND(PCA,0)</f>
        <v>13</v>
      </c>
      <c r="D52" s="48">
        <v>4.0</v>
      </c>
      <c r="E52" s="48">
        <v>0.0</v>
      </c>
      <c r="F52" s="49">
        <v>3.0</v>
      </c>
      <c r="G52" s="50">
        <f t="shared" si="1"/>
        <v>13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6.5" customHeight="1">
      <c r="A53" s="48" t="s">
        <v>136</v>
      </c>
      <c r="B53" s="49">
        <v>0.0</v>
      </c>
      <c r="C53" s="48">
        <f>ROUND(PCA,0)</f>
        <v>13</v>
      </c>
      <c r="D53" s="48">
        <v>4.0</v>
      </c>
      <c r="E53" s="48">
        <v>0.0</v>
      </c>
      <c r="F53" s="49">
        <v>2.0</v>
      </c>
      <c r="G53" s="50">
        <f t="shared" si="1"/>
        <v>13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6.5" customHeight="1">
      <c r="A54" s="48" t="s">
        <v>137</v>
      </c>
      <c r="B54" s="49">
        <v>0.0</v>
      </c>
      <c r="C54" s="48">
        <f>ROUND(PCA,0)</f>
        <v>13</v>
      </c>
      <c r="D54" s="48">
        <v>4.0</v>
      </c>
      <c r="E54" s="48">
        <v>0.0</v>
      </c>
      <c r="F54" s="49">
        <v>2.0</v>
      </c>
      <c r="G54" s="50">
        <f t="shared" si="1"/>
        <v>13</v>
      </c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7.25" customHeight="1">
      <c r="A55" s="48" t="s">
        <v>138</v>
      </c>
      <c r="B55" s="49">
        <v>0.0</v>
      </c>
      <c r="C55" s="48">
        <f>ROUND(PCA,0)</f>
        <v>13</v>
      </c>
      <c r="D55" s="48">
        <v>4.0</v>
      </c>
      <c r="E55" s="48">
        <v>0.0</v>
      </c>
      <c r="F55" s="49">
        <v>2.0</v>
      </c>
      <c r="G55" s="50">
        <f t="shared" si="1"/>
        <v>13</v>
      </c>
      <c r="H55" s="55"/>
      <c r="I55" s="1"/>
      <c r="J55" s="1"/>
      <c r="K55" s="1"/>
      <c r="L55" s="1"/>
      <c r="M55" s="1"/>
      <c r="N55" s="1"/>
      <c r="O55" s="1"/>
      <c r="P55" s="1"/>
      <c r="Q55" s="1"/>
    </row>
    <row r="56" ht="17.25" customHeight="1">
      <c r="A56" s="48" t="s">
        <v>139</v>
      </c>
      <c r="B56" s="49">
        <v>0.0</v>
      </c>
      <c r="C56" s="48">
        <f>ROUND(PCA,0)</f>
        <v>13</v>
      </c>
      <c r="D56" s="48">
        <v>4.0</v>
      </c>
      <c r="E56" s="48">
        <v>0.0</v>
      </c>
      <c r="F56" s="49">
        <v>2.0</v>
      </c>
      <c r="G56" s="50">
        <f t="shared" si="1"/>
        <v>13</v>
      </c>
      <c r="H56" s="55"/>
      <c r="I56" s="1"/>
      <c r="J56" s="1"/>
      <c r="K56" s="1"/>
      <c r="L56" s="1"/>
      <c r="M56" s="1"/>
      <c r="N56" s="1"/>
      <c r="O56" s="1"/>
      <c r="P56" s="1"/>
      <c r="Q56" s="1"/>
    </row>
    <row r="57" ht="17.25" customHeight="1">
      <c r="A57" s="48" t="s">
        <v>140</v>
      </c>
      <c r="B57" s="49">
        <v>0.0</v>
      </c>
      <c r="C57" s="48">
        <f>ROUND(PCA,0)</f>
        <v>13</v>
      </c>
      <c r="D57" s="48">
        <v>4.0</v>
      </c>
      <c r="E57" s="48">
        <v>0.0</v>
      </c>
      <c r="F57" s="49">
        <v>4.0</v>
      </c>
      <c r="G57" s="50">
        <f t="shared" si="1"/>
        <v>13</v>
      </c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7.25" customHeight="1">
      <c r="A58" s="48" t="s">
        <v>141</v>
      </c>
      <c r="B58" s="49">
        <v>0.0</v>
      </c>
      <c r="C58" s="48">
        <f>ROUND(PCA,0)</f>
        <v>13</v>
      </c>
      <c r="D58" s="48">
        <v>4.0</v>
      </c>
      <c r="E58" s="48">
        <v>0.0</v>
      </c>
      <c r="F58" s="49">
        <v>3.0</v>
      </c>
      <c r="G58" s="50">
        <f t="shared" si="1"/>
        <v>13</v>
      </c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7.25" customHeight="1">
      <c r="A59" s="48" t="s">
        <v>142</v>
      </c>
      <c r="B59" s="49">
        <v>0.0</v>
      </c>
      <c r="C59" s="48">
        <f>ROUND(PCA,0)</f>
        <v>13</v>
      </c>
      <c r="D59" s="48">
        <v>4.0</v>
      </c>
      <c r="E59" s="48">
        <v>-1.0</v>
      </c>
      <c r="F59" s="49">
        <v>2.0</v>
      </c>
      <c r="G59" s="50">
        <f t="shared" si="1"/>
        <v>12</v>
      </c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2.75" customHeight="1">
      <c r="A60" s="48" t="s">
        <v>143</v>
      </c>
      <c r="B60" s="49">
        <v>0.0</v>
      </c>
      <c r="C60" s="48">
        <f>ROUND(PCA,0)</f>
        <v>13</v>
      </c>
      <c r="D60" s="48">
        <v>4.0</v>
      </c>
      <c r="E60" s="48">
        <v>-2.0</v>
      </c>
      <c r="F60" s="49">
        <v>2.0</v>
      </c>
      <c r="G60" s="50">
        <f t="shared" si="1"/>
        <v>11</v>
      </c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2.75" customHeight="1">
      <c r="A61" s="48" t="s">
        <v>144</v>
      </c>
      <c r="B61" s="49">
        <v>0.0</v>
      </c>
      <c r="C61" s="48">
        <f>ROUND(PCA,0)</f>
        <v>13</v>
      </c>
      <c r="D61" s="48">
        <v>5.0</v>
      </c>
      <c r="E61" s="48">
        <v>-1.0</v>
      </c>
      <c r="F61" s="49">
        <v>2.0</v>
      </c>
      <c r="G61" s="50">
        <f t="shared" si="1"/>
        <v>12</v>
      </c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4.25" customHeight="1">
      <c r="A62" s="48" t="s">
        <v>145</v>
      </c>
      <c r="B62" s="49">
        <v>0.0</v>
      </c>
      <c r="C62" s="48">
        <f>ROUND(ACC,0)</f>
        <v>12</v>
      </c>
      <c r="D62" s="48">
        <v>5.0</v>
      </c>
      <c r="E62" s="48">
        <v>-2.0</v>
      </c>
      <c r="F62" s="49">
        <v>2.0</v>
      </c>
      <c r="G62" s="50">
        <f t="shared" si="1"/>
        <v>10</v>
      </c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2.75" customHeight="1">
      <c r="A63" s="48" t="s">
        <v>146</v>
      </c>
      <c r="B63" s="49">
        <v>0.0</v>
      </c>
      <c r="C63" s="48">
        <f>ROUND(PCA,0)</f>
        <v>13</v>
      </c>
      <c r="D63" s="48">
        <v>5.0</v>
      </c>
      <c r="E63" s="48">
        <v>-1.0</v>
      </c>
      <c r="F63" s="49">
        <v>2.0</v>
      </c>
      <c r="G63" s="50">
        <f t="shared" si="1"/>
        <v>12</v>
      </c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2.75" customHeight="1">
      <c r="A64" s="48" t="s">
        <v>147</v>
      </c>
      <c r="B64" s="49">
        <v>0.0</v>
      </c>
      <c r="C64" s="48">
        <f>ROUND(ACC,0)</f>
        <v>12</v>
      </c>
      <c r="D64" s="48">
        <v>6.0</v>
      </c>
      <c r="E64" s="48">
        <v>-1.0</v>
      </c>
      <c r="F64" s="49">
        <v>2.0</v>
      </c>
      <c r="G64" s="50">
        <f t="shared" si="1"/>
        <v>11</v>
      </c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4.25" customHeight="1">
      <c r="A65" s="48" t="s">
        <v>148</v>
      </c>
      <c r="B65" s="49">
        <v>0.0</v>
      </c>
      <c r="C65" s="48">
        <f>ROUND(ACC,0)</f>
        <v>12</v>
      </c>
      <c r="D65" s="48">
        <v>5.0</v>
      </c>
      <c r="E65" s="48">
        <v>-1.0</v>
      </c>
      <c r="F65" s="49">
        <v>2.0</v>
      </c>
      <c r="G65" s="50">
        <f t="shared" si="1"/>
        <v>11</v>
      </c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4.25" customHeight="1">
      <c r="A66" s="48" t="s">
        <v>149</v>
      </c>
      <c r="B66" s="49">
        <v>0.0</v>
      </c>
      <c r="C66" s="48">
        <f>ROUND(ACC,0)</f>
        <v>12</v>
      </c>
      <c r="D66" s="48">
        <v>5.0</v>
      </c>
      <c r="E66" s="48">
        <v>-1.0</v>
      </c>
      <c r="F66" s="49">
        <v>2.0</v>
      </c>
      <c r="G66" s="50">
        <f t="shared" si="1"/>
        <v>11</v>
      </c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4.25" customHeight="1">
      <c r="A67" s="48" t="s">
        <v>150</v>
      </c>
      <c r="B67" s="49">
        <v>0.0</v>
      </c>
      <c r="C67" s="48">
        <f>ROUND(ACC,0)</f>
        <v>12</v>
      </c>
      <c r="D67" s="48">
        <v>5.0</v>
      </c>
      <c r="E67" s="48">
        <v>-1.0</v>
      </c>
      <c r="F67" s="49">
        <v>2.0</v>
      </c>
      <c r="G67" s="50">
        <f t="shared" si="1"/>
        <v>11</v>
      </c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4.25" customHeight="1">
      <c r="A68" s="48" t="s">
        <v>151</v>
      </c>
      <c r="B68" s="49">
        <v>0.0</v>
      </c>
      <c r="C68" s="48">
        <f>ROUND(PCA,0)</f>
        <v>13</v>
      </c>
      <c r="D68" s="48">
        <v>5.0</v>
      </c>
      <c r="E68" s="48">
        <v>-2.0</v>
      </c>
      <c r="F68" s="49">
        <v>2.0</v>
      </c>
      <c r="G68" s="50">
        <f t="shared" si="1"/>
        <v>11</v>
      </c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4.25" customHeight="1">
      <c r="A69" s="48" t="s">
        <v>152</v>
      </c>
      <c r="B69" s="49">
        <v>0.0</v>
      </c>
      <c r="C69" s="48">
        <f>ROUND(PCA,0)</f>
        <v>13</v>
      </c>
      <c r="D69" s="48">
        <v>5.0</v>
      </c>
      <c r="E69" s="48">
        <v>-2.0</v>
      </c>
      <c r="F69" s="49">
        <v>2.0</v>
      </c>
      <c r="G69" s="50">
        <f t="shared" si="1"/>
        <v>11</v>
      </c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4.25" customHeight="1">
      <c r="A70" s="48" t="s">
        <v>153</v>
      </c>
      <c r="B70" s="49">
        <v>0.0</v>
      </c>
      <c r="C70" s="48">
        <f>ROUND(PCA,0)</f>
        <v>13</v>
      </c>
      <c r="D70" s="48">
        <v>5.0</v>
      </c>
      <c r="E70" s="48">
        <v>-2.0</v>
      </c>
      <c r="F70" s="49">
        <v>2.0</v>
      </c>
      <c r="G70" s="50">
        <f t="shared" si="1"/>
        <v>11</v>
      </c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4.25" customHeight="1">
      <c r="A71" s="48" t="s">
        <v>154</v>
      </c>
      <c r="B71" s="49">
        <v>0.0</v>
      </c>
      <c r="C71" s="48">
        <f>ROUND(MCA,0)</f>
        <v>13</v>
      </c>
      <c r="D71" s="48">
        <v>6.0</v>
      </c>
      <c r="E71" s="48">
        <v>-1.0</v>
      </c>
      <c r="F71" s="49">
        <v>2.0</v>
      </c>
      <c r="G71" s="50">
        <f t="shared" si="1"/>
        <v>12</v>
      </c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2.75" customHeight="1">
      <c r="A72" s="48" t="s">
        <v>155</v>
      </c>
      <c r="B72" s="49">
        <v>0.0</v>
      </c>
      <c r="C72" s="48">
        <f>ROUND(MCA,0)</f>
        <v>13</v>
      </c>
      <c r="D72" s="48">
        <v>5.0</v>
      </c>
      <c r="E72" s="48">
        <v>-1.0</v>
      </c>
      <c r="F72" s="49">
        <v>2.0</v>
      </c>
      <c r="G72" s="50">
        <f t="shared" si="1"/>
        <v>12</v>
      </c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2.75" customHeight="1">
      <c r="A73" s="48" t="s">
        <v>156</v>
      </c>
      <c r="B73" s="49">
        <v>0.0</v>
      </c>
      <c r="C73" s="48">
        <f>ROUND(MCA,0)</f>
        <v>13</v>
      </c>
      <c r="D73" s="48">
        <v>5.0</v>
      </c>
      <c r="E73" s="48">
        <v>-1.0</v>
      </c>
      <c r="F73" s="49">
        <v>2.0</v>
      </c>
      <c r="G73" s="50">
        <f t="shared" si="1"/>
        <v>12</v>
      </c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3.5" customHeight="1">
      <c r="A74" s="48" t="s">
        <v>157</v>
      </c>
      <c r="B74" s="49">
        <v>0.0</v>
      </c>
      <c r="C74" s="48">
        <f>ROUND(MCA,0)</f>
        <v>13</v>
      </c>
      <c r="D74" s="48">
        <v>6.0</v>
      </c>
      <c r="E74" s="48">
        <v>0.0</v>
      </c>
      <c r="F74" s="49">
        <v>2.0</v>
      </c>
      <c r="G74" s="50">
        <f t="shared" si="1"/>
        <v>13</v>
      </c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3.5" customHeight="1">
      <c r="A75" s="48" t="s">
        <v>158</v>
      </c>
      <c r="B75" s="49">
        <v>0.0</v>
      </c>
      <c r="C75" s="48">
        <f>ROUND(MCA,0)</f>
        <v>13</v>
      </c>
      <c r="D75" s="48">
        <v>5.0</v>
      </c>
      <c r="E75" s="48">
        <v>-1.0</v>
      </c>
      <c r="F75" s="49">
        <v>2.0</v>
      </c>
      <c r="G75" s="50">
        <f t="shared" si="1"/>
        <v>12</v>
      </c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3.5" customHeight="1">
      <c r="A76" s="48" t="s">
        <v>159</v>
      </c>
      <c r="B76" s="49">
        <v>0.0</v>
      </c>
      <c r="C76" s="48">
        <f>ROUND(MCA,0)</f>
        <v>13</v>
      </c>
      <c r="D76" s="48">
        <v>5.0</v>
      </c>
      <c r="E76" s="48">
        <v>0.0</v>
      </c>
      <c r="F76" s="49">
        <v>2.0</v>
      </c>
      <c r="G76" s="50">
        <f t="shared" si="1"/>
        <v>13</v>
      </c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3.5" customHeight="1">
      <c r="A77" s="48" t="s">
        <v>160</v>
      </c>
      <c r="B77" s="49">
        <v>0.0</v>
      </c>
      <c r="C77" s="48">
        <f>ROUND(FCS,0)</f>
        <v>13</v>
      </c>
      <c r="D77" s="48">
        <v>5.0</v>
      </c>
      <c r="E77" s="48">
        <v>-1.0</v>
      </c>
      <c r="F77" s="49">
        <v>2.0</v>
      </c>
      <c r="G77" s="50">
        <f t="shared" si="1"/>
        <v>12</v>
      </c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3.5" customHeight="1">
      <c r="A78" s="48" t="s">
        <v>161</v>
      </c>
      <c r="B78" s="49">
        <v>0.0</v>
      </c>
      <c r="C78" s="48">
        <f>ROUND(FCS,0)</f>
        <v>13</v>
      </c>
      <c r="D78" s="48">
        <v>3.0</v>
      </c>
      <c r="E78" s="48">
        <v>-5.0</v>
      </c>
      <c r="F78" s="49">
        <v>2.0</v>
      </c>
      <c r="G78" s="50">
        <f t="shared" si="1"/>
        <v>8</v>
      </c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3.5" customHeight="1">
      <c r="A79" s="48" t="s">
        <v>162</v>
      </c>
      <c r="B79" s="49">
        <v>0.0</v>
      </c>
      <c r="C79" s="48">
        <f>ROUND(FCS,0)</f>
        <v>13</v>
      </c>
      <c r="D79" s="48">
        <v>3.0</v>
      </c>
      <c r="E79" s="48">
        <v>-5.0</v>
      </c>
      <c r="F79" s="49">
        <v>2.0</v>
      </c>
      <c r="G79" s="50">
        <f t="shared" si="1"/>
        <v>8</v>
      </c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3.5" customHeight="1">
      <c r="A80" s="48" t="s">
        <v>163</v>
      </c>
      <c r="B80" s="49">
        <v>0.0</v>
      </c>
      <c r="C80" s="48">
        <f>ROUND(FCS,0)</f>
        <v>13</v>
      </c>
      <c r="D80" s="48">
        <v>3.0</v>
      </c>
      <c r="E80" s="48">
        <v>-6.0</v>
      </c>
      <c r="F80" s="49">
        <v>2.0</v>
      </c>
      <c r="G80" s="50">
        <f t="shared" si="1"/>
        <v>7</v>
      </c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3.5" customHeight="1">
      <c r="A81" s="48" t="s">
        <v>164</v>
      </c>
      <c r="B81" s="49">
        <v>0.0</v>
      </c>
      <c r="C81" s="48">
        <f>ROUND(FCS,0)</f>
        <v>13</v>
      </c>
      <c r="D81" s="48">
        <v>2.0</v>
      </c>
      <c r="E81" s="48">
        <v>-6.0</v>
      </c>
      <c r="F81" s="49">
        <v>2.0</v>
      </c>
      <c r="G81" s="50">
        <f t="shared" si="1"/>
        <v>7</v>
      </c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3.5" customHeight="1">
      <c r="A82" s="48" t="s">
        <v>165</v>
      </c>
      <c r="B82" s="49">
        <v>0.0</v>
      </c>
      <c r="C82" s="48">
        <f>ROUND(FCS,0)</f>
        <v>13</v>
      </c>
      <c r="D82" s="48">
        <v>3.0</v>
      </c>
      <c r="E82" s="48">
        <v>-5.0</v>
      </c>
      <c r="F82" s="49">
        <v>2.0</v>
      </c>
      <c r="G82" s="50">
        <f t="shared" si="1"/>
        <v>8</v>
      </c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3.5" customHeight="1">
      <c r="A83" s="48" t="s">
        <v>166</v>
      </c>
      <c r="B83" s="49">
        <v>0.0</v>
      </c>
      <c r="C83" s="48">
        <f>ROUND(FCS,0)</f>
        <v>13</v>
      </c>
      <c r="D83" s="48">
        <v>3.0</v>
      </c>
      <c r="E83" s="48">
        <v>-5.0</v>
      </c>
      <c r="F83" s="49">
        <v>2.0</v>
      </c>
      <c r="G83" s="50">
        <f t="shared" si="1"/>
        <v>8</v>
      </c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3.5" customHeight="1">
      <c r="A84" s="48" t="s">
        <v>167</v>
      </c>
      <c r="B84" s="49">
        <v>0.0</v>
      </c>
      <c r="C84" s="48">
        <f>ROUND((PAW+FCS)/2,0)</f>
        <v>13</v>
      </c>
      <c r="D84" s="48">
        <v>3.0</v>
      </c>
      <c r="E84" s="48">
        <v>-1.0</v>
      </c>
      <c r="F84" s="49">
        <v>2.0</v>
      </c>
      <c r="G84" s="50">
        <f t="shared" si="1"/>
        <v>12</v>
      </c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3.5" customHeight="1">
      <c r="A85" s="48" t="s">
        <v>168</v>
      </c>
      <c r="B85" s="49">
        <v>0.0</v>
      </c>
      <c r="C85" s="48">
        <f>ROUND(MCA,0)</f>
        <v>13</v>
      </c>
      <c r="D85" s="48">
        <v>3.0</v>
      </c>
      <c r="E85" s="48">
        <v>-1.0</v>
      </c>
      <c r="F85" s="49">
        <v>2.0</v>
      </c>
      <c r="G85" s="50">
        <f t="shared" si="1"/>
        <v>12</v>
      </c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3.5" customHeight="1">
      <c r="A86" s="48" t="s">
        <v>169</v>
      </c>
      <c r="B86" s="49">
        <v>0.0</v>
      </c>
      <c r="C86" s="48">
        <f>ROUND((PCA+MCA)/2,0)</f>
        <v>13</v>
      </c>
      <c r="D86" s="48">
        <v>4.0</v>
      </c>
      <c r="E86" s="48">
        <v>-1.0</v>
      </c>
      <c r="F86" s="49">
        <v>2.0</v>
      </c>
      <c r="G86" s="50">
        <f t="shared" si="1"/>
        <v>12</v>
      </c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3.5" customHeight="1">
      <c r="A87" s="48" t="s">
        <v>170</v>
      </c>
      <c r="B87" s="49">
        <v>0.0</v>
      </c>
      <c r="C87" s="48">
        <f>ROUND(MCA,0)</f>
        <v>13</v>
      </c>
      <c r="D87" s="48">
        <v>3.0</v>
      </c>
      <c r="E87" s="48">
        <v>-1.0</v>
      </c>
      <c r="F87" s="49">
        <v>2.0</v>
      </c>
      <c r="G87" s="50">
        <f t="shared" si="1"/>
        <v>12</v>
      </c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3.5" customHeight="1">
      <c r="A88" s="48" t="s">
        <v>171</v>
      </c>
      <c r="B88" s="49">
        <v>0.0</v>
      </c>
      <c r="C88" s="48">
        <f>ROUND((DEX+PAW+FCS)/3,0)</f>
        <v>13</v>
      </c>
      <c r="D88" s="48">
        <v>3.0</v>
      </c>
      <c r="E88" s="48">
        <v>-2.0</v>
      </c>
      <c r="F88" s="49">
        <v>2.0</v>
      </c>
      <c r="G88" s="50">
        <f t="shared" si="1"/>
        <v>11</v>
      </c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3.5" customHeight="1">
      <c r="A89" s="48" t="s">
        <v>172</v>
      </c>
      <c r="B89" s="49">
        <v>0.0</v>
      </c>
      <c r="C89" s="48">
        <f>ROUND((DEX+FCS)/2,0)</f>
        <v>13</v>
      </c>
      <c r="D89" s="48">
        <v>3.0</v>
      </c>
      <c r="E89" s="48">
        <v>-2.0</v>
      </c>
      <c r="F89" s="49">
        <v>2.0</v>
      </c>
      <c r="G89" s="50">
        <f t="shared" si="1"/>
        <v>11</v>
      </c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3.5" customHeight="1">
      <c r="A90" s="48" t="s">
        <v>173</v>
      </c>
      <c r="B90" s="49">
        <v>0.0</v>
      </c>
      <c r="C90" s="48">
        <f>ROUND((DEX+PAW+FCS)/3,0)</f>
        <v>13</v>
      </c>
      <c r="D90" s="48">
        <v>3.0</v>
      </c>
      <c r="E90" s="48">
        <v>-2.0</v>
      </c>
      <c r="F90" s="49">
        <v>2.0</v>
      </c>
      <c r="G90" s="50">
        <f t="shared" si="1"/>
        <v>11</v>
      </c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3.5" customHeight="1">
      <c r="A91" s="48" t="s">
        <v>174</v>
      </c>
      <c r="B91" s="49">
        <v>0.0</v>
      </c>
      <c r="C91" s="48">
        <f>ROUND((PST+FCS)/2,0)</f>
        <v>12</v>
      </c>
      <c r="D91" s="48">
        <v>2.0</v>
      </c>
      <c r="E91" s="48">
        <v>-4.0</v>
      </c>
      <c r="F91" s="49">
        <v>2.0</v>
      </c>
      <c r="G91" s="50">
        <f t="shared" si="1"/>
        <v>8</v>
      </c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3.5" customHeight="1">
      <c r="A92" s="48" t="s">
        <v>175</v>
      </c>
      <c r="B92" s="49">
        <v>0.0</v>
      </c>
      <c r="C92" s="48">
        <f>ROUND((DEX+PAW+FCS)/3,0)</f>
        <v>13</v>
      </c>
      <c r="D92" s="48">
        <v>4.0</v>
      </c>
      <c r="E92" s="48">
        <v>-2.0</v>
      </c>
      <c r="F92" s="49">
        <v>2.0</v>
      </c>
      <c r="G92" s="50">
        <f t="shared" si="1"/>
        <v>11</v>
      </c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3.5" customHeight="1">
      <c r="A93" s="48" t="s">
        <v>176</v>
      </c>
      <c r="B93" s="49">
        <v>0.0</v>
      </c>
      <c r="C93" s="48">
        <f>ROUND((DEX+PAW+FCS)/3,0)</f>
        <v>13</v>
      </c>
      <c r="D93" s="48">
        <v>3.0</v>
      </c>
      <c r="E93" s="48">
        <v>-2.0</v>
      </c>
      <c r="F93" s="49">
        <v>2.0</v>
      </c>
      <c r="G93" s="50">
        <f t="shared" si="1"/>
        <v>11</v>
      </c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3.5" customHeight="1">
      <c r="A94" s="48" t="s">
        <v>177</v>
      </c>
      <c r="B94" s="49">
        <v>0.0</v>
      </c>
      <c r="C94" s="48">
        <f>ROUND((DEX+PAW+FCS)/3,0)</f>
        <v>13</v>
      </c>
      <c r="D94" s="48">
        <v>4.0</v>
      </c>
      <c r="E94" s="48">
        <v>-3.0</v>
      </c>
      <c r="F94" s="49">
        <v>2.0</v>
      </c>
      <c r="G94" s="50">
        <f t="shared" si="1"/>
        <v>10</v>
      </c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3.5" customHeight="1">
      <c r="A95" s="48" t="s">
        <v>178</v>
      </c>
      <c r="B95" s="49">
        <v>0.0</v>
      </c>
      <c r="C95" s="48">
        <f>ROUND((DEX+PAW+FCS)/3,0)</f>
        <v>13</v>
      </c>
      <c r="D95" s="48">
        <v>4.0</v>
      </c>
      <c r="E95" s="48">
        <v>-2.0</v>
      </c>
      <c r="F95" s="49">
        <v>2.0</v>
      </c>
      <c r="G95" s="50">
        <f t="shared" si="1"/>
        <v>11</v>
      </c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3.5" customHeight="1">
      <c r="A96" s="48" t="s">
        <v>179</v>
      </c>
      <c r="B96" s="49">
        <v>0.0</v>
      </c>
      <c r="C96" s="48">
        <f>ROUND((DEX+PAW+FCS)/3,0)</f>
        <v>13</v>
      </c>
      <c r="D96" s="48">
        <v>4.0</v>
      </c>
      <c r="E96" s="48">
        <v>-3.0</v>
      </c>
      <c r="F96" s="49">
        <v>2.0</v>
      </c>
      <c r="G96" s="50">
        <f t="shared" si="1"/>
        <v>10</v>
      </c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3.5" customHeight="1">
      <c r="A97" s="48" t="s">
        <v>180</v>
      </c>
      <c r="B97" s="49">
        <v>0.0</v>
      </c>
      <c r="C97" s="48">
        <f>ROUND((PST+DEX+PAW+FCS)/4,0)</f>
        <v>12</v>
      </c>
      <c r="D97" s="48">
        <v>3.0</v>
      </c>
      <c r="E97" s="48">
        <v>-2.0</v>
      </c>
      <c r="F97" s="49">
        <v>2.0</v>
      </c>
      <c r="G97" s="50">
        <f t="shared" si="1"/>
        <v>10</v>
      </c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3.5" customHeight="1">
      <c r="A98" s="48" t="s">
        <v>181</v>
      </c>
      <c r="B98" s="49">
        <v>0.0</v>
      </c>
      <c r="C98" s="48">
        <f>ROUND((DEX+PAW+FCS)/3,0)</f>
        <v>13</v>
      </c>
      <c r="D98" s="48">
        <v>3.0</v>
      </c>
      <c r="E98" s="48">
        <v>-3.0</v>
      </c>
      <c r="F98" s="49">
        <v>2.0</v>
      </c>
      <c r="G98" s="50">
        <f t="shared" si="1"/>
        <v>10</v>
      </c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3.5" customHeight="1">
      <c r="A99" s="48" t="s">
        <v>182</v>
      </c>
      <c r="B99" s="49">
        <v>0.0</v>
      </c>
      <c r="C99" s="48">
        <f>ROUND((PST+DEX+PAW)/3,0)</f>
        <v>12</v>
      </c>
      <c r="D99" s="48">
        <v>3.0</v>
      </c>
      <c r="E99" s="48">
        <v>-2.0</v>
      </c>
      <c r="F99" s="49">
        <v>2.0</v>
      </c>
      <c r="G99" s="50">
        <f t="shared" si="1"/>
        <v>10</v>
      </c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3.5" customHeight="1">
      <c r="A100" s="48" t="s">
        <v>183</v>
      </c>
      <c r="B100" s="49">
        <v>0.0</v>
      </c>
      <c r="C100" s="48">
        <f>ROUND((PST+DEX+PAW+FCS)/4,0)</f>
        <v>12</v>
      </c>
      <c r="D100" s="48">
        <v>3.0</v>
      </c>
      <c r="E100" s="48">
        <v>-2.0</v>
      </c>
      <c r="F100" s="49">
        <v>2.0</v>
      </c>
      <c r="G100" s="50">
        <f t="shared" si="1"/>
        <v>10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3.5" customHeight="1">
      <c r="A101" s="48" t="s">
        <v>184</v>
      </c>
      <c r="B101" s="49">
        <v>0.0</v>
      </c>
      <c r="C101" s="48">
        <f>ROUND((DEX+PAW+FCS)/3,0)</f>
        <v>13</v>
      </c>
      <c r="D101" s="48">
        <v>3.0</v>
      </c>
      <c r="E101" s="48">
        <v>-3.0</v>
      </c>
      <c r="F101" s="49">
        <v>2.0</v>
      </c>
      <c r="G101" s="50">
        <f t="shared" si="1"/>
        <v>10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3.5" customHeight="1">
      <c r="A102" s="48" t="s">
        <v>185</v>
      </c>
      <c r="B102" s="49">
        <v>0.0</v>
      </c>
      <c r="C102" s="48">
        <f>ROUND((DEX+FCS)/2,0)</f>
        <v>13</v>
      </c>
      <c r="D102" s="48">
        <v>3.0</v>
      </c>
      <c r="E102" s="48">
        <v>-2.0</v>
      </c>
      <c r="F102" s="49">
        <v>2.0</v>
      </c>
      <c r="G102" s="50">
        <f t="shared" si="1"/>
        <v>11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3.5" customHeight="1">
      <c r="A103" s="48" t="s">
        <v>186</v>
      </c>
      <c r="B103" s="49">
        <v>0.0</v>
      </c>
      <c r="C103" s="48">
        <f>ROUND((DEX+PAW+FCS)/3,0)</f>
        <v>13</v>
      </c>
      <c r="D103" s="48">
        <v>3.0</v>
      </c>
      <c r="E103" s="48">
        <v>-2.0</v>
      </c>
      <c r="F103" s="49">
        <v>2.0</v>
      </c>
      <c r="G103" s="50">
        <f t="shared" si="1"/>
        <v>11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3.5" customHeight="1">
      <c r="A104" s="48" t="s">
        <v>187</v>
      </c>
      <c r="B104" s="49">
        <v>0.0</v>
      </c>
      <c r="C104" s="48">
        <f>ROUND((DEX+PAW+FCS)/3,0)</f>
        <v>13</v>
      </c>
      <c r="D104" s="48">
        <v>3.0</v>
      </c>
      <c r="E104" s="48">
        <v>-2.0</v>
      </c>
      <c r="F104" s="49">
        <v>2.0</v>
      </c>
      <c r="G104" s="50">
        <f t="shared" si="1"/>
        <v>11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3.5" customHeight="1">
      <c r="A105" s="48" t="s">
        <v>188</v>
      </c>
      <c r="B105" s="49">
        <v>0.0</v>
      </c>
      <c r="C105" s="48">
        <f>ROUND(FCS,0)</f>
        <v>13</v>
      </c>
      <c r="D105" s="48">
        <v>3.0</v>
      </c>
      <c r="E105" s="48">
        <v>-4.0</v>
      </c>
      <c r="F105" s="49">
        <v>2.0</v>
      </c>
      <c r="G105" s="50">
        <f t="shared" si="1"/>
        <v>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3.5" customHeight="1">
      <c r="A106" s="48" t="s">
        <v>189</v>
      </c>
      <c r="B106" s="49">
        <v>0.0</v>
      </c>
      <c r="C106" s="48">
        <f>ROUND(MST,0)</f>
        <v>13</v>
      </c>
      <c r="D106" s="48">
        <v>3.0</v>
      </c>
      <c r="E106" s="48">
        <v>-4.0</v>
      </c>
      <c r="F106" s="49">
        <v>2.0</v>
      </c>
      <c r="G106" s="50">
        <f t="shared" si="1"/>
        <v>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3.5" customHeight="1">
      <c r="A107" s="48" t="s">
        <v>190</v>
      </c>
      <c r="B107" s="49">
        <v>0.0</v>
      </c>
      <c r="C107" s="48">
        <f>ROUND(MAG,0)</f>
        <v>12</v>
      </c>
      <c r="D107" s="48">
        <v>3.0</v>
      </c>
      <c r="E107" s="48">
        <v>-4.0</v>
      </c>
      <c r="F107" s="49">
        <v>2.0</v>
      </c>
      <c r="G107" s="50">
        <f t="shared" si="1"/>
        <v>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3.5" customHeight="1">
      <c r="A108" s="48" t="s">
        <v>191</v>
      </c>
      <c r="B108" s="49">
        <v>0.0</v>
      </c>
      <c r="C108" s="48">
        <f>ROUND((PEN+MEN)/2,0)</f>
        <v>12</v>
      </c>
      <c r="D108" s="48">
        <v>3.0</v>
      </c>
      <c r="E108" s="48">
        <v>0.0</v>
      </c>
      <c r="F108" s="49">
        <v>2.0</v>
      </c>
      <c r="G108" s="50">
        <f t="shared" si="1"/>
        <v>12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3.5" customHeight="1">
      <c r="A109" s="48" t="s">
        <v>192</v>
      </c>
      <c r="B109" s="49">
        <v>0.0</v>
      </c>
      <c r="C109" s="48">
        <f>ROUND((MAG+MAW)/2,0)</f>
        <v>12</v>
      </c>
      <c r="D109" s="48">
        <v>3.0</v>
      </c>
      <c r="E109" s="48">
        <v>-4.0</v>
      </c>
      <c r="F109" s="49">
        <v>2.0</v>
      </c>
      <c r="G109" s="50">
        <f t="shared" si="1"/>
        <v>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3.5" customHeight="1">
      <c r="A110" s="48" t="s">
        <v>193</v>
      </c>
      <c r="B110" s="49">
        <v>0.0</v>
      </c>
      <c r="C110" s="48">
        <f>ROUND((MAG+MAW+PAW)/3,0)</f>
        <v>12</v>
      </c>
      <c r="D110" s="48">
        <v>3.0</v>
      </c>
      <c r="E110" s="48">
        <v>-4.0</v>
      </c>
      <c r="F110" s="49">
        <v>2.0</v>
      </c>
      <c r="G110" s="50">
        <f t="shared" si="1"/>
        <v>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3.5" customHeight="1">
      <c r="A111" s="48" t="s">
        <v>194</v>
      </c>
      <c r="B111" s="49">
        <v>0.0</v>
      </c>
      <c r="C111" s="48">
        <f>ROUND((PAG+PAW)/2,0)</f>
        <v>14</v>
      </c>
      <c r="D111" s="48">
        <v>3.0</v>
      </c>
      <c r="E111" s="48">
        <v>-4.0</v>
      </c>
      <c r="F111" s="49">
        <v>2.0</v>
      </c>
      <c r="G111" s="50">
        <f t="shared" si="1"/>
        <v>10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3.5" customHeight="1">
      <c r="A112" s="48" t="s">
        <v>195</v>
      </c>
      <c r="B112" s="49">
        <v>0.0</v>
      </c>
      <c r="C112" s="48">
        <f>ROUND(FCS,0)</f>
        <v>13</v>
      </c>
      <c r="D112" s="48">
        <v>4.0</v>
      </c>
      <c r="E112" s="48">
        <v>-4.0</v>
      </c>
      <c r="F112" s="49">
        <v>2.0</v>
      </c>
      <c r="G112" s="50">
        <f t="shared" si="1"/>
        <v>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3.5" customHeight="1">
      <c r="A113" s="48" t="s">
        <v>196</v>
      </c>
      <c r="B113" s="49">
        <v>0.0</v>
      </c>
      <c r="C113" s="48">
        <f>ROUND(MST,0)</f>
        <v>13</v>
      </c>
      <c r="D113" s="48">
        <v>3.0</v>
      </c>
      <c r="E113" s="48">
        <v>-4.0</v>
      </c>
      <c r="F113" s="49">
        <v>2.0</v>
      </c>
      <c r="G113" s="50">
        <f t="shared" si="1"/>
        <v>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3.5" customHeight="1">
      <c r="A114" s="48" t="s">
        <v>197</v>
      </c>
      <c r="B114" s="49">
        <v>0.0</v>
      </c>
      <c r="C114" s="48">
        <f>GAW</f>
        <v>12</v>
      </c>
      <c r="D114" s="48">
        <v>3.0</v>
      </c>
      <c r="E114" s="48">
        <v>-4.0</v>
      </c>
      <c r="F114" s="49">
        <v>2.0</v>
      </c>
      <c r="G114" s="50">
        <f t="shared" si="1"/>
        <v>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3.5" customHeight="1">
      <c r="A115" s="48" t="s">
        <v>198</v>
      </c>
      <c r="B115" s="49">
        <v>0.0</v>
      </c>
      <c r="C115" s="48">
        <f>ROUND(MAW,0)</f>
        <v>11</v>
      </c>
      <c r="D115" s="48">
        <v>3.0</v>
      </c>
      <c r="E115" s="48">
        <v>-4.0</v>
      </c>
      <c r="F115" s="49">
        <v>2.0</v>
      </c>
      <c r="G115" s="50">
        <f t="shared" si="1"/>
        <v>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3.5" customHeight="1">
      <c r="A116" s="48" t="s">
        <v>199</v>
      </c>
      <c r="B116" s="49">
        <v>0.0</v>
      </c>
      <c r="C116" s="48">
        <f>ROUND(PAW,0)</f>
        <v>12</v>
      </c>
      <c r="D116" s="48">
        <v>3.0</v>
      </c>
      <c r="E116" s="48">
        <v>0.0</v>
      </c>
      <c r="F116" s="49">
        <v>2.0</v>
      </c>
      <c r="G116" s="50">
        <f t="shared" si="1"/>
        <v>12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3.5" customHeight="1">
      <c r="A117" s="48" t="s">
        <v>200</v>
      </c>
      <c r="B117" s="49">
        <v>0.0</v>
      </c>
      <c r="C117" s="48">
        <f>ROUND(PAW,0)</f>
        <v>12</v>
      </c>
      <c r="D117" s="48">
        <v>3.0</v>
      </c>
      <c r="E117" s="48">
        <v>0.0</v>
      </c>
      <c r="F117" s="49">
        <v>2.0</v>
      </c>
      <c r="G117" s="50">
        <f t="shared" si="1"/>
        <v>12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3.5" customHeight="1">
      <c r="A118" s="48" t="s">
        <v>201</v>
      </c>
      <c r="B118" s="49">
        <v>0.0</v>
      </c>
      <c r="C118" s="48">
        <f>ROUND(FCS,0)</f>
        <v>13</v>
      </c>
      <c r="D118" s="48">
        <v>3.0</v>
      </c>
      <c r="E118" s="48">
        <v>0.0</v>
      </c>
      <c r="F118" s="49">
        <v>2.0</v>
      </c>
      <c r="G118" s="50">
        <f t="shared" si="1"/>
        <v>13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3.5" customHeight="1">
      <c r="A119" s="48" t="s">
        <v>202</v>
      </c>
      <c r="B119" s="49">
        <v>0.0</v>
      </c>
      <c r="C119" s="48">
        <f>ROUND(KI,0)</f>
        <v>13</v>
      </c>
      <c r="D119" s="48">
        <v>3.0</v>
      </c>
      <c r="E119" s="48">
        <v>-5.0</v>
      </c>
      <c r="F119" s="49">
        <v>2.0</v>
      </c>
      <c r="G119" s="50">
        <f t="shared" si="1"/>
        <v>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3.5" customHeight="1">
      <c r="A120" s="48" t="s">
        <v>203</v>
      </c>
      <c r="B120" s="49">
        <v>0.0</v>
      </c>
      <c r="C120" s="48">
        <f>ROUND((KI+MAW)/2,0)</f>
        <v>12</v>
      </c>
      <c r="D120" s="48">
        <v>3.0</v>
      </c>
      <c r="E120" s="48">
        <v>-5.0</v>
      </c>
      <c r="F120" s="49">
        <v>2.0</v>
      </c>
      <c r="G120" s="50">
        <f t="shared" si="1"/>
        <v>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3.5" customHeight="1">
      <c r="A121" s="48" t="s">
        <v>204</v>
      </c>
      <c r="B121" s="49">
        <v>0.0</v>
      </c>
      <c r="C121" s="48">
        <f>ROUND(FCS,0)</f>
        <v>13</v>
      </c>
      <c r="D121" s="48">
        <v>3.0</v>
      </c>
      <c r="E121" s="48">
        <v>-4.0</v>
      </c>
      <c r="F121" s="49">
        <v>2.0</v>
      </c>
      <c r="G121" s="50">
        <f t="shared" si="1"/>
        <v>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3.5" customHeight="1">
      <c r="A122" s="48" t="s">
        <v>205</v>
      </c>
      <c r="B122" s="49">
        <v>0.0</v>
      </c>
      <c r="C122" s="48">
        <f>ROUND(PSI,0)</f>
        <v>13</v>
      </c>
      <c r="D122" s="48">
        <v>3.0</v>
      </c>
      <c r="E122" s="48">
        <v>-4.0</v>
      </c>
      <c r="F122" s="49">
        <v>2.0</v>
      </c>
      <c r="G122" s="50">
        <f t="shared" si="1"/>
        <v>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3.5" customHeight="1">
      <c r="A123" s="48" t="s">
        <v>206</v>
      </c>
      <c r="B123" s="49">
        <v>0.0</v>
      </c>
      <c r="C123" s="48">
        <f>ROUND(PSI,0)</f>
        <v>13</v>
      </c>
      <c r="D123" s="48">
        <v>3.0</v>
      </c>
      <c r="E123" s="48">
        <v>-4.0</v>
      </c>
      <c r="F123" s="49">
        <v>2.0</v>
      </c>
      <c r="G123" s="50">
        <f t="shared" si="1"/>
        <v>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3.5" customHeight="1">
      <c r="A124" s="48" t="s">
        <v>207</v>
      </c>
      <c r="B124" s="49">
        <v>0.0</v>
      </c>
      <c r="C124" s="48">
        <f>ROUND(FCS,0)</f>
        <v>13</v>
      </c>
      <c r="D124" s="48">
        <v>3.0</v>
      </c>
      <c r="E124" s="48">
        <v>-4.0</v>
      </c>
      <c r="F124" s="49">
        <v>2.0</v>
      </c>
      <c r="G124" s="50">
        <f t="shared" si="1"/>
        <v>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3.5" customHeight="1">
      <c r="A125" s="48" t="s">
        <v>208</v>
      </c>
      <c r="B125" s="49">
        <v>0.0</v>
      </c>
      <c r="C125" s="48">
        <f>ROUND(PSI,0)</f>
        <v>13</v>
      </c>
      <c r="D125" s="48">
        <v>3.0</v>
      </c>
      <c r="E125" s="48">
        <v>-4.0</v>
      </c>
      <c r="F125" s="49">
        <v>2.0</v>
      </c>
      <c r="G125" s="50">
        <f t="shared" si="1"/>
        <v>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3.5" customHeight="1">
      <c r="A126" s="48" t="s">
        <v>209</v>
      </c>
      <c r="B126" s="49">
        <v>0.0</v>
      </c>
      <c r="C126" s="48">
        <f>ROUND(PSI,0)</f>
        <v>13</v>
      </c>
      <c r="D126" s="48">
        <v>3.0</v>
      </c>
      <c r="E126" s="48">
        <v>-4.0</v>
      </c>
      <c r="F126" s="49">
        <v>2.0</v>
      </c>
      <c r="G126" s="50">
        <f t="shared" si="1"/>
        <v>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3.5" customHeight="1">
      <c r="A127" s="48" t="s">
        <v>210</v>
      </c>
      <c r="B127" s="49">
        <v>0.0</v>
      </c>
      <c r="C127" s="48">
        <f>ROUND(PSI,0)</f>
        <v>13</v>
      </c>
      <c r="D127" s="48">
        <v>3.0</v>
      </c>
      <c r="E127" s="48">
        <v>-4.0</v>
      </c>
      <c r="F127" s="49">
        <v>2.0</v>
      </c>
      <c r="G127" s="50">
        <f t="shared" si="1"/>
        <v>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3.5" customHeight="1">
      <c r="A128" s="48" t="s">
        <v>211</v>
      </c>
      <c r="B128" s="49">
        <v>0.0</v>
      </c>
      <c r="C128" s="48">
        <f>ROUND(PSI,0)</f>
        <v>13</v>
      </c>
      <c r="D128" s="48">
        <v>3.0</v>
      </c>
      <c r="E128" s="48">
        <v>-4.0</v>
      </c>
      <c r="F128" s="49">
        <v>2.0</v>
      </c>
      <c r="G128" s="50">
        <f t="shared" si="1"/>
        <v>9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3.5" customHeight="1">
      <c r="A129" s="48" t="s">
        <v>212</v>
      </c>
      <c r="B129" s="49">
        <v>0.0</v>
      </c>
      <c r="C129" s="48">
        <f>ROUND(PSI,0)</f>
        <v>13</v>
      </c>
      <c r="D129" s="48">
        <v>3.0</v>
      </c>
      <c r="E129" s="48">
        <v>-4.0</v>
      </c>
      <c r="F129" s="49">
        <v>2.0</v>
      </c>
      <c r="G129" s="50">
        <f t="shared" si="1"/>
        <v>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3.5" customHeight="1">
      <c r="A130" s="48" t="s">
        <v>213</v>
      </c>
      <c r="B130" s="49">
        <v>0.0</v>
      </c>
      <c r="C130" s="48">
        <f>ROUND(PSI,0)</f>
        <v>13</v>
      </c>
      <c r="D130" s="48">
        <v>3.0</v>
      </c>
      <c r="E130" s="48">
        <v>-4.0</v>
      </c>
      <c r="F130" s="49">
        <v>2.0</v>
      </c>
      <c r="G130" s="50">
        <f t="shared" si="1"/>
        <v>9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3.5" customHeight="1">
      <c r="A131" s="48" t="s">
        <v>214</v>
      </c>
      <c r="B131" s="49">
        <v>0.0</v>
      </c>
      <c r="C131" s="48">
        <f>ROUND(PSI,0)</f>
        <v>13</v>
      </c>
      <c r="D131" s="48">
        <v>3.0</v>
      </c>
      <c r="E131" s="48">
        <v>-4.0</v>
      </c>
      <c r="F131" s="49">
        <v>2.0</v>
      </c>
      <c r="G131" s="50">
        <f t="shared" si="1"/>
        <v>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3.5" customHeight="1">
      <c r="A132" s="48" t="s">
        <v>215</v>
      </c>
      <c r="B132" s="49">
        <v>0.0</v>
      </c>
      <c r="C132" s="48">
        <f>ROUND(PSI,0)</f>
        <v>13</v>
      </c>
      <c r="D132" s="48">
        <v>3.0</v>
      </c>
      <c r="E132" s="48">
        <v>-4.0</v>
      </c>
      <c r="F132" s="49">
        <v>2.0</v>
      </c>
      <c r="G132" s="50">
        <f t="shared" si="1"/>
        <v>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3.5" customHeight="1">
      <c r="A133" s="48" t="s">
        <v>216</v>
      </c>
      <c r="B133" s="49">
        <v>0.0</v>
      </c>
      <c r="C133" s="48">
        <f>ROUND(PSI,0)</f>
        <v>13</v>
      </c>
      <c r="D133" s="48">
        <v>3.0</v>
      </c>
      <c r="E133" s="48">
        <v>-4.0</v>
      </c>
      <c r="F133" s="49">
        <v>2.0</v>
      </c>
      <c r="G133" s="50">
        <f t="shared" si="1"/>
        <v>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3.5" customHeight="1">
      <c r="A134" s="48" t="s">
        <v>217</v>
      </c>
      <c r="B134" s="49">
        <v>0.0</v>
      </c>
      <c r="C134" s="48">
        <f>ROUND(PSI,0)</f>
        <v>13</v>
      </c>
      <c r="D134" s="48">
        <v>6.0</v>
      </c>
      <c r="E134" s="48">
        <v>-4.0</v>
      </c>
      <c r="F134" s="49">
        <v>2.0</v>
      </c>
      <c r="G134" s="50">
        <f t="shared" si="1"/>
        <v>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3.5" customHeight="1">
      <c r="A135" s="48" t="s">
        <v>218</v>
      </c>
      <c r="B135" s="49">
        <v>0.0</v>
      </c>
      <c r="C135" s="48">
        <f>ROUND(PSI,0)</f>
        <v>13</v>
      </c>
      <c r="D135" s="48">
        <v>5.0</v>
      </c>
      <c r="E135" s="48">
        <v>-4.0</v>
      </c>
      <c r="F135" s="49">
        <v>2.0</v>
      </c>
      <c r="G135" s="50">
        <f t="shared" si="1"/>
        <v>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3.5" customHeight="1">
      <c r="A136" s="48" t="s">
        <v>219</v>
      </c>
      <c r="B136" s="49">
        <v>0.0</v>
      </c>
      <c r="C136" s="48">
        <f>ROUND(PSI,0)</f>
        <v>13</v>
      </c>
      <c r="D136" s="48">
        <v>5.0</v>
      </c>
      <c r="E136" s="48">
        <v>-4.0</v>
      </c>
      <c r="F136" s="49">
        <v>2.0</v>
      </c>
      <c r="G136" s="50">
        <f t="shared" si="1"/>
        <v>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3.5" customHeight="1">
      <c r="A137" s="48" t="s">
        <v>220</v>
      </c>
      <c r="B137" s="49">
        <v>0.0</v>
      </c>
      <c r="C137" s="48">
        <f>ROUND(PSI,0)</f>
        <v>13</v>
      </c>
      <c r="D137" s="48">
        <v>7.0</v>
      </c>
      <c r="E137" s="48">
        <v>-4.0</v>
      </c>
      <c r="F137" s="49">
        <v>2.0</v>
      </c>
      <c r="G137" s="50">
        <f t="shared" si="1"/>
        <v>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3.5" customHeight="1">
      <c r="A138" s="48" t="s">
        <v>221</v>
      </c>
      <c r="B138" s="49">
        <v>0.0</v>
      </c>
      <c r="C138" s="48">
        <f>ROUND(PSI,0)</f>
        <v>13</v>
      </c>
      <c r="D138" s="48">
        <v>6.0</v>
      </c>
      <c r="E138" s="48">
        <v>-5.0</v>
      </c>
      <c r="F138" s="49">
        <v>2.0</v>
      </c>
      <c r="G138" s="50">
        <f t="shared" si="1"/>
        <v>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3.5" customHeight="1">
      <c r="A139" s="48" t="s">
        <v>222</v>
      </c>
      <c r="B139" s="49">
        <v>0.0</v>
      </c>
      <c r="C139" s="48">
        <f>ROUND(PSI,0)</f>
        <v>13</v>
      </c>
      <c r="D139" s="48">
        <v>8.0</v>
      </c>
      <c r="E139" s="48">
        <v>-4.0</v>
      </c>
      <c r="F139" s="49">
        <v>2.0</v>
      </c>
      <c r="G139" s="50">
        <f t="shared" si="1"/>
        <v>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3.5" customHeight="1">
      <c r="A140" s="48" t="s">
        <v>223</v>
      </c>
      <c r="B140" s="49">
        <v>0.0</v>
      </c>
      <c r="C140" s="48">
        <f>ROUND(PSI,0)</f>
        <v>13</v>
      </c>
      <c r="D140" s="48">
        <v>5.0</v>
      </c>
      <c r="E140" s="48">
        <v>-4.0</v>
      </c>
      <c r="F140" s="49">
        <v>2.0</v>
      </c>
      <c r="G140" s="50">
        <f t="shared" si="1"/>
        <v>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3.5" customHeight="1">
      <c r="A141" s="48" t="s">
        <v>224</v>
      </c>
      <c r="B141" s="49">
        <v>0.0</v>
      </c>
      <c r="C141" s="48">
        <f>ROUND(FCS,0)</f>
        <v>13</v>
      </c>
      <c r="D141" s="48">
        <v>7.0</v>
      </c>
      <c r="E141" s="48">
        <v>-4.0</v>
      </c>
      <c r="F141" s="49">
        <v>2.0</v>
      </c>
      <c r="G141" s="50">
        <f t="shared" si="1"/>
        <v>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3.5" customHeight="1">
      <c r="A142" s="48" t="s">
        <v>225</v>
      </c>
      <c r="B142" s="49">
        <v>0.0</v>
      </c>
      <c r="C142" s="48">
        <f>ROUND(FCS,0)</f>
        <v>13</v>
      </c>
      <c r="D142" s="48">
        <v>7.0</v>
      </c>
      <c r="E142" s="48">
        <v>-4.0</v>
      </c>
      <c r="F142" s="49">
        <v>2.0</v>
      </c>
      <c r="G142" s="50">
        <f t="shared" si="1"/>
        <v>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3.5" customHeight="1">
      <c r="A143" s="48" t="s">
        <v>226</v>
      </c>
      <c r="B143" s="49">
        <v>0.0</v>
      </c>
      <c r="C143" s="48">
        <f>ROUND(FCS,0)</f>
        <v>13</v>
      </c>
      <c r="D143" s="48">
        <v>5.0</v>
      </c>
      <c r="E143" s="48">
        <v>-4.0</v>
      </c>
      <c r="F143" s="49">
        <v>2.0</v>
      </c>
      <c r="G143" s="50">
        <f t="shared" si="1"/>
        <v>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3.5" customHeight="1">
      <c r="A144" s="48" t="s">
        <v>227</v>
      </c>
      <c r="B144" s="49">
        <v>0.0</v>
      </c>
      <c r="C144" s="48">
        <f>ROUND(FCS,0)</f>
        <v>13</v>
      </c>
      <c r="D144" s="48">
        <v>7.0</v>
      </c>
      <c r="E144" s="48">
        <v>-4.0</v>
      </c>
      <c r="F144" s="49">
        <v>2.0</v>
      </c>
      <c r="G144" s="50">
        <f t="shared" si="1"/>
        <v>9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3.5" customHeight="1">
      <c r="A145" s="48" t="s">
        <v>228</v>
      </c>
      <c r="B145" s="49">
        <v>0.0</v>
      </c>
      <c r="C145" s="48">
        <f>ROUND(FCS,0)</f>
        <v>13</v>
      </c>
      <c r="D145" s="48">
        <v>6.0</v>
      </c>
      <c r="E145" s="48">
        <v>-4.0</v>
      </c>
      <c r="F145" s="49">
        <v>2.0</v>
      </c>
      <c r="G145" s="50">
        <f t="shared" si="1"/>
        <v>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3.5" customHeight="1">
      <c r="A146" s="48" t="s">
        <v>229</v>
      </c>
      <c r="B146" s="49">
        <v>0.0</v>
      </c>
      <c r="C146" s="48">
        <f>ROUND(FCS,0)</f>
        <v>13</v>
      </c>
      <c r="D146" s="48">
        <v>5.0</v>
      </c>
      <c r="E146" s="48">
        <v>-4.0</v>
      </c>
      <c r="F146" s="49">
        <v>2.0</v>
      </c>
      <c r="G146" s="50">
        <f t="shared" si="1"/>
        <v>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3.5" customHeight="1">
      <c r="A147" s="48" t="s">
        <v>230</v>
      </c>
      <c r="B147" s="49">
        <v>0.0</v>
      </c>
      <c r="C147" s="48">
        <f>ROUND(FCS,0)</f>
        <v>13</v>
      </c>
      <c r="D147" s="48">
        <v>7.0</v>
      </c>
      <c r="E147" s="48">
        <v>-4.0</v>
      </c>
      <c r="F147" s="49">
        <v>2.0</v>
      </c>
      <c r="G147" s="50">
        <f t="shared" si="1"/>
        <v>9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3.5" customHeight="1">
      <c r="A148" s="48" t="s">
        <v>231</v>
      </c>
      <c r="B148" s="49">
        <v>0.0</v>
      </c>
      <c r="C148" s="48">
        <f>ROUND(PSI,0)</f>
        <v>13</v>
      </c>
      <c r="D148" s="48">
        <v>6.0</v>
      </c>
      <c r="E148" s="48">
        <v>-4.0</v>
      </c>
      <c r="F148" s="49">
        <v>2.0</v>
      </c>
      <c r="G148" s="50">
        <f t="shared" si="1"/>
        <v>9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3.5" customHeight="1">
      <c r="A149" s="48" t="s">
        <v>232</v>
      </c>
      <c r="B149" s="49">
        <v>0.0</v>
      </c>
      <c r="C149" s="48">
        <f>ROUND(PSI,0)</f>
        <v>13</v>
      </c>
      <c r="D149" s="48">
        <v>5.0</v>
      </c>
      <c r="E149" s="48">
        <v>-4.0</v>
      </c>
      <c r="F149" s="49">
        <v>2.0</v>
      </c>
      <c r="G149" s="50">
        <f t="shared" si="1"/>
        <v>9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3.5" customHeight="1">
      <c r="A150" s="48" t="s">
        <v>233</v>
      </c>
      <c r="B150" s="49">
        <v>0.0</v>
      </c>
      <c r="C150" s="48">
        <f>ROUND((PSI+MAW)/2,0)</f>
        <v>12</v>
      </c>
      <c r="D150" s="48">
        <v>7.0</v>
      </c>
      <c r="E150" s="48">
        <v>-4.0</v>
      </c>
      <c r="F150" s="49">
        <v>2.0</v>
      </c>
      <c r="G150" s="50">
        <f t="shared" si="1"/>
        <v>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3.5" customHeight="1">
      <c r="A151" s="48" t="s">
        <v>234</v>
      </c>
      <c r="B151" s="49">
        <v>0.0</v>
      </c>
      <c r="C151" s="48">
        <f>ROUND((PSI+MAW)/2,0)</f>
        <v>12</v>
      </c>
      <c r="D151" s="48">
        <v>5.0</v>
      </c>
      <c r="E151" s="48">
        <v>-4.0</v>
      </c>
      <c r="F151" s="49">
        <v>2.0</v>
      </c>
      <c r="G151" s="50">
        <f t="shared" si="1"/>
        <v>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3.5" customHeight="1">
      <c r="A152" s="48" t="s">
        <v>235</v>
      </c>
      <c r="B152" s="49">
        <v>0.0</v>
      </c>
      <c r="C152" s="48">
        <f>ROUND((PSI+MAW)/2,0)</f>
        <v>12</v>
      </c>
      <c r="D152" s="48">
        <v>7.0</v>
      </c>
      <c r="E152" s="48">
        <v>-4.0</v>
      </c>
      <c r="F152" s="49">
        <v>2.0</v>
      </c>
      <c r="G152" s="50">
        <f t="shared" si="1"/>
        <v>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3.5" customHeight="1">
      <c r="A153" s="48" t="s">
        <v>236</v>
      </c>
      <c r="B153" s="49">
        <v>0.0</v>
      </c>
      <c r="C153" s="48">
        <f>ROUND((PSI+MAW)/2,0)</f>
        <v>12</v>
      </c>
      <c r="D153" s="48">
        <v>5.0</v>
      </c>
      <c r="E153" s="48">
        <v>-4.0</v>
      </c>
      <c r="F153" s="49">
        <v>2.0</v>
      </c>
      <c r="G153" s="50">
        <f t="shared" si="1"/>
        <v>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3.5" customHeight="1">
      <c r="A154" s="48" t="s">
        <v>237</v>
      </c>
      <c r="B154" s="49">
        <v>0.0</v>
      </c>
      <c r="C154" s="48">
        <f>ROUND((PSI+MAW)/2,0)</f>
        <v>12</v>
      </c>
      <c r="D154" s="48">
        <v>6.0</v>
      </c>
      <c r="E154" s="48">
        <v>-4.0</v>
      </c>
      <c r="F154" s="49">
        <v>2.0</v>
      </c>
      <c r="G154" s="50">
        <f t="shared" si="1"/>
        <v>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3.5" customHeight="1">
      <c r="A155" s="48" t="s">
        <v>238</v>
      </c>
      <c r="B155" s="49">
        <v>0.0</v>
      </c>
      <c r="C155" s="48">
        <f>ROUND((PSI+MAW)/2,0)</f>
        <v>12</v>
      </c>
      <c r="D155" s="48">
        <v>6.0</v>
      </c>
      <c r="E155" s="48">
        <v>-4.0</v>
      </c>
      <c r="F155" s="49">
        <v>2.0</v>
      </c>
      <c r="G155" s="50">
        <f t="shared" si="1"/>
        <v>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3.5" customHeight="1">
      <c r="A156" s="48" t="s">
        <v>239</v>
      </c>
      <c r="B156" s="49">
        <v>0.0</v>
      </c>
      <c r="C156" s="48">
        <f>ROUND((PSI+MAW)/2,0)</f>
        <v>12</v>
      </c>
      <c r="D156" s="48">
        <v>7.0</v>
      </c>
      <c r="E156" s="48">
        <v>-4.0</v>
      </c>
      <c r="F156" s="49">
        <v>2.0</v>
      </c>
      <c r="G156" s="50">
        <f t="shared" si="1"/>
        <v>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3.5" customHeight="1">
      <c r="A157" s="48" t="s">
        <v>240</v>
      </c>
      <c r="B157" s="49">
        <v>0.0</v>
      </c>
      <c r="C157" s="48">
        <f>ROUND(MAW,0)</f>
        <v>11</v>
      </c>
      <c r="D157" s="48">
        <v>5.0</v>
      </c>
      <c r="E157" s="48">
        <v>-4.0</v>
      </c>
      <c r="F157" s="49">
        <v>2.0</v>
      </c>
      <c r="G157" s="50">
        <f t="shared" si="1"/>
        <v>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3.5" customHeight="1">
      <c r="A158" s="48" t="s">
        <v>241</v>
      </c>
      <c r="B158" s="49">
        <v>0.0</v>
      </c>
      <c r="C158" s="48">
        <f>ROUND(PSI,0)</f>
        <v>13</v>
      </c>
      <c r="D158" s="48">
        <v>5.0</v>
      </c>
      <c r="E158" s="48">
        <v>-4.0</v>
      </c>
      <c r="F158" s="49">
        <v>2.0</v>
      </c>
      <c r="G158" s="50">
        <f t="shared" si="1"/>
        <v>9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3.5" customHeight="1">
      <c r="A159" s="48" t="s">
        <v>242</v>
      </c>
      <c r="B159" s="49">
        <v>0.0</v>
      </c>
      <c r="C159" s="48">
        <f>ROUND(PSI,0)</f>
        <v>13</v>
      </c>
      <c r="D159" s="48">
        <v>7.0</v>
      </c>
      <c r="E159" s="48">
        <v>-4.0</v>
      </c>
      <c r="F159" s="49">
        <v>2.0</v>
      </c>
      <c r="G159" s="50">
        <f t="shared" si="1"/>
        <v>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3.5" customHeight="1">
      <c r="A160" s="48" t="s">
        <v>243</v>
      </c>
      <c r="B160" s="49">
        <v>0.0</v>
      </c>
      <c r="C160" s="48">
        <f>ROUND(PSI,0)</f>
        <v>13</v>
      </c>
      <c r="D160" s="48">
        <v>7.0</v>
      </c>
      <c r="E160" s="48">
        <v>-4.0</v>
      </c>
      <c r="F160" s="49">
        <v>2.0</v>
      </c>
      <c r="G160" s="50">
        <f t="shared" si="1"/>
        <v>9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3.5" customHeight="1">
      <c r="A161" s="48" t="s">
        <v>244</v>
      </c>
      <c r="B161" s="49">
        <v>0.0</v>
      </c>
      <c r="C161" s="48">
        <f>ROUND(FCS,0)</f>
        <v>13</v>
      </c>
      <c r="D161" s="48">
        <v>5.0</v>
      </c>
      <c r="E161" s="48">
        <v>-2.0</v>
      </c>
      <c r="F161" s="49">
        <v>2.0</v>
      </c>
      <c r="G161" s="50">
        <f t="shared" si="1"/>
        <v>11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3.5" customHeight="1">
      <c r="A162" s="48" t="s">
        <v>245</v>
      </c>
      <c r="B162" s="49">
        <v>0.0</v>
      </c>
      <c r="C162" s="48">
        <f>ROUND(FCS,0)</f>
        <v>13</v>
      </c>
      <c r="D162" s="48">
        <v>4.0</v>
      </c>
      <c r="E162" s="48">
        <v>0.0</v>
      </c>
      <c r="F162" s="49">
        <v>2.0</v>
      </c>
      <c r="G162" s="50">
        <f t="shared" si="1"/>
        <v>13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3.5" customHeight="1">
      <c r="A163" s="48" t="s">
        <v>246</v>
      </c>
      <c r="B163" s="49">
        <v>0.0</v>
      </c>
      <c r="C163" s="48">
        <f>ROUND(FCS,0)</f>
        <v>13</v>
      </c>
      <c r="D163" s="48">
        <v>5.0</v>
      </c>
      <c r="E163" s="48">
        <v>-1.0</v>
      </c>
      <c r="F163" s="49">
        <v>2.0</v>
      </c>
      <c r="G163" s="50">
        <f t="shared" si="1"/>
        <v>12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3.5" customHeight="1">
      <c r="A164" s="48" t="s">
        <v>247</v>
      </c>
      <c r="B164" s="49">
        <v>0.0</v>
      </c>
      <c r="C164" s="48">
        <f>ROUND(FCS,0)</f>
        <v>13</v>
      </c>
      <c r="D164" s="48">
        <v>4.0</v>
      </c>
      <c r="E164" s="48">
        <v>0.0</v>
      </c>
      <c r="F164" s="49">
        <v>2.0</v>
      </c>
      <c r="G164" s="50">
        <f t="shared" si="1"/>
        <v>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3.5" customHeight="1">
      <c r="A165" s="48" t="s">
        <v>248</v>
      </c>
      <c r="B165" s="49">
        <v>0.0</v>
      </c>
      <c r="C165" s="48">
        <f>ROUND(FCS,0)</f>
        <v>13</v>
      </c>
      <c r="D165" s="48">
        <v>6.0</v>
      </c>
      <c r="E165" s="48">
        <v>-2.0</v>
      </c>
      <c r="F165" s="49">
        <v>2.0</v>
      </c>
      <c r="G165" s="50">
        <f t="shared" si="1"/>
        <v>11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3.5" customHeight="1">
      <c r="A166" s="48" t="s">
        <v>249</v>
      </c>
      <c r="B166" s="49">
        <v>0.0</v>
      </c>
      <c r="C166" s="48">
        <f>ROUND(FCS,0)</f>
        <v>13</v>
      </c>
      <c r="D166" s="48">
        <v>7.0</v>
      </c>
      <c r="E166" s="48">
        <v>-1.0</v>
      </c>
      <c r="F166" s="49">
        <v>2.0</v>
      </c>
      <c r="G166" s="50">
        <f t="shared" si="1"/>
        <v>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3.5" customHeight="1">
      <c r="A167" s="48" t="s">
        <v>250</v>
      </c>
      <c r="B167" s="49">
        <v>0.0</v>
      </c>
      <c r="C167" s="48">
        <f>ROUND(FCS,0)</f>
        <v>13</v>
      </c>
      <c r="D167" s="48">
        <v>7.0</v>
      </c>
      <c r="E167" s="48">
        <v>-1.0</v>
      </c>
      <c r="F167" s="49">
        <v>2.0</v>
      </c>
      <c r="G167" s="50">
        <f t="shared" si="1"/>
        <v>12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3.5" customHeight="1">
      <c r="A168" s="48" t="s">
        <v>251</v>
      </c>
      <c r="B168" s="49">
        <v>0.0</v>
      </c>
      <c r="C168" s="48">
        <f>ROUND(FCS,0)</f>
        <v>13</v>
      </c>
      <c r="D168" s="48">
        <v>6.0</v>
      </c>
      <c r="E168" s="48">
        <v>0.0</v>
      </c>
      <c r="F168" s="49">
        <v>2.0</v>
      </c>
      <c r="G168" s="50">
        <f t="shared" si="1"/>
        <v>13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3.5" customHeight="1">
      <c r="A169" s="48" t="s">
        <v>252</v>
      </c>
      <c r="B169" s="49">
        <v>0.0</v>
      </c>
      <c r="C169" s="48">
        <f>ROUND(FCS,0)</f>
        <v>13</v>
      </c>
      <c r="D169" s="48">
        <v>5.0</v>
      </c>
      <c r="E169" s="48">
        <v>0.0</v>
      </c>
      <c r="F169" s="49">
        <v>2.0</v>
      </c>
      <c r="G169" s="50">
        <f t="shared" si="1"/>
        <v>13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3.5" customHeight="1">
      <c r="A170" s="48" t="s">
        <v>253</v>
      </c>
      <c r="B170" s="49">
        <v>0.0</v>
      </c>
      <c r="C170" s="48">
        <f>ROUND(FCS,0)</f>
        <v>13</v>
      </c>
      <c r="D170" s="48">
        <v>5.0</v>
      </c>
      <c r="E170" s="48">
        <v>0.0</v>
      </c>
      <c r="F170" s="49">
        <v>2.0</v>
      </c>
      <c r="G170" s="50">
        <f t="shared" si="1"/>
        <v>13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3.5" customHeight="1">
      <c r="A171" s="48" t="s">
        <v>254</v>
      </c>
      <c r="B171" s="49">
        <v>0.0</v>
      </c>
      <c r="C171" s="48">
        <f>ROUND(FCS,0)</f>
        <v>13</v>
      </c>
      <c r="D171" s="48">
        <v>7.0</v>
      </c>
      <c r="E171" s="48">
        <v>0.0</v>
      </c>
      <c r="F171" s="49">
        <v>2.0</v>
      </c>
      <c r="G171" s="50">
        <f t="shared" si="1"/>
        <v>13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3.5" customHeight="1">
      <c r="A172" s="48" t="s">
        <v>255</v>
      </c>
      <c r="B172" s="49">
        <v>0.0</v>
      </c>
      <c r="C172" s="48">
        <f>ROUND(FCS,0)</f>
        <v>13</v>
      </c>
      <c r="D172" s="48">
        <v>6.0</v>
      </c>
      <c r="E172" s="48">
        <v>-1.0</v>
      </c>
      <c r="F172" s="49">
        <v>2.0</v>
      </c>
      <c r="G172" s="50">
        <f t="shared" si="1"/>
        <v>12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3.5" customHeight="1">
      <c r="A173" s="48" t="s">
        <v>256</v>
      </c>
      <c r="B173" s="49">
        <v>0.0</v>
      </c>
      <c r="C173" s="48">
        <f>ROUND(FCS,0)</f>
        <v>13</v>
      </c>
      <c r="D173" s="48">
        <v>5.0</v>
      </c>
      <c r="E173" s="48">
        <v>-1.0</v>
      </c>
      <c r="F173" s="49">
        <v>2.0</v>
      </c>
      <c r="G173" s="50">
        <f t="shared" si="1"/>
        <v>12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3.5" customHeight="1">
      <c r="A174" s="48" t="s">
        <v>257</v>
      </c>
      <c r="B174" s="49">
        <v>0.0</v>
      </c>
      <c r="C174" s="48">
        <f>ROUND(FCS,0)</f>
        <v>13</v>
      </c>
      <c r="D174" s="48">
        <v>7.0</v>
      </c>
      <c r="E174" s="48">
        <v>0.0</v>
      </c>
      <c r="F174" s="49">
        <v>2.0</v>
      </c>
      <c r="G174" s="50">
        <f t="shared" si="1"/>
        <v>13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3.5" customHeight="1">
      <c r="A175" s="48" t="s">
        <v>258</v>
      </c>
      <c r="B175" s="49">
        <v>0.0</v>
      </c>
      <c r="C175" s="48">
        <f>ROUND(FCS,0)</f>
        <v>13</v>
      </c>
      <c r="D175" s="48">
        <v>6.0</v>
      </c>
      <c r="E175" s="48">
        <v>-1.0</v>
      </c>
      <c r="F175" s="49">
        <v>2.0</v>
      </c>
      <c r="G175" s="50">
        <f t="shared" si="1"/>
        <v>12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3.5" customHeight="1">
      <c r="A176" s="48" t="s">
        <v>259</v>
      </c>
      <c r="B176" s="49">
        <v>0.0</v>
      </c>
      <c r="C176" s="48">
        <f>ROUND(FCS,0)</f>
        <v>13</v>
      </c>
      <c r="D176" s="48">
        <v>5.0</v>
      </c>
      <c r="E176" s="48">
        <v>-1.0</v>
      </c>
      <c r="F176" s="49">
        <v>2.0</v>
      </c>
      <c r="G176" s="50">
        <f t="shared" si="1"/>
        <v>12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3.5" customHeight="1">
      <c r="A177" s="48" t="s">
        <v>260</v>
      </c>
      <c r="B177" s="49">
        <v>0.0</v>
      </c>
      <c r="C177" s="48">
        <f>ROUND(FCS,0)</f>
        <v>13</v>
      </c>
      <c r="D177" s="48">
        <v>7.0</v>
      </c>
      <c r="E177" s="48">
        <v>0.0</v>
      </c>
      <c r="F177" s="49">
        <v>2.0</v>
      </c>
      <c r="G177" s="50">
        <f t="shared" si="1"/>
        <v>13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3.5" customHeight="1">
      <c r="A178" s="48" t="s">
        <v>261</v>
      </c>
      <c r="B178" s="49">
        <v>0.0</v>
      </c>
      <c r="C178" s="48">
        <f>ROUND(FCS,0)</f>
        <v>13</v>
      </c>
      <c r="D178" s="48">
        <v>7.0</v>
      </c>
      <c r="E178" s="48">
        <v>0.0</v>
      </c>
      <c r="F178" s="49">
        <v>2.0</v>
      </c>
      <c r="G178" s="50">
        <f t="shared" si="1"/>
        <v>13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3.5" customHeight="1">
      <c r="A179" s="48" t="s">
        <v>262</v>
      </c>
      <c r="B179" s="49">
        <v>0.0</v>
      </c>
      <c r="C179" s="48">
        <f>ROUND(FCS,0)</f>
        <v>13</v>
      </c>
      <c r="D179" s="48">
        <v>7.0</v>
      </c>
      <c r="E179" s="48">
        <v>0.0</v>
      </c>
      <c r="F179" s="49">
        <v>2.0</v>
      </c>
      <c r="G179" s="50">
        <f t="shared" si="1"/>
        <v>13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3.5" customHeight="1">
      <c r="A180" s="48" t="s">
        <v>263</v>
      </c>
      <c r="B180" s="49">
        <v>0.0</v>
      </c>
      <c r="C180" s="48">
        <f>ROUND(FCS,0)</f>
        <v>13</v>
      </c>
      <c r="D180" s="48">
        <v>5.0</v>
      </c>
      <c r="E180" s="48">
        <v>-2.0</v>
      </c>
      <c r="F180" s="49">
        <v>2.0</v>
      </c>
      <c r="G180" s="50">
        <f t="shared" si="1"/>
        <v>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3.5" customHeight="1">
      <c r="A181" s="48" t="s">
        <v>264</v>
      </c>
      <c r="B181" s="49">
        <v>0.0</v>
      </c>
      <c r="C181" s="48">
        <f>ROUND(FCS,0)</f>
        <v>13</v>
      </c>
      <c r="D181" s="48">
        <v>7.0</v>
      </c>
      <c r="E181" s="48">
        <v>-1.0</v>
      </c>
      <c r="F181" s="49">
        <v>2.0</v>
      </c>
      <c r="G181" s="50">
        <f t="shared" si="1"/>
        <v>12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3.5" customHeight="1">
      <c r="A182" s="48" t="s">
        <v>265</v>
      </c>
      <c r="B182" s="49">
        <v>0.0</v>
      </c>
      <c r="C182" s="48">
        <f>ROUND((FCS+MAG)/2,0)</f>
        <v>13</v>
      </c>
      <c r="D182" s="48">
        <v>7.0</v>
      </c>
      <c r="E182" s="48">
        <v>-2.0</v>
      </c>
      <c r="F182" s="49">
        <v>2.0</v>
      </c>
      <c r="G182" s="50">
        <f t="shared" si="1"/>
        <v>11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3.5" customHeight="1">
      <c r="A183" s="48" t="s">
        <v>266</v>
      </c>
      <c r="B183" s="49">
        <v>0.0</v>
      </c>
      <c r="C183" s="48">
        <f>ROUND(FCS,0)</f>
        <v>13</v>
      </c>
      <c r="D183" s="48">
        <v>5.0</v>
      </c>
      <c r="E183" s="48">
        <v>0.0</v>
      </c>
      <c r="F183" s="49">
        <v>2.0</v>
      </c>
      <c r="G183" s="50">
        <f t="shared" si="1"/>
        <v>13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3.5" customHeight="1">
      <c r="A184" s="48" t="s">
        <v>267</v>
      </c>
      <c r="B184" s="49">
        <v>0.0</v>
      </c>
      <c r="C184" s="48">
        <f>ROUND(FCS,0)</f>
        <v>13</v>
      </c>
      <c r="D184" s="48">
        <v>5.0</v>
      </c>
      <c r="E184" s="48">
        <v>-1.0</v>
      </c>
      <c r="F184" s="49">
        <v>2.0</v>
      </c>
      <c r="G184" s="50">
        <f t="shared" si="1"/>
        <v>12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3.5" customHeight="1">
      <c r="A185" s="48" t="s">
        <v>268</v>
      </c>
      <c r="B185" s="49">
        <v>0.0</v>
      </c>
      <c r="C185" s="48">
        <f>ROUND(FCS,0)</f>
        <v>13</v>
      </c>
      <c r="D185" s="48">
        <v>7.0</v>
      </c>
      <c r="E185" s="48">
        <v>-1.0</v>
      </c>
      <c r="F185" s="49">
        <v>2.0</v>
      </c>
      <c r="G185" s="50">
        <f t="shared" si="1"/>
        <v>12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3.5" customHeight="1">
      <c r="A186" s="48" t="s">
        <v>269</v>
      </c>
      <c r="B186" s="49">
        <v>0.0</v>
      </c>
      <c r="C186" s="48">
        <f>ROUND(FCS,0)</f>
        <v>13</v>
      </c>
      <c r="D186" s="48">
        <v>6.0</v>
      </c>
      <c r="E186" s="48">
        <v>0.0</v>
      </c>
      <c r="F186" s="49">
        <v>2.0</v>
      </c>
      <c r="G186" s="50">
        <f t="shared" si="1"/>
        <v>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3.5" customHeight="1">
      <c r="A187" s="48" t="s">
        <v>270</v>
      </c>
      <c r="B187" s="49">
        <v>0.0</v>
      </c>
      <c r="C187" s="48">
        <f>ROUND(FCS,0)</f>
        <v>13</v>
      </c>
      <c r="D187" s="48">
        <v>5.0</v>
      </c>
      <c r="E187" s="48">
        <v>0.0</v>
      </c>
      <c r="F187" s="49">
        <v>2.0</v>
      </c>
      <c r="G187" s="50">
        <f t="shared" si="1"/>
        <v>13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3.5" customHeight="1">
      <c r="A188" s="48" t="s">
        <v>271</v>
      </c>
      <c r="B188" s="49">
        <v>0.0</v>
      </c>
      <c r="C188" s="48">
        <f>ROUND(FCS,0)</f>
        <v>13</v>
      </c>
      <c r="D188" s="48">
        <v>5.0</v>
      </c>
      <c r="E188" s="48">
        <v>-2.0</v>
      </c>
      <c r="F188" s="49">
        <v>2.0</v>
      </c>
      <c r="G188" s="50">
        <f t="shared" si="1"/>
        <v>11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3.5" customHeight="1">
      <c r="A189" s="48" t="s">
        <v>272</v>
      </c>
      <c r="B189" s="49">
        <v>0.0</v>
      </c>
      <c r="C189" s="48">
        <f>ROUND(MAW,0)</f>
        <v>11</v>
      </c>
      <c r="D189" s="48">
        <v>5.0</v>
      </c>
      <c r="E189" s="48">
        <v>-6.0</v>
      </c>
      <c r="F189" s="49">
        <v>2.0</v>
      </c>
      <c r="G189" s="50">
        <f t="shared" si="1"/>
        <v>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3.5" customHeight="1">
      <c r="A190" s="48" t="s">
        <v>273</v>
      </c>
      <c r="B190" s="49">
        <v>0.0</v>
      </c>
      <c r="C190" s="48">
        <f>ROUND((FCS+DEX)/2,0)</f>
        <v>13</v>
      </c>
      <c r="D190" s="48">
        <v>5.0</v>
      </c>
      <c r="E190" s="48">
        <v>-1.0</v>
      </c>
      <c r="F190" s="49">
        <v>2.0</v>
      </c>
      <c r="G190" s="50">
        <f t="shared" si="1"/>
        <v>12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3.5" customHeight="1">
      <c r="A191" s="48" t="s">
        <v>274</v>
      </c>
      <c r="B191" s="49">
        <v>0.0</v>
      </c>
      <c r="C191" s="48">
        <f>ROUND((FCS+MAW)/2,0)</f>
        <v>12</v>
      </c>
      <c r="D191" s="48">
        <v>6.0</v>
      </c>
      <c r="E191" s="48">
        <v>-6.0</v>
      </c>
      <c r="F191" s="49">
        <v>2.0</v>
      </c>
      <c r="G191" s="50">
        <f t="shared" si="1"/>
        <v>6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3.5" customHeight="1">
      <c r="A192" s="48" t="s">
        <v>275</v>
      </c>
      <c r="B192" s="49">
        <v>0.0</v>
      </c>
      <c r="C192" s="48">
        <f>ROUND(FCS,0)</f>
        <v>13</v>
      </c>
      <c r="D192" s="48">
        <v>7.0</v>
      </c>
      <c r="E192" s="48">
        <v>-1.0</v>
      </c>
      <c r="F192" s="49">
        <v>2.0</v>
      </c>
      <c r="G192" s="50">
        <f t="shared" si="1"/>
        <v>12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3.5" customHeight="1">
      <c r="A193" s="48" t="s">
        <v>276</v>
      </c>
      <c r="B193" s="49">
        <v>0.0</v>
      </c>
      <c r="C193" s="48">
        <f>ROUND(FCS,0)</f>
        <v>13</v>
      </c>
      <c r="D193" s="48">
        <v>6.0</v>
      </c>
      <c r="E193" s="48">
        <v>0.0</v>
      </c>
      <c r="F193" s="49">
        <v>2.0</v>
      </c>
      <c r="G193" s="50">
        <f t="shared" si="1"/>
        <v>13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3.5" customHeight="1">
      <c r="A194" s="48" t="s">
        <v>277</v>
      </c>
      <c r="B194" s="49">
        <v>0.0</v>
      </c>
      <c r="C194" s="48">
        <f>ROUND(FCS,0)</f>
        <v>13</v>
      </c>
      <c r="D194" s="48">
        <v>5.0</v>
      </c>
      <c r="E194" s="48">
        <v>0.0</v>
      </c>
      <c r="F194" s="49">
        <v>2.0</v>
      </c>
      <c r="G194" s="50">
        <f t="shared" si="1"/>
        <v>13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3.5" customHeight="1">
      <c r="A195" s="48" t="s">
        <v>278</v>
      </c>
      <c r="B195" s="49">
        <v>0.0</v>
      </c>
      <c r="C195" s="48">
        <f>ROUND(FCS,0)</f>
        <v>13</v>
      </c>
      <c r="D195" s="48">
        <v>5.0</v>
      </c>
      <c r="E195" s="48">
        <v>-1.0</v>
      </c>
      <c r="F195" s="49">
        <v>2.0</v>
      </c>
      <c r="G195" s="50">
        <f t="shared" si="1"/>
        <v>12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3.5" customHeight="1">
      <c r="A196" s="48" t="s">
        <v>279</v>
      </c>
      <c r="B196" s="49">
        <v>0.0</v>
      </c>
      <c r="C196" s="48">
        <f>ROUND(FCS,0)</f>
        <v>13</v>
      </c>
      <c r="D196" s="48">
        <v>6.0</v>
      </c>
      <c r="E196" s="48">
        <v>-1.0</v>
      </c>
      <c r="F196" s="49">
        <v>2.0</v>
      </c>
      <c r="G196" s="50">
        <f t="shared" si="1"/>
        <v>12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3.5" customHeight="1">
      <c r="A197" s="48" t="s">
        <v>280</v>
      </c>
      <c r="B197" s="49">
        <v>0.0</v>
      </c>
      <c r="C197" s="48">
        <f>ROUND(FCS,0)</f>
        <v>13</v>
      </c>
      <c r="D197" s="48">
        <v>5.0</v>
      </c>
      <c r="E197" s="48">
        <v>-1.0</v>
      </c>
      <c r="F197" s="49">
        <v>2.0</v>
      </c>
      <c r="G197" s="50">
        <f t="shared" si="1"/>
        <v>12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3.5" customHeight="1">
      <c r="A198" s="48" t="s">
        <v>281</v>
      </c>
      <c r="B198" s="49">
        <v>0.0</v>
      </c>
      <c r="C198" s="48">
        <f>ROUND(FCS,0)</f>
        <v>13</v>
      </c>
      <c r="D198" s="48">
        <v>5.0</v>
      </c>
      <c r="E198" s="48">
        <v>0.0</v>
      </c>
      <c r="F198" s="49">
        <v>2.0</v>
      </c>
      <c r="G198" s="50">
        <f t="shared" si="1"/>
        <v>13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3.5" customHeight="1">
      <c r="A199" s="48" t="s">
        <v>282</v>
      </c>
      <c r="B199" s="49">
        <v>0.0</v>
      </c>
      <c r="C199" s="48">
        <f>ROUND(FCS,0)</f>
        <v>13</v>
      </c>
      <c r="D199" s="48">
        <v>7.0</v>
      </c>
      <c r="E199" s="48">
        <v>-1.0</v>
      </c>
      <c r="F199" s="49">
        <v>2.0</v>
      </c>
      <c r="G199" s="50">
        <f t="shared" si="1"/>
        <v>12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3.5" customHeight="1">
      <c r="A200" s="48" t="s">
        <v>283</v>
      </c>
      <c r="B200" s="49">
        <v>0.0</v>
      </c>
      <c r="C200" s="48">
        <f>ROUND(FCS,0)</f>
        <v>13</v>
      </c>
      <c r="D200" s="48">
        <v>6.0</v>
      </c>
      <c r="E200" s="48">
        <v>-1.0</v>
      </c>
      <c r="F200" s="49">
        <v>2.0</v>
      </c>
      <c r="G200" s="50">
        <f t="shared" si="1"/>
        <v>12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3.5" customHeight="1">
      <c r="A201" s="48" t="s">
        <v>284</v>
      </c>
      <c r="B201" s="49">
        <v>0.0</v>
      </c>
      <c r="C201" s="48">
        <f>ROUND(FCS,0)</f>
        <v>13</v>
      </c>
      <c r="D201" s="48">
        <v>5.0</v>
      </c>
      <c r="E201" s="48">
        <v>0.0</v>
      </c>
      <c r="F201" s="49">
        <v>2.0</v>
      </c>
      <c r="G201" s="50">
        <f t="shared" si="1"/>
        <v>13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3.5" customHeight="1">
      <c r="A202" s="48" t="s">
        <v>285</v>
      </c>
      <c r="B202" s="49">
        <v>0.0</v>
      </c>
      <c r="C202" s="48">
        <f>ROUND(FCS,0)</f>
        <v>13</v>
      </c>
      <c r="D202" s="48">
        <v>4.0</v>
      </c>
      <c r="E202" s="48">
        <v>-1.0</v>
      </c>
      <c r="F202" s="49">
        <v>2.0</v>
      </c>
      <c r="G202" s="50">
        <f t="shared" si="1"/>
        <v>12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3.5" customHeight="1">
      <c r="A203" s="48" t="s">
        <v>286</v>
      </c>
      <c r="B203" s="49">
        <v>0.0</v>
      </c>
      <c r="C203" s="48">
        <f>ROUND(FCS,0)</f>
        <v>13</v>
      </c>
      <c r="D203" s="48">
        <v>7.0</v>
      </c>
      <c r="E203" s="48">
        <v>-1.0</v>
      </c>
      <c r="F203" s="49">
        <v>2.0</v>
      </c>
      <c r="G203" s="50">
        <f t="shared" si="1"/>
        <v>12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3.5" customHeight="1">
      <c r="A204" s="48" t="s">
        <v>287</v>
      </c>
      <c r="B204" s="49">
        <v>0.0</v>
      </c>
      <c r="C204" s="48">
        <f>ROUND(FCS,0)</f>
        <v>13</v>
      </c>
      <c r="D204" s="48">
        <v>7.0</v>
      </c>
      <c r="E204" s="48">
        <v>0.0</v>
      </c>
      <c r="F204" s="49">
        <v>2.0</v>
      </c>
      <c r="G204" s="50">
        <f t="shared" si="1"/>
        <v>13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3.5" customHeight="1">
      <c r="A205" s="48" t="s">
        <v>288</v>
      </c>
      <c r="B205" s="49">
        <v>0.0</v>
      </c>
      <c r="C205" s="48">
        <f>ROUND(FCS,0)</f>
        <v>13</v>
      </c>
      <c r="D205" s="48">
        <v>7.0</v>
      </c>
      <c r="E205" s="48">
        <v>0.0</v>
      </c>
      <c r="F205" s="49">
        <v>2.0</v>
      </c>
      <c r="G205" s="50">
        <f t="shared" si="1"/>
        <v>13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3.5" customHeight="1">
      <c r="A206" s="48" t="s">
        <v>289</v>
      </c>
      <c r="B206" s="49">
        <v>0.0</v>
      </c>
      <c r="C206" s="48">
        <f>ROUND(FCS,0)</f>
        <v>13</v>
      </c>
      <c r="D206" s="48">
        <v>6.0</v>
      </c>
      <c r="E206" s="48">
        <v>0.0</v>
      </c>
      <c r="F206" s="49">
        <v>2.0</v>
      </c>
      <c r="G206" s="50">
        <f t="shared" si="1"/>
        <v>13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3.5" customHeight="1">
      <c r="A207" s="48" t="s">
        <v>290</v>
      </c>
      <c r="B207" s="49">
        <v>0.0</v>
      </c>
      <c r="C207" s="48">
        <f>ROUND(FCS,0)</f>
        <v>13</v>
      </c>
      <c r="D207" s="48">
        <v>5.0</v>
      </c>
      <c r="E207" s="48">
        <v>-1.0</v>
      </c>
      <c r="F207" s="49">
        <v>2.0</v>
      </c>
      <c r="G207" s="50">
        <f t="shared" si="1"/>
        <v>12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3.5" customHeight="1">
      <c r="A208" s="48" t="s">
        <v>291</v>
      </c>
      <c r="B208" s="49">
        <v>0.0</v>
      </c>
      <c r="C208" s="48">
        <f>ROUND(FCS,0)</f>
        <v>13</v>
      </c>
      <c r="D208" s="48">
        <v>5.0</v>
      </c>
      <c r="E208" s="48">
        <v>0.0</v>
      </c>
      <c r="F208" s="49">
        <v>2.0</v>
      </c>
      <c r="G208" s="50">
        <f t="shared" si="1"/>
        <v>13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3.5" customHeight="1">
      <c r="A209" s="48" t="s">
        <v>292</v>
      </c>
      <c r="B209" s="49">
        <v>0.0</v>
      </c>
      <c r="C209" s="48">
        <f>ROUND(FCS,0)</f>
        <v>13</v>
      </c>
      <c r="D209" s="48">
        <v>5.0</v>
      </c>
      <c r="E209" s="48">
        <v>0.0</v>
      </c>
      <c r="F209" s="49">
        <v>2.0</v>
      </c>
      <c r="G209" s="50">
        <f t="shared" si="1"/>
        <v>13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3.5" customHeight="1">
      <c r="A210" s="48" t="s">
        <v>293</v>
      </c>
      <c r="B210" s="49">
        <v>0.0</v>
      </c>
      <c r="C210" s="48">
        <f>ROUND(MCA,0)</f>
        <v>13</v>
      </c>
      <c r="D210" s="48">
        <v>4.0</v>
      </c>
      <c r="E210" s="48">
        <v>-1.0</v>
      </c>
      <c r="F210" s="49">
        <v>2.0</v>
      </c>
      <c r="G210" s="50">
        <f t="shared" si="1"/>
        <v>12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3.5" customHeight="1">
      <c r="A211" s="48" t="s">
        <v>294</v>
      </c>
      <c r="B211" s="49">
        <v>0.0</v>
      </c>
      <c r="C211" s="48">
        <f>ROUND(FCS,0)</f>
        <v>13</v>
      </c>
      <c r="D211" s="48">
        <v>6.0</v>
      </c>
      <c r="E211" s="48">
        <v>-1.0</v>
      </c>
      <c r="F211" s="49">
        <v>2.0</v>
      </c>
      <c r="G211" s="50">
        <f t="shared" si="1"/>
        <v>12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3.5" customHeight="1">
      <c r="A212" s="48" t="s">
        <v>295</v>
      </c>
      <c r="B212" s="49">
        <v>0.0</v>
      </c>
      <c r="C212" s="48">
        <f>ROUND(FCS,0)</f>
        <v>13</v>
      </c>
      <c r="D212" s="48">
        <v>5.0</v>
      </c>
      <c r="E212" s="48">
        <v>0.0</v>
      </c>
      <c r="F212" s="49">
        <v>2.0</v>
      </c>
      <c r="G212" s="50">
        <f t="shared" si="1"/>
        <v>13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3.5" customHeight="1">
      <c r="A213" s="48" t="s">
        <v>296</v>
      </c>
      <c r="B213" s="49">
        <v>0.0</v>
      </c>
      <c r="C213" s="48">
        <f>ROUND(FCS,0)</f>
        <v>13</v>
      </c>
      <c r="D213" s="48">
        <v>7.0</v>
      </c>
      <c r="E213" s="48">
        <v>-1.0</v>
      </c>
      <c r="F213" s="49">
        <v>2.0</v>
      </c>
      <c r="G213" s="50">
        <f t="shared" si="1"/>
        <v>12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3.5" customHeight="1">
      <c r="A214" s="48" t="s">
        <v>297</v>
      </c>
      <c r="B214" s="49">
        <v>0.0</v>
      </c>
      <c r="C214" s="48">
        <f>ROUND(FCS,0)</f>
        <v>13</v>
      </c>
      <c r="D214" s="48">
        <v>7.0</v>
      </c>
      <c r="E214" s="48">
        <v>-1.0</v>
      </c>
      <c r="F214" s="49">
        <v>2.0</v>
      </c>
      <c r="G214" s="50">
        <f t="shared" si="1"/>
        <v>12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3.5" customHeight="1">
      <c r="A215" s="48" t="s">
        <v>298</v>
      </c>
      <c r="B215" s="49">
        <v>0.0</v>
      </c>
      <c r="C215" s="48">
        <f>ROUND(FCS,0)</f>
        <v>13</v>
      </c>
      <c r="D215" s="48">
        <v>7.0</v>
      </c>
      <c r="E215" s="48">
        <v>-1.0</v>
      </c>
      <c r="F215" s="49">
        <v>2.0</v>
      </c>
      <c r="G215" s="50">
        <f t="shared" si="1"/>
        <v>12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3.5" customHeight="1">
      <c r="A216" s="48" t="s">
        <v>299</v>
      </c>
      <c r="B216" s="49">
        <v>0.0</v>
      </c>
      <c r="C216" s="48">
        <f>ROUND(FCS,0)</f>
        <v>13</v>
      </c>
      <c r="D216" s="48">
        <v>5.0</v>
      </c>
      <c r="E216" s="48">
        <v>-1.0</v>
      </c>
      <c r="F216" s="49">
        <v>2.0</v>
      </c>
      <c r="G216" s="50">
        <f t="shared" si="1"/>
        <v>12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3.5" customHeight="1">
      <c r="A217" s="48" t="s">
        <v>300</v>
      </c>
      <c r="B217" s="49">
        <v>0.0</v>
      </c>
      <c r="C217" s="48">
        <f>ROUND(FCS,0)</f>
        <v>13</v>
      </c>
      <c r="D217" s="48">
        <v>5.0</v>
      </c>
      <c r="E217" s="48">
        <v>-1.0</v>
      </c>
      <c r="F217" s="49">
        <v>2.0</v>
      </c>
      <c r="G217" s="50">
        <f t="shared" si="1"/>
        <v>12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3.5" customHeight="1">
      <c r="A218" s="48" t="s">
        <v>301</v>
      </c>
      <c r="B218" s="49">
        <v>0.0</v>
      </c>
      <c r="C218" s="48">
        <f>ROUND(FCS,0)</f>
        <v>13</v>
      </c>
      <c r="D218" s="48">
        <v>6.0</v>
      </c>
      <c r="E218" s="48">
        <v>-1.0</v>
      </c>
      <c r="F218" s="49">
        <v>2.0</v>
      </c>
      <c r="G218" s="50">
        <f t="shared" si="1"/>
        <v>12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3.5" customHeight="1">
      <c r="A219" s="48" t="s">
        <v>302</v>
      </c>
      <c r="B219" s="49">
        <v>0.0</v>
      </c>
      <c r="C219" s="48">
        <f>ROUND(FCS,0)</f>
        <v>13</v>
      </c>
      <c r="D219" s="48">
        <v>5.0</v>
      </c>
      <c r="E219" s="48">
        <v>0.0</v>
      </c>
      <c r="F219" s="49">
        <v>2.0</v>
      </c>
      <c r="G219" s="50">
        <f t="shared" si="1"/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3.5" customHeight="1">
      <c r="A220" s="48" t="s">
        <v>303</v>
      </c>
      <c r="B220" s="49">
        <v>0.0</v>
      </c>
      <c r="C220" s="48">
        <f>ROUND(FCS,0)</f>
        <v>13</v>
      </c>
      <c r="D220" s="48">
        <v>8.0</v>
      </c>
      <c r="E220" s="48">
        <v>-1.0</v>
      </c>
      <c r="F220" s="49">
        <v>2.0</v>
      </c>
      <c r="G220" s="50">
        <f t="shared" si="1"/>
        <v>12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3.5" customHeight="1">
      <c r="A221" s="48" t="s">
        <v>304</v>
      </c>
      <c r="B221" s="49">
        <v>0.0</v>
      </c>
      <c r="C221" s="48">
        <f>ROUND(FCS,0)</f>
        <v>13</v>
      </c>
      <c r="D221" s="48">
        <v>7.0</v>
      </c>
      <c r="E221" s="48">
        <v>-1.0</v>
      </c>
      <c r="F221" s="49">
        <v>2.0</v>
      </c>
      <c r="G221" s="50">
        <f t="shared" si="1"/>
        <v>12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3.5" customHeight="1">
      <c r="A222" s="48" t="s">
        <v>305</v>
      </c>
      <c r="B222" s="49">
        <v>0.0</v>
      </c>
      <c r="C222" s="48">
        <f>ROUND(FCS,0)</f>
        <v>13</v>
      </c>
      <c r="D222" s="48">
        <v>5.0</v>
      </c>
      <c r="E222" s="48">
        <v>-1.0</v>
      </c>
      <c r="F222" s="49">
        <v>2.0</v>
      </c>
      <c r="G222" s="50">
        <f t="shared" si="1"/>
        <v>12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3.5" customHeight="1">
      <c r="A223" s="48" t="s">
        <v>306</v>
      </c>
      <c r="B223" s="49">
        <v>0.0</v>
      </c>
      <c r="C223" s="48">
        <f>ROUND(FCS,0)</f>
        <v>13</v>
      </c>
      <c r="D223" s="48">
        <v>5.0</v>
      </c>
      <c r="E223" s="48">
        <v>-1.0</v>
      </c>
      <c r="F223" s="49">
        <v>2.0</v>
      </c>
      <c r="G223" s="50">
        <f t="shared" si="1"/>
        <v>12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3.5" customHeight="1">
      <c r="A224" s="48" t="s">
        <v>307</v>
      </c>
      <c r="B224" s="49">
        <v>0.0</v>
      </c>
      <c r="C224" s="48">
        <f>ROUND(FCS,0)</f>
        <v>13</v>
      </c>
      <c r="D224" s="48">
        <v>4.0</v>
      </c>
      <c r="E224" s="48">
        <v>-1.0</v>
      </c>
      <c r="F224" s="49">
        <v>2.0</v>
      </c>
      <c r="G224" s="50">
        <f t="shared" si="1"/>
        <v>12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3.5" customHeight="1">
      <c r="A225" s="48" t="s">
        <v>308</v>
      </c>
      <c r="B225" s="49">
        <v>0.0</v>
      </c>
      <c r="C225" s="48">
        <f>ROUND(FCS,0)</f>
        <v>13</v>
      </c>
      <c r="D225" s="48">
        <v>4.0</v>
      </c>
      <c r="E225" s="48">
        <v>-1.0</v>
      </c>
      <c r="F225" s="49">
        <v>2.0</v>
      </c>
      <c r="G225" s="50">
        <f t="shared" si="1"/>
        <v>12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ht="13.5" customHeight="1">
      <c r="A226" s="48" t="s">
        <v>309</v>
      </c>
      <c r="B226" s="49">
        <v>0.0</v>
      </c>
      <c r="C226" s="48">
        <f>ROUND(FCS,0)</f>
        <v>13</v>
      </c>
      <c r="D226" s="48">
        <v>4.0</v>
      </c>
      <c r="E226" s="48">
        <v>0.0</v>
      </c>
      <c r="F226" s="49">
        <v>2.0</v>
      </c>
      <c r="G226" s="50">
        <f t="shared" si="1"/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ht="13.5" customHeight="1">
      <c r="A227" s="48" t="s">
        <v>310</v>
      </c>
      <c r="B227" s="49">
        <v>0.0</v>
      </c>
      <c r="C227" s="48">
        <f>ROUND(FCS,0)</f>
        <v>13</v>
      </c>
      <c r="D227" s="48">
        <v>4.0</v>
      </c>
      <c r="E227" s="48">
        <v>-1.0</v>
      </c>
      <c r="F227" s="49">
        <v>2.0</v>
      </c>
      <c r="G227" s="50">
        <f t="shared" si="1"/>
        <v>12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ht="13.5" customHeight="1">
      <c r="A228" s="48" t="s">
        <v>311</v>
      </c>
      <c r="B228" s="49">
        <v>0.0</v>
      </c>
      <c r="C228" s="48">
        <f>ROUND(FCS,0)</f>
        <v>13</v>
      </c>
      <c r="D228" s="48">
        <v>4.0</v>
      </c>
      <c r="E228" s="48">
        <v>-1.0</v>
      </c>
      <c r="F228" s="49">
        <v>2.0</v>
      </c>
      <c r="G228" s="50">
        <f t="shared" si="1"/>
        <v>12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ht="13.5" customHeight="1">
      <c r="A229" s="48" t="s">
        <v>312</v>
      </c>
      <c r="B229" s="49">
        <v>0.0</v>
      </c>
      <c r="C229" s="48">
        <f>ROUND(FCS,0)</f>
        <v>13</v>
      </c>
      <c r="D229" s="48">
        <v>4.0</v>
      </c>
      <c r="E229" s="48">
        <v>0.0</v>
      </c>
      <c r="F229" s="49">
        <v>2.0</v>
      </c>
      <c r="G229" s="50">
        <f t="shared" si="1"/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ht="13.5" customHeight="1">
      <c r="A230" s="48" t="s">
        <v>313</v>
      </c>
      <c r="B230" s="49">
        <v>0.0</v>
      </c>
      <c r="C230" s="48">
        <f>ROUND(FCS,0)</f>
        <v>13</v>
      </c>
      <c r="D230" s="48">
        <v>4.0</v>
      </c>
      <c r="E230" s="48">
        <v>0.0</v>
      </c>
      <c r="F230" s="49">
        <v>2.0</v>
      </c>
      <c r="G230" s="50">
        <f t="shared" si="1"/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ht="13.5" customHeight="1">
      <c r="A231" s="48" t="s">
        <v>314</v>
      </c>
      <c r="B231" s="49">
        <v>0.0</v>
      </c>
      <c r="C231" s="48">
        <f>ROUND(FCS,0)</f>
        <v>13</v>
      </c>
      <c r="D231" s="48">
        <v>4.0</v>
      </c>
      <c r="E231" s="48">
        <v>0.0</v>
      </c>
      <c r="F231" s="49">
        <v>2.0</v>
      </c>
      <c r="G231" s="50">
        <f t="shared" si="1"/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ht="13.5" customHeight="1">
      <c r="A232" s="48" t="s">
        <v>315</v>
      </c>
      <c r="B232" s="49">
        <v>0.0</v>
      </c>
      <c r="C232" s="48">
        <f>ROUND(FCS,0)</f>
        <v>13</v>
      </c>
      <c r="D232" s="48">
        <v>4.0</v>
      </c>
      <c r="E232" s="48">
        <v>0.0</v>
      </c>
      <c r="F232" s="49">
        <v>2.0</v>
      </c>
      <c r="G232" s="50">
        <f t="shared" si="1"/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ht="13.5" customHeight="1">
      <c r="A233" s="48" t="s">
        <v>316</v>
      </c>
      <c r="B233" s="49">
        <v>0.0</v>
      </c>
      <c r="C233" s="48">
        <f>ROUND(FCS,0)</f>
        <v>13</v>
      </c>
      <c r="D233" s="48">
        <v>4.0</v>
      </c>
      <c r="E233" s="48">
        <v>-1.0</v>
      </c>
      <c r="F233" s="49">
        <v>2.0</v>
      </c>
      <c r="G233" s="50">
        <f t="shared" si="1"/>
        <v>12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ht="13.5" customHeight="1">
      <c r="A234" s="48" t="s">
        <v>317</v>
      </c>
      <c r="B234" s="49">
        <v>0.0</v>
      </c>
      <c r="C234" s="48">
        <f>ROUND(FCS,0)</f>
        <v>13</v>
      </c>
      <c r="D234" s="48">
        <v>4.0</v>
      </c>
      <c r="E234" s="48">
        <v>-2.0</v>
      </c>
      <c r="F234" s="49">
        <v>2.0</v>
      </c>
      <c r="G234" s="50">
        <f t="shared" si="1"/>
        <v>11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ht="13.5" customHeight="1">
      <c r="A235" s="48" t="s">
        <v>318</v>
      </c>
      <c r="B235" s="49">
        <v>0.0</v>
      </c>
      <c r="C235" s="48">
        <f>ROUND(FCS,0)</f>
        <v>13</v>
      </c>
      <c r="D235" s="48">
        <v>2.0</v>
      </c>
      <c r="E235" s="48">
        <v>-1.0</v>
      </c>
      <c r="F235" s="49">
        <v>2.0</v>
      </c>
      <c r="G235" s="50">
        <f t="shared" si="1"/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ht="13.5" customHeight="1">
      <c r="A236" s="48" t="s">
        <v>319</v>
      </c>
      <c r="B236" s="49">
        <v>0.0</v>
      </c>
      <c r="C236" s="48">
        <f>ROUND((MAG+MST)/2,0)</f>
        <v>13</v>
      </c>
      <c r="D236" s="48">
        <v>2.0</v>
      </c>
      <c r="E236" s="48">
        <v>-3.0</v>
      </c>
      <c r="F236" s="49">
        <v>2.0</v>
      </c>
      <c r="G236" s="50">
        <f t="shared" si="1"/>
        <v>10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ht="13.5" customHeight="1">
      <c r="A237" s="48" t="s">
        <v>320</v>
      </c>
      <c r="B237" s="49">
        <v>0.0</v>
      </c>
      <c r="C237" s="48">
        <f>ROUND(MST,0)</f>
        <v>13</v>
      </c>
      <c r="D237" s="48">
        <v>2.0</v>
      </c>
      <c r="E237" s="48">
        <v>-6.0</v>
      </c>
      <c r="F237" s="49">
        <v>2.0</v>
      </c>
      <c r="G237" s="50">
        <f t="shared" si="1"/>
        <v>7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ht="13.5" customHeight="1">
      <c r="A238" s="48" t="s">
        <v>321</v>
      </c>
      <c r="B238" s="49">
        <v>0.0</v>
      </c>
      <c r="C238" s="48">
        <f>ROUND(FCS,0)</f>
        <v>13</v>
      </c>
      <c r="D238" s="48">
        <v>2.0</v>
      </c>
      <c r="E238" s="48">
        <v>-1.0</v>
      </c>
      <c r="F238" s="49">
        <v>2.0</v>
      </c>
      <c r="G238" s="50">
        <f t="shared" si="1"/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ht="13.5" customHeight="1">
      <c r="A239" s="48" t="s">
        <v>322</v>
      </c>
      <c r="B239" s="49">
        <v>0.0</v>
      </c>
      <c r="C239" s="48">
        <f>ROUND(FCS,0)</f>
        <v>13</v>
      </c>
      <c r="D239" s="48">
        <v>2.0</v>
      </c>
      <c r="E239" s="48">
        <v>-1.0</v>
      </c>
      <c r="F239" s="49">
        <v>2.0</v>
      </c>
      <c r="G239" s="50">
        <f t="shared" si="1"/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ht="13.5" customHeight="1">
      <c r="A240" s="48" t="s">
        <v>323</v>
      </c>
      <c r="B240" s="49">
        <v>0.0</v>
      </c>
      <c r="C240" s="48">
        <f>ROUND(FCS,0)</f>
        <v>13</v>
      </c>
      <c r="D240" s="48">
        <v>3.0</v>
      </c>
      <c r="E240" s="48">
        <v>0.0</v>
      </c>
      <c r="F240" s="49">
        <v>2.0</v>
      </c>
      <c r="G240" s="50">
        <f t="shared" si="1"/>
        <v>13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ht="13.5" customHeight="1">
      <c r="A241" s="48" t="s">
        <v>324</v>
      </c>
      <c r="B241" s="49">
        <v>0.0</v>
      </c>
      <c r="C241" s="48">
        <f>ROUND(FCS,0)</f>
        <v>13</v>
      </c>
      <c r="D241" s="48">
        <v>4.0</v>
      </c>
      <c r="E241" s="48">
        <v>0.0</v>
      </c>
      <c r="F241" s="49">
        <v>2.0</v>
      </c>
      <c r="G241" s="50">
        <f t="shared" si="1"/>
        <v>13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ht="13.5" customHeight="1">
      <c r="A242" s="48" t="s">
        <v>325</v>
      </c>
      <c r="B242" s="49">
        <v>0.0</v>
      </c>
      <c r="C242" s="48">
        <f>ROUND(FCS,0)</f>
        <v>13</v>
      </c>
      <c r="D242" s="48">
        <v>4.0</v>
      </c>
      <c r="E242" s="48">
        <v>0.0</v>
      </c>
      <c r="F242" s="49">
        <v>2.0</v>
      </c>
      <c r="G242" s="50">
        <f t="shared" si="1"/>
        <v>13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ht="13.5" customHeight="1">
      <c r="A243" s="48" t="s">
        <v>326</v>
      </c>
      <c r="B243" s="49">
        <v>0.0</v>
      </c>
      <c r="C243" s="48">
        <f>ROUND(FCS,0)</f>
        <v>13</v>
      </c>
      <c r="D243" s="48">
        <v>5.0</v>
      </c>
      <c r="E243" s="48">
        <v>-1.0</v>
      </c>
      <c r="F243" s="49">
        <v>2.0</v>
      </c>
      <c r="G243" s="50">
        <f t="shared" si="1"/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ht="13.5" customHeight="1">
      <c r="A244" s="48" t="s">
        <v>327</v>
      </c>
      <c r="B244" s="49">
        <v>0.0</v>
      </c>
      <c r="C244" s="48">
        <f>ROUND((DEX+PAW+FCS)/3,0)</f>
        <v>13</v>
      </c>
      <c r="D244" s="48">
        <v>4.0</v>
      </c>
      <c r="E244" s="48">
        <v>-3.0</v>
      </c>
      <c r="F244" s="49">
        <v>2.0</v>
      </c>
      <c r="G244" s="50">
        <f t="shared" si="1"/>
        <v>10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ht="13.5" customHeight="1">
      <c r="A245" s="48" t="s">
        <v>328</v>
      </c>
      <c r="B245" s="49">
        <v>0.0</v>
      </c>
      <c r="C245" s="48">
        <f>ROUND(FCS,0)</f>
        <v>13</v>
      </c>
      <c r="D245" s="48">
        <v>5.0</v>
      </c>
      <c r="E245" s="48">
        <v>-1.0</v>
      </c>
      <c r="F245" s="49">
        <v>2.0</v>
      </c>
      <c r="G245" s="50">
        <f t="shared" si="1"/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ht="13.5" customHeight="1">
      <c r="A246" s="48" t="s">
        <v>329</v>
      </c>
      <c r="B246" s="49">
        <v>0.0</v>
      </c>
      <c r="C246" s="48">
        <f>ROUND((DEX+PAW+FCS)/3,0)</f>
        <v>13</v>
      </c>
      <c r="D246" s="48">
        <v>4.0</v>
      </c>
      <c r="E246" s="48">
        <v>-3.0</v>
      </c>
      <c r="F246" s="49">
        <v>2.0</v>
      </c>
      <c r="G246" s="50">
        <f t="shared" si="1"/>
        <v>10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ht="13.5" customHeight="1">
      <c r="A247" s="48" t="s">
        <v>330</v>
      </c>
      <c r="B247" s="49">
        <v>0.0</v>
      </c>
      <c r="C247" s="48">
        <f>ROUND(FCS,0)</f>
        <v>13</v>
      </c>
      <c r="D247" s="48">
        <v>5.0</v>
      </c>
      <c r="E247" s="48">
        <v>-2.0</v>
      </c>
      <c r="F247" s="49">
        <v>2.0</v>
      </c>
      <c r="G247" s="50">
        <f t="shared" si="1"/>
        <v>11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ht="13.5" customHeight="1">
      <c r="A248" s="48" t="s">
        <v>331</v>
      </c>
      <c r="B248" s="49">
        <v>0.0</v>
      </c>
      <c r="C248" s="48">
        <f>ROUND(FCS,0)</f>
        <v>13</v>
      </c>
      <c r="D248" s="48">
        <v>7.0</v>
      </c>
      <c r="E248" s="48">
        <v>0.0</v>
      </c>
      <c r="F248" s="49">
        <v>2.0</v>
      </c>
      <c r="G248" s="50">
        <f t="shared" si="1"/>
        <v>13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ht="13.5" customHeight="1">
      <c r="A249" s="48" t="s">
        <v>332</v>
      </c>
      <c r="B249" s="49">
        <v>0.0</v>
      </c>
      <c r="C249" s="48">
        <f>ROUND(FCS,0)</f>
        <v>13</v>
      </c>
      <c r="D249" s="54">
        <v>5.0</v>
      </c>
      <c r="E249" s="48">
        <v>-2.0</v>
      </c>
      <c r="F249" s="49">
        <v>2.0</v>
      </c>
      <c r="G249" s="50">
        <f t="shared" si="1"/>
        <v>11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ht="13.5" customHeight="1">
      <c r="A250" s="48" t="s">
        <v>333</v>
      </c>
      <c r="B250" s="49">
        <v>0.0</v>
      </c>
      <c r="C250" s="48">
        <f>ROUND(FCS,0)</f>
        <v>13</v>
      </c>
      <c r="D250" s="54">
        <v>5.0</v>
      </c>
      <c r="E250" s="48">
        <v>-2.0</v>
      </c>
      <c r="F250" s="49">
        <v>2.0</v>
      </c>
      <c r="G250" s="50">
        <f t="shared" si="1"/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ht="13.5" customHeight="1">
      <c r="A251" s="48" t="s">
        <v>89</v>
      </c>
      <c r="B251" s="49">
        <v>0.0</v>
      </c>
      <c r="C251" s="48">
        <f>GAW</f>
        <v>12</v>
      </c>
      <c r="D251" s="54">
        <v>4.0</v>
      </c>
      <c r="E251" s="48">
        <v>-1.0</v>
      </c>
      <c r="F251" s="49">
        <v>2.0</v>
      </c>
      <c r="G251" s="50">
        <f t="shared" si="1"/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ht="13.5" customHeight="1">
      <c r="A252" s="48" t="s">
        <v>334</v>
      </c>
      <c r="B252" s="49">
        <v>0.0</v>
      </c>
      <c r="C252" s="48">
        <f>ROUND((MCA+FCS)/2,0)</f>
        <v>13</v>
      </c>
      <c r="D252" s="54">
        <v>4.0</v>
      </c>
      <c r="E252" s="48">
        <v>-1.0</v>
      </c>
      <c r="F252" s="49">
        <v>2.0</v>
      </c>
      <c r="G252" s="50">
        <f t="shared" si="1"/>
        <v>12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ht="13.5" customHeight="1">
      <c r="A253" s="48" t="s">
        <v>335</v>
      </c>
      <c r="B253" s="49">
        <v>0.0</v>
      </c>
      <c r="C253" s="48">
        <f>ROUND(MCA,0)</f>
        <v>13</v>
      </c>
      <c r="D253" s="54">
        <v>4.0</v>
      </c>
      <c r="E253" s="48">
        <v>-1.0</v>
      </c>
      <c r="F253" s="49">
        <v>2.0</v>
      </c>
      <c r="G253" s="50">
        <f t="shared" si="1"/>
        <v>12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ht="13.5" customHeight="1">
      <c r="A254" s="48" t="s">
        <v>336</v>
      </c>
      <c r="B254" s="49">
        <v>0.0</v>
      </c>
      <c r="C254" s="48">
        <f>ROUND(MCA,0)</f>
        <v>13</v>
      </c>
      <c r="D254" s="54">
        <v>4.0</v>
      </c>
      <c r="E254" s="48">
        <v>-1.0</v>
      </c>
      <c r="F254" s="49">
        <v>2.0</v>
      </c>
      <c r="G254" s="50">
        <f t="shared" si="1"/>
        <v>12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ht="13.5" customHeight="1">
      <c r="A255" s="48" t="s">
        <v>337</v>
      </c>
      <c r="B255" s="49">
        <v>0.0</v>
      </c>
      <c r="C255" s="48">
        <f>ROUND(FCS,0)</f>
        <v>13</v>
      </c>
      <c r="D255" s="54">
        <v>4.0</v>
      </c>
      <c r="E255" s="48">
        <v>-1.0</v>
      </c>
      <c r="F255" s="49">
        <v>2.0</v>
      </c>
      <c r="G255" s="50">
        <f t="shared" si="1"/>
        <v>12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ht="13.5" customHeight="1">
      <c r="A256" s="48" t="s">
        <v>338</v>
      </c>
      <c r="B256" s="49">
        <v>0.0</v>
      </c>
      <c r="C256" s="48">
        <f>ROUND(MCA,0)</f>
        <v>13</v>
      </c>
      <c r="D256" s="54">
        <v>4.0</v>
      </c>
      <c r="E256" s="48">
        <v>-1.0</v>
      </c>
      <c r="F256" s="49">
        <v>2.0</v>
      </c>
      <c r="G256" s="50">
        <f t="shared" si="1"/>
        <v>12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ht="13.5" customHeight="1">
      <c r="A257" s="48" t="s">
        <v>339</v>
      </c>
      <c r="B257" s="49">
        <v>0.0</v>
      </c>
      <c r="C257" s="48">
        <f>ROUND(MCA,0)</f>
        <v>13</v>
      </c>
      <c r="D257" s="54">
        <v>4.0</v>
      </c>
      <c r="E257" s="48">
        <v>0.0</v>
      </c>
      <c r="F257" s="49">
        <v>2.0</v>
      </c>
      <c r="G257" s="50">
        <f t="shared" si="1"/>
        <v>13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ht="13.5" customHeight="1">
      <c r="A258" s="48" t="s">
        <v>103</v>
      </c>
      <c r="B258" s="49">
        <v>0.0</v>
      </c>
      <c r="C258" s="48">
        <f>ROUND(MCA,0)</f>
        <v>13</v>
      </c>
      <c r="D258" s="54">
        <v>4.0</v>
      </c>
      <c r="E258" s="48">
        <v>-1.0</v>
      </c>
      <c r="F258" s="49">
        <v>2.0</v>
      </c>
      <c r="G258" s="50">
        <f t="shared" si="1"/>
        <v>12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ht="13.5" customHeight="1">
      <c r="A259" s="48" t="s">
        <v>340</v>
      </c>
      <c r="B259" s="49">
        <v>0.0</v>
      </c>
      <c r="C259" s="48">
        <f>ROUND(MCA,0)</f>
        <v>13</v>
      </c>
      <c r="D259" s="54">
        <v>4.0</v>
      </c>
      <c r="E259" s="48">
        <v>-1.0</v>
      </c>
      <c r="F259" s="49">
        <v>2.0</v>
      </c>
      <c r="G259" s="50">
        <f t="shared" si="1"/>
        <v>12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ht="13.5" customHeight="1">
      <c r="A260" s="48" t="s">
        <v>341</v>
      </c>
      <c r="B260" s="49">
        <v>0.0</v>
      </c>
      <c r="C260" s="48">
        <f>ROUND(FCS,0)</f>
        <v>13</v>
      </c>
      <c r="D260" s="54">
        <v>4.0</v>
      </c>
      <c r="E260" s="48">
        <v>-1.0</v>
      </c>
      <c r="F260" s="49">
        <v>2.0</v>
      </c>
      <c r="G260" s="50">
        <f t="shared" si="1"/>
        <v>12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ht="13.5" customHeight="1">
      <c r="A261" s="48" t="s">
        <v>342</v>
      </c>
      <c r="B261" s="49">
        <v>0.0</v>
      </c>
      <c r="C261" s="48">
        <f>ROUND(FCS,0)</f>
        <v>13</v>
      </c>
      <c r="D261" s="54">
        <v>4.0</v>
      </c>
      <c r="E261" s="48">
        <v>0.0</v>
      </c>
      <c r="F261" s="49">
        <v>2.0</v>
      </c>
      <c r="G261" s="50">
        <f t="shared" si="1"/>
        <v>13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ht="13.5" customHeight="1">
      <c r="A262" s="48" t="s">
        <v>343</v>
      </c>
      <c r="B262" s="49">
        <v>0.0</v>
      </c>
      <c r="C262" s="48">
        <f>ROUND(PAW,0)</f>
        <v>12</v>
      </c>
      <c r="D262" s="54">
        <v>2.0</v>
      </c>
      <c r="E262" s="48">
        <v>0.0</v>
      </c>
      <c r="F262" s="49">
        <v>2.0</v>
      </c>
      <c r="G262" s="50">
        <f t="shared" si="1"/>
        <v>12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ht="13.5" customHeight="1">
      <c r="A263" s="48" t="s">
        <v>344</v>
      </c>
      <c r="B263" s="49">
        <v>0.0</v>
      </c>
      <c r="C263" s="48">
        <f>GAW</f>
        <v>12</v>
      </c>
      <c r="D263" s="54">
        <v>2.0</v>
      </c>
      <c r="E263" s="48">
        <v>0.0</v>
      </c>
      <c r="F263" s="49">
        <v>2.0</v>
      </c>
      <c r="G263" s="50">
        <f t="shared" si="1"/>
        <v>12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ht="13.5" customHeight="1">
      <c r="A264" s="48" t="s">
        <v>345</v>
      </c>
      <c r="B264" s="49">
        <v>0.0</v>
      </c>
      <c r="C264" s="48">
        <f>ROUND(PAW,0)</f>
        <v>12</v>
      </c>
      <c r="D264" s="54">
        <v>2.0</v>
      </c>
      <c r="E264" s="48">
        <v>0.0</v>
      </c>
      <c r="F264" s="49">
        <v>2.0</v>
      </c>
      <c r="G264" s="50">
        <f t="shared" si="1"/>
        <v>12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ht="13.5" customHeight="1">
      <c r="A265" s="48" t="s">
        <v>346</v>
      </c>
      <c r="B265" s="49">
        <v>0.0</v>
      </c>
      <c r="C265" s="48">
        <f>ROUND(PAW,0)</f>
        <v>12</v>
      </c>
      <c r="D265" s="54">
        <v>2.0</v>
      </c>
      <c r="E265" s="48">
        <v>0.0</v>
      </c>
      <c r="F265" s="49">
        <v>2.0</v>
      </c>
      <c r="G265" s="50">
        <f t="shared" si="1"/>
        <v>12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ht="13.5" customHeight="1">
      <c r="A266" s="48" t="s">
        <v>347</v>
      </c>
      <c r="B266" s="49">
        <v>0.0</v>
      </c>
      <c r="C266" s="48">
        <f>ROUND(PAW,0)</f>
        <v>12</v>
      </c>
      <c r="D266" s="54">
        <v>2.0</v>
      </c>
      <c r="E266" s="48">
        <v>0.0</v>
      </c>
      <c r="F266" s="49">
        <v>2.0</v>
      </c>
      <c r="G266" s="50">
        <f t="shared" si="1"/>
        <v>12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ht="13.5" customHeight="1">
      <c r="A267" s="48" t="s">
        <v>348</v>
      </c>
      <c r="B267" s="49">
        <v>0.0</v>
      </c>
      <c r="C267" s="48">
        <f>GAW</f>
        <v>12</v>
      </c>
      <c r="D267" s="54">
        <v>3.0</v>
      </c>
      <c r="E267" s="48">
        <v>-4.0</v>
      </c>
      <c r="F267" s="49">
        <v>2.0</v>
      </c>
      <c r="G267" s="50">
        <f t="shared" si="1"/>
        <v>8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ht="13.5" customHeight="1">
      <c r="A268" s="48" t="s">
        <v>349</v>
      </c>
      <c r="B268" s="49">
        <v>0.0</v>
      </c>
      <c r="C268" s="48">
        <f>ROUND(DEX,0)</f>
        <v>13</v>
      </c>
      <c r="D268" s="54">
        <v>4.0</v>
      </c>
      <c r="E268" s="48">
        <v>-1.0</v>
      </c>
      <c r="F268" s="49">
        <v>2.0</v>
      </c>
      <c r="G268" s="50">
        <f t="shared" si="1"/>
        <v>12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ht="13.5" customHeight="1">
      <c r="A269" s="48" t="s">
        <v>350</v>
      </c>
      <c r="B269" s="49">
        <v>0.0</v>
      </c>
      <c r="C269" s="48">
        <f>GAW</f>
        <v>12</v>
      </c>
      <c r="D269" s="54">
        <v>4.0</v>
      </c>
      <c r="E269" s="48">
        <v>0.0</v>
      </c>
      <c r="F269" s="49">
        <v>2.0</v>
      </c>
      <c r="G269" s="50">
        <f t="shared" si="1"/>
        <v>12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ht="13.5" customHeight="1">
      <c r="A270" s="48" t="s">
        <v>351</v>
      </c>
      <c r="B270" s="49">
        <v>0.0</v>
      </c>
      <c r="C270" s="48">
        <f>ROUND(FCS,0)</f>
        <v>13</v>
      </c>
      <c r="D270" s="54">
        <v>5.0</v>
      </c>
      <c r="E270" s="48">
        <v>-2.0</v>
      </c>
      <c r="F270" s="49">
        <v>2.0</v>
      </c>
      <c r="G270" s="50">
        <f t="shared" si="1"/>
        <v>11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ht="13.5" customHeight="1">
      <c r="A271" s="48" t="s">
        <v>352</v>
      </c>
      <c r="B271" s="49">
        <v>0.0</v>
      </c>
      <c r="C271" s="48">
        <f>ROUND(FCS,0)</f>
        <v>13</v>
      </c>
      <c r="D271" s="54">
        <v>4.0</v>
      </c>
      <c r="E271" s="48">
        <v>-1.0</v>
      </c>
      <c r="F271" s="49">
        <v>2.0</v>
      </c>
      <c r="G271" s="50">
        <f t="shared" si="1"/>
        <v>12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ht="13.5" customHeight="1">
      <c r="A272" s="48" t="s">
        <v>353</v>
      </c>
      <c r="B272" s="49">
        <v>0.0</v>
      </c>
      <c r="C272" s="48">
        <f>ROUND(FCS,0)</f>
        <v>13</v>
      </c>
      <c r="D272" s="54">
        <v>5.0</v>
      </c>
      <c r="E272" s="48">
        <v>-2.0</v>
      </c>
      <c r="F272" s="49">
        <v>2.0</v>
      </c>
      <c r="G272" s="50">
        <f t="shared" si="1"/>
        <v>11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ht="13.5" customHeight="1">
      <c r="A273" s="48" t="s">
        <v>354</v>
      </c>
      <c r="B273" s="49">
        <v>0.0</v>
      </c>
      <c r="C273" s="48">
        <f>ROUND(MCA,0)</f>
        <v>13</v>
      </c>
      <c r="D273" s="54">
        <v>4.0</v>
      </c>
      <c r="E273" s="48">
        <v>-1.0</v>
      </c>
      <c r="F273" s="49">
        <v>2.0</v>
      </c>
      <c r="G273" s="50">
        <f t="shared" si="1"/>
        <v>12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ht="13.5" customHeight="1">
      <c r="A274" s="48" t="s">
        <v>355</v>
      </c>
      <c r="B274" s="49">
        <v>0.0</v>
      </c>
      <c r="C274" s="48">
        <f>ROUND(FCS,0)</f>
        <v>13</v>
      </c>
      <c r="D274" s="54">
        <v>5.0</v>
      </c>
      <c r="E274" s="48">
        <v>-1.0</v>
      </c>
      <c r="F274" s="49">
        <v>2.0</v>
      </c>
      <c r="G274" s="50">
        <f t="shared" si="1"/>
        <v>12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ht="13.5" customHeight="1">
      <c r="A275" s="48" t="s">
        <v>356</v>
      </c>
      <c r="B275" s="49">
        <v>0.0</v>
      </c>
      <c r="C275" s="48">
        <f>ROUND(MAG,0)</f>
        <v>12</v>
      </c>
      <c r="D275" s="54">
        <v>4.0</v>
      </c>
      <c r="E275" s="48">
        <v>-1.0</v>
      </c>
      <c r="F275" s="49">
        <v>2.0</v>
      </c>
      <c r="G275" s="50">
        <f t="shared" si="1"/>
        <v>11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ht="13.5" customHeight="1">
      <c r="B276" s="55"/>
      <c r="C276" s="55"/>
      <c r="E276" s="55"/>
      <c r="G276" s="56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ht="13.5" customHeight="1">
      <c r="B277" s="55"/>
      <c r="C277" s="55"/>
      <c r="E277" s="55"/>
      <c r="G277" s="56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ht="13.5" customHeight="1">
      <c r="B278" s="55"/>
      <c r="C278" s="55"/>
      <c r="E278" s="55"/>
      <c r="G278" s="56"/>
      <c r="H278" s="1"/>
      <c r="I278" s="1"/>
      <c r="J278" s="1"/>
      <c r="K278" s="1"/>
      <c r="L278" s="1"/>
      <c r="M278" s="1"/>
      <c r="N278" s="1"/>
      <c r="O278" s="1"/>
      <c r="P278" s="1"/>
      <c r="Q27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2" max="2" width="9.13"/>
    <col customWidth="1" min="3" max="3" width="7.75"/>
    <col customWidth="1" min="4" max="4" width="8.25"/>
    <col customWidth="1" min="5" max="5" width="6.13"/>
    <col customWidth="1" min="6" max="6" width="7.13"/>
    <col customWidth="1" min="7" max="7" width="5.75"/>
    <col customWidth="1" min="8" max="8" width="8.38"/>
    <col customWidth="1" min="9" max="9" width="9.13"/>
    <col customWidth="1" min="10" max="10" width="6.13"/>
  </cols>
  <sheetData>
    <row r="1">
      <c r="A1" s="57" t="s">
        <v>357</v>
      </c>
      <c r="B1" s="58" t="s">
        <v>358</v>
      </c>
      <c r="C1" s="58" t="s">
        <v>359</v>
      </c>
      <c r="D1" s="58" t="s">
        <v>360</v>
      </c>
      <c r="E1" s="58" t="s">
        <v>361</v>
      </c>
      <c r="F1" s="58" t="s">
        <v>362</v>
      </c>
      <c r="G1" s="58" t="s">
        <v>363</v>
      </c>
      <c r="H1" s="58" t="s">
        <v>364</v>
      </c>
      <c r="I1" s="58" t="s">
        <v>365</v>
      </c>
      <c r="J1" s="58" t="s">
        <v>366</v>
      </c>
    </row>
    <row r="2">
      <c r="A2" s="59" t="s">
        <v>367</v>
      </c>
      <c r="B2" s="60">
        <v>1.0</v>
      </c>
      <c r="C2" s="60">
        <v>1.25</v>
      </c>
      <c r="D2" s="60">
        <v>1.5</v>
      </c>
      <c r="E2" s="60">
        <v>2.0</v>
      </c>
      <c r="F2" s="60">
        <v>3.0</v>
      </c>
      <c r="G2" s="60">
        <v>-1.0</v>
      </c>
      <c r="H2" s="60">
        <v>-1.25</v>
      </c>
      <c r="I2" s="60">
        <v>-1.5</v>
      </c>
      <c r="J2" s="60">
        <v>-2.0</v>
      </c>
    </row>
    <row r="3">
      <c r="A3" s="61">
        <v>1.0</v>
      </c>
      <c r="B3" s="62">
        <v>7.0</v>
      </c>
      <c r="C3" s="62">
        <v>4.0</v>
      </c>
      <c r="D3" s="62">
        <v>2.0</v>
      </c>
      <c r="E3" s="62">
        <v>1.0</v>
      </c>
      <c r="F3" s="62">
        <v>0.0</v>
      </c>
      <c r="G3" s="63">
        <v>57.0</v>
      </c>
      <c r="H3" s="63">
        <v>77.0</v>
      </c>
      <c r="I3" s="63">
        <v>97.0</v>
      </c>
      <c r="J3" s="63">
        <v>117.0</v>
      </c>
    </row>
    <row r="4">
      <c r="A4" s="61">
        <v>2.0</v>
      </c>
      <c r="B4" s="62">
        <v>10.0</v>
      </c>
      <c r="C4" s="62">
        <v>5.0</v>
      </c>
      <c r="D4" s="62">
        <v>3.0</v>
      </c>
      <c r="E4" s="62">
        <v>1.0</v>
      </c>
      <c r="F4" s="62">
        <v>0.0</v>
      </c>
      <c r="G4" s="63">
        <v>60.0</v>
      </c>
      <c r="H4" s="63">
        <v>80.0</v>
      </c>
      <c r="I4" s="63">
        <v>100.0</v>
      </c>
      <c r="J4" s="63">
        <v>120.0</v>
      </c>
    </row>
    <row r="5">
      <c r="A5" s="61">
        <v>3.0</v>
      </c>
      <c r="B5" s="62">
        <v>12.0</v>
      </c>
      <c r="C5" s="62">
        <v>6.0</v>
      </c>
      <c r="D5" s="62">
        <v>3.0</v>
      </c>
      <c r="E5" s="62">
        <v>1.0</v>
      </c>
      <c r="F5" s="62">
        <v>0.0</v>
      </c>
      <c r="G5" s="63">
        <v>62.0</v>
      </c>
      <c r="H5" s="63">
        <v>82.0</v>
      </c>
      <c r="I5" s="63">
        <v>102.0</v>
      </c>
      <c r="J5" s="63">
        <v>122.0</v>
      </c>
    </row>
    <row r="6">
      <c r="A6" s="61">
        <v>4.0</v>
      </c>
      <c r="B6" s="62">
        <v>14.0</v>
      </c>
      <c r="C6" s="62">
        <v>7.0</v>
      </c>
      <c r="D6" s="62">
        <v>4.0</v>
      </c>
      <c r="E6" s="62">
        <v>1.0</v>
      </c>
      <c r="F6" s="62">
        <v>0.0</v>
      </c>
      <c r="G6" s="63">
        <v>64.0</v>
      </c>
      <c r="H6" s="63">
        <v>84.0</v>
      </c>
      <c r="I6" s="63">
        <v>104.0</v>
      </c>
      <c r="J6" s="63">
        <v>124.0</v>
      </c>
    </row>
    <row r="7">
      <c r="A7" s="61">
        <v>5.0</v>
      </c>
      <c r="B7" s="62">
        <v>17.0</v>
      </c>
      <c r="C7" s="62">
        <v>9.0</v>
      </c>
      <c r="D7" s="62">
        <v>4.0</v>
      </c>
      <c r="E7" s="62">
        <v>2.0</v>
      </c>
      <c r="F7" s="62">
        <v>0.0</v>
      </c>
      <c r="G7" s="63">
        <v>67.0</v>
      </c>
      <c r="H7" s="63">
        <v>87.0</v>
      </c>
      <c r="I7" s="63">
        <v>107.0</v>
      </c>
      <c r="J7" s="63">
        <v>127.0</v>
      </c>
    </row>
    <row r="8">
      <c r="A8" s="61">
        <v>6.0</v>
      </c>
      <c r="B8" s="62">
        <v>19.0</v>
      </c>
      <c r="C8" s="62">
        <v>10.0</v>
      </c>
      <c r="D8" s="62">
        <v>5.0</v>
      </c>
      <c r="E8" s="62">
        <v>2.0</v>
      </c>
      <c r="F8" s="62">
        <v>0.0</v>
      </c>
      <c r="G8" s="63">
        <v>69.0</v>
      </c>
      <c r="H8" s="63">
        <v>89.0</v>
      </c>
      <c r="I8" s="63">
        <v>109.0</v>
      </c>
      <c r="J8" s="63">
        <v>129.0</v>
      </c>
    </row>
    <row r="9">
      <c r="A9" s="61">
        <v>7.0</v>
      </c>
      <c r="B9" s="62">
        <v>21.0</v>
      </c>
      <c r="C9" s="62">
        <v>11.0</v>
      </c>
      <c r="D9" s="62">
        <v>5.0</v>
      </c>
      <c r="E9" s="62">
        <v>2.0</v>
      </c>
      <c r="F9" s="62">
        <v>0.0</v>
      </c>
      <c r="G9" s="63">
        <v>71.0</v>
      </c>
      <c r="H9" s="63">
        <v>91.0</v>
      </c>
      <c r="I9" s="63">
        <v>111.0</v>
      </c>
      <c r="J9" s="63">
        <v>131.0</v>
      </c>
    </row>
    <row r="10">
      <c r="A10" s="61">
        <v>8.0</v>
      </c>
      <c r="B10" s="62">
        <v>23.0</v>
      </c>
      <c r="C10" s="62">
        <v>12.0</v>
      </c>
      <c r="D10" s="62">
        <v>6.0</v>
      </c>
      <c r="E10" s="62">
        <v>2.0</v>
      </c>
      <c r="F10" s="62">
        <v>0.0</v>
      </c>
      <c r="G10" s="63">
        <v>73.0</v>
      </c>
      <c r="H10" s="63">
        <v>93.0</v>
      </c>
      <c r="I10" s="63">
        <v>113.0</v>
      </c>
      <c r="J10" s="63">
        <v>133.0</v>
      </c>
    </row>
    <row r="11">
      <c r="A11" s="61">
        <v>9.0</v>
      </c>
      <c r="B11" s="62">
        <v>25.0</v>
      </c>
      <c r="C11" s="62">
        <v>13.0</v>
      </c>
      <c r="D11" s="62">
        <v>6.0</v>
      </c>
      <c r="E11" s="62">
        <v>3.0</v>
      </c>
      <c r="F11" s="62">
        <v>0.0</v>
      </c>
      <c r="G11" s="63">
        <v>75.0</v>
      </c>
      <c r="H11" s="63">
        <v>95.0</v>
      </c>
      <c r="I11" s="63">
        <v>115.0</v>
      </c>
      <c r="J11" s="63">
        <v>135.0</v>
      </c>
    </row>
    <row r="12">
      <c r="A12" s="61">
        <v>10.0</v>
      </c>
      <c r="B12" s="62">
        <v>27.0</v>
      </c>
      <c r="C12" s="62">
        <v>14.0</v>
      </c>
      <c r="D12" s="62">
        <v>7.0</v>
      </c>
      <c r="E12" s="62">
        <v>3.0</v>
      </c>
      <c r="F12" s="62">
        <v>0.0</v>
      </c>
      <c r="G12" s="63">
        <v>77.0</v>
      </c>
      <c r="H12" s="63">
        <v>97.0</v>
      </c>
      <c r="I12" s="63">
        <v>117.0</v>
      </c>
      <c r="J12" s="63">
        <v>137.0</v>
      </c>
    </row>
    <row r="13">
      <c r="A13" s="61">
        <v>11.0</v>
      </c>
      <c r="B13" s="62">
        <v>30.0</v>
      </c>
      <c r="C13" s="62">
        <v>15.0</v>
      </c>
      <c r="D13" s="62">
        <v>8.0</v>
      </c>
      <c r="E13" s="62">
        <v>3.0</v>
      </c>
      <c r="F13" s="62">
        <v>0.0</v>
      </c>
      <c r="G13" s="63">
        <v>80.0</v>
      </c>
      <c r="H13" s="63">
        <v>100.0</v>
      </c>
      <c r="I13" s="63">
        <v>120.0</v>
      </c>
      <c r="J13" s="63">
        <v>140.0</v>
      </c>
    </row>
    <row r="14">
      <c r="A14" s="61">
        <v>12.0</v>
      </c>
      <c r="B14" s="62">
        <v>32.0</v>
      </c>
      <c r="C14" s="62">
        <v>16.0</v>
      </c>
      <c r="D14" s="62">
        <v>8.0</v>
      </c>
      <c r="E14" s="62">
        <v>3.0</v>
      </c>
      <c r="F14" s="62">
        <v>0.0</v>
      </c>
      <c r="G14" s="63">
        <v>82.0</v>
      </c>
      <c r="H14" s="63">
        <v>102.0</v>
      </c>
      <c r="I14" s="63">
        <v>122.0</v>
      </c>
      <c r="J14" s="63">
        <v>142.0</v>
      </c>
    </row>
    <row r="15">
      <c r="A15" s="61">
        <v>13.0</v>
      </c>
      <c r="B15" s="62">
        <v>34.0</v>
      </c>
      <c r="C15" s="62">
        <v>17.0</v>
      </c>
      <c r="D15" s="62">
        <v>9.0</v>
      </c>
      <c r="E15" s="62">
        <v>3.0</v>
      </c>
      <c r="F15" s="62">
        <v>0.0</v>
      </c>
      <c r="G15" s="63">
        <v>84.0</v>
      </c>
      <c r="H15" s="63">
        <v>104.0</v>
      </c>
      <c r="I15" s="63">
        <v>124.0</v>
      </c>
      <c r="J15" s="63">
        <v>144.0</v>
      </c>
    </row>
    <row r="16">
      <c r="A16" s="61">
        <v>14.0</v>
      </c>
      <c r="B16" s="62">
        <v>36.0</v>
      </c>
      <c r="C16" s="62">
        <v>18.0</v>
      </c>
      <c r="D16" s="62">
        <v>9.0</v>
      </c>
      <c r="E16" s="62">
        <v>4.0</v>
      </c>
      <c r="F16" s="62">
        <v>0.0</v>
      </c>
      <c r="G16" s="63">
        <v>86.0</v>
      </c>
      <c r="H16" s="63">
        <v>106.0</v>
      </c>
      <c r="I16" s="63">
        <v>126.0</v>
      </c>
      <c r="J16" s="63">
        <v>146.0</v>
      </c>
    </row>
    <row r="17">
      <c r="A17" s="61">
        <v>15.0</v>
      </c>
      <c r="B17" s="62">
        <v>37.0</v>
      </c>
      <c r="C17" s="62">
        <v>19.0</v>
      </c>
      <c r="D17" s="62">
        <v>9.0</v>
      </c>
      <c r="E17" s="62">
        <v>4.0</v>
      </c>
      <c r="F17" s="62">
        <v>0.0</v>
      </c>
      <c r="G17" s="63">
        <v>87.0</v>
      </c>
      <c r="H17" s="63">
        <v>107.0</v>
      </c>
      <c r="I17" s="63">
        <v>127.0</v>
      </c>
      <c r="J17" s="63">
        <v>147.0</v>
      </c>
    </row>
    <row r="18">
      <c r="A18" s="61">
        <v>16.0</v>
      </c>
      <c r="B18" s="62">
        <v>39.0</v>
      </c>
      <c r="C18" s="62">
        <v>20.0</v>
      </c>
      <c r="D18" s="62">
        <v>10.0</v>
      </c>
      <c r="E18" s="62">
        <v>4.0</v>
      </c>
      <c r="F18" s="62">
        <v>0.0</v>
      </c>
      <c r="G18" s="63">
        <v>89.0</v>
      </c>
      <c r="H18" s="63">
        <v>109.0</v>
      </c>
      <c r="I18" s="63">
        <v>129.0</v>
      </c>
      <c r="J18" s="63">
        <v>149.0</v>
      </c>
    </row>
    <row r="19">
      <c r="A19" s="61">
        <v>17.0</v>
      </c>
      <c r="B19" s="62">
        <v>41.0</v>
      </c>
      <c r="C19" s="62">
        <v>21.0</v>
      </c>
      <c r="D19" s="62">
        <v>10.0</v>
      </c>
      <c r="E19" s="62">
        <v>4.0</v>
      </c>
      <c r="F19" s="62">
        <v>0.0</v>
      </c>
      <c r="G19" s="63">
        <v>91.0</v>
      </c>
      <c r="H19" s="63">
        <v>111.0</v>
      </c>
      <c r="I19" s="63">
        <v>131.0</v>
      </c>
      <c r="J19" s="63">
        <v>151.0</v>
      </c>
    </row>
    <row r="20">
      <c r="A20" s="61">
        <v>18.0</v>
      </c>
      <c r="B20" s="62">
        <v>43.0</v>
      </c>
      <c r="C20" s="62">
        <v>22.0</v>
      </c>
      <c r="D20" s="62">
        <v>11.0</v>
      </c>
      <c r="E20" s="62">
        <v>4.0</v>
      </c>
      <c r="F20" s="62">
        <v>0.0</v>
      </c>
      <c r="G20" s="63">
        <v>93.0</v>
      </c>
      <c r="H20" s="63">
        <v>113.0</v>
      </c>
      <c r="I20" s="63">
        <v>133.0</v>
      </c>
      <c r="J20" s="63">
        <v>153.0</v>
      </c>
    </row>
    <row r="21">
      <c r="A21" s="61">
        <v>19.0</v>
      </c>
      <c r="B21" s="62">
        <v>45.0</v>
      </c>
      <c r="C21" s="62">
        <v>23.0</v>
      </c>
      <c r="D21" s="62">
        <v>11.0</v>
      </c>
      <c r="E21" s="62">
        <v>5.0</v>
      </c>
      <c r="F21" s="62">
        <v>0.0</v>
      </c>
      <c r="G21" s="63">
        <v>95.0</v>
      </c>
      <c r="H21" s="63">
        <v>115.0</v>
      </c>
      <c r="I21" s="63">
        <v>135.0</v>
      </c>
      <c r="J21" s="63">
        <v>155.0</v>
      </c>
    </row>
    <row r="22">
      <c r="A22" s="61">
        <v>20.0</v>
      </c>
      <c r="B22" s="62">
        <v>46.0</v>
      </c>
      <c r="C22" s="62">
        <v>23.0</v>
      </c>
      <c r="D22" s="62">
        <v>12.0</v>
      </c>
      <c r="E22" s="62">
        <v>5.0</v>
      </c>
      <c r="F22" s="62">
        <v>0.0</v>
      </c>
      <c r="G22" s="63">
        <v>96.0</v>
      </c>
      <c r="H22" s="63">
        <v>116.0</v>
      </c>
      <c r="I22" s="63">
        <v>136.0</v>
      </c>
      <c r="J22" s="63">
        <v>156.0</v>
      </c>
    </row>
    <row r="23">
      <c r="A23" s="61">
        <v>21.0</v>
      </c>
      <c r="B23" s="62">
        <v>48.0</v>
      </c>
      <c r="C23" s="62">
        <v>24.0</v>
      </c>
      <c r="D23" s="62">
        <v>12.0</v>
      </c>
      <c r="E23" s="62">
        <v>5.0</v>
      </c>
      <c r="F23" s="62">
        <v>0.0</v>
      </c>
      <c r="G23" s="63">
        <v>98.0</v>
      </c>
      <c r="H23" s="63">
        <v>118.0</v>
      </c>
      <c r="I23" s="63">
        <v>138.0</v>
      </c>
      <c r="J23" s="63">
        <v>158.0</v>
      </c>
    </row>
    <row r="24">
      <c r="A24" s="61">
        <v>22.0</v>
      </c>
      <c r="B24" s="62">
        <v>50.0</v>
      </c>
      <c r="C24" s="62">
        <v>25.0</v>
      </c>
      <c r="D24" s="62">
        <v>13.0</v>
      </c>
      <c r="E24" s="62">
        <v>5.0</v>
      </c>
      <c r="F24" s="62">
        <v>1.0</v>
      </c>
      <c r="G24" s="63">
        <v>100.0</v>
      </c>
      <c r="H24" s="63">
        <v>120.0</v>
      </c>
      <c r="I24" s="63">
        <v>140.0</v>
      </c>
      <c r="J24" s="63">
        <v>160.0</v>
      </c>
    </row>
    <row r="25">
      <c r="A25" s="61">
        <v>23.0</v>
      </c>
      <c r="B25" s="62">
        <v>51.0</v>
      </c>
      <c r="C25" s="62">
        <v>26.0</v>
      </c>
      <c r="D25" s="62">
        <v>13.0</v>
      </c>
      <c r="E25" s="62">
        <v>5.0</v>
      </c>
      <c r="F25" s="62">
        <v>1.0</v>
      </c>
      <c r="G25" s="63">
        <v>101.0</v>
      </c>
      <c r="H25" s="63">
        <v>121.0</v>
      </c>
      <c r="I25" s="63">
        <v>141.0</v>
      </c>
      <c r="J25" s="63">
        <v>161.0</v>
      </c>
    </row>
    <row r="26">
      <c r="A26" s="61">
        <v>24.0</v>
      </c>
      <c r="B26" s="62">
        <v>53.0</v>
      </c>
      <c r="C26" s="62">
        <v>27.0</v>
      </c>
      <c r="D26" s="62">
        <v>13.0</v>
      </c>
      <c r="E26" s="62">
        <v>5.0</v>
      </c>
      <c r="F26" s="62">
        <v>1.0</v>
      </c>
      <c r="G26" s="63">
        <v>103.0</v>
      </c>
      <c r="H26" s="63">
        <v>123.0</v>
      </c>
      <c r="I26" s="63">
        <v>143.0</v>
      </c>
      <c r="J26" s="63">
        <v>163.0</v>
      </c>
    </row>
    <row r="27">
      <c r="A27" s="61">
        <v>25.0</v>
      </c>
      <c r="B27" s="62">
        <v>54.0</v>
      </c>
      <c r="C27" s="62">
        <v>27.0</v>
      </c>
      <c r="D27" s="62">
        <v>14.0</v>
      </c>
      <c r="E27" s="62">
        <v>5.0</v>
      </c>
      <c r="F27" s="62">
        <v>1.0</v>
      </c>
      <c r="G27" s="63">
        <v>104.0</v>
      </c>
      <c r="H27" s="63">
        <v>124.0</v>
      </c>
      <c r="I27" s="63">
        <v>144.0</v>
      </c>
      <c r="J27" s="63">
        <v>164.0</v>
      </c>
    </row>
    <row r="28">
      <c r="A28" s="61">
        <v>26.0</v>
      </c>
      <c r="B28" s="62">
        <v>55.0</v>
      </c>
      <c r="C28" s="62">
        <v>28.0</v>
      </c>
      <c r="D28" s="62">
        <v>14.0</v>
      </c>
      <c r="E28" s="62">
        <v>6.0</v>
      </c>
      <c r="F28" s="62">
        <v>1.0</v>
      </c>
      <c r="G28" s="63">
        <v>105.0</v>
      </c>
      <c r="H28" s="63">
        <v>125.0</v>
      </c>
      <c r="I28" s="63">
        <v>145.0</v>
      </c>
      <c r="J28" s="63">
        <v>165.0</v>
      </c>
    </row>
    <row r="29">
      <c r="A29" s="61">
        <v>27.0</v>
      </c>
      <c r="B29" s="62">
        <v>57.0</v>
      </c>
      <c r="C29" s="62">
        <v>29.0</v>
      </c>
      <c r="D29" s="62">
        <v>14.0</v>
      </c>
      <c r="E29" s="62">
        <v>6.0</v>
      </c>
      <c r="F29" s="62">
        <v>1.0</v>
      </c>
      <c r="G29" s="63">
        <v>107.0</v>
      </c>
      <c r="H29" s="63">
        <v>127.0</v>
      </c>
      <c r="I29" s="63">
        <v>147.0</v>
      </c>
      <c r="J29" s="63">
        <v>167.0</v>
      </c>
    </row>
    <row r="30">
      <c r="A30" s="61">
        <v>28.0</v>
      </c>
      <c r="B30" s="62">
        <v>58.0</v>
      </c>
      <c r="C30" s="62">
        <v>29.0</v>
      </c>
      <c r="D30" s="62">
        <v>15.0</v>
      </c>
      <c r="E30" s="62">
        <v>6.0</v>
      </c>
      <c r="F30" s="62">
        <v>1.0</v>
      </c>
      <c r="G30" s="63">
        <v>108.0</v>
      </c>
      <c r="H30" s="63">
        <v>128.0</v>
      </c>
      <c r="I30" s="63">
        <v>148.0</v>
      </c>
      <c r="J30" s="63">
        <v>168.0</v>
      </c>
    </row>
    <row r="31">
      <c r="A31" s="61">
        <v>29.0</v>
      </c>
      <c r="B31" s="62">
        <v>59.0</v>
      </c>
      <c r="C31" s="62">
        <v>30.0</v>
      </c>
      <c r="D31" s="62">
        <v>15.0</v>
      </c>
      <c r="E31" s="62">
        <v>6.0</v>
      </c>
      <c r="F31" s="62">
        <v>1.0</v>
      </c>
      <c r="G31" s="63">
        <v>109.0</v>
      </c>
      <c r="H31" s="63">
        <v>129.0</v>
      </c>
      <c r="I31" s="63">
        <v>149.0</v>
      </c>
      <c r="J31" s="63">
        <v>169.0</v>
      </c>
    </row>
    <row r="32">
      <c r="A32" s="61">
        <v>30.0</v>
      </c>
      <c r="B32" s="62">
        <v>61.0</v>
      </c>
      <c r="C32" s="62">
        <v>31.0</v>
      </c>
      <c r="D32" s="62">
        <v>15.0</v>
      </c>
      <c r="E32" s="62">
        <v>6.0</v>
      </c>
      <c r="F32" s="62">
        <v>1.0</v>
      </c>
      <c r="G32" s="63">
        <v>111.0</v>
      </c>
      <c r="H32" s="63">
        <v>131.0</v>
      </c>
      <c r="I32" s="63">
        <v>151.0</v>
      </c>
      <c r="J32" s="63">
        <v>171.0</v>
      </c>
    </row>
    <row r="33">
      <c r="A33" s="61">
        <v>31.0</v>
      </c>
      <c r="B33" s="62">
        <v>62.0</v>
      </c>
      <c r="C33" s="62">
        <v>31.0</v>
      </c>
      <c r="D33" s="62">
        <v>16.0</v>
      </c>
      <c r="E33" s="62">
        <v>6.0</v>
      </c>
      <c r="F33" s="62">
        <v>1.0</v>
      </c>
      <c r="G33" s="63">
        <v>112.0</v>
      </c>
      <c r="H33" s="63">
        <v>132.0</v>
      </c>
      <c r="I33" s="63">
        <v>152.0</v>
      </c>
      <c r="J33" s="63">
        <v>172.0</v>
      </c>
    </row>
    <row r="34">
      <c r="A34" s="61">
        <v>32.0</v>
      </c>
      <c r="B34" s="62">
        <v>63.0</v>
      </c>
      <c r="C34" s="62">
        <v>32.0</v>
      </c>
      <c r="D34" s="62">
        <v>16.0</v>
      </c>
      <c r="E34" s="62">
        <v>6.0</v>
      </c>
      <c r="F34" s="62">
        <v>1.0</v>
      </c>
      <c r="G34" s="63">
        <v>113.0</v>
      </c>
      <c r="H34" s="63">
        <v>133.0</v>
      </c>
      <c r="I34" s="63">
        <v>153.0</v>
      </c>
      <c r="J34" s="63">
        <v>173.0</v>
      </c>
    </row>
    <row r="35">
      <c r="A35" s="61">
        <v>33.0</v>
      </c>
      <c r="B35" s="62">
        <v>64.0</v>
      </c>
      <c r="C35" s="62">
        <v>32.0</v>
      </c>
      <c r="D35" s="62">
        <v>16.0</v>
      </c>
      <c r="E35" s="62">
        <v>6.0</v>
      </c>
      <c r="F35" s="62">
        <v>1.0</v>
      </c>
      <c r="G35" s="63">
        <v>114.0</v>
      </c>
      <c r="H35" s="63">
        <v>134.0</v>
      </c>
      <c r="I35" s="63">
        <v>154.0</v>
      </c>
      <c r="J35" s="63">
        <v>174.0</v>
      </c>
    </row>
    <row r="36">
      <c r="A36" s="61">
        <v>34.0</v>
      </c>
      <c r="B36" s="62">
        <v>65.0</v>
      </c>
      <c r="C36" s="62">
        <v>33.0</v>
      </c>
      <c r="D36" s="62">
        <v>16.0</v>
      </c>
      <c r="E36" s="62">
        <v>7.0</v>
      </c>
      <c r="F36" s="62">
        <v>1.0</v>
      </c>
      <c r="G36" s="63">
        <v>115.0</v>
      </c>
      <c r="H36" s="63">
        <v>135.0</v>
      </c>
      <c r="I36" s="63">
        <v>155.0</v>
      </c>
      <c r="J36" s="63">
        <v>175.0</v>
      </c>
    </row>
    <row r="37">
      <c r="A37" s="61">
        <v>35.0</v>
      </c>
      <c r="B37" s="62">
        <v>66.0</v>
      </c>
      <c r="C37" s="62">
        <v>33.0</v>
      </c>
      <c r="D37" s="62">
        <v>17.0</v>
      </c>
      <c r="E37" s="62">
        <v>7.0</v>
      </c>
      <c r="F37" s="62">
        <v>1.0</v>
      </c>
      <c r="G37" s="63">
        <v>116.0</v>
      </c>
      <c r="H37" s="63">
        <v>136.0</v>
      </c>
      <c r="I37" s="63">
        <v>156.0</v>
      </c>
      <c r="J37" s="63">
        <v>176.0</v>
      </c>
    </row>
    <row r="38">
      <c r="A38" s="61">
        <v>36.0</v>
      </c>
      <c r="B38" s="62">
        <v>67.0</v>
      </c>
      <c r="C38" s="62">
        <v>34.0</v>
      </c>
      <c r="D38" s="62">
        <v>17.0</v>
      </c>
      <c r="E38" s="62">
        <v>7.0</v>
      </c>
      <c r="F38" s="62">
        <v>1.0</v>
      </c>
      <c r="G38" s="63">
        <v>117.0</v>
      </c>
      <c r="H38" s="63">
        <v>137.0</v>
      </c>
      <c r="I38" s="63">
        <v>157.0</v>
      </c>
      <c r="J38" s="63">
        <v>177.0</v>
      </c>
    </row>
    <row r="39">
      <c r="A39" s="61">
        <v>37.0</v>
      </c>
      <c r="B39" s="62">
        <v>68.0</v>
      </c>
      <c r="C39" s="62">
        <v>34.0</v>
      </c>
      <c r="D39" s="62">
        <v>17.0</v>
      </c>
      <c r="E39" s="62">
        <v>7.0</v>
      </c>
      <c r="F39" s="62">
        <v>1.0</v>
      </c>
      <c r="G39" s="63">
        <v>118.0</v>
      </c>
      <c r="H39" s="63">
        <v>138.0</v>
      </c>
      <c r="I39" s="63">
        <v>158.0</v>
      </c>
      <c r="J39" s="63">
        <v>178.0</v>
      </c>
    </row>
    <row r="40">
      <c r="A40" s="61">
        <v>38.0</v>
      </c>
      <c r="B40" s="62">
        <v>69.0</v>
      </c>
      <c r="C40" s="62">
        <v>35.0</v>
      </c>
      <c r="D40" s="62">
        <v>17.0</v>
      </c>
      <c r="E40" s="62">
        <v>7.0</v>
      </c>
      <c r="F40" s="62">
        <v>1.0</v>
      </c>
      <c r="G40" s="63">
        <v>119.0</v>
      </c>
      <c r="H40" s="63">
        <v>139.0</v>
      </c>
      <c r="I40" s="63">
        <v>159.0</v>
      </c>
      <c r="J40" s="63">
        <v>179.0</v>
      </c>
    </row>
    <row r="41">
      <c r="A41" s="61">
        <v>39.0</v>
      </c>
      <c r="B41" s="62">
        <v>70.0</v>
      </c>
      <c r="C41" s="62">
        <v>35.0</v>
      </c>
      <c r="D41" s="62">
        <v>18.0</v>
      </c>
      <c r="E41" s="62">
        <v>7.0</v>
      </c>
      <c r="F41" s="62">
        <v>1.0</v>
      </c>
      <c r="G41" s="63">
        <v>120.0</v>
      </c>
      <c r="H41" s="63">
        <v>140.0</v>
      </c>
      <c r="I41" s="63">
        <v>160.0</v>
      </c>
      <c r="J41" s="63">
        <v>180.0</v>
      </c>
    </row>
    <row r="42">
      <c r="A42" s="61">
        <v>40.0</v>
      </c>
      <c r="B42" s="62">
        <v>71.0</v>
      </c>
      <c r="C42" s="62">
        <v>36.0</v>
      </c>
      <c r="D42" s="62">
        <v>18.0</v>
      </c>
      <c r="E42" s="62">
        <v>7.0</v>
      </c>
      <c r="F42" s="62">
        <v>1.0</v>
      </c>
      <c r="G42" s="63">
        <v>121.0</v>
      </c>
      <c r="H42" s="63">
        <v>141.0</v>
      </c>
      <c r="I42" s="63">
        <v>161.0</v>
      </c>
      <c r="J42" s="63">
        <v>181.0</v>
      </c>
    </row>
    <row r="43">
      <c r="A43" s="61">
        <v>41.0</v>
      </c>
      <c r="B43" s="62">
        <v>72.0</v>
      </c>
      <c r="C43" s="62">
        <v>36.0</v>
      </c>
      <c r="D43" s="62">
        <v>18.0</v>
      </c>
      <c r="E43" s="62">
        <v>7.0</v>
      </c>
      <c r="F43" s="62">
        <v>1.0</v>
      </c>
      <c r="G43" s="63">
        <v>122.0</v>
      </c>
      <c r="H43" s="63">
        <v>142.0</v>
      </c>
      <c r="I43" s="63">
        <v>162.0</v>
      </c>
      <c r="J43" s="63">
        <v>182.0</v>
      </c>
    </row>
    <row r="44">
      <c r="A44" s="61">
        <v>42.0</v>
      </c>
      <c r="B44" s="62">
        <v>73.0</v>
      </c>
      <c r="C44" s="62">
        <v>37.0</v>
      </c>
      <c r="D44" s="62">
        <v>18.0</v>
      </c>
      <c r="E44" s="62">
        <v>7.0</v>
      </c>
      <c r="F44" s="62">
        <v>1.0</v>
      </c>
      <c r="G44" s="63">
        <v>123.0</v>
      </c>
      <c r="H44" s="63">
        <v>143.0</v>
      </c>
      <c r="I44" s="63">
        <v>163.0</v>
      </c>
      <c r="J44" s="63">
        <v>183.0</v>
      </c>
    </row>
    <row r="45">
      <c r="A45" s="61">
        <v>43.0</v>
      </c>
      <c r="B45" s="62">
        <v>74.0</v>
      </c>
      <c r="C45" s="62">
        <v>37.0</v>
      </c>
      <c r="D45" s="62">
        <v>19.0</v>
      </c>
      <c r="E45" s="62">
        <v>7.0</v>
      </c>
      <c r="F45" s="62">
        <v>1.0</v>
      </c>
      <c r="G45" s="63">
        <v>124.0</v>
      </c>
      <c r="H45" s="63">
        <v>144.0</v>
      </c>
      <c r="I45" s="63">
        <v>164.0</v>
      </c>
      <c r="J45" s="63">
        <v>184.0</v>
      </c>
    </row>
    <row r="46">
      <c r="A46" s="61">
        <v>45.0</v>
      </c>
      <c r="B46" s="62">
        <v>75.0</v>
      </c>
      <c r="C46" s="62">
        <v>38.0</v>
      </c>
      <c r="D46" s="62">
        <v>19.0</v>
      </c>
      <c r="E46" s="62">
        <v>8.0</v>
      </c>
      <c r="F46" s="62">
        <v>1.0</v>
      </c>
      <c r="G46" s="63">
        <v>125.0</v>
      </c>
      <c r="H46" s="63">
        <v>145.0</v>
      </c>
      <c r="I46" s="63">
        <v>165.0</v>
      </c>
      <c r="J46" s="63">
        <v>185.0</v>
      </c>
    </row>
    <row r="47">
      <c r="A47" s="61">
        <v>46.0</v>
      </c>
      <c r="B47" s="62">
        <v>76.0</v>
      </c>
      <c r="C47" s="62">
        <v>38.0</v>
      </c>
      <c r="D47" s="62">
        <v>19.0</v>
      </c>
      <c r="E47" s="62">
        <v>8.0</v>
      </c>
      <c r="F47" s="62">
        <v>1.0</v>
      </c>
      <c r="G47" s="63">
        <v>126.0</v>
      </c>
      <c r="H47" s="63">
        <v>146.0</v>
      </c>
      <c r="I47" s="63">
        <v>166.0</v>
      </c>
      <c r="J47" s="63">
        <v>186.0</v>
      </c>
    </row>
    <row r="48">
      <c r="A48" s="61">
        <v>47.0</v>
      </c>
      <c r="B48" s="62">
        <v>77.0</v>
      </c>
      <c r="C48" s="62">
        <v>39.0</v>
      </c>
      <c r="D48" s="62">
        <v>19.0</v>
      </c>
      <c r="E48" s="62">
        <v>8.0</v>
      </c>
      <c r="F48" s="62">
        <v>1.0</v>
      </c>
      <c r="G48" s="63">
        <v>127.0</v>
      </c>
      <c r="H48" s="63">
        <v>147.0</v>
      </c>
      <c r="I48" s="63">
        <v>167.0</v>
      </c>
      <c r="J48" s="63">
        <v>187.0</v>
      </c>
    </row>
    <row r="49">
      <c r="A49" s="61">
        <v>49.0</v>
      </c>
      <c r="B49" s="62">
        <v>78.0</v>
      </c>
      <c r="C49" s="62">
        <v>39.0</v>
      </c>
      <c r="D49" s="62">
        <v>20.0</v>
      </c>
      <c r="E49" s="62">
        <v>8.0</v>
      </c>
      <c r="F49" s="62">
        <v>1.0</v>
      </c>
      <c r="G49" s="63">
        <v>128.0</v>
      </c>
      <c r="H49" s="63">
        <v>148.0</v>
      </c>
      <c r="I49" s="63">
        <v>168.0</v>
      </c>
      <c r="J49" s="63">
        <v>188.0</v>
      </c>
    </row>
    <row r="50">
      <c r="A50" s="61">
        <v>50.0</v>
      </c>
      <c r="B50" s="62">
        <v>79.0</v>
      </c>
      <c r="C50" s="62">
        <v>40.0</v>
      </c>
      <c r="D50" s="62">
        <v>20.0</v>
      </c>
      <c r="E50" s="62">
        <v>8.0</v>
      </c>
      <c r="F50" s="62">
        <v>1.0</v>
      </c>
      <c r="G50" s="63">
        <v>129.0</v>
      </c>
      <c r="H50" s="63">
        <v>149.0</v>
      </c>
      <c r="I50" s="63">
        <v>169.0</v>
      </c>
      <c r="J50" s="63">
        <v>189.0</v>
      </c>
    </row>
    <row r="51">
      <c r="A51" s="61">
        <v>52.0</v>
      </c>
      <c r="B51" s="62">
        <v>80.0</v>
      </c>
      <c r="C51" s="62">
        <v>40.0</v>
      </c>
      <c r="D51" s="62">
        <v>20.0</v>
      </c>
      <c r="E51" s="62">
        <v>8.0</v>
      </c>
      <c r="F51" s="62">
        <v>1.0</v>
      </c>
      <c r="G51" s="63">
        <v>130.0</v>
      </c>
      <c r="H51" s="63">
        <v>150.0</v>
      </c>
      <c r="I51" s="63">
        <v>170.0</v>
      </c>
      <c r="J51" s="63">
        <v>190.0</v>
      </c>
    </row>
    <row r="52">
      <c r="A52" s="61">
        <v>53.0</v>
      </c>
      <c r="B52" s="62">
        <v>81.0</v>
      </c>
      <c r="C52" s="62">
        <v>41.0</v>
      </c>
      <c r="D52" s="62">
        <v>20.0</v>
      </c>
      <c r="E52" s="62">
        <v>8.0</v>
      </c>
      <c r="F52" s="62">
        <v>1.0</v>
      </c>
      <c r="G52" s="63">
        <v>131.0</v>
      </c>
      <c r="H52" s="63">
        <v>151.0</v>
      </c>
      <c r="I52" s="63">
        <v>171.0</v>
      </c>
      <c r="J52" s="63">
        <v>191.0</v>
      </c>
    </row>
    <row r="53">
      <c r="A53" s="61">
        <v>55.0</v>
      </c>
      <c r="B53" s="62">
        <v>82.0</v>
      </c>
      <c r="C53" s="62">
        <v>41.0</v>
      </c>
      <c r="D53" s="62">
        <v>21.0</v>
      </c>
      <c r="E53" s="62">
        <v>8.0</v>
      </c>
      <c r="F53" s="62">
        <v>1.0</v>
      </c>
      <c r="G53" s="63">
        <v>132.0</v>
      </c>
      <c r="H53" s="63">
        <v>152.0</v>
      </c>
      <c r="I53" s="63">
        <v>172.0</v>
      </c>
      <c r="J53" s="63">
        <v>192.0</v>
      </c>
    </row>
    <row r="54">
      <c r="A54" s="61">
        <v>57.0</v>
      </c>
      <c r="B54" s="62">
        <v>83.0</v>
      </c>
      <c r="C54" s="62">
        <v>42.0</v>
      </c>
      <c r="D54" s="62">
        <v>21.0</v>
      </c>
      <c r="E54" s="62">
        <v>8.0</v>
      </c>
      <c r="F54" s="62">
        <v>1.0</v>
      </c>
      <c r="G54" s="63">
        <v>133.0</v>
      </c>
      <c r="H54" s="63">
        <v>153.0</v>
      </c>
      <c r="I54" s="63">
        <v>173.0</v>
      </c>
      <c r="J54" s="63">
        <v>193.0</v>
      </c>
    </row>
    <row r="55">
      <c r="A55" s="61">
        <v>59.0</v>
      </c>
      <c r="B55" s="62">
        <v>84.0</v>
      </c>
      <c r="C55" s="62">
        <v>42.0</v>
      </c>
      <c r="D55" s="62">
        <v>21.0</v>
      </c>
      <c r="E55" s="62">
        <v>8.0</v>
      </c>
      <c r="F55" s="62">
        <v>1.0</v>
      </c>
      <c r="G55" s="63">
        <v>134.0</v>
      </c>
      <c r="H55" s="63">
        <v>154.0</v>
      </c>
      <c r="I55" s="63">
        <v>174.0</v>
      </c>
      <c r="J55" s="63">
        <v>194.0</v>
      </c>
    </row>
    <row r="56">
      <c r="A56" s="61">
        <v>61.0</v>
      </c>
      <c r="B56" s="62">
        <v>85.0</v>
      </c>
      <c r="C56" s="62">
        <v>43.0</v>
      </c>
      <c r="D56" s="62">
        <v>21.0</v>
      </c>
      <c r="E56" s="62">
        <v>9.0</v>
      </c>
      <c r="F56" s="62">
        <v>1.0</v>
      </c>
      <c r="G56" s="63">
        <v>135.0</v>
      </c>
      <c r="H56" s="63">
        <v>155.0</v>
      </c>
      <c r="I56" s="63">
        <v>175.0</v>
      </c>
      <c r="J56" s="63">
        <v>195.0</v>
      </c>
    </row>
    <row r="57">
      <c r="A57" s="61">
        <v>63.0</v>
      </c>
      <c r="B57" s="62">
        <v>86.0</v>
      </c>
      <c r="C57" s="62">
        <v>43.0</v>
      </c>
      <c r="D57" s="62">
        <v>22.0</v>
      </c>
      <c r="E57" s="62">
        <v>9.0</v>
      </c>
      <c r="F57" s="62">
        <v>1.0</v>
      </c>
      <c r="G57" s="63">
        <v>136.0</v>
      </c>
      <c r="H57" s="63">
        <v>156.0</v>
      </c>
      <c r="I57" s="63">
        <v>176.0</v>
      </c>
      <c r="J57" s="63">
        <v>196.0</v>
      </c>
    </row>
    <row r="58">
      <c r="A58" s="61">
        <v>65.0</v>
      </c>
      <c r="B58" s="62">
        <v>87.0</v>
      </c>
      <c r="C58" s="62">
        <v>44.0</v>
      </c>
      <c r="D58" s="62">
        <v>22.0</v>
      </c>
      <c r="E58" s="62">
        <v>9.0</v>
      </c>
      <c r="F58" s="62">
        <v>1.0</v>
      </c>
      <c r="G58" s="63">
        <v>137.0</v>
      </c>
      <c r="H58" s="63">
        <v>157.0</v>
      </c>
      <c r="I58" s="63">
        <v>177.0</v>
      </c>
      <c r="J58" s="63">
        <v>197.0</v>
      </c>
    </row>
    <row r="59">
      <c r="A59" s="61">
        <v>67.0</v>
      </c>
      <c r="B59" s="62">
        <v>88.0</v>
      </c>
      <c r="C59" s="62">
        <v>44.0</v>
      </c>
      <c r="D59" s="62">
        <v>22.0</v>
      </c>
      <c r="E59" s="62">
        <v>9.0</v>
      </c>
      <c r="F59" s="62">
        <v>1.0</v>
      </c>
      <c r="G59" s="63">
        <v>138.0</v>
      </c>
      <c r="H59" s="63">
        <v>158.0</v>
      </c>
      <c r="I59" s="63">
        <v>178.0</v>
      </c>
      <c r="J59" s="63">
        <v>198.0</v>
      </c>
    </row>
    <row r="60">
      <c r="A60" s="61">
        <v>70.0</v>
      </c>
      <c r="B60" s="62">
        <v>89.0</v>
      </c>
      <c r="C60" s="62">
        <v>45.0</v>
      </c>
      <c r="D60" s="62">
        <v>22.0</v>
      </c>
      <c r="E60" s="62">
        <v>9.0</v>
      </c>
      <c r="F60" s="62">
        <v>1.0</v>
      </c>
      <c r="G60" s="63">
        <v>139.0</v>
      </c>
      <c r="H60" s="63">
        <v>159.0</v>
      </c>
      <c r="I60" s="63">
        <v>179.0</v>
      </c>
      <c r="J60" s="63">
        <v>199.0</v>
      </c>
    </row>
    <row r="61">
      <c r="A61" s="61">
        <v>72.0</v>
      </c>
      <c r="B61" s="62">
        <v>90.0</v>
      </c>
      <c r="C61" s="62">
        <v>45.0</v>
      </c>
      <c r="D61" s="62">
        <v>23.0</v>
      </c>
      <c r="E61" s="62">
        <v>9.0</v>
      </c>
      <c r="F61" s="62">
        <v>1.0</v>
      </c>
      <c r="G61" s="63">
        <v>140.0</v>
      </c>
      <c r="H61" s="63">
        <v>160.0</v>
      </c>
      <c r="I61" s="63">
        <v>180.0</v>
      </c>
      <c r="J61" s="63">
        <v>200.0</v>
      </c>
    </row>
    <row r="62">
      <c r="A62" s="61">
        <v>75.0</v>
      </c>
      <c r="B62" s="62">
        <v>91.0</v>
      </c>
      <c r="C62" s="62">
        <v>46.0</v>
      </c>
      <c r="D62" s="62">
        <v>23.0</v>
      </c>
      <c r="E62" s="62">
        <v>9.0</v>
      </c>
      <c r="F62" s="62">
        <v>1.0</v>
      </c>
      <c r="G62" s="63">
        <v>141.0</v>
      </c>
      <c r="H62" s="63">
        <v>161.0</v>
      </c>
      <c r="I62" s="63">
        <v>181.0</v>
      </c>
      <c r="J62" s="63">
        <v>201.0</v>
      </c>
    </row>
    <row r="63">
      <c r="A63" s="61">
        <v>78.0</v>
      </c>
      <c r="B63" s="62">
        <v>92.0</v>
      </c>
      <c r="C63" s="62">
        <v>46.0</v>
      </c>
      <c r="D63" s="62">
        <v>23.0</v>
      </c>
      <c r="E63" s="62">
        <v>9.0</v>
      </c>
      <c r="F63" s="62">
        <v>1.0</v>
      </c>
      <c r="G63" s="63">
        <v>142.0</v>
      </c>
      <c r="H63" s="63">
        <v>162.0</v>
      </c>
      <c r="I63" s="63">
        <v>182.0</v>
      </c>
      <c r="J63" s="63">
        <v>202.0</v>
      </c>
    </row>
    <row r="64">
      <c r="A64" s="61">
        <v>81.0</v>
      </c>
      <c r="B64" s="62">
        <v>93.0</v>
      </c>
      <c r="C64" s="62">
        <v>47.0</v>
      </c>
      <c r="D64" s="62">
        <v>23.0</v>
      </c>
      <c r="E64" s="62">
        <v>9.0</v>
      </c>
      <c r="F64" s="62">
        <v>1.0</v>
      </c>
      <c r="G64" s="63">
        <v>143.0</v>
      </c>
      <c r="H64" s="63">
        <v>163.0</v>
      </c>
      <c r="I64" s="63">
        <v>183.0</v>
      </c>
      <c r="J64" s="63">
        <v>203.0</v>
      </c>
    </row>
    <row r="65">
      <c r="A65" s="61">
        <v>85.0</v>
      </c>
      <c r="B65" s="62">
        <v>94.0</v>
      </c>
      <c r="C65" s="62">
        <v>47.0</v>
      </c>
      <c r="D65" s="62">
        <v>24.0</v>
      </c>
      <c r="E65" s="62">
        <v>9.0</v>
      </c>
      <c r="F65" s="62">
        <v>1.0</v>
      </c>
      <c r="G65" s="63">
        <v>144.0</v>
      </c>
      <c r="H65" s="63">
        <v>164.0</v>
      </c>
      <c r="I65" s="63">
        <v>184.0</v>
      </c>
      <c r="J65" s="63">
        <v>204.0</v>
      </c>
    </row>
    <row r="66">
      <c r="A66" s="61">
        <v>88.0</v>
      </c>
      <c r="B66" s="62">
        <v>95.0</v>
      </c>
      <c r="C66" s="62">
        <v>48.0</v>
      </c>
      <c r="D66" s="62">
        <v>24.0</v>
      </c>
      <c r="E66" s="62">
        <v>10.0</v>
      </c>
      <c r="F66" s="62">
        <v>1.0</v>
      </c>
      <c r="G66" s="63">
        <v>145.0</v>
      </c>
      <c r="H66" s="63">
        <v>165.0</v>
      </c>
      <c r="I66" s="63">
        <v>185.0</v>
      </c>
      <c r="J66" s="63">
        <v>205.0</v>
      </c>
    </row>
    <row r="67">
      <c r="A67" s="61">
        <v>92.0</v>
      </c>
      <c r="B67" s="62">
        <v>96.0</v>
      </c>
      <c r="C67" s="62">
        <v>48.0</v>
      </c>
      <c r="D67" s="62">
        <v>24.0</v>
      </c>
      <c r="E67" s="62">
        <v>10.0</v>
      </c>
      <c r="F67" s="62">
        <v>1.0</v>
      </c>
      <c r="G67" s="63">
        <v>146.0</v>
      </c>
      <c r="H67" s="63">
        <v>166.0</v>
      </c>
      <c r="I67" s="63">
        <v>186.0</v>
      </c>
      <c r="J67" s="63">
        <v>206.0</v>
      </c>
    </row>
    <row r="68">
      <c r="A68" s="61">
        <v>96.0</v>
      </c>
      <c r="B68" s="62">
        <v>97.0</v>
      </c>
      <c r="C68" s="62">
        <v>49.0</v>
      </c>
      <c r="D68" s="62">
        <v>24.0</v>
      </c>
      <c r="E68" s="62">
        <v>10.0</v>
      </c>
      <c r="F68" s="62">
        <v>1.0</v>
      </c>
      <c r="G68" s="63">
        <v>147.0</v>
      </c>
      <c r="H68" s="63">
        <v>167.0</v>
      </c>
      <c r="I68" s="63">
        <v>187.0</v>
      </c>
      <c r="J68" s="63">
        <v>207.0</v>
      </c>
    </row>
    <row r="69">
      <c r="A69" s="61">
        <v>101.0</v>
      </c>
      <c r="B69" s="62">
        <v>98.0</v>
      </c>
      <c r="C69" s="62">
        <v>49.0</v>
      </c>
      <c r="D69" s="62">
        <v>25.0</v>
      </c>
      <c r="E69" s="62">
        <v>10.0</v>
      </c>
      <c r="F69" s="62">
        <v>1.0</v>
      </c>
      <c r="G69" s="63">
        <v>148.0</v>
      </c>
      <c r="H69" s="63">
        <v>168.0</v>
      </c>
      <c r="I69" s="63">
        <v>188.0</v>
      </c>
      <c r="J69" s="63">
        <v>208.0</v>
      </c>
    </row>
    <row r="70">
      <c r="A70" s="61">
        <v>106.0</v>
      </c>
      <c r="B70" s="62">
        <v>99.0</v>
      </c>
      <c r="C70" s="62">
        <v>50.0</v>
      </c>
      <c r="D70" s="62">
        <v>25.0</v>
      </c>
      <c r="E70" s="62">
        <v>10.0</v>
      </c>
      <c r="F70" s="62">
        <v>1.0</v>
      </c>
      <c r="G70" s="63">
        <v>149.0</v>
      </c>
      <c r="H70" s="63">
        <v>169.0</v>
      </c>
      <c r="I70" s="63">
        <v>189.0</v>
      </c>
      <c r="J70" s="63">
        <v>209.0</v>
      </c>
    </row>
    <row r="71">
      <c r="A71" s="61">
        <v>112.0</v>
      </c>
      <c r="B71" s="62">
        <v>100.0</v>
      </c>
      <c r="C71" s="62">
        <v>50.0</v>
      </c>
      <c r="D71" s="62">
        <v>25.0</v>
      </c>
      <c r="E71" s="62">
        <v>10.0</v>
      </c>
      <c r="F71" s="62">
        <v>1.0</v>
      </c>
      <c r="G71" s="63">
        <v>150.0</v>
      </c>
      <c r="H71" s="63">
        <v>170.0</v>
      </c>
      <c r="I71" s="63">
        <v>190.0</v>
      </c>
      <c r="J71" s="63">
        <v>210.0</v>
      </c>
    </row>
    <row r="72">
      <c r="A72" s="61">
        <v>118.0</v>
      </c>
      <c r="B72" s="62">
        <v>101.0</v>
      </c>
      <c r="C72" s="62">
        <v>51.0</v>
      </c>
      <c r="D72" s="62">
        <v>25.0</v>
      </c>
      <c r="E72" s="62">
        <v>10.0</v>
      </c>
      <c r="F72" s="62">
        <v>1.0</v>
      </c>
      <c r="G72" s="63">
        <v>151.0</v>
      </c>
      <c r="H72" s="63">
        <v>171.0</v>
      </c>
      <c r="I72" s="63">
        <v>191.0</v>
      </c>
      <c r="J72" s="63">
        <v>211.0</v>
      </c>
    </row>
    <row r="73">
      <c r="A73" s="61">
        <v>125.0</v>
      </c>
      <c r="B73" s="62">
        <v>102.0</v>
      </c>
      <c r="C73" s="62">
        <v>51.0</v>
      </c>
      <c r="D73" s="62">
        <v>26.0</v>
      </c>
      <c r="E73" s="62">
        <v>10.0</v>
      </c>
      <c r="F73" s="62">
        <v>1.0</v>
      </c>
      <c r="G73" s="63">
        <v>152.0</v>
      </c>
      <c r="H73" s="63">
        <v>172.0</v>
      </c>
      <c r="I73" s="63">
        <v>192.0</v>
      </c>
      <c r="J73" s="63">
        <v>212.0</v>
      </c>
    </row>
    <row r="74">
      <c r="A74" s="61">
        <v>132.0</v>
      </c>
      <c r="B74" s="62">
        <v>103.0</v>
      </c>
      <c r="C74" s="62">
        <v>52.0</v>
      </c>
      <c r="D74" s="62">
        <v>26.0</v>
      </c>
      <c r="E74" s="62">
        <v>10.0</v>
      </c>
      <c r="F74" s="62">
        <v>1.0</v>
      </c>
      <c r="G74" s="63">
        <v>153.0</v>
      </c>
      <c r="H74" s="63">
        <v>173.0</v>
      </c>
      <c r="I74" s="63">
        <v>193.0</v>
      </c>
      <c r="J74" s="63">
        <v>213.0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7.0"/>
    <col customWidth="1" min="2" max="2" width="4.13"/>
    <col customWidth="1" min="3" max="3" width="5.5"/>
    <col customWidth="1" min="4" max="4" width="9.38"/>
    <col customWidth="1" min="5" max="5" width="6.88"/>
    <col customWidth="1" min="6" max="6" width="6.5"/>
    <col customWidth="1" min="7" max="7" width="8.0"/>
    <col customWidth="1" min="8" max="8" width="5.63"/>
    <col customWidth="1" min="9" max="9" width="7.63"/>
    <col customWidth="1" min="10" max="10" width="7.75"/>
  </cols>
  <sheetData>
    <row r="1">
      <c r="A1" s="64"/>
      <c r="B1" s="65"/>
      <c r="C1" s="66"/>
      <c r="D1" s="67" t="s">
        <v>368</v>
      </c>
      <c r="E1" s="66"/>
      <c r="F1" s="66"/>
      <c r="G1" s="66"/>
      <c r="H1" s="66"/>
      <c r="I1" s="66"/>
      <c r="J1" s="68"/>
    </row>
    <row r="2">
      <c r="A2" s="69" t="s">
        <v>369</v>
      </c>
      <c r="B2" s="70">
        <v>2.0</v>
      </c>
      <c r="C2" s="71">
        <v>3.0</v>
      </c>
      <c r="D2" s="71">
        <v>4.0</v>
      </c>
      <c r="E2" s="71">
        <v>5.0</v>
      </c>
      <c r="F2" s="71">
        <v>6.0</v>
      </c>
      <c r="G2" s="71">
        <v>7.0</v>
      </c>
      <c r="H2" s="71">
        <v>8.0</v>
      </c>
      <c r="I2" s="71">
        <v>9.0</v>
      </c>
      <c r="J2" s="72">
        <v>10.0</v>
      </c>
    </row>
    <row r="3">
      <c r="A3" s="73">
        <v>1.0</v>
      </c>
      <c r="B3" s="74">
        <v>2.0</v>
      </c>
      <c r="C3" s="74">
        <v>3.0</v>
      </c>
      <c r="D3" s="74">
        <v>4.0</v>
      </c>
      <c r="E3" s="74">
        <v>5.0</v>
      </c>
      <c r="F3" s="74">
        <v>6.0</v>
      </c>
      <c r="G3" s="74">
        <v>7.0</v>
      </c>
      <c r="H3" s="74">
        <v>8.0</v>
      </c>
      <c r="I3" s="74">
        <v>9.0</v>
      </c>
      <c r="J3" s="74">
        <v>10.0</v>
      </c>
    </row>
    <row r="4">
      <c r="A4" s="73">
        <v>2.0</v>
      </c>
      <c r="B4" s="74">
        <v>2.0</v>
      </c>
      <c r="C4" s="74">
        <v>3.0</v>
      </c>
      <c r="D4" s="74">
        <v>4.0</v>
      </c>
      <c r="E4" s="74">
        <v>5.0</v>
      </c>
      <c r="F4" s="74">
        <v>6.0</v>
      </c>
      <c r="G4" s="74">
        <v>7.0</v>
      </c>
      <c r="H4" s="74">
        <v>8.0</v>
      </c>
      <c r="I4" s="74">
        <v>9.0</v>
      </c>
      <c r="J4" s="74">
        <v>10.0</v>
      </c>
    </row>
    <row r="5">
      <c r="A5" s="73">
        <v>3.0</v>
      </c>
      <c r="B5" s="74">
        <v>4.0</v>
      </c>
      <c r="C5" s="74">
        <v>6.0</v>
      </c>
      <c r="D5" s="74">
        <v>8.0</v>
      </c>
      <c r="E5" s="74">
        <v>10.0</v>
      </c>
      <c r="F5" s="74">
        <v>12.0</v>
      </c>
      <c r="G5" s="74">
        <v>14.0</v>
      </c>
      <c r="H5" s="74">
        <v>16.0</v>
      </c>
      <c r="I5" s="74">
        <v>18.0</v>
      </c>
      <c r="J5" s="74">
        <v>20.0</v>
      </c>
    </row>
    <row r="6">
      <c r="A6" s="73">
        <v>4.0</v>
      </c>
      <c r="B6" s="74">
        <v>4.0</v>
      </c>
      <c r="C6" s="74">
        <v>6.0</v>
      </c>
      <c r="D6" s="74">
        <v>8.0</v>
      </c>
      <c r="E6" s="74">
        <v>10.0</v>
      </c>
      <c r="F6" s="74">
        <v>12.0</v>
      </c>
      <c r="G6" s="74">
        <v>14.0</v>
      </c>
      <c r="H6" s="74">
        <v>16.0</v>
      </c>
      <c r="I6" s="74">
        <v>18.0</v>
      </c>
      <c r="J6" s="74">
        <v>20.0</v>
      </c>
    </row>
    <row r="7">
      <c r="A7" s="73">
        <v>5.0</v>
      </c>
      <c r="B7" s="74">
        <v>6.0</v>
      </c>
      <c r="C7" s="74">
        <v>9.0</v>
      </c>
      <c r="D7" s="74">
        <v>12.0</v>
      </c>
      <c r="E7" s="74">
        <v>15.0</v>
      </c>
      <c r="F7" s="74">
        <v>18.0</v>
      </c>
      <c r="G7" s="74">
        <v>21.0</v>
      </c>
      <c r="H7" s="74">
        <v>24.0</v>
      </c>
      <c r="I7" s="74">
        <v>27.0</v>
      </c>
      <c r="J7" s="74">
        <v>30.0</v>
      </c>
    </row>
    <row r="8">
      <c r="A8" s="73">
        <v>6.0</v>
      </c>
      <c r="B8" s="74">
        <v>6.0</v>
      </c>
      <c r="C8" s="74">
        <v>9.0</v>
      </c>
      <c r="D8" s="74">
        <v>12.0</v>
      </c>
      <c r="E8" s="74">
        <v>15.0</v>
      </c>
      <c r="F8" s="74">
        <v>18.0</v>
      </c>
      <c r="G8" s="74">
        <v>21.0</v>
      </c>
      <c r="H8" s="74">
        <v>24.0</v>
      </c>
      <c r="I8" s="74">
        <v>27.0</v>
      </c>
      <c r="J8" s="74">
        <v>30.0</v>
      </c>
    </row>
    <row r="9">
      <c r="A9" s="73">
        <v>7.0</v>
      </c>
      <c r="B9" s="74">
        <v>8.0</v>
      </c>
      <c r="C9" s="74">
        <v>12.0</v>
      </c>
      <c r="D9" s="74">
        <v>16.0</v>
      </c>
      <c r="E9" s="74">
        <v>20.0</v>
      </c>
      <c r="F9" s="74">
        <v>24.0</v>
      </c>
      <c r="G9" s="74">
        <v>28.0</v>
      </c>
      <c r="H9" s="74">
        <v>32.0</v>
      </c>
      <c r="I9" s="74">
        <v>36.0</v>
      </c>
      <c r="J9" s="74">
        <v>40.0</v>
      </c>
    </row>
    <row r="10">
      <c r="A10" s="73">
        <v>8.0</v>
      </c>
      <c r="B10" s="74">
        <v>8.0</v>
      </c>
      <c r="C10" s="74">
        <v>12.0</v>
      </c>
      <c r="D10" s="74">
        <v>16.0</v>
      </c>
      <c r="E10" s="74">
        <v>20.0</v>
      </c>
      <c r="F10" s="74">
        <v>24.0</v>
      </c>
      <c r="G10" s="74">
        <v>28.0</v>
      </c>
      <c r="H10" s="74">
        <v>32.0</v>
      </c>
      <c r="I10" s="74">
        <v>36.0</v>
      </c>
      <c r="J10" s="74">
        <v>40.0</v>
      </c>
    </row>
    <row r="11">
      <c r="A11" s="73">
        <v>9.0</v>
      </c>
      <c r="B11" s="74">
        <v>10.0</v>
      </c>
      <c r="C11" s="74">
        <v>15.0</v>
      </c>
      <c r="D11" s="74">
        <v>20.0</v>
      </c>
      <c r="E11" s="74">
        <v>25.0</v>
      </c>
      <c r="F11" s="74">
        <v>30.0</v>
      </c>
      <c r="G11" s="74">
        <v>35.0</v>
      </c>
      <c r="H11" s="74">
        <v>40.0</v>
      </c>
      <c r="I11" s="74">
        <v>45.0</v>
      </c>
      <c r="J11" s="74">
        <v>50.0</v>
      </c>
    </row>
    <row r="12">
      <c r="A12" s="73">
        <v>10.0</v>
      </c>
      <c r="B12" s="74">
        <v>10.0</v>
      </c>
      <c r="C12" s="74">
        <v>15.0</v>
      </c>
      <c r="D12" s="74">
        <v>20.0</v>
      </c>
      <c r="E12" s="74">
        <v>25.0</v>
      </c>
      <c r="F12" s="74">
        <v>30.0</v>
      </c>
      <c r="G12" s="74">
        <v>35.0</v>
      </c>
      <c r="H12" s="74">
        <v>40.0</v>
      </c>
      <c r="I12" s="74">
        <v>45.0</v>
      </c>
      <c r="J12" s="74">
        <v>50.0</v>
      </c>
    </row>
    <row r="13">
      <c r="A13" s="73">
        <v>11.0</v>
      </c>
      <c r="B13" s="74">
        <v>12.0</v>
      </c>
      <c r="C13" s="74">
        <v>18.0</v>
      </c>
      <c r="D13" s="74">
        <v>24.0</v>
      </c>
      <c r="E13" s="74">
        <v>30.0</v>
      </c>
      <c r="F13" s="74">
        <v>36.0</v>
      </c>
      <c r="G13" s="74">
        <v>42.0</v>
      </c>
      <c r="H13" s="74">
        <v>48.0</v>
      </c>
      <c r="I13" s="74">
        <v>54.0</v>
      </c>
      <c r="J13" s="74">
        <v>60.0</v>
      </c>
    </row>
    <row r="14">
      <c r="A14" s="73">
        <v>12.0</v>
      </c>
      <c r="B14" s="74">
        <v>12.0</v>
      </c>
      <c r="C14" s="74">
        <v>18.0</v>
      </c>
      <c r="D14" s="74">
        <v>24.0</v>
      </c>
      <c r="E14" s="74">
        <v>30.0</v>
      </c>
      <c r="F14" s="74">
        <v>36.0</v>
      </c>
      <c r="G14" s="74">
        <v>42.0</v>
      </c>
      <c r="H14" s="74">
        <v>48.0</v>
      </c>
      <c r="I14" s="74">
        <v>54.0</v>
      </c>
      <c r="J14" s="74">
        <v>60.0</v>
      </c>
    </row>
    <row r="15">
      <c r="A15" s="73">
        <v>13.0</v>
      </c>
      <c r="B15" s="74">
        <v>14.0</v>
      </c>
      <c r="C15" s="74">
        <v>21.0</v>
      </c>
      <c r="D15" s="74">
        <v>28.0</v>
      </c>
      <c r="E15" s="74">
        <v>35.0</v>
      </c>
      <c r="F15" s="74">
        <v>42.0</v>
      </c>
      <c r="G15" s="74">
        <v>49.0</v>
      </c>
      <c r="H15" s="74">
        <v>56.0</v>
      </c>
      <c r="I15" s="74">
        <v>63.0</v>
      </c>
      <c r="J15" s="74">
        <v>70.0</v>
      </c>
    </row>
    <row r="16">
      <c r="A16" s="73">
        <v>14.0</v>
      </c>
      <c r="B16" s="74">
        <v>14.0</v>
      </c>
      <c r="C16" s="74">
        <v>21.0</v>
      </c>
      <c r="D16" s="74">
        <v>28.0</v>
      </c>
      <c r="E16" s="74">
        <v>35.0</v>
      </c>
      <c r="F16" s="74">
        <v>42.0</v>
      </c>
      <c r="G16" s="74">
        <v>49.0</v>
      </c>
      <c r="H16" s="74">
        <v>56.0</v>
      </c>
      <c r="I16" s="74">
        <v>63.0</v>
      </c>
      <c r="J16" s="74">
        <v>70.0</v>
      </c>
    </row>
    <row r="17">
      <c r="A17" s="73">
        <v>15.0</v>
      </c>
      <c r="B17" s="74">
        <v>16.0</v>
      </c>
      <c r="C17" s="74">
        <v>24.0</v>
      </c>
      <c r="D17" s="74">
        <v>32.0</v>
      </c>
      <c r="E17" s="74">
        <v>40.0</v>
      </c>
      <c r="F17" s="74">
        <v>48.0</v>
      </c>
      <c r="G17" s="74">
        <v>56.0</v>
      </c>
      <c r="H17" s="74">
        <v>64.0</v>
      </c>
      <c r="I17" s="74">
        <v>72.0</v>
      </c>
      <c r="J17" s="74">
        <v>80.0</v>
      </c>
    </row>
    <row r="18">
      <c r="A18" s="73">
        <v>16.0</v>
      </c>
      <c r="B18" s="74">
        <v>16.0</v>
      </c>
      <c r="C18" s="74">
        <v>24.0</v>
      </c>
      <c r="D18" s="74">
        <v>32.0</v>
      </c>
      <c r="E18" s="74">
        <v>40.0</v>
      </c>
      <c r="F18" s="74">
        <v>48.0</v>
      </c>
      <c r="G18" s="74">
        <v>56.0</v>
      </c>
      <c r="H18" s="74">
        <v>64.0</v>
      </c>
      <c r="I18" s="74">
        <v>72.0</v>
      </c>
      <c r="J18" s="74">
        <v>80.0</v>
      </c>
    </row>
    <row r="19">
      <c r="A19" s="73">
        <v>17.0</v>
      </c>
      <c r="B19" s="74">
        <v>18.0</v>
      </c>
      <c r="C19" s="74">
        <v>27.0</v>
      </c>
      <c r="D19" s="74">
        <v>36.0</v>
      </c>
      <c r="E19" s="74">
        <v>45.0</v>
      </c>
      <c r="F19" s="74">
        <v>54.0</v>
      </c>
      <c r="G19" s="74">
        <v>63.0</v>
      </c>
      <c r="H19" s="74">
        <v>72.0</v>
      </c>
      <c r="I19" s="74">
        <v>81.0</v>
      </c>
      <c r="J19" s="74">
        <v>90.0</v>
      </c>
    </row>
    <row r="20">
      <c r="A20" s="73">
        <v>18.0</v>
      </c>
      <c r="B20" s="74">
        <v>18.0</v>
      </c>
      <c r="C20" s="74">
        <v>27.0</v>
      </c>
      <c r="D20" s="74">
        <v>36.0</v>
      </c>
      <c r="E20" s="74">
        <v>45.0</v>
      </c>
      <c r="F20" s="74">
        <v>54.0</v>
      </c>
      <c r="G20" s="74">
        <v>63.0</v>
      </c>
      <c r="H20" s="74">
        <v>72.0</v>
      </c>
      <c r="I20" s="74">
        <v>81.0</v>
      </c>
      <c r="J20" s="74">
        <v>90.0</v>
      </c>
    </row>
    <row r="21">
      <c r="A21" s="73">
        <v>19.0</v>
      </c>
      <c r="B21" s="74">
        <v>20.0</v>
      </c>
      <c r="C21" s="74">
        <v>30.0</v>
      </c>
      <c r="D21" s="74">
        <v>40.0</v>
      </c>
      <c r="E21" s="74">
        <v>50.0</v>
      </c>
      <c r="F21" s="74">
        <v>60.0</v>
      </c>
      <c r="G21" s="74">
        <v>70.0</v>
      </c>
      <c r="H21" s="74">
        <v>80.0</v>
      </c>
      <c r="I21" s="74">
        <v>90.0</v>
      </c>
      <c r="J21" s="74">
        <v>100.0</v>
      </c>
    </row>
    <row r="22">
      <c r="A22" s="73">
        <v>20.0</v>
      </c>
      <c r="B22" s="74">
        <v>20.0</v>
      </c>
      <c r="C22" s="74">
        <v>30.0</v>
      </c>
      <c r="D22" s="74">
        <v>40.0</v>
      </c>
      <c r="E22" s="74">
        <v>50.0</v>
      </c>
      <c r="F22" s="74">
        <v>60.0</v>
      </c>
      <c r="G22" s="74">
        <v>70.0</v>
      </c>
      <c r="H22" s="74">
        <v>80.0</v>
      </c>
      <c r="I22" s="74">
        <v>90.0</v>
      </c>
      <c r="J22" s="74">
        <v>100.0</v>
      </c>
    </row>
    <row r="23">
      <c r="A23" s="73">
        <v>21.0</v>
      </c>
      <c r="B23" s="74">
        <v>22.0</v>
      </c>
      <c r="C23" s="74">
        <v>33.0</v>
      </c>
      <c r="D23" s="74">
        <v>44.0</v>
      </c>
      <c r="E23" s="74">
        <v>55.0</v>
      </c>
      <c r="F23" s="74">
        <v>66.0</v>
      </c>
      <c r="G23" s="74">
        <v>77.0</v>
      </c>
      <c r="H23" s="74">
        <v>88.0</v>
      </c>
      <c r="I23" s="74">
        <v>99.0</v>
      </c>
      <c r="J23" s="74">
        <v>110.0</v>
      </c>
    </row>
    <row r="24">
      <c r="A24" s="73">
        <v>22.0</v>
      </c>
      <c r="B24" s="74">
        <v>22.0</v>
      </c>
      <c r="C24" s="74">
        <v>33.0</v>
      </c>
      <c r="D24" s="74">
        <v>44.0</v>
      </c>
      <c r="E24" s="74">
        <v>55.0</v>
      </c>
      <c r="F24" s="74">
        <v>66.0</v>
      </c>
      <c r="G24" s="74">
        <v>77.0</v>
      </c>
      <c r="H24" s="74">
        <v>88.0</v>
      </c>
      <c r="I24" s="74">
        <v>99.0</v>
      </c>
      <c r="J24" s="74">
        <v>110.0</v>
      </c>
    </row>
    <row r="25">
      <c r="A25" s="73">
        <v>23.0</v>
      </c>
      <c r="B25" s="74">
        <v>24.0</v>
      </c>
      <c r="C25" s="74">
        <v>36.0</v>
      </c>
      <c r="D25" s="74">
        <v>48.0</v>
      </c>
      <c r="E25" s="74">
        <v>60.0</v>
      </c>
      <c r="F25" s="74">
        <v>72.0</v>
      </c>
      <c r="G25" s="74">
        <v>84.0</v>
      </c>
      <c r="H25" s="74">
        <v>96.0</v>
      </c>
      <c r="I25" s="74">
        <v>108.0</v>
      </c>
      <c r="J25" s="74">
        <v>120.0</v>
      </c>
    </row>
    <row r="26">
      <c r="A26" s="73">
        <v>24.0</v>
      </c>
      <c r="B26" s="74">
        <v>24.0</v>
      </c>
      <c r="C26" s="74">
        <v>36.0</v>
      </c>
      <c r="D26" s="74">
        <v>48.0</v>
      </c>
      <c r="E26" s="74">
        <v>60.0</v>
      </c>
      <c r="F26" s="74">
        <v>72.0</v>
      </c>
      <c r="G26" s="74">
        <v>84.0</v>
      </c>
      <c r="H26" s="74">
        <v>96.0</v>
      </c>
      <c r="I26" s="74">
        <v>108.0</v>
      </c>
      <c r="J26" s="74">
        <v>120.0</v>
      </c>
    </row>
    <row r="27">
      <c r="A27" s="73">
        <v>25.0</v>
      </c>
      <c r="B27" s="74">
        <v>26.0</v>
      </c>
      <c r="C27" s="74">
        <v>39.0</v>
      </c>
      <c r="D27" s="74">
        <v>52.0</v>
      </c>
      <c r="E27" s="74">
        <v>65.0</v>
      </c>
      <c r="F27" s="74">
        <v>78.0</v>
      </c>
      <c r="G27" s="74">
        <v>91.0</v>
      </c>
      <c r="H27" s="74">
        <v>104.0</v>
      </c>
      <c r="I27" s="74">
        <v>117.0</v>
      </c>
      <c r="J27" s="74">
        <v>130.0</v>
      </c>
    </row>
    <row r="28">
      <c r="A28" s="73">
        <v>26.0</v>
      </c>
      <c r="B28" s="74">
        <v>26.0</v>
      </c>
      <c r="C28" s="74">
        <v>39.0</v>
      </c>
      <c r="D28" s="74">
        <v>52.0</v>
      </c>
      <c r="E28" s="74">
        <v>65.0</v>
      </c>
      <c r="F28" s="74">
        <v>78.0</v>
      </c>
      <c r="G28" s="74">
        <v>91.0</v>
      </c>
      <c r="H28" s="74">
        <v>104.0</v>
      </c>
      <c r="I28" s="74">
        <v>117.0</v>
      </c>
      <c r="J28" s="74">
        <v>130.0</v>
      </c>
    </row>
    <row r="29">
      <c r="A29" s="73">
        <v>27.0</v>
      </c>
      <c r="B29" s="74">
        <v>28.0</v>
      </c>
      <c r="C29" s="74">
        <v>42.0</v>
      </c>
      <c r="D29" s="74">
        <v>56.0</v>
      </c>
      <c r="E29" s="74">
        <v>70.0</v>
      </c>
      <c r="F29" s="74">
        <v>84.0</v>
      </c>
      <c r="G29" s="74">
        <v>98.0</v>
      </c>
      <c r="H29" s="74">
        <v>112.0</v>
      </c>
      <c r="I29" s="74">
        <v>126.0</v>
      </c>
      <c r="J29" s="74">
        <v>140.0</v>
      </c>
    </row>
    <row r="30">
      <c r="A30" s="73">
        <v>28.0</v>
      </c>
      <c r="B30" s="74">
        <v>28.0</v>
      </c>
      <c r="C30" s="74">
        <v>42.0</v>
      </c>
      <c r="D30" s="74">
        <v>56.0</v>
      </c>
      <c r="E30" s="74">
        <v>70.0</v>
      </c>
      <c r="F30" s="74">
        <v>84.0</v>
      </c>
      <c r="G30" s="74">
        <v>98.0</v>
      </c>
      <c r="H30" s="74">
        <v>112.0</v>
      </c>
      <c r="I30" s="74">
        <v>126.0</v>
      </c>
      <c r="J30" s="74">
        <v>140.0</v>
      </c>
    </row>
    <row r="31">
      <c r="A31" s="73">
        <v>29.0</v>
      </c>
      <c r="B31" s="74">
        <v>30.0</v>
      </c>
      <c r="C31" s="74">
        <v>45.0</v>
      </c>
      <c r="D31" s="74">
        <v>60.0</v>
      </c>
      <c r="E31" s="74">
        <v>75.0</v>
      </c>
      <c r="F31" s="74">
        <v>90.0</v>
      </c>
      <c r="G31" s="74">
        <v>105.0</v>
      </c>
      <c r="H31" s="74">
        <v>120.0</v>
      </c>
      <c r="I31" s="74">
        <v>135.0</v>
      </c>
      <c r="J31" s="74">
        <v>150.0</v>
      </c>
    </row>
    <row r="32">
      <c r="A32" s="73">
        <v>30.0</v>
      </c>
      <c r="B32" s="74">
        <v>30.0</v>
      </c>
      <c r="C32" s="74">
        <v>45.0</v>
      </c>
      <c r="D32" s="74">
        <v>60.0</v>
      </c>
      <c r="E32" s="74">
        <v>75.0</v>
      </c>
      <c r="F32" s="74">
        <v>90.0</v>
      </c>
      <c r="G32" s="74">
        <v>105.0</v>
      </c>
      <c r="H32" s="74">
        <v>120.0</v>
      </c>
      <c r="I32" s="74">
        <v>135.0</v>
      </c>
      <c r="J32" s="74">
        <v>150.0</v>
      </c>
    </row>
    <row r="33">
      <c r="A33" s="73">
        <v>31.0</v>
      </c>
      <c r="B33" s="74">
        <v>32.0</v>
      </c>
      <c r="C33" s="74">
        <v>48.0</v>
      </c>
      <c r="D33" s="74">
        <v>64.0</v>
      </c>
      <c r="E33" s="74">
        <v>80.0</v>
      </c>
      <c r="F33" s="74">
        <v>96.0</v>
      </c>
      <c r="G33" s="74">
        <v>112.0</v>
      </c>
      <c r="H33" s="74">
        <v>128.0</v>
      </c>
      <c r="I33" s="74">
        <v>144.0</v>
      </c>
      <c r="J33" s="74">
        <v>160.0</v>
      </c>
    </row>
    <row r="34">
      <c r="A34" s="73">
        <v>32.0</v>
      </c>
      <c r="B34" s="74">
        <v>32.0</v>
      </c>
      <c r="C34" s="74">
        <v>48.0</v>
      </c>
      <c r="D34" s="74">
        <v>64.0</v>
      </c>
      <c r="E34" s="74">
        <v>80.0</v>
      </c>
      <c r="F34" s="74">
        <v>96.0</v>
      </c>
      <c r="G34" s="74">
        <v>112.0</v>
      </c>
      <c r="H34" s="74">
        <v>128.0</v>
      </c>
      <c r="I34" s="74">
        <v>144.0</v>
      </c>
      <c r="J34" s="74">
        <v>160.0</v>
      </c>
    </row>
    <row r="35">
      <c r="A35" s="73">
        <v>33.0</v>
      </c>
      <c r="B35" s="74">
        <v>34.0</v>
      </c>
      <c r="C35" s="74">
        <v>51.0</v>
      </c>
      <c r="D35" s="74">
        <v>68.0</v>
      </c>
      <c r="E35" s="74">
        <v>85.0</v>
      </c>
      <c r="F35" s="74">
        <v>102.0</v>
      </c>
      <c r="G35" s="74">
        <v>119.0</v>
      </c>
      <c r="H35" s="74">
        <v>136.0</v>
      </c>
      <c r="I35" s="74">
        <v>153.0</v>
      </c>
      <c r="J35" s="74">
        <v>170.0</v>
      </c>
    </row>
    <row r="36">
      <c r="A36" s="73">
        <v>34.0</v>
      </c>
      <c r="B36" s="74">
        <v>34.0</v>
      </c>
      <c r="C36" s="74">
        <v>51.0</v>
      </c>
      <c r="D36" s="74">
        <v>68.0</v>
      </c>
      <c r="E36" s="74">
        <v>85.0</v>
      </c>
      <c r="F36" s="74">
        <v>102.0</v>
      </c>
      <c r="G36" s="74">
        <v>119.0</v>
      </c>
      <c r="H36" s="74">
        <v>136.0</v>
      </c>
      <c r="I36" s="74">
        <v>153.0</v>
      </c>
      <c r="J36" s="74">
        <v>170.0</v>
      </c>
    </row>
    <row r="37">
      <c r="A37" s="73">
        <v>35.0</v>
      </c>
      <c r="B37" s="74">
        <v>36.0</v>
      </c>
      <c r="C37" s="74">
        <v>54.0</v>
      </c>
      <c r="D37" s="74">
        <v>72.0</v>
      </c>
      <c r="E37" s="74">
        <v>90.0</v>
      </c>
      <c r="F37" s="74">
        <v>108.0</v>
      </c>
      <c r="G37" s="74">
        <v>126.0</v>
      </c>
      <c r="H37" s="74">
        <v>144.0</v>
      </c>
      <c r="I37" s="74">
        <v>162.0</v>
      </c>
      <c r="J37" s="74">
        <v>180.0</v>
      </c>
    </row>
    <row r="38">
      <c r="A38" s="73">
        <v>36.0</v>
      </c>
      <c r="B38" s="74">
        <v>36.0</v>
      </c>
      <c r="C38" s="74">
        <v>54.0</v>
      </c>
      <c r="D38" s="74">
        <v>72.0</v>
      </c>
      <c r="E38" s="74">
        <v>90.0</v>
      </c>
      <c r="F38" s="74">
        <v>108.0</v>
      </c>
      <c r="G38" s="74">
        <v>126.0</v>
      </c>
      <c r="H38" s="74">
        <v>144.0</v>
      </c>
      <c r="I38" s="74">
        <v>162.0</v>
      </c>
      <c r="J38" s="74">
        <v>180.0</v>
      </c>
    </row>
    <row r="39">
      <c r="A39" s="73">
        <v>37.0</v>
      </c>
      <c r="B39" s="74">
        <v>38.0</v>
      </c>
      <c r="C39" s="74">
        <v>57.0</v>
      </c>
      <c r="D39" s="74">
        <v>76.0</v>
      </c>
      <c r="E39" s="74">
        <v>95.0</v>
      </c>
      <c r="F39" s="74">
        <v>114.0</v>
      </c>
      <c r="G39" s="74">
        <v>133.0</v>
      </c>
      <c r="H39" s="74">
        <v>152.0</v>
      </c>
      <c r="I39" s="74">
        <v>171.0</v>
      </c>
      <c r="J39" s="74">
        <v>190.0</v>
      </c>
    </row>
    <row r="40">
      <c r="A40" s="73">
        <v>38.0</v>
      </c>
      <c r="B40" s="74">
        <v>38.0</v>
      </c>
      <c r="C40" s="74">
        <v>57.0</v>
      </c>
      <c r="D40" s="74">
        <v>76.0</v>
      </c>
      <c r="E40" s="74">
        <v>95.0</v>
      </c>
      <c r="F40" s="74">
        <v>114.0</v>
      </c>
      <c r="G40" s="74">
        <v>133.0</v>
      </c>
      <c r="H40" s="74">
        <v>152.0</v>
      </c>
      <c r="I40" s="74">
        <v>171.0</v>
      </c>
      <c r="J40" s="74">
        <v>190.0</v>
      </c>
    </row>
    <row r="41">
      <c r="A41" s="73">
        <v>39.0</v>
      </c>
      <c r="B41" s="74">
        <v>40.0</v>
      </c>
      <c r="C41" s="74">
        <v>60.0</v>
      </c>
      <c r="D41" s="74">
        <v>80.0</v>
      </c>
      <c r="E41" s="74">
        <v>100.0</v>
      </c>
      <c r="F41" s="74">
        <v>120.0</v>
      </c>
      <c r="G41" s="74">
        <v>140.0</v>
      </c>
      <c r="H41" s="74">
        <v>160.0</v>
      </c>
      <c r="I41" s="74">
        <v>180.0</v>
      </c>
      <c r="J41" s="74">
        <v>200.0</v>
      </c>
    </row>
    <row r="42">
      <c r="A42" s="73">
        <v>40.0</v>
      </c>
      <c r="B42" s="74">
        <v>40.0</v>
      </c>
      <c r="C42" s="74">
        <v>60.0</v>
      </c>
      <c r="D42" s="74">
        <v>80.0</v>
      </c>
      <c r="E42" s="74">
        <v>100.0</v>
      </c>
      <c r="F42" s="74">
        <v>120.0</v>
      </c>
      <c r="G42" s="74">
        <v>140.0</v>
      </c>
      <c r="H42" s="74">
        <v>160.0</v>
      </c>
      <c r="I42" s="74">
        <v>180.0</v>
      </c>
      <c r="J42" s="74">
        <v>200.0</v>
      </c>
    </row>
    <row r="43">
      <c r="A43" s="73">
        <v>41.0</v>
      </c>
      <c r="B43" s="74">
        <v>42.0</v>
      </c>
      <c r="C43" s="74">
        <v>63.0</v>
      </c>
      <c r="D43" s="74">
        <v>84.0</v>
      </c>
      <c r="E43" s="74">
        <v>105.0</v>
      </c>
      <c r="F43" s="74">
        <v>126.0</v>
      </c>
      <c r="G43" s="74">
        <v>147.0</v>
      </c>
      <c r="H43" s="74">
        <v>168.0</v>
      </c>
      <c r="I43" s="74">
        <v>189.0</v>
      </c>
      <c r="J43" s="74">
        <v>210.0</v>
      </c>
    </row>
    <row r="44">
      <c r="A44" s="73">
        <v>42.0</v>
      </c>
      <c r="B44" s="74">
        <v>42.0</v>
      </c>
      <c r="C44" s="74">
        <v>63.0</v>
      </c>
      <c r="D44" s="74">
        <v>84.0</v>
      </c>
      <c r="E44" s="74">
        <v>105.0</v>
      </c>
      <c r="F44" s="74">
        <v>126.0</v>
      </c>
      <c r="G44" s="74">
        <v>147.0</v>
      </c>
      <c r="H44" s="74">
        <v>168.0</v>
      </c>
      <c r="I44" s="74">
        <v>189.0</v>
      </c>
      <c r="J44" s="74">
        <v>210.0</v>
      </c>
    </row>
    <row r="45">
      <c r="A45" s="73">
        <v>43.0</v>
      </c>
      <c r="B45" s="74">
        <v>44.0</v>
      </c>
      <c r="C45" s="74">
        <v>66.0</v>
      </c>
      <c r="D45" s="74">
        <v>88.0</v>
      </c>
      <c r="E45" s="74">
        <v>110.0</v>
      </c>
      <c r="F45" s="74">
        <v>132.0</v>
      </c>
      <c r="G45" s="74">
        <v>154.0</v>
      </c>
      <c r="H45" s="74">
        <v>176.0</v>
      </c>
      <c r="I45" s="74">
        <v>198.0</v>
      </c>
      <c r="J45" s="74">
        <v>220.0</v>
      </c>
    </row>
    <row r="46">
      <c r="A46" s="73">
        <v>44.0</v>
      </c>
      <c r="B46" s="74">
        <v>44.0</v>
      </c>
      <c r="C46" s="74">
        <v>66.0</v>
      </c>
      <c r="D46" s="74">
        <v>88.0</v>
      </c>
      <c r="E46" s="74">
        <v>110.0</v>
      </c>
      <c r="F46" s="74">
        <v>132.0</v>
      </c>
      <c r="G46" s="74">
        <v>154.0</v>
      </c>
      <c r="H46" s="74">
        <v>176.0</v>
      </c>
      <c r="I46" s="74">
        <v>198.0</v>
      </c>
      <c r="J46" s="74">
        <v>220.0</v>
      </c>
    </row>
    <row r="47">
      <c r="A47" s="73">
        <v>45.0</v>
      </c>
      <c r="B47" s="74">
        <v>46.0</v>
      </c>
      <c r="C47" s="74">
        <v>69.0</v>
      </c>
      <c r="D47" s="74">
        <v>92.0</v>
      </c>
      <c r="E47" s="74">
        <v>115.0</v>
      </c>
      <c r="F47" s="74">
        <v>138.0</v>
      </c>
      <c r="G47" s="74">
        <v>161.0</v>
      </c>
      <c r="H47" s="74">
        <v>184.0</v>
      </c>
      <c r="I47" s="74">
        <v>207.0</v>
      </c>
      <c r="J47" s="74">
        <v>230.0</v>
      </c>
    </row>
    <row r="48">
      <c r="A48" s="73">
        <v>46.0</v>
      </c>
      <c r="B48" s="74">
        <v>46.0</v>
      </c>
      <c r="C48" s="74">
        <v>69.0</v>
      </c>
      <c r="D48" s="74">
        <v>92.0</v>
      </c>
      <c r="E48" s="74">
        <v>115.0</v>
      </c>
      <c r="F48" s="74">
        <v>138.0</v>
      </c>
      <c r="G48" s="74">
        <v>161.0</v>
      </c>
      <c r="H48" s="74">
        <v>184.0</v>
      </c>
      <c r="I48" s="74">
        <v>207.0</v>
      </c>
      <c r="J48" s="74">
        <v>230.0</v>
      </c>
    </row>
    <row r="49">
      <c r="A49" s="73">
        <v>47.0</v>
      </c>
      <c r="B49" s="74">
        <v>48.0</v>
      </c>
      <c r="C49" s="74">
        <v>72.0</v>
      </c>
      <c r="D49" s="74">
        <v>96.0</v>
      </c>
      <c r="E49" s="74">
        <v>120.0</v>
      </c>
      <c r="F49" s="74">
        <v>144.0</v>
      </c>
      <c r="G49" s="74">
        <v>168.0</v>
      </c>
      <c r="H49" s="74">
        <v>192.0</v>
      </c>
      <c r="I49" s="74">
        <v>216.0</v>
      </c>
      <c r="J49" s="74">
        <v>240.0</v>
      </c>
    </row>
    <row r="50">
      <c r="A50" s="73">
        <v>48.0</v>
      </c>
      <c r="B50" s="74">
        <v>48.0</v>
      </c>
      <c r="C50" s="74">
        <v>72.0</v>
      </c>
      <c r="D50" s="74">
        <v>96.0</v>
      </c>
      <c r="E50" s="74">
        <v>120.0</v>
      </c>
      <c r="F50" s="74">
        <v>144.0</v>
      </c>
      <c r="G50" s="74">
        <v>168.0</v>
      </c>
      <c r="H50" s="74">
        <v>192.0</v>
      </c>
      <c r="I50" s="74">
        <v>216.0</v>
      </c>
      <c r="J50" s="74">
        <v>240.0</v>
      </c>
    </row>
    <row r="51">
      <c r="A51" s="73">
        <v>49.0</v>
      </c>
      <c r="B51" s="74">
        <v>50.0</v>
      </c>
      <c r="C51" s="74">
        <v>75.0</v>
      </c>
      <c r="D51" s="74">
        <v>100.0</v>
      </c>
      <c r="E51" s="74">
        <v>125.0</v>
      </c>
      <c r="F51" s="74">
        <v>150.0</v>
      </c>
      <c r="G51" s="74">
        <v>175.0</v>
      </c>
      <c r="H51" s="74">
        <v>200.0</v>
      </c>
      <c r="I51" s="74">
        <v>225.0</v>
      </c>
      <c r="J51" s="74">
        <v>250.0</v>
      </c>
    </row>
    <row r="52">
      <c r="A52" s="75">
        <v>50.0</v>
      </c>
      <c r="B52" s="74">
        <v>50.0</v>
      </c>
      <c r="C52" s="74">
        <v>75.0</v>
      </c>
      <c r="D52" s="74">
        <v>100.0</v>
      </c>
      <c r="E52" s="74">
        <v>125.0</v>
      </c>
      <c r="F52" s="74">
        <v>150.0</v>
      </c>
      <c r="G52" s="74">
        <v>175.0</v>
      </c>
      <c r="H52" s="74">
        <v>200.0</v>
      </c>
      <c r="I52" s="74">
        <v>225.0</v>
      </c>
      <c r="J52" s="74">
        <v>250.0</v>
      </c>
    </row>
  </sheetData>
  <drawing r:id="rId1"/>
</worksheet>
</file>