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4115" windowHeight="86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16" i="1" l="1"/>
  <c r="B16" i="1" s="1"/>
  <c r="B11" i="1"/>
  <c r="B13" i="1" s="1"/>
  <c r="C11" i="1"/>
  <c r="C13" i="1" s="1"/>
  <c r="B23" i="1"/>
  <c r="C36" i="1"/>
  <c r="D36" i="1"/>
  <c r="C37" i="1"/>
  <c r="C38" i="1"/>
  <c r="C39" i="1"/>
  <c r="B29" i="1"/>
  <c r="C40" i="1"/>
  <c r="B3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B54" i="1"/>
  <c r="E36" i="1" l="1"/>
  <c r="B33" i="1"/>
  <c r="D43" i="1" s="1"/>
  <c r="E43" i="1" s="1"/>
  <c r="A18" i="1"/>
  <c r="B18" i="1" s="1"/>
  <c r="B20" i="1" s="1"/>
  <c r="C54" i="1"/>
  <c r="D48" i="1" l="1"/>
  <c r="E48" i="1" s="1"/>
  <c r="D45" i="1"/>
  <c r="E45" i="1" s="1"/>
  <c r="D41" i="1"/>
  <c r="E41" i="1" s="1"/>
  <c r="D39" i="1"/>
  <c r="E39" i="1" s="1"/>
  <c r="D49" i="1"/>
  <c r="E49" i="1" s="1"/>
  <c r="D52" i="1"/>
  <c r="E52" i="1" s="1"/>
  <c r="D50" i="1"/>
  <c r="E50" i="1" s="1"/>
  <c r="D51" i="1"/>
  <c r="E51" i="1" s="1"/>
  <c r="D44" i="1"/>
  <c r="E44" i="1" s="1"/>
  <c r="D53" i="1"/>
  <c r="E53" i="1" s="1"/>
  <c r="D46" i="1"/>
  <c r="E46" i="1" s="1"/>
  <c r="D47" i="1"/>
  <c r="E47" i="1" s="1"/>
  <c r="D37" i="1"/>
  <c r="E37" i="1" s="1"/>
  <c r="D38" i="1"/>
  <c r="E38" i="1" s="1"/>
  <c r="D40" i="1"/>
  <c r="E40" i="1" s="1"/>
  <c r="D42" i="1"/>
  <c r="E42" i="1" s="1"/>
  <c r="C22" i="1"/>
  <c r="C23" i="1"/>
  <c r="B55" i="1" s="1"/>
  <c r="D54" i="1" l="1"/>
  <c r="E54" i="1" s="1"/>
</calcChain>
</file>

<file path=xl/sharedStrings.xml><?xml version="1.0" encoding="utf-8"?>
<sst xmlns="http://schemas.openxmlformats.org/spreadsheetml/2006/main" count="45" uniqueCount="42">
  <si>
    <t>Cuota Android GBA + CABA Llegada</t>
  </si>
  <si>
    <t>Porcentaje Pob. Tot.</t>
  </si>
  <si>
    <t>Llegada al mercado</t>
  </si>
  <si>
    <t>Gratis</t>
  </si>
  <si>
    <t>Ingreso</t>
  </si>
  <si>
    <t xml:space="preserve">Cuota Android </t>
  </si>
  <si>
    <t>CABA</t>
  </si>
  <si>
    <t>Constantes</t>
  </si>
  <si>
    <t>Porcentaje</t>
  </si>
  <si>
    <t>Observaciones</t>
  </si>
  <si>
    <t>USD Cambio</t>
  </si>
  <si>
    <t xml:space="preserve">Costo Desarrollo </t>
  </si>
  <si>
    <t>Cant. Vendidas</t>
  </si>
  <si>
    <t>Costos</t>
  </si>
  <si>
    <t>Smartphone GBA y CABA</t>
  </si>
  <si>
    <t>Cantidad</t>
  </si>
  <si>
    <t>Bimestres</t>
  </si>
  <si>
    <t>Delta Mercado Hoy</t>
  </si>
  <si>
    <t>Ingreso-Costo</t>
  </si>
  <si>
    <t>Paga</t>
  </si>
  <si>
    <t>Total celulares x hogares</t>
  </si>
  <si>
    <t>http://www.networksolutions.com/web-hosting/index.jsp</t>
  </si>
  <si>
    <t>Total Smartphones 27%</t>
  </si>
  <si>
    <t>GBA</t>
  </si>
  <si>
    <t>Gtos. A y F</t>
  </si>
  <si>
    <t>Costo Recurso Mant.</t>
  </si>
  <si>
    <t>Con publicidad en Facebook</t>
  </si>
  <si>
    <t>Costos productivos</t>
  </si>
  <si>
    <t>Aplicacion</t>
  </si>
  <si>
    <t>Población</t>
  </si>
  <si>
    <t>Hogares con Celular</t>
  </si>
  <si>
    <t>https://mongohq.com/pricing</t>
  </si>
  <si>
    <t>Costo Hosting DB</t>
  </si>
  <si>
    <t>Argentina</t>
  </si>
  <si>
    <t>Precio Aplicacion ARS</t>
  </si>
  <si>
    <t>Costos iniciales</t>
  </si>
  <si>
    <t>Cuota Android GBA + CABA</t>
  </si>
  <si>
    <t>Total</t>
  </si>
  <si>
    <t>Costo Hosting Web</t>
  </si>
  <si>
    <t>Celulares x hogar</t>
  </si>
  <si>
    <t>Valor</t>
  </si>
  <si>
    <t>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</si>
</sst>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NumberFormat="1" applyFont="1" applyFill="1" applyAlignment="1">
      <alignment wrapText="1"/>
    </xf>
    <xf numFmtId="0" fontId="2" fillId="0" borderId="3" xfId="0" applyNumberFormat="1" applyFont="1" applyFill="1" applyBorder="1" applyAlignment="1">
      <alignment wrapText="1"/>
    </xf>
    <xf numFmtId="0" fontId="2" fillId="0" borderId="5" xfId="0" applyNumberFormat="1" applyFont="1" applyFill="1" applyBorder="1" applyAlignment="1">
      <alignment wrapText="1"/>
    </xf>
    <xf numFmtId="0" fontId="2" fillId="0" borderId="1" xfId="0" applyNumberFormat="1" applyFont="1" applyFill="1" applyBorder="1" applyAlignment="1">
      <alignment wrapText="1"/>
    </xf>
    <xf numFmtId="0" fontId="2" fillId="0" borderId="6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wrapText="1"/>
    </xf>
    <xf numFmtId="0" fontId="1" fillId="2" borderId="4" xfId="0" applyNumberFormat="1" applyFont="1" applyFill="1" applyBorder="1" applyAlignment="1">
      <alignment vertical="center" wrapText="1"/>
    </xf>
    <xf numFmtId="3" fontId="2" fillId="0" borderId="4" xfId="0" applyNumberFormat="1" applyFont="1" applyFill="1" applyBorder="1" applyAlignment="1">
      <alignment wrapText="1"/>
    </xf>
    <xf numFmtId="3" fontId="2" fillId="0" borderId="0" xfId="0" applyNumberFormat="1" applyFont="1" applyFill="1" applyBorder="1" applyAlignment="1">
      <alignment wrapText="1"/>
    </xf>
    <xf numFmtId="0" fontId="2" fillId="0" borderId="0" xfId="0" applyFont="1" applyBorder="1">
      <alignment vertical="center"/>
    </xf>
    <xf numFmtId="0" fontId="4" fillId="0" borderId="0" xfId="0" applyNumberFormat="1" applyFont="1" applyFill="1" applyBorder="1" applyAlignment="1">
      <alignment wrapText="1"/>
    </xf>
    <xf numFmtId="3" fontId="4" fillId="0" borderId="0" xfId="0" applyNumberFormat="1" applyFont="1" applyFill="1" applyBorder="1" applyAlignment="1">
      <alignment wrapText="1"/>
    </xf>
    <xf numFmtId="3" fontId="2" fillId="0" borderId="2" xfId="0" applyNumberFormat="1" applyFont="1" applyFill="1" applyBorder="1" applyAlignment="1">
      <alignment wrapText="1"/>
    </xf>
    <xf numFmtId="0" fontId="1" fillId="2" borderId="8" xfId="0" applyNumberFormat="1" applyFont="1" applyFill="1" applyBorder="1" applyAlignment="1">
      <alignment vertical="center" wrapText="1"/>
    </xf>
    <xf numFmtId="0" fontId="1" fillId="2" borderId="9" xfId="0" applyNumberFormat="1" applyFont="1" applyFill="1" applyBorder="1" applyAlignment="1">
      <alignment vertical="center" wrapText="1"/>
    </xf>
    <xf numFmtId="0" fontId="4" fillId="3" borderId="10" xfId="0" applyNumberFormat="1" applyFont="1" applyFill="1" applyBorder="1" applyAlignment="1">
      <alignment wrapText="1"/>
    </xf>
    <xf numFmtId="0" fontId="4" fillId="3" borderId="11" xfId="0" applyNumberFormat="1" applyFont="1" applyFill="1" applyBorder="1" applyAlignment="1">
      <alignment wrapText="1"/>
    </xf>
    <xf numFmtId="0" fontId="4" fillId="0" borderId="10" xfId="0" applyNumberFormat="1" applyFont="1" applyFill="1" applyBorder="1" applyAlignment="1">
      <alignment wrapText="1"/>
    </xf>
    <xf numFmtId="3" fontId="2" fillId="0" borderId="11" xfId="0" applyNumberFormat="1" applyFont="1" applyFill="1" applyBorder="1" applyAlignment="1">
      <alignment wrapText="1"/>
    </xf>
    <xf numFmtId="0" fontId="4" fillId="3" borderId="12" xfId="0" applyNumberFormat="1" applyFont="1" applyFill="1" applyBorder="1" applyAlignment="1">
      <alignment wrapText="1"/>
    </xf>
    <xf numFmtId="0" fontId="4" fillId="3" borderId="13" xfId="0" applyNumberFormat="1" applyFont="1" applyFill="1" applyBorder="1" applyAlignment="1">
      <alignment wrapText="1"/>
    </xf>
    <xf numFmtId="0" fontId="1" fillId="2" borderId="15" xfId="0" applyNumberFormat="1" applyFont="1" applyFill="1" applyBorder="1" applyAlignment="1">
      <alignment vertical="center" wrapText="1"/>
    </xf>
    <xf numFmtId="0" fontId="1" fillId="2" borderId="12" xfId="0" applyNumberFormat="1" applyFont="1" applyFill="1" applyBorder="1" applyAlignment="1">
      <alignment vertical="center" wrapText="1"/>
    </xf>
    <xf numFmtId="3" fontId="1" fillId="2" borderId="16" xfId="0" applyNumberFormat="1" applyFont="1" applyFill="1" applyBorder="1" applyAlignment="1">
      <alignment vertical="center" wrapText="1"/>
    </xf>
    <xf numFmtId="3" fontId="1" fillId="2" borderId="13" xfId="0" applyNumberFormat="1" applyFont="1" applyFill="1" applyBorder="1" applyAlignment="1">
      <alignment vertical="center" wrapText="1"/>
    </xf>
    <xf numFmtId="0" fontId="1" fillId="2" borderId="17" xfId="0" applyNumberFormat="1" applyFont="1" applyFill="1" applyBorder="1" applyAlignment="1">
      <alignment vertical="center" wrapText="1"/>
    </xf>
    <xf numFmtId="3" fontId="2" fillId="0" borderId="18" xfId="0" applyNumberFormat="1" applyFont="1" applyFill="1" applyBorder="1" applyAlignment="1">
      <alignment wrapText="1"/>
    </xf>
    <xf numFmtId="0" fontId="1" fillId="2" borderId="10" xfId="0" applyNumberFormat="1" applyFont="1" applyFill="1" applyBorder="1" applyAlignment="1">
      <alignment vertical="center" wrapText="1"/>
    </xf>
    <xf numFmtId="0" fontId="2" fillId="0" borderId="13" xfId="0" applyNumberFormat="1" applyFont="1" applyFill="1" applyBorder="1" applyAlignment="1">
      <alignment wrapText="1"/>
    </xf>
    <xf numFmtId="3" fontId="2" fillId="0" borderId="3" xfId="0" applyNumberFormat="1" applyFont="1" applyFill="1" applyBorder="1" applyAlignment="1">
      <alignment wrapText="1"/>
    </xf>
    <xf numFmtId="0" fontId="2" fillId="0" borderId="14" xfId="0" applyNumberFormat="1" applyFont="1" applyFill="1" applyBorder="1" applyAlignment="1">
      <alignment wrapText="1"/>
    </xf>
    <xf numFmtId="0" fontId="1" fillId="2" borderId="19" xfId="0" applyNumberFormat="1" applyFont="1" applyFill="1" applyBorder="1" applyAlignment="1">
      <alignment vertical="center" wrapText="1"/>
    </xf>
    <xf numFmtId="0" fontId="1" fillId="2" borderId="20" xfId="0" applyNumberFormat="1" applyFont="1" applyFill="1" applyBorder="1" applyAlignment="1">
      <alignment vertical="center" wrapText="1"/>
    </xf>
    <xf numFmtId="0" fontId="1" fillId="2" borderId="21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wrapText="1"/>
    </xf>
    <xf numFmtId="3" fontId="2" fillId="0" borderId="22" xfId="0" applyNumberFormat="1" applyFont="1" applyFill="1" applyBorder="1" applyAlignment="1">
      <alignment wrapText="1"/>
    </xf>
    <xf numFmtId="0" fontId="1" fillId="2" borderId="7" xfId="0" applyNumberFormat="1" applyFont="1" applyFill="1" applyBorder="1" applyAlignment="1">
      <alignment vertical="center" wrapText="1"/>
    </xf>
    <xf numFmtId="0" fontId="1" fillId="2" borderId="23" xfId="0" applyNumberFormat="1" applyFont="1" applyFill="1" applyBorder="1" applyAlignment="1">
      <alignment horizontal="center" vertical="center" wrapText="1"/>
    </xf>
    <xf numFmtId="0" fontId="1" fillId="2" borderId="18" xfId="0" applyNumberFormat="1" applyFont="1" applyFill="1" applyBorder="1" applyAlignment="1">
      <alignment horizontal="center" vertical="center" wrapText="1"/>
    </xf>
    <xf numFmtId="3" fontId="2" fillId="0" borderId="10" xfId="0" applyNumberFormat="1" applyFont="1" applyFill="1" applyBorder="1" applyAlignment="1">
      <alignment wrapText="1"/>
    </xf>
    <xf numFmtId="0" fontId="1" fillId="2" borderId="11" xfId="0" applyNumberFormat="1" applyFont="1" applyFill="1" applyBorder="1" applyAlignment="1">
      <alignment vertical="center" wrapText="1"/>
    </xf>
    <xf numFmtId="3" fontId="2" fillId="0" borderId="12" xfId="0" applyNumberFormat="1" applyFont="1" applyFill="1" applyBorder="1" applyAlignment="1">
      <alignment wrapText="1"/>
    </xf>
    <xf numFmtId="3" fontId="2" fillId="0" borderId="13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wrapText="1"/>
    </xf>
    <xf numFmtId="0" fontId="2" fillId="0" borderId="11" xfId="0" applyNumberFormat="1" applyFont="1" applyFill="1" applyBorder="1" applyAlignment="1">
      <alignment wrapText="1"/>
    </xf>
    <xf numFmtId="0" fontId="4" fillId="3" borderId="19" xfId="0" applyNumberFormat="1" applyFont="1" applyFill="1" applyBorder="1" applyAlignment="1">
      <alignment wrapText="1"/>
    </xf>
    <xf numFmtId="0" fontId="4" fillId="3" borderId="19" xfId="0" applyNumberFormat="1" applyFont="1" applyFill="1" applyBorder="1" applyAlignment="1">
      <alignment vertical="center" wrapText="1"/>
    </xf>
    <xf numFmtId="0" fontId="4" fillId="3" borderId="20" xfId="0" applyNumberFormat="1" applyFont="1" applyFill="1" applyBorder="1" applyAlignment="1">
      <alignment wrapText="1"/>
    </xf>
    <xf numFmtId="0" fontId="4" fillId="3" borderId="21" xfId="0" applyNumberFormat="1" applyFont="1" applyFill="1" applyBorder="1" applyAlignment="1">
      <alignment wrapText="1"/>
    </xf>
    <xf numFmtId="0" fontId="2" fillId="0" borderId="22" xfId="0" applyNumberFormat="1" applyFont="1" applyFill="1" applyBorder="1" applyAlignment="1">
      <alignment wrapText="1"/>
    </xf>
    <xf numFmtId="0" fontId="1" fillId="2" borderId="23" xfId="0" applyNumberFormat="1" applyFont="1" applyFill="1" applyBorder="1" applyAlignment="1">
      <alignment vertical="center" wrapText="1"/>
    </xf>
    <xf numFmtId="0" fontId="1" fillId="2" borderId="18" xfId="0" applyNumberFormat="1" applyFont="1" applyFill="1" applyBorder="1" applyAlignment="1">
      <alignment vertical="center" wrapText="1"/>
    </xf>
    <xf numFmtId="0" fontId="1" fillId="2" borderId="24" xfId="0" applyNumberFormat="1" applyFont="1" applyFill="1" applyBorder="1" applyAlignment="1">
      <alignment vertical="center" wrapText="1"/>
    </xf>
    <xf numFmtId="0" fontId="4" fillId="3" borderId="2" xfId="0" applyNumberFormat="1" applyFont="1" applyFill="1" applyBorder="1" applyAlignment="1">
      <alignment wrapText="1"/>
    </xf>
    <xf numFmtId="0" fontId="4" fillId="3" borderId="25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9D9D9"/>
      <rgbColor rgb="00434343"/>
      <rgbColor rgb="00CCCCCC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Flujo</a:t>
            </a:r>
            <a:r>
              <a:rPr lang="es-AR" baseline="0"/>
              <a:t> de Caja</a:t>
            </a:r>
            <a:endParaRPr lang="es-A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Cant. Vendidas</c:v>
                </c:pt>
              </c:strCache>
            </c:strRef>
          </c:tx>
          <c:marker>
            <c:symbol val="none"/>
          </c:marker>
          <c:xVal>
            <c:numRef>
              <c:f>Sheet1!$A$36:$A$53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Sheet1!$B$36:$B$53</c:f>
              <c:numCache>
                <c:formatCode>#,##0</c:formatCode>
                <c:ptCount val="1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5000</c:v>
                </c:pt>
                <c:pt idx="5">
                  <c:v>7000</c:v>
                </c:pt>
                <c:pt idx="6">
                  <c:v>7000</c:v>
                </c:pt>
                <c:pt idx="7">
                  <c:v>8000</c:v>
                </c:pt>
                <c:pt idx="8">
                  <c:v>8000</c:v>
                </c:pt>
                <c:pt idx="9">
                  <c:v>7000</c:v>
                </c:pt>
                <c:pt idx="10">
                  <c:v>7000</c:v>
                </c:pt>
                <c:pt idx="11">
                  <c:v>6000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Ingreso</c:v>
                </c:pt>
              </c:strCache>
            </c:strRef>
          </c:tx>
          <c:marker>
            <c:symbol val="none"/>
          </c:marker>
          <c:xVal>
            <c:numRef>
              <c:f>Sheet1!$A$36:$A$53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Sheet1!$C$36:$C$53</c:f>
              <c:numCache>
                <c:formatCode>#,##0</c:formatCode>
                <c:ptCount val="1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25000</c:v>
                </c:pt>
                <c:pt idx="5">
                  <c:v>35000</c:v>
                </c:pt>
                <c:pt idx="6">
                  <c:v>35000</c:v>
                </c:pt>
                <c:pt idx="7">
                  <c:v>40000</c:v>
                </c:pt>
                <c:pt idx="8">
                  <c:v>40000</c:v>
                </c:pt>
                <c:pt idx="9">
                  <c:v>35000</c:v>
                </c:pt>
                <c:pt idx="10">
                  <c:v>35000</c:v>
                </c:pt>
                <c:pt idx="11">
                  <c:v>30000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Sheet1!$D$35</c:f>
              <c:strCache>
                <c:ptCount val="1"/>
                <c:pt idx="0">
                  <c:v>Costos</c:v>
                </c:pt>
              </c:strCache>
            </c:strRef>
          </c:tx>
          <c:marker>
            <c:symbol val="none"/>
          </c:marker>
          <c:xVal>
            <c:numRef>
              <c:f>Sheet1!$A$36:$A$53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Sheet1!$D$36:$D$53</c:f>
              <c:numCache>
                <c:formatCode>#,##0</c:formatCode>
                <c:ptCount val="18"/>
                <c:pt idx="0">
                  <c:v>26000</c:v>
                </c:pt>
                <c:pt idx="1">
                  <c:v>18789.1695</c:v>
                </c:pt>
                <c:pt idx="2">
                  <c:v>18789.1695</c:v>
                </c:pt>
                <c:pt idx="3">
                  <c:v>18789.1695</c:v>
                </c:pt>
                <c:pt idx="4">
                  <c:v>18789.1695</c:v>
                </c:pt>
                <c:pt idx="5">
                  <c:v>18789.1695</c:v>
                </c:pt>
                <c:pt idx="6">
                  <c:v>18789.1695</c:v>
                </c:pt>
                <c:pt idx="7">
                  <c:v>18789.1695</c:v>
                </c:pt>
                <c:pt idx="8">
                  <c:v>18789.1695</c:v>
                </c:pt>
                <c:pt idx="9">
                  <c:v>18789.1695</c:v>
                </c:pt>
                <c:pt idx="10">
                  <c:v>18789.1695</c:v>
                </c:pt>
                <c:pt idx="11">
                  <c:v>18789.1695</c:v>
                </c:pt>
                <c:pt idx="12">
                  <c:v>18789.1695</c:v>
                </c:pt>
                <c:pt idx="13">
                  <c:v>18789.1695</c:v>
                </c:pt>
                <c:pt idx="14">
                  <c:v>18789.1695</c:v>
                </c:pt>
                <c:pt idx="15">
                  <c:v>18789.1695</c:v>
                </c:pt>
                <c:pt idx="16">
                  <c:v>18789.1695</c:v>
                </c:pt>
                <c:pt idx="17">
                  <c:v>18789.1695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1456"/>
        <c:axId val="68689920"/>
      </c:scatterChart>
      <c:valAx>
        <c:axId val="6869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Bimestre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689920"/>
        <c:crosses val="autoZero"/>
        <c:crossBetween val="midCat"/>
      </c:valAx>
      <c:valAx>
        <c:axId val="68689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Monto [AR$]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8691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304679</xdr:colOff>
      <xdr:row>34</xdr:row>
      <xdr:rowOff>56203</xdr:rowOff>
    </xdr:from>
    <xdr:to>
      <xdr:col>9</xdr:col>
      <xdr:colOff>147311</xdr:colOff>
      <xdr:row>52</xdr:row>
      <xdr:rowOff>155595</xdr:rowOff>
    </xdr:to>
    <xdr:graphicFrame macro="">
      <xdr:nvGraphicFramePr>
        <xdr:cNvPr id="3" name="2 Gráfico" title="Flujo de Caj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ongohq.com/pricing" TargetMode="External"/><Relationship Id="rId1" Type="http://schemas.openxmlformats.org/officeDocument/2006/relationships/hyperlink" Target="http://www.networksolutions.com/web-hosting/index.jsp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zoomScale="70" zoomScaleNormal="70" workbookViewId="0">
      <selection activeCell="D6" sqref="D6"/>
    </sheetView>
  </sheetViews>
  <sheetFormatPr baseColWidth="10" defaultColWidth="17.140625" defaultRowHeight="12.75" x14ac:dyDescent="0.2"/>
  <cols>
    <col min="1" max="1" width="21.7109375" customWidth="1"/>
    <col min="2" max="7" width="17.140625" customWidth="1"/>
    <col min="8" max="8" width="30" customWidth="1"/>
    <col min="9" max="20" width="17.140625" customWidth="1"/>
  </cols>
  <sheetData>
    <row r="1" spans="1:9" ht="13.5" thickBot="1" x14ac:dyDescent="0.25">
      <c r="A1" s="38" t="s">
        <v>7</v>
      </c>
      <c r="B1" s="52" t="s">
        <v>40</v>
      </c>
      <c r="C1" s="53" t="s">
        <v>9</v>
      </c>
      <c r="D1" s="1"/>
      <c r="E1" s="1"/>
    </row>
    <row r="2" spans="1:9" x14ac:dyDescent="0.2">
      <c r="A2" s="50" t="s">
        <v>10</v>
      </c>
      <c r="B2" s="5">
        <v>4.41</v>
      </c>
      <c r="C2" s="51"/>
      <c r="D2" s="1"/>
      <c r="E2" s="1"/>
    </row>
    <row r="3" spans="1:9" x14ac:dyDescent="0.2">
      <c r="A3" s="48" t="s">
        <v>39</v>
      </c>
      <c r="B3" s="3">
        <v>2.5</v>
      </c>
      <c r="C3" s="46"/>
      <c r="D3" s="1"/>
      <c r="E3" s="1"/>
    </row>
    <row r="4" spans="1:9" x14ac:dyDescent="0.2">
      <c r="A4" s="47" t="s">
        <v>5</v>
      </c>
      <c r="B4" s="3">
        <v>0.5</v>
      </c>
      <c r="C4" s="46"/>
      <c r="D4" s="1"/>
      <c r="E4" s="1"/>
    </row>
    <row r="5" spans="1:9" ht="25.5" x14ac:dyDescent="0.2">
      <c r="A5" s="47" t="s">
        <v>2</v>
      </c>
      <c r="B5" s="3">
        <v>0.8</v>
      </c>
      <c r="C5" s="46" t="s">
        <v>26</v>
      </c>
      <c r="D5" s="1"/>
      <c r="E5" s="1"/>
    </row>
    <row r="6" spans="1:9" ht="13.5" thickBot="1" x14ac:dyDescent="0.25">
      <c r="A6" s="49" t="s">
        <v>34</v>
      </c>
      <c r="B6" s="32">
        <v>5</v>
      </c>
      <c r="C6" s="30"/>
      <c r="D6" s="1"/>
      <c r="E6" s="1"/>
    </row>
    <row r="7" spans="1:9" ht="13.5" thickBot="1" x14ac:dyDescent="0.25">
      <c r="A7" s="1"/>
      <c r="B7" s="1"/>
      <c r="C7" s="1"/>
      <c r="D7" s="1"/>
      <c r="E7" s="2"/>
      <c r="I7" s="45"/>
    </row>
    <row r="8" spans="1:9" ht="13.5" thickBot="1" x14ac:dyDescent="0.25">
      <c r="A8" s="38"/>
      <c r="B8" s="39" t="s">
        <v>29</v>
      </c>
      <c r="C8" s="40" t="s">
        <v>30</v>
      </c>
      <c r="D8" s="1"/>
      <c r="E8" s="1"/>
      <c r="F8" s="7"/>
      <c r="G8" s="7"/>
      <c r="H8" s="7"/>
    </row>
    <row r="9" spans="1:9" x14ac:dyDescent="0.2">
      <c r="A9" s="35" t="s">
        <v>23</v>
      </c>
      <c r="B9" s="36">
        <v>9916715</v>
      </c>
      <c r="C9" s="37">
        <v>2500209</v>
      </c>
      <c r="D9" s="11"/>
      <c r="E9" s="11"/>
      <c r="F9" s="1"/>
      <c r="G9" s="1"/>
      <c r="H9" s="1"/>
    </row>
    <row r="10" spans="1:9" x14ac:dyDescent="0.2">
      <c r="A10" s="33" t="s">
        <v>6</v>
      </c>
      <c r="B10" s="31">
        <v>2890151</v>
      </c>
      <c r="C10" s="20">
        <v>1004132</v>
      </c>
      <c r="D10" s="11"/>
      <c r="E10" s="7"/>
      <c r="F10" s="1"/>
      <c r="G10" s="1"/>
      <c r="H10" s="1"/>
    </row>
    <row r="11" spans="1:9" x14ac:dyDescent="0.2">
      <c r="A11" s="33" t="s">
        <v>37</v>
      </c>
      <c r="B11" s="31">
        <f>SUM(B9:B10)</f>
        <v>12806866</v>
      </c>
      <c r="C11" s="20">
        <f>SUM(C9:C10)</f>
        <v>3504341</v>
      </c>
      <c r="D11" s="10"/>
      <c r="E11" s="7"/>
      <c r="F11" s="1"/>
      <c r="G11" s="1"/>
      <c r="H11" s="1"/>
    </row>
    <row r="12" spans="1:9" x14ac:dyDescent="0.2">
      <c r="A12" s="33" t="s">
        <v>33</v>
      </c>
      <c r="B12" s="31">
        <v>40100000</v>
      </c>
      <c r="C12" s="20">
        <v>10470239</v>
      </c>
      <c r="D12" s="10"/>
      <c r="E12" s="7"/>
      <c r="F12" s="1"/>
      <c r="G12" s="1"/>
      <c r="H12" s="1"/>
    </row>
    <row r="13" spans="1:9" ht="13.5" thickBot="1" x14ac:dyDescent="0.25">
      <c r="A13" s="34" t="s">
        <v>1</v>
      </c>
      <c r="B13" s="32">
        <f>B11/B12</f>
        <v>0.31937321695760601</v>
      </c>
      <c r="C13" s="30">
        <f>C11/C12</f>
        <v>0.33469541621733756</v>
      </c>
      <c r="D13" s="10"/>
      <c r="E13" s="7"/>
      <c r="F13" s="1"/>
      <c r="G13" s="1"/>
      <c r="H13" s="1"/>
    </row>
    <row r="14" spans="1:9" ht="13.5" thickBot="1" x14ac:dyDescent="0.25">
      <c r="A14" s="7"/>
      <c r="B14" s="11"/>
      <c r="C14" s="1"/>
      <c r="D14" s="1"/>
      <c r="E14" s="1"/>
      <c r="F14" s="1"/>
      <c r="G14" s="1"/>
      <c r="H14" s="1"/>
    </row>
    <row r="15" spans="1:9" ht="25.5" x14ac:dyDescent="0.2">
      <c r="A15" s="15" t="s">
        <v>20</v>
      </c>
      <c r="B15" s="16" t="s">
        <v>22</v>
      </c>
      <c r="C15" s="1"/>
      <c r="D15" s="1"/>
      <c r="E15" s="1"/>
      <c r="F15" s="1"/>
      <c r="G15" s="1"/>
      <c r="H15" s="1"/>
    </row>
    <row r="16" spans="1:9" x14ac:dyDescent="0.2">
      <c r="A16" s="41">
        <f>C12*$B$3</f>
        <v>26175597.5</v>
      </c>
      <c r="B16" s="20">
        <f>A16*0.27</f>
        <v>7067411.3250000002</v>
      </c>
      <c r="C16" s="1"/>
      <c r="D16" s="1"/>
      <c r="E16" s="1"/>
    </row>
    <row r="17" spans="1:8" ht="25.5" x14ac:dyDescent="0.2">
      <c r="A17" s="29" t="s">
        <v>14</v>
      </c>
      <c r="B17" s="42" t="s">
        <v>36</v>
      </c>
      <c r="C17" s="10"/>
      <c r="D17" s="1"/>
      <c r="E17" s="1"/>
    </row>
    <row r="18" spans="1:8" ht="13.5" thickBot="1" x14ac:dyDescent="0.25">
      <c r="A18" s="43">
        <f>C13*B16</f>
        <v>2365430.1750000003</v>
      </c>
      <c r="B18" s="44">
        <f>A18*B4</f>
        <v>1182715.0875000001</v>
      </c>
      <c r="C18" s="10"/>
      <c r="D18" s="1"/>
      <c r="E18" s="1"/>
    </row>
    <row r="19" spans="1:8" x14ac:dyDescent="0.2">
      <c r="A19" s="1"/>
      <c r="B19" s="12"/>
      <c r="C19" s="13"/>
      <c r="D19" s="1"/>
      <c r="E19" s="1"/>
    </row>
    <row r="20" spans="1:8" ht="25.5" x14ac:dyDescent="0.2">
      <c r="A20" s="8" t="s">
        <v>0</v>
      </c>
      <c r="B20" s="9">
        <f>B18*$B$5</f>
        <v>946172.07000000018</v>
      </c>
      <c r="C20" s="4"/>
      <c r="D20" s="1"/>
      <c r="E20" s="1"/>
    </row>
    <row r="21" spans="1:8" x14ac:dyDescent="0.2">
      <c r="A21" s="8" t="s">
        <v>28</v>
      </c>
      <c r="B21" s="8" t="s">
        <v>8</v>
      </c>
      <c r="C21" s="8" t="s">
        <v>15</v>
      </c>
      <c r="D21" s="1"/>
      <c r="E21" s="1"/>
    </row>
    <row r="22" spans="1:8" x14ac:dyDescent="0.2">
      <c r="A22" s="8" t="s">
        <v>3</v>
      </c>
      <c r="B22" s="3">
        <v>0.9</v>
      </c>
      <c r="C22" s="9">
        <f>B20*B22</f>
        <v>851554.86300000013</v>
      </c>
      <c r="D22" s="4"/>
      <c r="E22" s="1"/>
      <c r="F22" s="1"/>
      <c r="G22" s="1"/>
      <c r="H22" s="1"/>
    </row>
    <row r="23" spans="1:8" x14ac:dyDescent="0.2">
      <c r="A23" s="8" t="s">
        <v>19</v>
      </c>
      <c r="B23" s="3">
        <f>1-B22</f>
        <v>9.9999999999999978E-2</v>
      </c>
      <c r="C23" s="9">
        <f>B20*B23</f>
        <v>94617.206999999995</v>
      </c>
      <c r="D23" s="4"/>
      <c r="E23" s="1"/>
      <c r="F23" s="1"/>
      <c r="G23" s="1"/>
      <c r="H23" s="1"/>
    </row>
    <row r="24" spans="1:8" ht="13.5" thickBot="1" x14ac:dyDescent="0.25">
      <c r="A24" s="6"/>
      <c r="B24" s="6"/>
      <c r="C24" s="6"/>
      <c r="D24" s="7"/>
      <c r="E24" s="7"/>
      <c r="F24" s="7"/>
      <c r="G24" s="7"/>
      <c r="H24" s="1"/>
    </row>
    <row r="25" spans="1:8" x14ac:dyDescent="0.2">
      <c r="A25" s="15" t="s">
        <v>13</v>
      </c>
      <c r="B25" s="54"/>
      <c r="C25" s="16" t="s">
        <v>41</v>
      </c>
      <c r="D25" s="1"/>
      <c r="E25" s="1"/>
    </row>
    <row r="26" spans="1:8" x14ac:dyDescent="0.2">
      <c r="A26" s="17" t="s">
        <v>35</v>
      </c>
      <c r="B26" s="55"/>
      <c r="C26" s="18"/>
      <c r="D26" s="1"/>
      <c r="E26" s="1"/>
    </row>
    <row r="27" spans="1:8" x14ac:dyDescent="0.2">
      <c r="A27" s="19" t="s">
        <v>11</v>
      </c>
      <c r="B27" s="14">
        <v>16000</v>
      </c>
      <c r="C27" s="20"/>
      <c r="D27" s="1"/>
      <c r="E27" s="1"/>
    </row>
    <row r="28" spans="1:8" x14ac:dyDescent="0.2">
      <c r="A28" s="17" t="s">
        <v>27</v>
      </c>
      <c r="B28" s="55"/>
      <c r="C28" s="18"/>
      <c r="D28" s="1"/>
      <c r="E28" s="1"/>
    </row>
    <row r="29" spans="1:8" ht="25.5" x14ac:dyDescent="0.2">
      <c r="A29" s="19" t="s">
        <v>32</v>
      </c>
      <c r="B29" s="14">
        <f>149*B2</f>
        <v>657.09</v>
      </c>
      <c r="C29" s="20" t="s">
        <v>31</v>
      </c>
      <c r="D29" s="1"/>
      <c r="E29" s="1"/>
    </row>
    <row r="30" spans="1:8" ht="38.25" x14ac:dyDescent="0.2">
      <c r="A30" s="19" t="s">
        <v>38</v>
      </c>
      <c r="B30" s="14">
        <f>29.95*B2</f>
        <v>132.0795</v>
      </c>
      <c r="C30" s="20" t="s">
        <v>21</v>
      </c>
      <c r="D30" s="1"/>
      <c r="E30" s="1"/>
    </row>
    <row r="31" spans="1:8" x14ac:dyDescent="0.2">
      <c r="A31" s="19" t="s">
        <v>25</v>
      </c>
      <c r="B31" s="14">
        <v>8000</v>
      </c>
      <c r="C31" s="20"/>
      <c r="D31" s="1"/>
      <c r="E31" s="1"/>
    </row>
    <row r="32" spans="1:8" x14ac:dyDescent="0.2">
      <c r="A32" s="19" t="s">
        <v>24</v>
      </c>
      <c r="B32" s="14">
        <v>10000</v>
      </c>
      <c r="C32" s="20"/>
      <c r="D32" s="1"/>
      <c r="E32" s="1"/>
    </row>
    <row r="33" spans="1:8" ht="13.5" thickBot="1" x14ac:dyDescent="0.25">
      <c r="A33" s="21" t="s">
        <v>37</v>
      </c>
      <c r="B33" s="56">
        <f>SUM(B28:B32)</f>
        <v>18789.1695</v>
      </c>
      <c r="C33" s="22"/>
      <c r="D33" s="1"/>
      <c r="E33" s="1"/>
    </row>
    <row r="34" spans="1:8" ht="13.5" thickBot="1" x14ac:dyDescent="0.25">
      <c r="A34" s="6"/>
      <c r="B34" s="6"/>
      <c r="C34" s="6"/>
      <c r="D34" s="7"/>
      <c r="E34" s="7"/>
      <c r="F34" s="7"/>
      <c r="G34" s="7"/>
      <c r="H34" s="1"/>
    </row>
    <row r="35" spans="1:8" x14ac:dyDescent="0.2">
      <c r="A35" s="15" t="s">
        <v>16</v>
      </c>
      <c r="B35" s="23" t="s">
        <v>12</v>
      </c>
      <c r="C35" s="23" t="s">
        <v>4</v>
      </c>
      <c r="D35" s="23" t="s">
        <v>13</v>
      </c>
      <c r="E35" s="16" t="s">
        <v>18</v>
      </c>
    </row>
    <row r="36" spans="1:8" x14ac:dyDescent="0.2">
      <c r="A36" s="19">
        <v>1</v>
      </c>
      <c r="B36" s="9">
        <v>0</v>
      </c>
      <c r="C36" s="9">
        <f>B36*$B$6</f>
        <v>0</v>
      </c>
      <c r="D36" s="9">
        <f>B27+B32</f>
        <v>26000</v>
      </c>
      <c r="E36" s="20">
        <f>C36-D36</f>
        <v>-26000</v>
      </c>
    </row>
    <row r="37" spans="1:8" x14ac:dyDescent="0.2">
      <c r="A37" s="19">
        <v>2</v>
      </c>
      <c r="B37" s="9">
        <v>1000</v>
      </c>
      <c r="C37" s="9">
        <f>B37*$B$6</f>
        <v>5000</v>
      </c>
      <c r="D37" s="9">
        <f>$B$33</f>
        <v>18789.1695</v>
      </c>
      <c r="E37" s="20">
        <f>C37-D37</f>
        <v>-13789.1695</v>
      </c>
    </row>
    <row r="38" spans="1:8" x14ac:dyDescent="0.2">
      <c r="A38" s="19">
        <v>3</v>
      </c>
      <c r="B38" s="9">
        <v>2000</v>
      </c>
      <c r="C38" s="9">
        <f>B38*$B$6</f>
        <v>10000</v>
      </c>
      <c r="D38" s="9">
        <f>$B$33</f>
        <v>18789.1695</v>
      </c>
      <c r="E38" s="20">
        <f>C38-D38</f>
        <v>-8789.1695</v>
      </c>
    </row>
    <row r="39" spans="1:8" x14ac:dyDescent="0.2">
      <c r="A39" s="19">
        <v>4</v>
      </c>
      <c r="B39" s="9">
        <v>4000</v>
      </c>
      <c r="C39" s="9">
        <f>B39*$B$6</f>
        <v>20000</v>
      </c>
      <c r="D39" s="9">
        <f>$B$33</f>
        <v>18789.1695</v>
      </c>
      <c r="E39" s="20">
        <f>C39-D39</f>
        <v>1210.8305</v>
      </c>
    </row>
    <row r="40" spans="1:8" x14ac:dyDescent="0.2">
      <c r="A40" s="19">
        <v>5</v>
      </c>
      <c r="B40" s="9">
        <v>5000</v>
      </c>
      <c r="C40" s="9">
        <f>B40*$B$6</f>
        <v>25000</v>
      </c>
      <c r="D40" s="9">
        <f>$B$33</f>
        <v>18789.1695</v>
      </c>
      <c r="E40" s="20">
        <f>C40-D40</f>
        <v>6210.8305</v>
      </c>
    </row>
    <row r="41" spans="1:8" x14ac:dyDescent="0.2">
      <c r="A41" s="19">
        <v>6</v>
      </c>
      <c r="B41" s="9">
        <v>7000</v>
      </c>
      <c r="C41" s="9">
        <f>B41*$B$6</f>
        <v>35000</v>
      </c>
      <c r="D41" s="9">
        <f>$B$33</f>
        <v>18789.1695</v>
      </c>
      <c r="E41" s="20">
        <f>C41-D41</f>
        <v>16210.8305</v>
      </c>
    </row>
    <row r="42" spans="1:8" x14ac:dyDescent="0.2">
      <c r="A42" s="19">
        <v>7</v>
      </c>
      <c r="B42" s="9">
        <v>7000</v>
      </c>
      <c r="C42" s="9">
        <f>B42*$B$6</f>
        <v>35000</v>
      </c>
      <c r="D42" s="9">
        <f>$B$33</f>
        <v>18789.1695</v>
      </c>
      <c r="E42" s="20">
        <f>C42-D42</f>
        <v>16210.8305</v>
      </c>
    </row>
    <row r="43" spans="1:8" x14ac:dyDescent="0.2">
      <c r="A43" s="19">
        <v>8</v>
      </c>
      <c r="B43" s="9">
        <v>8000</v>
      </c>
      <c r="C43" s="9">
        <f>B43*$B$6</f>
        <v>40000</v>
      </c>
      <c r="D43" s="9">
        <f>$B$33</f>
        <v>18789.1695</v>
      </c>
      <c r="E43" s="20">
        <f>C43-D43</f>
        <v>21210.8305</v>
      </c>
    </row>
    <row r="44" spans="1:8" x14ac:dyDescent="0.2">
      <c r="A44" s="19">
        <v>9</v>
      </c>
      <c r="B44" s="9">
        <v>8000</v>
      </c>
      <c r="C44" s="9">
        <f>B44*$B$6</f>
        <v>40000</v>
      </c>
      <c r="D44" s="9">
        <f>$B$33</f>
        <v>18789.1695</v>
      </c>
      <c r="E44" s="20">
        <f>C44-D44</f>
        <v>21210.8305</v>
      </c>
      <c r="F44" s="7"/>
      <c r="G44" s="7"/>
      <c r="H44" s="1"/>
    </row>
    <row r="45" spans="1:8" x14ac:dyDescent="0.2">
      <c r="A45" s="19">
        <v>10</v>
      </c>
      <c r="B45" s="9">
        <v>7000</v>
      </c>
      <c r="C45" s="9">
        <f>B45*$B$6</f>
        <v>35000</v>
      </c>
      <c r="D45" s="9">
        <f>$B$33</f>
        <v>18789.1695</v>
      </c>
      <c r="E45" s="20">
        <f>C45-D45</f>
        <v>16210.8305</v>
      </c>
      <c r="F45" s="7"/>
      <c r="G45" s="1"/>
      <c r="H45" s="1"/>
    </row>
    <row r="46" spans="1:8" x14ac:dyDescent="0.2">
      <c r="A46" s="19">
        <v>11</v>
      </c>
      <c r="B46" s="9">
        <v>7000</v>
      </c>
      <c r="C46" s="9">
        <f>B46*$B$6</f>
        <v>35000</v>
      </c>
      <c r="D46" s="9">
        <f>$B$33</f>
        <v>18789.1695</v>
      </c>
      <c r="E46" s="20">
        <f>C46-D46</f>
        <v>16210.8305</v>
      </c>
      <c r="F46" s="7"/>
      <c r="G46" s="1"/>
      <c r="H46" s="1"/>
    </row>
    <row r="47" spans="1:8" x14ac:dyDescent="0.2">
      <c r="A47" s="19">
        <v>12</v>
      </c>
      <c r="B47" s="9">
        <v>6000</v>
      </c>
      <c r="C47" s="9">
        <f>B47*$B$6</f>
        <v>30000</v>
      </c>
      <c r="D47" s="9">
        <f>$B$33</f>
        <v>18789.1695</v>
      </c>
      <c r="E47" s="20">
        <f>C47-D47</f>
        <v>11210.8305</v>
      </c>
      <c r="F47" s="7"/>
      <c r="G47" s="1"/>
      <c r="H47" s="1"/>
    </row>
    <row r="48" spans="1:8" x14ac:dyDescent="0.2">
      <c r="A48" s="19">
        <v>13</v>
      </c>
      <c r="B48" s="9">
        <v>5000</v>
      </c>
      <c r="C48" s="9">
        <f>B48*$B$6</f>
        <v>25000</v>
      </c>
      <c r="D48" s="9">
        <f>$B$33</f>
        <v>18789.1695</v>
      </c>
      <c r="E48" s="20">
        <f>C48-D48</f>
        <v>6210.8305</v>
      </c>
      <c r="F48" s="7"/>
      <c r="G48" s="1"/>
      <c r="H48" s="1"/>
    </row>
    <row r="49" spans="1:8" x14ac:dyDescent="0.2">
      <c r="A49" s="19">
        <v>14</v>
      </c>
      <c r="B49" s="9">
        <v>5000</v>
      </c>
      <c r="C49" s="9">
        <f>B49*$B$6</f>
        <v>25000</v>
      </c>
      <c r="D49" s="9">
        <f>$B$33</f>
        <v>18789.1695</v>
      </c>
      <c r="E49" s="20">
        <f>C49-D49</f>
        <v>6210.8305</v>
      </c>
      <c r="F49" s="7"/>
      <c r="G49" s="1"/>
      <c r="H49" s="1"/>
    </row>
    <row r="50" spans="1:8" x14ac:dyDescent="0.2">
      <c r="A50" s="19">
        <v>15</v>
      </c>
      <c r="B50" s="9">
        <v>5000</v>
      </c>
      <c r="C50" s="9">
        <f>B50*$B$6</f>
        <v>25000</v>
      </c>
      <c r="D50" s="9">
        <f>$B$33</f>
        <v>18789.1695</v>
      </c>
      <c r="E50" s="20">
        <f>C50-D50</f>
        <v>6210.8305</v>
      </c>
      <c r="F50" s="7"/>
      <c r="G50" s="1"/>
      <c r="H50" s="1"/>
    </row>
    <row r="51" spans="1:8" x14ac:dyDescent="0.2">
      <c r="A51" s="19">
        <v>16</v>
      </c>
      <c r="B51" s="9">
        <v>4000</v>
      </c>
      <c r="C51" s="9">
        <f>B51*$B$6</f>
        <v>20000</v>
      </c>
      <c r="D51" s="9">
        <f>$B$33</f>
        <v>18789.1695</v>
      </c>
      <c r="E51" s="20">
        <f>C51-D51</f>
        <v>1210.8305</v>
      </c>
      <c r="F51" s="7"/>
      <c r="G51" s="1"/>
      <c r="H51" s="1"/>
    </row>
    <row r="52" spans="1:8" x14ac:dyDescent="0.2">
      <c r="A52" s="19">
        <v>17</v>
      </c>
      <c r="B52" s="9">
        <v>4000</v>
      </c>
      <c r="C52" s="9">
        <f>B52*$B$6</f>
        <v>20000</v>
      </c>
      <c r="D52" s="9">
        <f>$B$33</f>
        <v>18789.1695</v>
      </c>
      <c r="E52" s="20">
        <f>C52-D52</f>
        <v>1210.8305</v>
      </c>
      <c r="F52" s="7"/>
      <c r="G52" s="1"/>
      <c r="H52" s="1"/>
    </row>
    <row r="53" spans="1:8" x14ac:dyDescent="0.2">
      <c r="A53" s="19">
        <v>18</v>
      </c>
      <c r="B53" s="9">
        <v>4000</v>
      </c>
      <c r="C53" s="9">
        <f>B53*$B$6</f>
        <v>20000</v>
      </c>
      <c r="D53" s="9">
        <f>$B$33</f>
        <v>18789.1695</v>
      </c>
      <c r="E53" s="20">
        <f>C53-D53</f>
        <v>1210.8305</v>
      </c>
      <c r="F53" s="7"/>
      <c r="G53" s="1"/>
      <c r="H53" s="1"/>
    </row>
    <row r="54" spans="1:8" ht="13.5" thickBot="1" x14ac:dyDescent="0.25">
      <c r="A54" s="24" t="s">
        <v>37</v>
      </c>
      <c r="B54" s="25">
        <f>SUM(B36:B53)</f>
        <v>89000</v>
      </c>
      <c r="C54" s="25">
        <f>SUM(C36:C53)</f>
        <v>445000</v>
      </c>
      <c r="D54" s="25">
        <f>SUM(D35:D53)</f>
        <v>345415.88150000002</v>
      </c>
      <c r="E54" s="26">
        <f>C54-D54</f>
        <v>99584.118499999982</v>
      </c>
      <c r="F54" s="1"/>
      <c r="G54" s="1"/>
      <c r="H54" s="1"/>
    </row>
    <row r="55" spans="1:8" ht="13.5" thickBot="1" x14ac:dyDescent="0.25">
      <c r="A55" s="27" t="s">
        <v>17</v>
      </c>
      <c r="B55" s="28">
        <f>C23-SUM(B36:B53)</f>
        <v>5617.2069999999949</v>
      </c>
      <c r="C55" s="7"/>
      <c r="D55" s="1"/>
      <c r="E55" s="1"/>
    </row>
    <row r="56" spans="1:8" x14ac:dyDescent="0.2">
      <c r="A56" s="7"/>
      <c r="B56" s="7"/>
      <c r="C56" s="1"/>
    </row>
  </sheetData>
  <hyperlinks>
    <hyperlink ref="C30" r:id="rId1"/>
    <hyperlink ref="C29" r:id="rId2"/>
  </hyperlinks>
  <pageMargins left="0.75" right="0.75" top="1" bottom="1" header="0.5" footer="0.5"/>
  <pageSetup paperSize="9" orientation="portrait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Muñoz Facorro, Juan Martin</dc:creator>
  <cp:lastModifiedBy>Muñoz Facorro, Juan Martin</cp:lastModifiedBy>
  <dcterms:created xsi:type="dcterms:W3CDTF">2012-05-17T16:54:19Z</dcterms:created>
  <dcterms:modified xsi:type="dcterms:W3CDTF">2012-05-17T16:54:19Z</dcterms:modified>
</cp:coreProperties>
</file>