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rris/Desktop/SpongeExp1/finalizedData/chemicalBioerosion/"/>
    </mc:Choice>
  </mc:AlternateContent>
  <xr:revisionPtr revIDLastSave="0" documentId="13_ncr:1_{737EFDFC-1753-7541-AFE3-5C1800480E05}" xr6:coauthVersionLast="47" xr6:coauthVersionMax="47" xr10:uidLastSave="{00000000-0000-0000-0000-000000000000}"/>
  <bookViews>
    <workbookView xWindow="380" yWindow="460" windowWidth="27700" windowHeight="16440" xr2:uid="{25B26454-24DB-3A4F-9CE5-9E627CB3CF4A}"/>
  </bookViews>
  <sheets>
    <sheet name="rawData" sheetId="1" r:id="rId1"/>
    <sheet name="Sheet1" sheetId="11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C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2" i="1"/>
  <c r="AH2" i="1"/>
  <c r="AJ2" i="1" l="1"/>
  <c r="AD2" i="1"/>
  <c r="T2" i="1"/>
  <c r="Z2" i="1"/>
  <c r="W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AJ16" i="1" l="1"/>
  <c r="AK4" i="1" l="1"/>
  <c r="AK5" i="1"/>
  <c r="AK6" i="1"/>
  <c r="AK2" i="1"/>
  <c r="AK31" i="1"/>
  <c r="AK32" i="1"/>
  <c r="AK33" i="1"/>
  <c r="AK34" i="1"/>
  <c r="AK30" i="1"/>
  <c r="AK59" i="1"/>
  <c r="AK60" i="1"/>
  <c r="AK61" i="1"/>
  <c r="AK62" i="1"/>
  <c r="AK58" i="1"/>
  <c r="AK24" i="1"/>
  <c r="AK25" i="1"/>
  <c r="AK26" i="1"/>
  <c r="AK27" i="1"/>
  <c r="AK23" i="1"/>
  <c r="AK108" i="1"/>
  <c r="AK109" i="1"/>
  <c r="AK110" i="1"/>
  <c r="AK111" i="1"/>
  <c r="AK107" i="1"/>
  <c r="AK80" i="1"/>
  <c r="AK81" i="1"/>
  <c r="AK82" i="1"/>
  <c r="AK83" i="1"/>
  <c r="AK79" i="1"/>
  <c r="AK87" i="1"/>
  <c r="AK88" i="1"/>
  <c r="AK89" i="1"/>
  <c r="AK90" i="1"/>
  <c r="AK86" i="1"/>
  <c r="AK45" i="1"/>
  <c r="AK46" i="1"/>
  <c r="AK47" i="1"/>
  <c r="AK48" i="1"/>
  <c r="AK44" i="1"/>
  <c r="AK17" i="1"/>
  <c r="AK18" i="1"/>
  <c r="AK73" i="1"/>
  <c r="AK74" i="1"/>
  <c r="AK94" i="1"/>
  <c r="AK95" i="1"/>
  <c r="AK93" i="1"/>
  <c r="AK52" i="1"/>
  <c r="AK53" i="1"/>
  <c r="AK51" i="1"/>
  <c r="AK10" i="1"/>
  <c r="AK11" i="1"/>
  <c r="AK9" i="1"/>
  <c r="AK66" i="1"/>
  <c r="AK67" i="1"/>
  <c r="AK38" i="1"/>
  <c r="AK39" i="1"/>
  <c r="AK112" i="1"/>
  <c r="AK113" i="1"/>
  <c r="AK19" i="1"/>
  <c r="AK20" i="1"/>
  <c r="AK21" i="1"/>
  <c r="AK22" i="1"/>
  <c r="AK16" i="1"/>
  <c r="AK101" i="1"/>
  <c r="AK102" i="1"/>
  <c r="AK103" i="1"/>
  <c r="AK104" i="1"/>
  <c r="AK100" i="1"/>
  <c r="AK75" i="1"/>
  <c r="AK76" i="1"/>
  <c r="AK77" i="1"/>
  <c r="AK78" i="1"/>
  <c r="AK72" i="1"/>
  <c r="AK12" i="1"/>
  <c r="AK13" i="1"/>
  <c r="AK14" i="1"/>
  <c r="AK15" i="1"/>
  <c r="AK40" i="1"/>
  <c r="AK41" i="1"/>
  <c r="AK42" i="1"/>
  <c r="AK43" i="1"/>
  <c r="AK37" i="1"/>
  <c r="AK68" i="1"/>
  <c r="AK69" i="1"/>
  <c r="AK70" i="1"/>
  <c r="AK71" i="1"/>
  <c r="AK65" i="1"/>
  <c r="AK91" i="1"/>
  <c r="AK92" i="1"/>
  <c r="AK49" i="1"/>
  <c r="AK50" i="1"/>
  <c r="AK7" i="1"/>
  <c r="AK8" i="1"/>
  <c r="AK63" i="1"/>
  <c r="AK64" i="1"/>
  <c r="AK35" i="1"/>
  <c r="AK36" i="1"/>
  <c r="AK105" i="1"/>
  <c r="AK106" i="1"/>
  <c r="AK96" i="1"/>
  <c r="AK97" i="1"/>
  <c r="AK98" i="1"/>
  <c r="AK99" i="1"/>
  <c r="AK54" i="1"/>
  <c r="AK55" i="1"/>
  <c r="AK56" i="1"/>
  <c r="AK57" i="1"/>
  <c r="AK28" i="1"/>
  <c r="AK29" i="1"/>
  <c r="AK84" i="1"/>
  <c r="AK85" i="1"/>
  <c r="AK3" i="1"/>
  <c r="AJ3" i="1"/>
  <c r="AJ4" i="1"/>
  <c r="AJ5" i="1"/>
  <c r="AJ6" i="1"/>
  <c r="AJ31" i="1"/>
  <c r="AJ32" i="1"/>
  <c r="AJ33" i="1"/>
  <c r="AJ34" i="1"/>
  <c r="AJ30" i="1"/>
  <c r="AJ59" i="1"/>
  <c r="AJ60" i="1"/>
  <c r="AJ61" i="1"/>
  <c r="AJ62" i="1"/>
  <c r="AJ58" i="1"/>
  <c r="AJ24" i="1"/>
  <c r="AJ25" i="1"/>
  <c r="AJ26" i="1"/>
  <c r="AJ27" i="1"/>
  <c r="AJ23" i="1"/>
  <c r="AJ108" i="1"/>
  <c r="AJ109" i="1"/>
  <c r="AJ110" i="1"/>
  <c r="AJ111" i="1"/>
  <c r="AJ107" i="1"/>
  <c r="AJ80" i="1"/>
  <c r="AJ81" i="1"/>
  <c r="AJ82" i="1"/>
  <c r="AJ83" i="1"/>
  <c r="AJ79" i="1"/>
  <c r="AJ87" i="1"/>
  <c r="AJ88" i="1"/>
  <c r="AJ89" i="1"/>
  <c r="AJ90" i="1"/>
  <c r="AJ86" i="1"/>
  <c r="AJ45" i="1"/>
  <c r="AJ46" i="1"/>
  <c r="AJ47" i="1"/>
  <c r="AJ48" i="1"/>
  <c r="AJ44" i="1"/>
  <c r="AJ17" i="1"/>
  <c r="AJ18" i="1"/>
  <c r="AJ73" i="1"/>
  <c r="AJ74" i="1"/>
  <c r="AJ94" i="1"/>
  <c r="AJ95" i="1"/>
  <c r="AJ93" i="1"/>
  <c r="AJ52" i="1"/>
  <c r="AJ53" i="1"/>
  <c r="AJ51" i="1"/>
  <c r="AJ10" i="1"/>
  <c r="AJ11" i="1"/>
  <c r="AJ9" i="1"/>
  <c r="AJ66" i="1"/>
  <c r="AJ67" i="1"/>
  <c r="AJ38" i="1"/>
  <c r="AJ39" i="1"/>
  <c r="AJ112" i="1"/>
  <c r="AJ113" i="1"/>
  <c r="AJ19" i="1"/>
  <c r="AJ20" i="1"/>
  <c r="AJ21" i="1"/>
  <c r="AJ22" i="1"/>
  <c r="AJ101" i="1"/>
  <c r="AJ102" i="1"/>
  <c r="AJ103" i="1"/>
  <c r="AJ104" i="1"/>
  <c r="AJ100" i="1"/>
  <c r="AJ75" i="1"/>
  <c r="AJ76" i="1"/>
  <c r="AJ77" i="1"/>
  <c r="AJ78" i="1"/>
  <c r="AJ72" i="1"/>
  <c r="AJ12" i="1"/>
  <c r="AJ13" i="1"/>
  <c r="AJ14" i="1"/>
  <c r="AJ15" i="1"/>
  <c r="AJ40" i="1"/>
  <c r="AJ41" i="1"/>
  <c r="AJ42" i="1"/>
  <c r="AJ43" i="1"/>
  <c r="AJ37" i="1"/>
  <c r="AJ68" i="1"/>
  <c r="AJ69" i="1"/>
  <c r="AJ70" i="1"/>
  <c r="AJ71" i="1"/>
  <c r="AJ65" i="1"/>
  <c r="AJ91" i="1"/>
  <c r="AJ92" i="1"/>
  <c r="AJ49" i="1"/>
  <c r="AJ50" i="1"/>
  <c r="AJ7" i="1"/>
  <c r="AJ8" i="1"/>
  <c r="AJ63" i="1"/>
  <c r="AJ64" i="1"/>
  <c r="AJ35" i="1"/>
  <c r="AJ36" i="1"/>
  <c r="AJ105" i="1"/>
  <c r="AJ106" i="1"/>
  <c r="AJ96" i="1"/>
  <c r="AJ97" i="1"/>
  <c r="AJ98" i="1"/>
  <c r="AJ99" i="1"/>
  <c r="AJ54" i="1"/>
  <c r="AJ55" i="1"/>
  <c r="AJ56" i="1"/>
  <c r="AJ57" i="1"/>
  <c r="AJ28" i="1"/>
  <c r="AJ29" i="1"/>
  <c r="AJ84" i="1"/>
  <c r="AJ85" i="1"/>
  <c r="AD4" i="1"/>
  <c r="AD5" i="1"/>
  <c r="AD6" i="1"/>
  <c r="AD31" i="1"/>
  <c r="AD32" i="1"/>
  <c r="AD33" i="1"/>
  <c r="AD34" i="1"/>
  <c r="AD30" i="1"/>
  <c r="AD59" i="1"/>
  <c r="AD60" i="1"/>
  <c r="AD61" i="1"/>
  <c r="AD62" i="1"/>
  <c r="AD58" i="1"/>
  <c r="AD24" i="1"/>
  <c r="AD25" i="1"/>
  <c r="AD26" i="1"/>
  <c r="AD27" i="1"/>
  <c r="AD23" i="1"/>
  <c r="AD108" i="1"/>
  <c r="AD109" i="1"/>
  <c r="AD110" i="1"/>
  <c r="AD111" i="1"/>
  <c r="AD107" i="1"/>
  <c r="AD80" i="1"/>
  <c r="AD81" i="1"/>
  <c r="AD82" i="1"/>
  <c r="AD83" i="1"/>
  <c r="AD79" i="1"/>
  <c r="AD87" i="1"/>
  <c r="AD88" i="1"/>
  <c r="AD89" i="1"/>
  <c r="AD90" i="1"/>
  <c r="AD86" i="1"/>
  <c r="AD45" i="1"/>
  <c r="AD46" i="1"/>
  <c r="AD47" i="1"/>
  <c r="AD48" i="1"/>
  <c r="AD44" i="1"/>
  <c r="AD17" i="1"/>
  <c r="AD18" i="1"/>
  <c r="AD73" i="1"/>
  <c r="AD74" i="1"/>
  <c r="AD94" i="1"/>
  <c r="AD95" i="1"/>
  <c r="AD93" i="1"/>
  <c r="AD52" i="1"/>
  <c r="AD53" i="1"/>
  <c r="AD51" i="1"/>
  <c r="AD10" i="1"/>
  <c r="AD11" i="1"/>
  <c r="AD9" i="1"/>
  <c r="AD66" i="1"/>
  <c r="AD67" i="1"/>
  <c r="AD38" i="1"/>
  <c r="AD39" i="1"/>
  <c r="AD112" i="1"/>
  <c r="AD113" i="1"/>
  <c r="AD19" i="1"/>
  <c r="AD20" i="1"/>
  <c r="AD21" i="1"/>
  <c r="AD22" i="1"/>
  <c r="AD16" i="1"/>
  <c r="AD101" i="1"/>
  <c r="AD102" i="1"/>
  <c r="AD103" i="1"/>
  <c r="AD104" i="1"/>
  <c r="AD100" i="1"/>
  <c r="AD75" i="1"/>
  <c r="AD76" i="1"/>
  <c r="AD77" i="1"/>
  <c r="AD78" i="1"/>
  <c r="AD72" i="1"/>
  <c r="AD12" i="1"/>
  <c r="AD13" i="1"/>
  <c r="AD14" i="1"/>
  <c r="AD15" i="1"/>
  <c r="AD40" i="1"/>
  <c r="AD41" i="1"/>
  <c r="AD42" i="1"/>
  <c r="AD43" i="1"/>
  <c r="AD37" i="1"/>
  <c r="AD68" i="1"/>
  <c r="AD69" i="1"/>
  <c r="AD70" i="1"/>
  <c r="AD71" i="1"/>
  <c r="AD65" i="1"/>
  <c r="AD91" i="1"/>
  <c r="AD92" i="1"/>
  <c r="AD49" i="1"/>
  <c r="AD50" i="1"/>
  <c r="AD7" i="1"/>
  <c r="AD8" i="1"/>
  <c r="AD63" i="1"/>
  <c r="AD64" i="1"/>
  <c r="AD35" i="1"/>
  <c r="AD36" i="1"/>
  <c r="AD105" i="1"/>
  <c r="AD106" i="1"/>
  <c r="AD96" i="1"/>
  <c r="AD97" i="1"/>
  <c r="AD98" i="1"/>
  <c r="AD99" i="1"/>
  <c r="AD54" i="1"/>
  <c r="AD55" i="1"/>
  <c r="AD56" i="1"/>
  <c r="AD57" i="1"/>
  <c r="AD28" i="1"/>
  <c r="AD29" i="1"/>
  <c r="AD84" i="1"/>
  <c r="AD85" i="1"/>
  <c r="W4" i="1" l="1"/>
  <c r="W5" i="1"/>
  <c r="W6" i="1"/>
  <c r="W31" i="1"/>
  <c r="W32" i="1"/>
  <c r="W33" i="1"/>
  <c r="W34" i="1"/>
  <c r="W30" i="1"/>
  <c r="W59" i="1"/>
  <c r="W60" i="1"/>
  <c r="W61" i="1"/>
  <c r="W62" i="1"/>
  <c r="W58" i="1"/>
  <c r="W24" i="1"/>
  <c r="W25" i="1"/>
  <c r="W26" i="1"/>
  <c r="W27" i="1"/>
  <c r="W23" i="1"/>
  <c r="W108" i="1"/>
  <c r="W109" i="1"/>
  <c r="W110" i="1"/>
  <c r="W111" i="1"/>
  <c r="W107" i="1"/>
  <c r="W80" i="1"/>
  <c r="W81" i="1"/>
  <c r="W82" i="1"/>
  <c r="W83" i="1"/>
  <c r="W79" i="1"/>
  <c r="W87" i="1"/>
  <c r="W88" i="1"/>
  <c r="W89" i="1"/>
  <c r="W90" i="1"/>
  <c r="W86" i="1"/>
  <c r="W45" i="1"/>
  <c r="W46" i="1"/>
  <c r="W47" i="1"/>
  <c r="W48" i="1"/>
  <c r="W44" i="1"/>
  <c r="W17" i="1"/>
  <c r="W18" i="1"/>
  <c r="W73" i="1"/>
  <c r="W74" i="1"/>
  <c r="W94" i="1"/>
  <c r="W95" i="1"/>
  <c r="W93" i="1"/>
  <c r="W52" i="1"/>
  <c r="W53" i="1"/>
  <c r="W51" i="1"/>
  <c r="W10" i="1"/>
  <c r="W11" i="1"/>
  <c r="W9" i="1"/>
  <c r="W66" i="1"/>
  <c r="W67" i="1"/>
  <c r="W38" i="1"/>
  <c r="W39" i="1"/>
  <c r="W112" i="1"/>
  <c r="W113" i="1"/>
  <c r="W19" i="1"/>
  <c r="W20" i="1"/>
  <c r="W21" i="1"/>
  <c r="W22" i="1"/>
  <c r="W16" i="1"/>
  <c r="W101" i="1"/>
  <c r="W102" i="1"/>
  <c r="W103" i="1"/>
  <c r="W104" i="1"/>
  <c r="W100" i="1"/>
  <c r="W75" i="1"/>
  <c r="W76" i="1"/>
  <c r="W77" i="1"/>
  <c r="W78" i="1"/>
  <c r="W72" i="1"/>
  <c r="W12" i="1"/>
  <c r="W13" i="1"/>
  <c r="W14" i="1"/>
  <c r="W15" i="1"/>
  <c r="W40" i="1"/>
  <c r="W41" i="1"/>
  <c r="W42" i="1"/>
  <c r="W43" i="1"/>
  <c r="W37" i="1"/>
  <c r="W68" i="1"/>
  <c r="W69" i="1"/>
  <c r="W70" i="1"/>
  <c r="W71" i="1"/>
  <c r="W65" i="1"/>
  <c r="W91" i="1"/>
  <c r="W92" i="1"/>
  <c r="W49" i="1"/>
  <c r="W50" i="1"/>
  <c r="W7" i="1"/>
  <c r="W8" i="1"/>
  <c r="W63" i="1"/>
  <c r="W64" i="1"/>
  <c r="W35" i="1"/>
  <c r="W36" i="1"/>
  <c r="W105" i="1"/>
  <c r="W106" i="1"/>
  <c r="W96" i="1"/>
  <c r="W97" i="1"/>
  <c r="W98" i="1"/>
  <c r="W99" i="1"/>
  <c r="W54" i="1"/>
  <c r="W55" i="1"/>
  <c r="W56" i="1"/>
  <c r="W57" i="1"/>
  <c r="W28" i="1"/>
  <c r="W29" i="1"/>
  <c r="W84" i="1"/>
  <c r="W85" i="1"/>
  <c r="W3" i="1"/>
  <c r="M3" i="1" l="1"/>
  <c r="BN4" i="1" l="1"/>
  <c r="BP4" i="1" s="1"/>
  <c r="BN5" i="1"/>
  <c r="BP5" i="1" s="1"/>
  <c r="BN6" i="1"/>
  <c r="BP6" i="1" s="1"/>
  <c r="BN31" i="1"/>
  <c r="BP31" i="1" s="1"/>
  <c r="BN32" i="1"/>
  <c r="BP32" i="1" s="1"/>
  <c r="BN33" i="1"/>
  <c r="BP33" i="1" s="1"/>
  <c r="BN34" i="1"/>
  <c r="BP34" i="1" s="1"/>
  <c r="BN59" i="1"/>
  <c r="BP59" i="1" s="1"/>
  <c r="BN60" i="1"/>
  <c r="BP60" i="1" s="1"/>
  <c r="BN61" i="1"/>
  <c r="BP61" i="1" s="1"/>
  <c r="BN62" i="1"/>
  <c r="BP62" i="1" s="1"/>
  <c r="BN24" i="1"/>
  <c r="BP24" i="1" s="1"/>
  <c r="BN25" i="1"/>
  <c r="BP25" i="1" s="1"/>
  <c r="BN26" i="1"/>
  <c r="BP26" i="1" s="1"/>
  <c r="BN27" i="1"/>
  <c r="BP27" i="1" s="1"/>
  <c r="BN108" i="1"/>
  <c r="BP108" i="1" s="1"/>
  <c r="BN109" i="1"/>
  <c r="BP109" i="1" s="1"/>
  <c r="BN110" i="1"/>
  <c r="BP110" i="1" s="1"/>
  <c r="BN111" i="1"/>
  <c r="BP111" i="1" s="1"/>
  <c r="BN80" i="1"/>
  <c r="BP80" i="1" s="1"/>
  <c r="BN81" i="1"/>
  <c r="BP81" i="1" s="1"/>
  <c r="BN82" i="1"/>
  <c r="BP82" i="1" s="1"/>
  <c r="BN83" i="1"/>
  <c r="BP83" i="1" s="1"/>
  <c r="BN87" i="1"/>
  <c r="BP87" i="1" s="1"/>
  <c r="BN88" i="1"/>
  <c r="BP88" i="1" s="1"/>
  <c r="BN89" i="1"/>
  <c r="BP89" i="1" s="1"/>
  <c r="BN90" i="1"/>
  <c r="BP90" i="1" s="1"/>
  <c r="BN45" i="1"/>
  <c r="BP45" i="1" s="1"/>
  <c r="BN46" i="1"/>
  <c r="BP46" i="1" s="1"/>
  <c r="BN47" i="1"/>
  <c r="BP47" i="1" s="1"/>
  <c r="BN48" i="1"/>
  <c r="BP48" i="1" s="1"/>
  <c r="BN17" i="1"/>
  <c r="BP17" i="1" s="1"/>
  <c r="BN18" i="1"/>
  <c r="BP18" i="1" s="1"/>
  <c r="BN73" i="1"/>
  <c r="BP73" i="1" s="1"/>
  <c r="BN74" i="1"/>
  <c r="BP74" i="1" s="1"/>
  <c r="BN94" i="1"/>
  <c r="BP94" i="1" s="1"/>
  <c r="BN95" i="1"/>
  <c r="BP95" i="1" s="1"/>
  <c r="BN52" i="1"/>
  <c r="BP52" i="1" s="1"/>
  <c r="BN53" i="1"/>
  <c r="BP53" i="1" s="1"/>
  <c r="BN10" i="1"/>
  <c r="BP10" i="1" s="1"/>
  <c r="BN11" i="1"/>
  <c r="BP11" i="1" s="1"/>
  <c r="BN66" i="1"/>
  <c r="BP66" i="1" s="1"/>
  <c r="BN67" i="1"/>
  <c r="BP67" i="1" s="1"/>
  <c r="BN38" i="1"/>
  <c r="BP38" i="1" s="1"/>
  <c r="BN39" i="1"/>
  <c r="BP39" i="1" s="1"/>
  <c r="BN112" i="1"/>
  <c r="BP112" i="1" s="1"/>
  <c r="BN113" i="1"/>
  <c r="BP113" i="1" s="1"/>
  <c r="BN19" i="1"/>
  <c r="BP19" i="1" s="1"/>
  <c r="BN20" i="1"/>
  <c r="BP20" i="1" s="1"/>
  <c r="BN21" i="1"/>
  <c r="BP21" i="1" s="1"/>
  <c r="BN22" i="1"/>
  <c r="BP22" i="1" s="1"/>
  <c r="BN101" i="1"/>
  <c r="BP101" i="1" s="1"/>
  <c r="BN102" i="1"/>
  <c r="BP102" i="1" s="1"/>
  <c r="BN103" i="1"/>
  <c r="BP103" i="1" s="1"/>
  <c r="BN104" i="1"/>
  <c r="BP104" i="1" s="1"/>
  <c r="BN75" i="1"/>
  <c r="BP75" i="1" s="1"/>
  <c r="BN76" i="1"/>
  <c r="BP76" i="1" s="1"/>
  <c r="BN77" i="1"/>
  <c r="BP77" i="1" s="1"/>
  <c r="BN78" i="1"/>
  <c r="BP78" i="1" s="1"/>
  <c r="BN12" i="1"/>
  <c r="BP12" i="1" s="1"/>
  <c r="BN13" i="1"/>
  <c r="BP13" i="1" s="1"/>
  <c r="BN14" i="1"/>
  <c r="BP14" i="1" s="1"/>
  <c r="BN15" i="1"/>
  <c r="BP15" i="1" s="1"/>
  <c r="BN40" i="1"/>
  <c r="BP40" i="1" s="1"/>
  <c r="BN41" i="1"/>
  <c r="BP41" i="1" s="1"/>
  <c r="BN42" i="1"/>
  <c r="BP42" i="1" s="1"/>
  <c r="BN43" i="1"/>
  <c r="BP43" i="1" s="1"/>
  <c r="BN68" i="1"/>
  <c r="BP68" i="1" s="1"/>
  <c r="BN69" i="1"/>
  <c r="BP69" i="1" s="1"/>
  <c r="BN70" i="1"/>
  <c r="BP70" i="1" s="1"/>
  <c r="BN71" i="1"/>
  <c r="BP71" i="1" s="1"/>
  <c r="BN91" i="1"/>
  <c r="BP91" i="1" s="1"/>
  <c r="BN92" i="1"/>
  <c r="BP92" i="1" s="1"/>
  <c r="BN49" i="1"/>
  <c r="BP49" i="1" s="1"/>
  <c r="BN50" i="1"/>
  <c r="BP50" i="1" s="1"/>
  <c r="BN7" i="1"/>
  <c r="BP7" i="1" s="1"/>
  <c r="BN8" i="1"/>
  <c r="BP8" i="1" s="1"/>
  <c r="BN63" i="1"/>
  <c r="BP63" i="1" s="1"/>
  <c r="BN64" i="1"/>
  <c r="BP64" i="1" s="1"/>
  <c r="BN35" i="1"/>
  <c r="BP35" i="1" s="1"/>
  <c r="BN36" i="1"/>
  <c r="BP36" i="1" s="1"/>
  <c r="BN105" i="1"/>
  <c r="BP105" i="1" s="1"/>
  <c r="BN106" i="1"/>
  <c r="BP106" i="1" s="1"/>
  <c r="BN96" i="1"/>
  <c r="BP96" i="1" s="1"/>
  <c r="BN97" i="1"/>
  <c r="BP97" i="1" s="1"/>
  <c r="BN98" i="1"/>
  <c r="BP98" i="1" s="1"/>
  <c r="BN99" i="1"/>
  <c r="BP99" i="1" s="1"/>
  <c r="BN54" i="1"/>
  <c r="BP54" i="1" s="1"/>
  <c r="BN55" i="1"/>
  <c r="BP55" i="1" s="1"/>
  <c r="BN56" i="1"/>
  <c r="BP56" i="1" s="1"/>
  <c r="BN57" i="1"/>
  <c r="BP57" i="1" s="1"/>
  <c r="BN28" i="1"/>
  <c r="BP28" i="1" s="1"/>
  <c r="BN29" i="1"/>
  <c r="BP29" i="1" s="1"/>
  <c r="BN84" i="1"/>
  <c r="BP84" i="1" s="1"/>
  <c r="BN85" i="1"/>
  <c r="BP85" i="1" s="1"/>
  <c r="BN3" i="1"/>
  <c r="BP3" i="1" s="1"/>
  <c r="T4" i="1" l="1"/>
  <c r="T5" i="1"/>
  <c r="T6" i="1"/>
  <c r="T31" i="1"/>
  <c r="T32" i="1"/>
  <c r="T33" i="1"/>
  <c r="T34" i="1"/>
  <c r="T30" i="1"/>
  <c r="T59" i="1"/>
  <c r="T60" i="1"/>
  <c r="T61" i="1"/>
  <c r="T62" i="1"/>
  <c r="T58" i="1"/>
  <c r="T24" i="1"/>
  <c r="T25" i="1"/>
  <c r="T26" i="1"/>
  <c r="T27" i="1"/>
  <c r="T23" i="1"/>
  <c r="T108" i="1"/>
  <c r="T109" i="1"/>
  <c r="T110" i="1"/>
  <c r="T111" i="1"/>
  <c r="T107" i="1"/>
  <c r="T80" i="1"/>
  <c r="T81" i="1"/>
  <c r="T82" i="1"/>
  <c r="T83" i="1"/>
  <c r="T79" i="1"/>
  <c r="T87" i="1"/>
  <c r="T88" i="1"/>
  <c r="T89" i="1"/>
  <c r="T90" i="1"/>
  <c r="T86" i="1"/>
  <c r="T45" i="1"/>
  <c r="T46" i="1"/>
  <c r="T47" i="1"/>
  <c r="T48" i="1"/>
  <c r="T44" i="1"/>
  <c r="T17" i="1"/>
  <c r="T18" i="1"/>
  <c r="T73" i="1"/>
  <c r="T74" i="1"/>
  <c r="T94" i="1"/>
  <c r="T95" i="1"/>
  <c r="T93" i="1"/>
  <c r="T52" i="1"/>
  <c r="T53" i="1"/>
  <c r="T51" i="1"/>
  <c r="T10" i="1"/>
  <c r="T11" i="1"/>
  <c r="T9" i="1"/>
  <c r="T66" i="1"/>
  <c r="T67" i="1"/>
  <c r="T38" i="1"/>
  <c r="T39" i="1"/>
  <c r="T112" i="1"/>
  <c r="T113" i="1"/>
  <c r="T19" i="1"/>
  <c r="T20" i="1"/>
  <c r="T21" i="1"/>
  <c r="T22" i="1"/>
  <c r="T16" i="1"/>
  <c r="T101" i="1"/>
  <c r="T102" i="1"/>
  <c r="T103" i="1"/>
  <c r="T104" i="1"/>
  <c r="T100" i="1"/>
  <c r="T75" i="1"/>
  <c r="T76" i="1"/>
  <c r="T77" i="1"/>
  <c r="T78" i="1"/>
  <c r="T72" i="1"/>
  <c r="T12" i="1"/>
  <c r="T13" i="1"/>
  <c r="T14" i="1"/>
  <c r="T15" i="1"/>
  <c r="T40" i="1"/>
  <c r="T41" i="1"/>
  <c r="T42" i="1"/>
  <c r="T43" i="1"/>
  <c r="T37" i="1"/>
  <c r="T68" i="1"/>
  <c r="T69" i="1"/>
  <c r="T70" i="1"/>
  <c r="T71" i="1"/>
  <c r="T65" i="1"/>
  <c r="T91" i="1"/>
  <c r="T92" i="1"/>
  <c r="T49" i="1"/>
  <c r="T50" i="1"/>
  <c r="T7" i="1"/>
  <c r="T8" i="1"/>
  <c r="T63" i="1"/>
  <c r="T64" i="1"/>
  <c r="T35" i="1"/>
  <c r="T36" i="1"/>
  <c r="T105" i="1"/>
  <c r="T106" i="1"/>
  <c r="T96" i="1"/>
  <c r="T97" i="1"/>
  <c r="T98" i="1"/>
  <c r="T99" i="1"/>
  <c r="T54" i="1"/>
  <c r="T55" i="1"/>
  <c r="T56" i="1"/>
  <c r="T57" i="1"/>
  <c r="T28" i="1"/>
  <c r="T29" i="1"/>
  <c r="T84" i="1"/>
  <c r="T85" i="1"/>
  <c r="T3" i="1"/>
  <c r="M4" i="1"/>
  <c r="M5" i="1"/>
  <c r="M6" i="1"/>
  <c r="M2" i="1"/>
  <c r="M31" i="1"/>
  <c r="M32" i="1"/>
  <c r="M33" i="1"/>
  <c r="M34" i="1"/>
  <c r="M30" i="1"/>
  <c r="M59" i="1"/>
  <c r="M60" i="1"/>
  <c r="M61" i="1"/>
  <c r="M62" i="1"/>
  <c r="M58" i="1"/>
  <c r="M24" i="1"/>
  <c r="M25" i="1"/>
  <c r="M26" i="1"/>
  <c r="M27" i="1"/>
  <c r="M23" i="1"/>
  <c r="M108" i="1"/>
  <c r="M109" i="1"/>
  <c r="M110" i="1"/>
  <c r="M111" i="1"/>
  <c r="M107" i="1"/>
  <c r="M80" i="1"/>
  <c r="M81" i="1"/>
  <c r="M82" i="1"/>
  <c r="M83" i="1"/>
  <c r="M79" i="1"/>
  <c r="M87" i="1"/>
  <c r="M88" i="1"/>
  <c r="M89" i="1"/>
  <c r="M90" i="1"/>
  <c r="M86" i="1"/>
  <c r="M45" i="1"/>
  <c r="M46" i="1"/>
  <c r="M47" i="1"/>
  <c r="M48" i="1"/>
  <c r="M44" i="1"/>
  <c r="M17" i="1"/>
  <c r="M18" i="1"/>
  <c r="M73" i="1"/>
  <c r="M74" i="1"/>
  <c r="M94" i="1"/>
  <c r="M95" i="1"/>
  <c r="M93" i="1"/>
  <c r="M52" i="1"/>
  <c r="M53" i="1"/>
  <c r="M51" i="1"/>
  <c r="M10" i="1"/>
  <c r="M11" i="1"/>
  <c r="M9" i="1"/>
  <c r="M66" i="1"/>
  <c r="M67" i="1"/>
  <c r="M38" i="1"/>
  <c r="M39" i="1"/>
  <c r="M112" i="1"/>
  <c r="M113" i="1"/>
  <c r="M19" i="1"/>
  <c r="M20" i="1"/>
  <c r="M21" i="1"/>
  <c r="M22" i="1"/>
  <c r="M16" i="1"/>
  <c r="M101" i="1"/>
  <c r="M102" i="1"/>
  <c r="M103" i="1"/>
  <c r="M104" i="1"/>
  <c r="M100" i="1"/>
  <c r="M75" i="1"/>
  <c r="M76" i="1"/>
  <c r="M77" i="1"/>
  <c r="M78" i="1"/>
  <c r="M72" i="1"/>
  <c r="M12" i="1"/>
  <c r="M13" i="1"/>
  <c r="M14" i="1"/>
  <c r="M15" i="1"/>
  <c r="M40" i="1"/>
  <c r="M41" i="1"/>
  <c r="M42" i="1"/>
  <c r="M43" i="1"/>
  <c r="M37" i="1"/>
  <c r="M68" i="1"/>
  <c r="M69" i="1"/>
  <c r="M70" i="1"/>
  <c r="M71" i="1"/>
  <c r="M65" i="1"/>
  <c r="M91" i="1"/>
  <c r="M92" i="1"/>
  <c r="M49" i="1"/>
  <c r="M50" i="1"/>
  <c r="M7" i="1"/>
  <c r="M8" i="1"/>
  <c r="M63" i="1"/>
  <c r="M64" i="1"/>
  <c r="M35" i="1"/>
  <c r="M36" i="1"/>
  <c r="M105" i="1"/>
  <c r="M106" i="1"/>
  <c r="M96" i="1"/>
  <c r="M97" i="1"/>
  <c r="M98" i="1"/>
  <c r="M99" i="1"/>
  <c r="M54" i="1"/>
  <c r="M55" i="1"/>
  <c r="M56" i="1"/>
  <c r="M57" i="1"/>
  <c r="M28" i="1"/>
  <c r="M29" i="1"/>
  <c r="M84" i="1"/>
  <c r="M85" i="1"/>
  <c r="BC4" i="1"/>
  <c r="BI4" i="1" s="1"/>
  <c r="BC5" i="1"/>
  <c r="BI5" i="1" s="1"/>
  <c r="BC6" i="1"/>
  <c r="BI6" i="1" s="1"/>
  <c r="BC2" i="1"/>
  <c r="BI2" i="1" s="1"/>
  <c r="BC31" i="1"/>
  <c r="BI31" i="1" s="1"/>
  <c r="BC32" i="1"/>
  <c r="BI32" i="1" s="1"/>
  <c r="BC33" i="1"/>
  <c r="BI33" i="1" s="1"/>
  <c r="BC34" i="1"/>
  <c r="BI34" i="1" s="1"/>
  <c r="BC30" i="1"/>
  <c r="BI30" i="1" s="1"/>
  <c r="BC59" i="1"/>
  <c r="BI59" i="1" s="1"/>
  <c r="BC60" i="1"/>
  <c r="BI60" i="1" s="1"/>
  <c r="BC61" i="1"/>
  <c r="BI61" i="1" s="1"/>
  <c r="BC62" i="1"/>
  <c r="BI62" i="1" s="1"/>
  <c r="BC58" i="1"/>
  <c r="BI58" i="1" s="1"/>
  <c r="BC24" i="1"/>
  <c r="BI24" i="1" s="1"/>
  <c r="BC25" i="1"/>
  <c r="BI25" i="1" s="1"/>
  <c r="BC26" i="1"/>
  <c r="BI26" i="1" s="1"/>
  <c r="BC27" i="1"/>
  <c r="BI27" i="1" s="1"/>
  <c r="BC23" i="1"/>
  <c r="BI23" i="1" s="1"/>
  <c r="BC108" i="1"/>
  <c r="BI108" i="1" s="1"/>
  <c r="BC109" i="1"/>
  <c r="BI109" i="1" s="1"/>
  <c r="BC110" i="1"/>
  <c r="BI110" i="1" s="1"/>
  <c r="BC111" i="1"/>
  <c r="BI111" i="1" s="1"/>
  <c r="BC107" i="1"/>
  <c r="BI107" i="1" s="1"/>
  <c r="BC80" i="1"/>
  <c r="BI80" i="1" s="1"/>
  <c r="BC81" i="1"/>
  <c r="BI81" i="1" s="1"/>
  <c r="BC82" i="1"/>
  <c r="BI82" i="1" s="1"/>
  <c r="BC83" i="1"/>
  <c r="BI83" i="1" s="1"/>
  <c r="BC79" i="1"/>
  <c r="BI79" i="1" s="1"/>
  <c r="BC87" i="1"/>
  <c r="BI87" i="1" s="1"/>
  <c r="BC88" i="1"/>
  <c r="BI88" i="1" s="1"/>
  <c r="BC89" i="1"/>
  <c r="BI89" i="1" s="1"/>
  <c r="BC90" i="1"/>
  <c r="BI90" i="1" s="1"/>
  <c r="BC86" i="1"/>
  <c r="BI86" i="1" s="1"/>
  <c r="BC45" i="1"/>
  <c r="BI45" i="1" s="1"/>
  <c r="BC46" i="1"/>
  <c r="BI46" i="1" s="1"/>
  <c r="BC47" i="1"/>
  <c r="BI47" i="1" s="1"/>
  <c r="BC48" i="1"/>
  <c r="BI48" i="1" s="1"/>
  <c r="BC44" i="1"/>
  <c r="BI44" i="1" s="1"/>
  <c r="BC17" i="1"/>
  <c r="BI17" i="1" s="1"/>
  <c r="BC18" i="1"/>
  <c r="BI18" i="1" s="1"/>
  <c r="BC73" i="1"/>
  <c r="BI73" i="1" s="1"/>
  <c r="BC74" i="1"/>
  <c r="BI74" i="1" s="1"/>
  <c r="BC94" i="1"/>
  <c r="BI94" i="1" s="1"/>
  <c r="BC95" i="1"/>
  <c r="BI95" i="1" s="1"/>
  <c r="BC93" i="1"/>
  <c r="BI93" i="1" s="1"/>
  <c r="BC52" i="1"/>
  <c r="BI52" i="1" s="1"/>
  <c r="BC53" i="1"/>
  <c r="BI53" i="1" s="1"/>
  <c r="BC51" i="1"/>
  <c r="BI51" i="1" s="1"/>
  <c r="BC10" i="1"/>
  <c r="BI10" i="1" s="1"/>
  <c r="BC11" i="1"/>
  <c r="BI11" i="1" s="1"/>
  <c r="BC9" i="1"/>
  <c r="BI9" i="1" s="1"/>
  <c r="BC66" i="1"/>
  <c r="BI66" i="1" s="1"/>
  <c r="BC67" i="1"/>
  <c r="BI67" i="1" s="1"/>
  <c r="BC38" i="1"/>
  <c r="BI38" i="1" s="1"/>
  <c r="BC39" i="1"/>
  <c r="BI39" i="1" s="1"/>
  <c r="BC112" i="1"/>
  <c r="BI112" i="1" s="1"/>
  <c r="BC113" i="1"/>
  <c r="BI113" i="1" s="1"/>
  <c r="BC19" i="1"/>
  <c r="BI19" i="1" s="1"/>
  <c r="BC20" i="1"/>
  <c r="BI20" i="1" s="1"/>
  <c r="BC21" i="1"/>
  <c r="BI21" i="1" s="1"/>
  <c r="BC22" i="1"/>
  <c r="BI22" i="1" s="1"/>
  <c r="BC16" i="1"/>
  <c r="BI16" i="1" s="1"/>
  <c r="BC101" i="1"/>
  <c r="BI101" i="1" s="1"/>
  <c r="BC102" i="1"/>
  <c r="BI102" i="1" s="1"/>
  <c r="BC103" i="1"/>
  <c r="BI103" i="1" s="1"/>
  <c r="BC104" i="1"/>
  <c r="BI104" i="1" s="1"/>
  <c r="BC100" i="1"/>
  <c r="BI100" i="1" s="1"/>
  <c r="BC75" i="1"/>
  <c r="BI75" i="1" s="1"/>
  <c r="BC76" i="1"/>
  <c r="BI76" i="1" s="1"/>
  <c r="BC77" i="1"/>
  <c r="BI77" i="1" s="1"/>
  <c r="BC78" i="1"/>
  <c r="BI78" i="1" s="1"/>
  <c r="BC72" i="1"/>
  <c r="BI72" i="1" s="1"/>
  <c r="BC12" i="1"/>
  <c r="BI12" i="1" s="1"/>
  <c r="BC13" i="1"/>
  <c r="BI13" i="1" s="1"/>
  <c r="BC14" i="1"/>
  <c r="BI14" i="1" s="1"/>
  <c r="BC15" i="1"/>
  <c r="BI15" i="1" s="1"/>
  <c r="BC40" i="1"/>
  <c r="BI40" i="1" s="1"/>
  <c r="BC41" i="1"/>
  <c r="BI41" i="1" s="1"/>
  <c r="BC42" i="1"/>
  <c r="BI42" i="1" s="1"/>
  <c r="BC43" i="1"/>
  <c r="BI43" i="1" s="1"/>
  <c r="BC37" i="1"/>
  <c r="BI37" i="1" s="1"/>
  <c r="BC68" i="1"/>
  <c r="BI68" i="1" s="1"/>
  <c r="BC69" i="1"/>
  <c r="BI69" i="1" s="1"/>
  <c r="BC70" i="1"/>
  <c r="BI70" i="1" s="1"/>
  <c r="BC71" i="1"/>
  <c r="BI71" i="1" s="1"/>
  <c r="BC65" i="1"/>
  <c r="BI65" i="1" s="1"/>
  <c r="BC91" i="1"/>
  <c r="BI91" i="1" s="1"/>
  <c r="BC92" i="1"/>
  <c r="BI92" i="1" s="1"/>
  <c r="BC49" i="1"/>
  <c r="BI49" i="1" s="1"/>
  <c r="BC50" i="1"/>
  <c r="BI50" i="1" s="1"/>
  <c r="BC7" i="1"/>
  <c r="BI7" i="1" s="1"/>
  <c r="BC8" i="1"/>
  <c r="BI8" i="1" s="1"/>
  <c r="BC63" i="1"/>
  <c r="BI63" i="1" s="1"/>
  <c r="BC64" i="1"/>
  <c r="BI64" i="1" s="1"/>
  <c r="BC35" i="1"/>
  <c r="BI35" i="1" s="1"/>
  <c r="BC36" i="1"/>
  <c r="BI36" i="1" s="1"/>
  <c r="BC105" i="1"/>
  <c r="BI105" i="1" s="1"/>
  <c r="BC106" i="1"/>
  <c r="BI106" i="1" s="1"/>
  <c r="BC96" i="1"/>
  <c r="BI96" i="1" s="1"/>
  <c r="BC97" i="1"/>
  <c r="BI97" i="1" s="1"/>
  <c r="BC98" i="1"/>
  <c r="BI98" i="1" s="1"/>
  <c r="BC99" i="1"/>
  <c r="BI99" i="1" s="1"/>
  <c r="BC54" i="1"/>
  <c r="BI54" i="1" s="1"/>
  <c r="BC55" i="1"/>
  <c r="BI55" i="1" s="1"/>
  <c r="BC56" i="1"/>
  <c r="BI56" i="1" s="1"/>
  <c r="BC57" i="1"/>
  <c r="BI57" i="1" s="1"/>
  <c r="BC28" i="1"/>
  <c r="BI28" i="1" s="1"/>
  <c r="BC29" i="1"/>
  <c r="BI29" i="1" s="1"/>
  <c r="BC84" i="1"/>
  <c r="BI84" i="1" s="1"/>
  <c r="BC85" i="1"/>
  <c r="BI85" i="1" s="1"/>
  <c r="BC3" i="1"/>
  <c r="BI3" i="1" s="1"/>
  <c r="BB4" i="1"/>
  <c r="BH4" i="1" s="1"/>
  <c r="BB5" i="1"/>
  <c r="BH5" i="1" s="1"/>
  <c r="BB6" i="1"/>
  <c r="BH6" i="1" s="1"/>
  <c r="BB2" i="1"/>
  <c r="BH2" i="1" s="1"/>
  <c r="BB31" i="1"/>
  <c r="BH31" i="1" s="1"/>
  <c r="BB32" i="1"/>
  <c r="BH32" i="1" s="1"/>
  <c r="BB33" i="1"/>
  <c r="BH33" i="1" s="1"/>
  <c r="BB34" i="1"/>
  <c r="BH34" i="1" s="1"/>
  <c r="BB30" i="1"/>
  <c r="BH30" i="1" s="1"/>
  <c r="BB59" i="1"/>
  <c r="BH59" i="1" s="1"/>
  <c r="BB60" i="1"/>
  <c r="BH60" i="1" s="1"/>
  <c r="BB61" i="1"/>
  <c r="BH61" i="1" s="1"/>
  <c r="BB62" i="1"/>
  <c r="BH62" i="1" s="1"/>
  <c r="BB58" i="1"/>
  <c r="BH58" i="1" s="1"/>
  <c r="BB24" i="1"/>
  <c r="BH24" i="1" s="1"/>
  <c r="BB25" i="1"/>
  <c r="BH25" i="1" s="1"/>
  <c r="BB26" i="1"/>
  <c r="BH26" i="1" s="1"/>
  <c r="BB27" i="1"/>
  <c r="BH27" i="1" s="1"/>
  <c r="BB23" i="1"/>
  <c r="BH23" i="1" s="1"/>
  <c r="BB108" i="1"/>
  <c r="BH108" i="1" s="1"/>
  <c r="BB109" i="1"/>
  <c r="BH109" i="1" s="1"/>
  <c r="BB110" i="1"/>
  <c r="BH110" i="1" s="1"/>
  <c r="BB111" i="1"/>
  <c r="BH111" i="1" s="1"/>
  <c r="BB107" i="1"/>
  <c r="BH107" i="1" s="1"/>
  <c r="BB80" i="1"/>
  <c r="BH80" i="1" s="1"/>
  <c r="BB81" i="1"/>
  <c r="BH81" i="1" s="1"/>
  <c r="BB82" i="1"/>
  <c r="BH82" i="1" s="1"/>
  <c r="BB83" i="1"/>
  <c r="BH83" i="1" s="1"/>
  <c r="BB79" i="1"/>
  <c r="BH79" i="1" s="1"/>
  <c r="BB87" i="1"/>
  <c r="BH87" i="1" s="1"/>
  <c r="BB88" i="1"/>
  <c r="BH88" i="1" s="1"/>
  <c r="BB89" i="1"/>
  <c r="BH89" i="1" s="1"/>
  <c r="BB90" i="1"/>
  <c r="BH90" i="1" s="1"/>
  <c r="BB86" i="1"/>
  <c r="BH86" i="1" s="1"/>
  <c r="BB45" i="1"/>
  <c r="BH45" i="1" s="1"/>
  <c r="BB46" i="1"/>
  <c r="BH46" i="1" s="1"/>
  <c r="BB47" i="1"/>
  <c r="BH47" i="1" s="1"/>
  <c r="BB48" i="1"/>
  <c r="BH48" i="1" s="1"/>
  <c r="BB44" i="1"/>
  <c r="BH44" i="1" s="1"/>
  <c r="BB17" i="1"/>
  <c r="BH17" i="1" s="1"/>
  <c r="BB18" i="1"/>
  <c r="BH18" i="1" s="1"/>
  <c r="BB73" i="1"/>
  <c r="BH73" i="1" s="1"/>
  <c r="BB74" i="1"/>
  <c r="BH74" i="1" s="1"/>
  <c r="BB94" i="1"/>
  <c r="BH94" i="1" s="1"/>
  <c r="BB95" i="1"/>
  <c r="BH95" i="1" s="1"/>
  <c r="BB93" i="1"/>
  <c r="BH93" i="1" s="1"/>
  <c r="BB52" i="1"/>
  <c r="BH52" i="1" s="1"/>
  <c r="BB53" i="1"/>
  <c r="BH53" i="1" s="1"/>
  <c r="BB51" i="1"/>
  <c r="BH51" i="1" s="1"/>
  <c r="BB10" i="1"/>
  <c r="BH10" i="1" s="1"/>
  <c r="BB11" i="1"/>
  <c r="BH11" i="1" s="1"/>
  <c r="BB9" i="1"/>
  <c r="BH9" i="1" s="1"/>
  <c r="BB66" i="1"/>
  <c r="BH66" i="1" s="1"/>
  <c r="BB67" i="1"/>
  <c r="BH67" i="1" s="1"/>
  <c r="BB38" i="1"/>
  <c r="BH38" i="1" s="1"/>
  <c r="BB39" i="1"/>
  <c r="BH39" i="1" s="1"/>
  <c r="BB112" i="1"/>
  <c r="BH112" i="1" s="1"/>
  <c r="BB113" i="1"/>
  <c r="BH113" i="1" s="1"/>
  <c r="BB19" i="1"/>
  <c r="BH19" i="1" s="1"/>
  <c r="BB20" i="1"/>
  <c r="BH20" i="1" s="1"/>
  <c r="BB21" i="1"/>
  <c r="BH21" i="1" s="1"/>
  <c r="BB22" i="1"/>
  <c r="BH22" i="1" s="1"/>
  <c r="BB16" i="1"/>
  <c r="BH16" i="1" s="1"/>
  <c r="BB101" i="1"/>
  <c r="BH101" i="1" s="1"/>
  <c r="BB102" i="1"/>
  <c r="BH102" i="1" s="1"/>
  <c r="BB103" i="1"/>
  <c r="BH103" i="1" s="1"/>
  <c r="BB104" i="1"/>
  <c r="BH104" i="1" s="1"/>
  <c r="BB100" i="1"/>
  <c r="BH100" i="1" s="1"/>
  <c r="BB75" i="1"/>
  <c r="BH75" i="1" s="1"/>
  <c r="BB76" i="1"/>
  <c r="BH76" i="1" s="1"/>
  <c r="BB77" i="1"/>
  <c r="BH77" i="1" s="1"/>
  <c r="BB78" i="1"/>
  <c r="BH78" i="1" s="1"/>
  <c r="BB72" i="1"/>
  <c r="BH72" i="1" s="1"/>
  <c r="BB12" i="1"/>
  <c r="BH12" i="1" s="1"/>
  <c r="BB13" i="1"/>
  <c r="BH13" i="1" s="1"/>
  <c r="BB14" i="1"/>
  <c r="BH14" i="1" s="1"/>
  <c r="BB15" i="1"/>
  <c r="BH15" i="1" s="1"/>
  <c r="BB40" i="1"/>
  <c r="BH40" i="1" s="1"/>
  <c r="BB41" i="1"/>
  <c r="BH41" i="1" s="1"/>
  <c r="BB42" i="1"/>
  <c r="BH42" i="1" s="1"/>
  <c r="BB43" i="1"/>
  <c r="BH43" i="1" s="1"/>
  <c r="BB37" i="1"/>
  <c r="BH37" i="1" s="1"/>
  <c r="BB68" i="1"/>
  <c r="BH68" i="1" s="1"/>
  <c r="BB69" i="1"/>
  <c r="BH69" i="1" s="1"/>
  <c r="BB70" i="1"/>
  <c r="BH70" i="1" s="1"/>
  <c r="BB71" i="1"/>
  <c r="BH71" i="1" s="1"/>
  <c r="BB65" i="1"/>
  <c r="BH65" i="1" s="1"/>
  <c r="BB91" i="1"/>
  <c r="BH91" i="1" s="1"/>
  <c r="BB92" i="1"/>
  <c r="BH92" i="1" s="1"/>
  <c r="BB49" i="1"/>
  <c r="BH49" i="1" s="1"/>
  <c r="BB50" i="1"/>
  <c r="BH50" i="1" s="1"/>
  <c r="BB7" i="1"/>
  <c r="BH7" i="1" s="1"/>
  <c r="BB8" i="1"/>
  <c r="BH8" i="1" s="1"/>
  <c r="BB63" i="1"/>
  <c r="BH63" i="1" s="1"/>
  <c r="BB64" i="1"/>
  <c r="BH64" i="1" s="1"/>
  <c r="BB35" i="1"/>
  <c r="BH35" i="1" s="1"/>
  <c r="BB36" i="1"/>
  <c r="BH36" i="1" s="1"/>
  <c r="BB105" i="1"/>
  <c r="BH105" i="1" s="1"/>
  <c r="BB106" i="1"/>
  <c r="BH106" i="1" s="1"/>
  <c r="BB96" i="1"/>
  <c r="BH96" i="1" s="1"/>
  <c r="BB97" i="1"/>
  <c r="BH97" i="1" s="1"/>
  <c r="BB98" i="1"/>
  <c r="BH98" i="1" s="1"/>
  <c r="BB99" i="1"/>
  <c r="BH99" i="1" s="1"/>
  <c r="BB54" i="1"/>
  <c r="BH54" i="1" s="1"/>
  <c r="BB55" i="1"/>
  <c r="BH55" i="1" s="1"/>
  <c r="BB56" i="1"/>
  <c r="BH56" i="1" s="1"/>
  <c r="BB57" i="1"/>
  <c r="BH57" i="1" s="1"/>
  <c r="BB28" i="1"/>
  <c r="BH28" i="1" s="1"/>
  <c r="BB29" i="1"/>
  <c r="BH29" i="1" s="1"/>
  <c r="BB84" i="1"/>
  <c r="BH84" i="1" s="1"/>
  <c r="BB85" i="1"/>
  <c r="BH85" i="1" s="1"/>
  <c r="BB3" i="1"/>
  <c r="BH3" i="1" s="1"/>
  <c r="BA4" i="1"/>
  <c r="BG4" i="1" s="1"/>
  <c r="BA5" i="1"/>
  <c r="BG5" i="1" s="1"/>
  <c r="BA6" i="1"/>
  <c r="BG6" i="1" s="1"/>
  <c r="BA2" i="1"/>
  <c r="BG2" i="1" s="1"/>
  <c r="BA31" i="1"/>
  <c r="BG31" i="1" s="1"/>
  <c r="BA32" i="1"/>
  <c r="BG32" i="1" s="1"/>
  <c r="BA33" i="1"/>
  <c r="BG33" i="1" s="1"/>
  <c r="BA34" i="1"/>
  <c r="BG34" i="1" s="1"/>
  <c r="BA30" i="1"/>
  <c r="BG30" i="1" s="1"/>
  <c r="BA59" i="1"/>
  <c r="BG59" i="1" s="1"/>
  <c r="BA60" i="1"/>
  <c r="BG60" i="1" s="1"/>
  <c r="BA61" i="1"/>
  <c r="BG61" i="1" s="1"/>
  <c r="BA62" i="1"/>
  <c r="BG62" i="1" s="1"/>
  <c r="BA58" i="1"/>
  <c r="BG58" i="1" s="1"/>
  <c r="BA24" i="1"/>
  <c r="BG24" i="1" s="1"/>
  <c r="BA25" i="1"/>
  <c r="BG25" i="1" s="1"/>
  <c r="BA26" i="1"/>
  <c r="BG26" i="1" s="1"/>
  <c r="BA27" i="1"/>
  <c r="BG27" i="1" s="1"/>
  <c r="BA23" i="1"/>
  <c r="BG23" i="1" s="1"/>
  <c r="BA108" i="1"/>
  <c r="BG108" i="1" s="1"/>
  <c r="BA109" i="1"/>
  <c r="BG109" i="1" s="1"/>
  <c r="BA110" i="1"/>
  <c r="BG110" i="1" s="1"/>
  <c r="BA111" i="1"/>
  <c r="BG111" i="1" s="1"/>
  <c r="BA107" i="1"/>
  <c r="BG107" i="1" s="1"/>
  <c r="BA80" i="1"/>
  <c r="BG80" i="1" s="1"/>
  <c r="BA81" i="1"/>
  <c r="BG81" i="1" s="1"/>
  <c r="BA82" i="1"/>
  <c r="BG82" i="1" s="1"/>
  <c r="BA83" i="1"/>
  <c r="BG83" i="1" s="1"/>
  <c r="BA79" i="1"/>
  <c r="BG79" i="1" s="1"/>
  <c r="BA87" i="1"/>
  <c r="BG87" i="1" s="1"/>
  <c r="BA88" i="1"/>
  <c r="BG88" i="1" s="1"/>
  <c r="BA89" i="1"/>
  <c r="BG89" i="1" s="1"/>
  <c r="BA90" i="1"/>
  <c r="BG90" i="1" s="1"/>
  <c r="BA86" i="1"/>
  <c r="BG86" i="1" s="1"/>
  <c r="BA45" i="1"/>
  <c r="BG45" i="1" s="1"/>
  <c r="BA46" i="1"/>
  <c r="BG46" i="1" s="1"/>
  <c r="BA47" i="1"/>
  <c r="BG47" i="1" s="1"/>
  <c r="BA48" i="1"/>
  <c r="BG48" i="1" s="1"/>
  <c r="BA44" i="1"/>
  <c r="BG44" i="1" s="1"/>
  <c r="BA17" i="1"/>
  <c r="BG17" i="1" s="1"/>
  <c r="BA18" i="1"/>
  <c r="BG18" i="1" s="1"/>
  <c r="BA73" i="1"/>
  <c r="BG73" i="1" s="1"/>
  <c r="BA74" i="1"/>
  <c r="BG74" i="1" s="1"/>
  <c r="BA94" i="1"/>
  <c r="BG94" i="1" s="1"/>
  <c r="BA95" i="1"/>
  <c r="BG95" i="1" s="1"/>
  <c r="BA93" i="1"/>
  <c r="BG93" i="1" s="1"/>
  <c r="BA52" i="1"/>
  <c r="BG52" i="1" s="1"/>
  <c r="BA53" i="1"/>
  <c r="BG53" i="1" s="1"/>
  <c r="BA51" i="1"/>
  <c r="BG51" i="1" s="1"/>
  <c r="BA10" i="1"/>
  <c r="BG10" i="1" s="1"/>
  <c r="BA11" i="1"/>
  <c r="BG11" i="1" s="1"/>
  <c r="BA9" i="1"/>
  <c r="BG9" i="1" s="1"/>
  <c r="BA66" i="1"/>
  <c r="BG66" i="1" s="1"/>
  <c r="BA67" i="1"/>
  <c r="BG67" i="1" s="1"/>
  <c r="BA38" i="1"/>
  <c r="BG38" i="1" s="1"/>
  <c r="BA39" i="1"/>
  <c r="BG39" i="1" s="1"/>
  <c r="BA112" i="1"/>
  <c r="BG112" i="1" s="1"/>
  <c r="BA113" i="1"/>
  <c r="BG113" i="1" s="1"/>
  <c r="BA19" i="1"/>
  <c r="BG19" i="1" s="1"/>
  <c r="BA20" i="1"/>
  <c r="BG20" i="1" s="1"/>
  <c r="BA21" i="1"/>
  <c r="BG21" i="1" s="1"/>
  <c r="BA22" i="1"/>
  <c r="BG22" i="1" s="1"/>
  <c r="BA16" i="1"/>
  <c r="BG16" i="1" s="1"/>
  <c r="BA101" i="1"/>
  <c r="BG101" i="1" s="1"/>
  <c r="BA102" i="1"/>
  <c r="BG102" i="1" s="1"/>
  <c r="BA103" i="1"/>
  <c r="BG103" i="1" s="1"/>
  <c r="BA104" i="1"/>
  <c r="BG104" i="1" s="1"/>
  <c r="BA100" i="1"/>
  <c r="BG100" i="1" s="1"/>
  <c r="BA75" i="1"/>
  <c r="BG75" i="1" s="1"/>
  <c r="BA76" i="1"/>
  <c r="BG76" i="1" s="1"/>
  <c r="BA77" i="1"/>
  <c r="BG77" i="1" s="1"/>
  <c r="BA78" i="1"/>
  <c r="BG78" i="1" s="1"/>
  <c r="BA72" i="1"/>
  <c r="BG72" i="1" s="1"/>
  <c r="BA12" i="1"/>
  <c r="BG12" i="1" s="1"/>
  <c r="BA13" i="1"/>
  <c r="BG13" i="1" s="1"/>
  <c r="BA14" i="1"/>
  <c r="BG14" i="1" s="1"/>
  <c r="BA15" i="1"/>
  <c r="BG15" i="1" s="1"/>
  <c r="BA40" i="1"/>
  <c r="BG40" i="1" s="1"/>
  <c r="BA41" i="1"/>
  <c r="BG41" i="1" s="1"/>
  <c r="BA42" i="1"/>
  <c r="BG42" i="1" s="1"/>
  <c r="BA43" i="1"/>
  <c r="BG43" i="1" s="1"/>
  <c r="BA37" i="1"/>
  <c r="BG37" i="1" s="1"/>
  <c r="BA68" i="1"/>
  <c r="BG68" i="1" s="1"/>
  <c r="BA69" i="1"/>
  <c r="BG69" i="1" s="1"/>
  <c r="BA70" i="1"/>
  <c r="BG70" i="1" s="1"/>
  <c r="BA71" i="1"/>
  <c r="BG71" i="1" s="1"/>
  <c r="BA65" i="1"/>
  <c r="BG65" i="1" s="1"/>
  <c r="BA91" i="1"/>
  <c r="BG91" i="1" s="1"/>
  <c r="BA92" i="1"/>
  <c r="BG92" i="1" s="1"/>
  <c r="BA49" i="1"/>
  <c r="BG49" i="1" s="1"/>
  <c r="BA50" i="1"/>
  <c r="BG50" i="1" s="1"/>
  <c r="BA7" i="1"/>
  <c r="BG7" i="1" s="1"/>
  <c r="BA8" i="1"/>
  <c r="BG8" i="1" s="1"/>
  <c r="BA63" i="1"/>
  <c r="BG63" i="1" s="1"/>
  <c r="BA64" i="1"/>
  <c r="BG64" i="1" s="1"/>
  <c r="BA35" i="1"/>
  <c r="BG35" i="1" s="1"/>
  <c r="BA36" i="1"/>
  <c r="BG36" i="1" s="1"/>
  <c r="BA105" i="1"/>
  <c r="BG105" i="1" s="1"/>
  <c r="BA106" i="1"/>
  <c r="BG106" i="1" s="1"/>
  <c r="BA96" i="1"/>
  <c r="BG96" i="1" s="1"/>
  <c r="BA97" i="1"/>
  <c r="BG97" i="1" s="1"/>
  <c r="BA98" i="1"/>
  <c r="BG98" i="1" s="1"/>
  <c r="BA99" i="1"/>
  <c r="BG99" i="1" s="1"/>
  <c r="BA54" i="1"/>
  <c r="BG54" i="1" s="1"/>
  <c r="BA55" i="1"/>
  <c r="BG55" i="1" s="1"/>
  <c r="BA56" i="1"/>
  <c r="BG56" i="1" s="1"/>
  <c r="BA57" i="1"/>
  <c r="BG57" i="1" s="1"/>
  <c r="BA28" i="1"/>
  <c r="BG28" i="1" s="1"/>
  <c r="BA29" i="1"/>
  <c r="BG29" i="1" s="1"/>
  <c r="BA84" i="1"/>
  <c r="BG84" i="1" s="1"/>
  <c r="BA85" i="1"/>
  <c r="BG85" i="1" s="1"/>
  <c r="BA3" i="1"/>
  <c r="BG3" i="1" s="1"/>
  <c r="AZ4" i="1"/>
  <c r="BF4" i="1" s="1"/>
  <c r="AZ5" i="1"/>
  <c r="BF5" i="1" s="1"/>
  <c r="AZ6" i="1"/>
  <c r="BF6" i="1" s="1"/>
  <c r="AZ2" i="1"/>
  <c r="BF2" i="1" s="1"/>
  <c r="AZ31" i="1"/>
  <c r="BF31" i="1" s="1"/>
  <c r="AZ32" i="1"/>
  <c r="BF32" i="1" s="1"/>
  <c r="AZ33" i="1"/>
  <c r="BF33" i="1" s="1"/>
  <c r="AZ34" i="1"/>
  <c r="BF34" i="1" s="1"/>
  <c r="AZ30" i="1"/>
  <c r="BF30" i="1" s="1"/>
  <c r="AZ59" i="1"/>
  <c r="BF59" i="1" s="1"/>
  <c r="AZ60" i="1"/>
  <c r="BF60" i="1" s="1"/>
  <c r="AZ61" i="1"/>
  <c r="BF61" i="1" s="1"/>
  <c r="AZ62" i="1"/>
  <c r="BF62" i="1" s="1"/>
  <c r="AZ58" i="1"/>
  <c r="BF58" i="1" s="1"/>
  <c r="AZ24" i="1"/>
  <c r="BF24" i="1" s="1"/>
  <c r="AZ25" i="1"/>
  <c r="BF25" i="1" s="1"/>
  <c r="AZ26" i="1"/>
  <c r="BF26" i="1" s="1"/>
  <c r="AZ27" i="1"/>
  <c r="BF27" i="1" s="1"/>
  <c r="AZ23" i="1"/>
  <c r="BF23" i="1" s="1"/>
  <c r="AZ108" i="1"/>
  <c r="BF108" i="1" s="1"/>
  <c r="AZ109" i="1"/>
  <c r="BF109" i="1" s="1"/>
  <c r="AZ110" i="1"/>
  <c r="BF110" i="1" s="1"/>
  <c r="AZ111" i="1"/>
  <c r="BF111" i="1" s="1"/>
  <c r="AZ107" i="1"/>
  <c r="BF107" i="1" s="1"/>
  <c r="AZ80" i="1"/>
  <c r="BF80" i="1" s="1"/>
  <c r="AZ81" i="1"/>
  <c r="BF81" i="1" s="1"/>
  <c r="AZ82" i="1"/>
  <c r="BF82" i="1" s="1"/>
  <c r="AZ83" i="1"/>
  <c r="BF83" i="1" s="1"/>
  <c r="AZ79" i="1"/>
  <c r="BF79" i="1" s="1"/>
  <c r="AZ87" i="1"/>
  <c r="BF87" i="1" s="1"/>
  <c r="AZ88" i="1"/>
  <c r="BF88" i="1" s="1"/>
  <c r="AZ89" i="1"/>
  <c r="BF89" i="1" s="1"/>
  <c r="AZ90" i="1"/>
  <c r="BF90" i="1" s="1"/>
  <c r="AZ86" i="1"/>
  <c r="BF86" i="1" s="1"/>
  <c r="AZ45" i="1"/>
  <c r="BF45" i="1" s="1"/>
  <c r="AZ46" i="1"/>
  <c r="BF46" i="1" s="1"/>
  <c r="AZ47" i="1"/>
  <c r="BF47" i="1" s="1"/>
  <c r="AZ48" i="1"/>
  <c r="BF48" i="1" s="1"/>
  <c r="AZ44" i="1"/>
  <c r="BF44" i="1" s="1"/>
  <c r="AZ17" i="1"/>
  <c r="BF17" i="1" s="1"/>
  <c r="AZ18" i="1"/>
  <c r="BF18" i="1" s="1"/>
  <c r="AZ73" i="1"/>
  <c r="BF73" i="1" s="1"/>
  <c r="AZ74" i="1"/>
  <c r="BF74" i="1" s="1"/>
  <c r="AZ94" i="1"/>
  <c r="BF94" i="1" s="1"/>
  <c r="AZ95" i="1"/>
  <c r="BF95" i="1" s="1"/>
  <c r="AZ93" i="1"/>
  <c r="BF93" i="1" s="1"/>
  <c r="AZ52" i="1"/>
  <c r="BF52" i="1" s="1"/>
  <c r="AZ53" i="1"/>
  <c r="BF53" i="1" s="1"/>
  <c r="AZ51" i="1"/>
  <c r="BF51" i="1" s="1"/>
  <c r="AZ10" i="1"/>
  <c r="BF10" i="1" s="1"/>
  <c r="AZ11" i="1"/>
  <c r="BF11" i="1" s="1"/>
  <c r="AZ9" i="1"/>
  <c r="BF9" i="1" s="1"/>
  <c r="AZ66" i="1"/>
  <c r="BF66" i="1" s="1"/>
  <c r="AZ67" i="1"/>
  <c r="BF67" i="1" s="1"/>
  <c r="AZ38" i="1"/>
  <c r="BF38" i="1" s="1"/>
  <c r="AZ39" i="1"/>
  <c r="BF39" i="1" s="1"/>
  <c r="AZ112" i="1"/>
  <c r="BF112" i="1" s="1"/>
  <c r="AZ113" i="1"/>
  <c r="BF113" i="1" s="1"/>
  <c r="AZ19" i="1"/>
  <c r="BF19" i="1" s="1"/>
  <c r="AZ20" i="1"/>
  <c r="BF20" i="1" s="1"/>
  <c r="AZ21" i="1"/>
  <c r="BF21" i="1" s="1"/>
  <c r="AZ22" i="1"/>
  <c r="BF22" i="1" s="1"/>
  <c r="AZ16" i="1"/>
  <c r="BF16" i="1" s="1"/>
  <c r="AZ101" i="1"/>
  <c r="BF101" i="1" s="1"/>
  <c r="AZ102" i="1"/>
  <c r="BF102" i="1" s="1"/>
  <c r="AZ103" i="1"/>
  <c r="BF103" i="1" s="1"/>
  <c r="AZ104" i="1"/>
  <c r="BF104" i="1" s="1"/>
  <c r="AZ100" i="1"/>
  <c r="BF100" i="1" s="1"/>
  <c r="AZ75" i="1"/>
  <c r="BF75" i="1" s="1"/>
  <c r="AZ76" i="1"/>
  <c r="BF76" i="1" s="1"/>
  <c r="AZ77" i="1"/>
  <c r="BF77" i="1" s="1"/>
  <c r="AZ78" i="1"/>
  <c r="BF78" i="1" s="1"/>
  <c r="AZ72" i="1"/>
  <c r="BF72" i="1" s="1"/>
  <c r="AZ12" i="1"/>
  <c r="BF12" i="1" s="1"/>
  <c r="AZ13" i="1"/>
  <c r="BF13" i="1" s="1"/>
  <c r="AZ14" i="1"/>
  <c r="BF14" i="1" s="1"/>
  <c r="AZ15" i="1"/>
  <c r="BF15" i="1" s="1"/>
  <c r="AZ40" i="1"/>
  <c r="BF40" i="1" s="1"/>
  <c r="AZ41" i="1"/>
  <c r="BF41" i="1" s="1"/>
  <c r="AZ42" i="1"/>
  <c r="BF42" i="1" s="1"/>
  <c r="AZ43" i="1"/>
  <c r="BF43" i="1" s="1"/>
  <c r="AZ37" i="1"/>
  <c r="BF37" i="1" s="1"/>
  <c r="AZ68" i="1"/>
  <c r="BF68" i="1" s="1"/>
  <c r="AZ69" i="1"/>
  <c r="BF69" i="1" s="1"/>
  <c r="AZ70" i="1"/>
  <c r="BF70" i="1" s="1"/>
  <c r="AZ71" i="1"/>
  <c r="BF71" i="1" s="1"/>
  <c r="AZ65" i="1"/>
  <c r="BF65" i="1" s="1"/>
  <c r="AZ91" i="1"/>
  <c r="BF91" i="1" s="1"/>
  <c r="AZ92" i="1"/>
  <c r="BF92" i="1" s="1"/>
  <c r="AZ49" i="1"/>
  <c r="BF49" i="1" s="1"/>
  <c r="AZ50" i="1"/>
  <c r="BF50" i="1" s="1"/>
  <c r="AZ7" i="1"/>
  <c r="BF7" i="1" s="1"/>
  <c r="AZ8" i="1"/>
  <c r="BF8" i="1" s="1"/>
  <c r="AZ63" i="1"/>
  <c r="BF63" i="1" s="1"/>
  <c r="AZ64" i="1"/>
  <c r="BF64" i="1" s="1"/>
  <c r="AZ35" i="1"/>
  <c r="BF35" i="1" s="1"/>
  <c r="AZ36" i="1"/>
  <c r="BF36" i="1" s="1"/>
  <c r="AZ105" i="1"/>
  <c r="BF105" i="1" s="1"/>
  <c r="AZ106" i="1"/>
  <c r="BF106" i="1" s="1"/>
  <c r="AZ96" i="1"/>
  <c r="BF96" i="1" s="1"/>
  <c r="AZ97" i="1"/>
  <c r="BF97" i="1" s="1"/>
  <c r="AZ98" i="1"/>
  <c r="BF98" i="1" s="1"/>
  <c r="AZ99" i="1"/>
  <c r="BF99" i="1" s="1"/>
  <c r="AZ54" i="1"/>
  <c r="BF54" i="1" s="1"/>
  <c r="AZ55" i="1"/>
  <c r="BF55" i="1" s="1"/>
  <c r="AZ56" i="1"/>
  <c r="BF56" i="1" s="1"/>
  <c r="AZ57" i="1"/>
  <c r="BF57" i="1" s="1"/>
  <c r="AZ28" i="1"/>
  <c r="BF28" i="1" s="1"/>
  <c r="AZ29" i="1"/>
  <c r="BF29" i="1" s="1"/>
  <c r="AZ84" i="1"/>
  <c r="BF84" i="1" s="1"/>
  <c r="AZ85" i="1"/>
  <c r="BF85" i="1" s="1"/>
  <c r="AZ3" i="1"/>
  <c r="BF3" i="1" s="1"/>
  <c r="AY4" i="1"/>
  <c r="BE4" i="1" s="1"/>
  <c r="AY5" i="1"/>
  <c r="BE5" i="1" s="1"/>
  <c r="AY6" i="1"/>
  <c r="BE6" i="1" s="1"/>
  <c r="AY2" i="1"/>
  <c r="BE2" i="1" s="1"/>
  <c r="AY31" i="1"/>
  <c r="BE31" i="1" s="1"/>
  <c r="AY32" i="1"/>
  <c r="BE32" i="1" s="1"/>
  <c r="AY33" i="1"/>
  <c r="BE33" i="1" s="1"/>
  <c r="AY34" i="1"/>
  <c r="BE34" i="1" s="1"/>
  <c r="AY30" i="1"/>
  <c r="BE30" i="1" s="1"/>
  <c r="AY59" i="1"/>
  <c r="BE59" i="1" s="1"/>
  <c r="AY60" i="1"/>
  <c r="BE60" i="1" s="1"/>
  <c r="AY61" i="1"/>
  <c r="BE61" i="1" s="1"/>
  <c r="AY62" i="1"/>
  <c r="BE62" i="1" s="1"/>
  <c r="AY58" i="1"/>
  <c r="BE58" i="1" s="1"/>
  <c r="AY24" i="1"/>
  <c r="BE24" i="1" s="1"/>
  <c r="AY25" i="1"/>
  <c r="BE25" i="1" s="1"/>
  <c r="AY26" i="1"/>
  <c r="BE26" i="1" s="1"/>
  <c r="AY27" i="1"/>
  <c r="BE27" i="1" s="1"/>
  <c r="AY23" i="1"/>
  <c r="BE23" i="1" s="1"/>
  <c r="AY108" i="1"/>
  <c r="BE108" i="1" s="1"/>
  <c r="AY109" i="1"/>
  <c r="BE109" i="1" s="1"/>
  <c r="AY110" i="1"/>
  <c r="BE110" i="1" s="1"/>
  <c r="AY111" i="1"/>
  <c r="BE111" i="1" s="1"/>
  <c r="AY107" i="1"/>
  <c r="BE107" i="1" s="1"/>
  <c r="AY80" i="1"/>
  <c r="BE80" i="1" s="1"/>
  <c r="AY81" i="1"/>
  <c r="BE81" i="1" s="1"/>
  <c r="AY82" i="1"/>
  <c r="BE82" i="1" s="1"/>
  <c r="AY83" i="1"/>
  <c r="BE83" i="1" s="1"/>
  <c r="AY79" i="1"/>
  <c r="BE79" i="1" s="1"/>
  <c r="AY87" i="1"/>
  <c r="BE87" i="1" s="1"/>
  <c r="AY88" i="1"/>
  <c r="BE88" i="1" s="1"/>
  <c r="AY89" i="1"/>
  <c r="BE89" i="1" s="1"/>
  <c r="AY90" i="1"/>
  <c r="BE90" i="1" s="1"/>
  <c r="AY86" i="1"/>
  <c r="BE86" i="1" s="1"/>
  <c r="AY45" i="1"/>
  <c r="BE45" i="1" s="1"/>
  <c r="AY46" i="1"/>
  <c r="BE46" i="1" s="1"/>
  <c r="AY47" i="1"/>
  <c r="BE47" i="1" s="1"/>
  <c r="AY48" i="1"/>
  <c r="BE48" i="1" s="1"/>
  <c r="AY44" i="1"/>
  <c r="BE44" i="1" s="1"/>
  <c r="AY17" i="1"/>
  <c r="BE17" i="1" s="1"/>
  <c r="AY18" i="1"/>
  <c r="BE18" i="1" s="1"/>
  <c r="AY73" i="1"/>
  <c r="BE73" i="1" s="1"/>
  <c r="AY74" i="1"/>
  <c r="BE74" i="1" s="1"/>
  <c r="AY94" i="1"/>
  <c r="BE94" i="1" s="1"/>
  <c r="AY95" i="1"/>
  <c r="BE95" i="1" s="1"/>
  <c r="AY93" i="1"/>
  <c r="BE93" i="1" s="1"/>
  <c r="AY52" i="1"/>
  <c r="BE52" i="1" s="1"/>
  <c r="AY53" i="1"/>
  <c r="BE53" i="1" s="1"/>
  <c r="AY51" i="1"/>
  <c r="BE51" i="1" s="1"/>
  <c r="AY10" i="1"/>
  <c r="BE10" i="1" s="1"/>
  <c r="AY11" i="1"/>
  <c r="BE11" i="1" s="1"/>
  <c r="AY9" i="1"/>
  <c r="BE9" i="1" s="1"/>
  <c r="AY66" i="1"/>
  <c r="BE66" i="1" s="1"/>
  <c r="AY67" i="1"/>
  <c r="BE67" i="1" s="1"/>
  <c r="AY38" i="1"/>
  <c r="BE38" i="1" s="1"/>
  <c r="AY39" i="1"/>
  <c r="BE39" i="1" s="1"/>
  <c r="AY112" i="1"/>
  <c r="BE112" i="1" s="1"/>
  <c r="AY113" i="1"/>
  <c r="BE113" i="1" s="1"/>
  <c r="AY19" i="1"/>
  <c r="BE19" i="1" s="1"/>
  <c r="AY20" i="1"/>
  <c r="BE20" i="1" s="1"/>
  <c r="AY21" i="1"/>
  <c r="BE21" i="1" s="1"/>
  <c r="AY22" i="1"/>
  <c r="BE22" i="1" s="1"/>
  <c r="AY16" i="1"/>
  <c r="BE16" i="1" s="1"/>
  <c r="AY101" i="1"/>
  <c r="BE101" i="1" s="1"/>
  <c r="AY102" i="1"/>
  <c r="BE102" i="1" s="1"/>
  <c r="AY103" i="1"/>
  <c r="BE103" i="1" s="1"/>
  <c r="AY104" i="1"/>
  <c r="BE104" i="1" s="1"/>
  <c r="AY100" i="1"/>
  <c r="BE100" i="1" s="1"/>
  <c r="AY75" i="1"/>
  <c r="BE75" i="1" s="1"/>
  <c r="AY76" i="1"/>
  <c r="BE76" i="1" s="1"/>
  <c r="AY77" i="1"/>
  <c r="BE77" i="1" s="1"/>
  <c r="AY78" i="1"/>
  <c r="BE78" i="1" s="1"/>
  <c r="AY72" i="1"/>
  <c r="BE72" i="1" s="1"/>
  <c r="AY12" i="1"/>
  <c r="BE12" i="1" s="1"/>
  <c r="AY13" i="1"/>
  <c r="BE13" i="1" s="1"/>
  <c r="AY14" i="1"/>
  <c r="BE14" i="1" s="1"/>
  <c r="AY15" i="1"/>
  <c r="BE15" i="1" s="1"/>
  <c r="AY40" i="1"/>
  <c r="BE40" i="1" s="1"/>
  <c r="AY41" i="1"/>
  <c r="BE41" i="1" s="1"/>
  <c r="AY42" i="1"/>
  <c r="BE42" i="1" s="1"/>
  <c r="AY43" i="1"/>
  <c r="BE43" i="1" s="1"/>
  <c r="AY37" i="1"/>
  <c r="BE37" i="1" s="1"/>
  <c r="AY68" i="1"/>
  <c r="BE68" i="1" s="1"/>
  <c r="AY69" i="1"/>
  <c r="BE69" i="1" s="1"/>
  <c r="AY70" i="1"/>
  <c r="BE70" i="1" s="1"/>
  <c r="AY71" i="1"/>
  <c r="BE71" i="1" s="1"/>
  <c r="AY65" i="1"/>
  <c r="BE65" i="1" s="1"/>
  <c r="AY91" i="1"/>
  <c r="BE91" i="1" s="1"/>
  <c r="AY92" i="1"/>
  <c r="BE92" i="1" s="1"/>
  <c r="AY49" i="1"/>
  <c r="BE49" i="1" s="1"/>
  <c r="AY50" i="1"/>
  <c r="BE50" i="1" s="1"/>
  <c r="AY7" i="1"/>
  <c r="BE7" i="1" s="1"/>
  <c r="AY8" i="1"/>
  <c r="BE8" i="1" s="1"/>
  <c r="AY63" i="1"/>
  <c r="BE63" i="1" s="1"/>
  <c r="AY64" i="1"/>
  <c r="BE64" i="1" s="1"/>
  <c r="AY35" i="1"/>
  <c r="BE35" i="1" s="1"/>
  <c r="AY36" i="1"/>
  <c r="BE36" i="1" s="1"/>
  <c r="AY105" i="1"/>
  <c r="BE105" i="1" s="1"/>
  <c r="AY106" i="1"/>
  <c r="BE106" i="1" s="1"/>
  <c r="AY96" i="1"/>
  <c r="BE96" i="1" s="1"/>
  <c r="AY97" i="1"/>
  <c r="BE97" i="1" s="1"/>
  <c r="AY98" i="1"/>
  <c r="BE98" i="1" s="1"/>
  <c r="AY99" i="1"/>
  <c r="BE99" i="1" s="1"/>
  <c r="AY54" i="1"/>
  <c r="BE54" i="1" s="1"/>
  <c r="AY55" i="1"/>
  <c r="BE55" i="1" s="1"/>
  <c r="AY56" i="1"/>
  <c r="BE56" i="1" s="1"/>
  <c r="AY57" i="1"/>
  <c r="BE57" i="1" s="1"/>
  <c r="AY28" i="1"/>
  <c r="BE28" i="1" s="1"/>
  <c r="AY29" i="1"/>
  <c r="BE29" i="1" s="1"/>
  <c r="AY84" i="1"/>
  <c r="BE84" i="1" s="1"/>
  <c r="AY85" i="1"/>
  <c r="BE85" i="1" s="1"/>
  <c r="AY3" i="1"/>
  <c r="BE3" i="1" s="1"/>
  <c r="AX4" i="1"/>
  <c r="BD4" i="1" s="1"/>
  <c r="AX5" i="1"/>
  <c r="BD5" i="1" s="1"/>
  <c r="AX6" i="1"/>
  <c r="BD6" i="1" s="1"/>
  <c r="AX2" i="1"/>
  <c r="BD2" i="1" s="1"/>
  <c r="AX31" i="1"/>
  <c r="BD31" i="1" s="1"/>
  <c r="AX32" i="1"/>
  <c r="BD32" i="1" s="1"/>
  <c r="AX33" i="1"/>
  <c r="BD33" i="1" s="1"/>
  <c r="AX34" i="1"/>
  <c r="BD34" i="1" s="1"/>
  <c r="AX30" i="1"/>
  <c r="BD30" i="1" s="1"/>
  <c r="AX59" i="1"/>
  <c r="BD59" i="1" s="1"/>
  <c r="AX60" i="1"/>
  <c r="BD60" i="1" s="1"/>
  <c r="AX61" i="1"/>
  <c r="BD61" i="1" s="1"/>
  <c r="AX62" i="1"/>
  <c r="BD62" i="1" s="1"/>
  <c r="AX58" i="1"/>
  <c r="BD58" i="1" s="1"/>
  <c r="AX24" i="1"/>
  <c r="BD24" i="1" s="1"/>
  <c r="AX25" i="1"/>
  <c r="BD25" i="1" s="1"/>
  <c r="AX26" i="1"/>
  <c r="BD26" i="1" s="1"/>
  <c r="AX27" i="1"/>
  <c r="BD27" i="1" s="1"/>
  <c r="AX23" i="1"/>
  <c r="BD23" i="1" s="1"/>
  <c r="AX108" i="1"/>
  <c r="BD108" i="1" s="1"/>
  <c r="AX109" i="1"/>
  <c r="BD109" i="1" s="1"/>
  <c r="AX110" i="1"/>
  <c r="BD110" i="1" s="1"/>
  <c r="AX111" i="1"/>
  <c r="BD111" i="1" s="1"/>
  <c r="AX107" i="1"/>
  <c r="BD107" i="1" s="1"/>
  <c r="AX80" i="1"/>
  <c r="BD80" i="1" s="1"/>
  <c r="AX81" i="1"/>
  <c r="BD81" i="1" s="1"/>
  <c r="AX82" i="1"/>
  <c r="BD82" i="1" s="1"/>
  <c r="AX83" i="1"/>
  <c r="BD83" i="1" s="1"/>
  <c r="AX79" i="1"/>
  <c r="BD79" i="1" s="1"/>
  <c r="AX87" i="1"/>
  <c r="BD87" i="1" s="1"/>
  <c r="AX88" i="1"/>
  <c r="BD88" i="1" s="1"/>
  <c r="AX89" i="1"/>
  <c r="BD89" i="1" s="1"/>
  <c r="AX90" i="1"/>
  <c r="BD90" i="1" s="1"/>
  <c r="AX86" i="1"/>
  <c r="BD86" i="1" s="1"/>
  <c r="AX45" i="1"/>
  <c r="BD45" i="1" s="1"/>
  <c r="AX46" i="1"/>
  <c r="BD46" i="1" s="1"/>
  <c r="AX47" i="1"/>
  <c r="BD47" i="1" s="1"/>
  <c r="AX48" i="1"/>
  <c r="BD48" i="1" s="1"/>
  <c r="AX44" i="1"/>
  <c r="BD44" i="1" s="1"/>
  <c r="AX17" i="1"/>
  <c r="BD17" i="1" s="1"/>
  <c r="AX18" i="1"/>
  <c r="BD18" i="1" s="1"/>
  <c r="AX73" i="1"/>
  <c r="BD73" i="1" s="1"/>
  <c r="AX74" i="1"/>
  <c r="BD74" i="1" s="1"/>
  <c r="AX94" i="1"/>
  <c r="BD94" i="1" s="1"/>
  <c r="AX95" i="1"/>
  <c r="BD95" i="1" s="1"/>
  <c r="AX93" i="1"/>
  <c r="BD93" i="1" s="1"/>
  <c r="AX52" i="1"/>
  <c r="BD52" i="1" s="1"/>
  <c r="AX53" i="1"/>
  <c r="BD53" i="1" s="1"/>
  <c r="AX51" i="1"/>
  <c r="BD51" i="1" s="1"/>
  <c r="AX10" i="1"/>
  <c r="BD10" i="1" s="1"/>
  <c r="AX11" i="1"/>
  <c r="BD11" i="1" s="1"/>
  <c r="AX9" i="1"/>
  <c r="BD9" i="1" s="1"/>
  <c r="AX66" i="1"/>
  <c r="BD66" i="1" s="1"/>
  <c r="AX67" i="1"/>
  <c r="BD67" i="1" s="1"/>
  <c r="AX38" i="1"/>
  <c r="BD38" i="1" s="1"/>
  <c r="AX39" i="1"/>
  <c r="BD39" i="1" s="1"/>
  <c r="AX112" i="1"/>
  <c r="BD112" i="1" s="1"/>
  <c r="AX113" i="1"/>
  <c r="BD113" i="1" s="1"/>
  <c r="AX19" i="1"/>
  <c r="BD19" i="1" s="1"/>
  <c r="AX20" i="1"/>
  <c r="BD20" i="1" s="1"/>
  <c r="AX21" i="1"/>
  <c r="BD21" i="1" s="1"/>
  <c r="AX22" i="1"/>
  <c r="BD22" i="1" s="1"/>
  <c r="AX16" i="1"/>
  <c r="BD16" i="1" s="1"/>
  <c r="AX101" i="1"/>
  <c r="BD101" i="1" s="1"/>
  <c r="AX102" i="1"/>
  <c r="BD102" i="1" s="1"/>
  <c r="AX103" i="1"/>
  <c r="BD103" i="1" s="1"/>
  <c r="AX104" i="1"/>
  <c r="BD104" i="1" s="1"/>
  <c r="AX100" i="1"/>
  <c r="BD100" i="1" s="1"/>
  <c r="AX75" i="1"/>
  <c r="BD75" i="1" s="1"/>
  <c r="AX76" i="1"/>
  <c r="BD76" i="1" s="1"/>
  <c r="AX77" i="1"/>
  <c r="BD77" i="1" s="1"/>
  <c r="AX78" i="1"/>
  <c r="BD78" i="1" s="1"/>
  <c r="AX72" i="1"/>
  <c r="BD72" i="1" s="1"/>
  <c r="AX12" i="1"/>
  <c r="BD12" i="1" s="1"/>
  <c r="AX13" i="1"/>
  <c r="BD13" i="1" s="1"/>
  <c r="AX14" i="1"/>
  <c r="BD14" i="1" s="1"/>
  <c r="AX15" i="1"/>
  <c r="BD15" i="1" s="1"/>
  <c r="AX40" i="1"/>
  <c r="BD40" i="1" s="1"/>
  <c r="AX41" i="1"/>
  <c r="BD41" i="1" s="1"/>
  <c r="AX42" i="1"/>
  <c r="BD42" i="1" s="1"/>
  <c r="AX43" i="1"/>
  <c r="BD43" i="1" s="1"/>
  <c r="AX37" i="1"/>
  <c r="BD37" i="1" s="1"/>
  <c r="AX68" i="1"/>
  <c r="BD68" i="1" s="1"/>
  <c r="AX69" i="1"/>
  <c r="BD69" i="1" s="1"/>
  <c r="AX70" i="1"/>
  <c r="BD70" i="1" s="1"/>
  <c r="AX71" i="1"/>
  <c r="BD71" i="1" s="1"/>
  <c r="AX65" i="1"/>
  <c r="BD65" i="1" s="1"/>
  <c r="AX91" i="1"/>
  <c r="BD91" i="1" s="1"/>
  <c r="AX92" i="1"/>
  <c r="BD92" i="1" s="1"/>
  <c r="AX49" i="1"/>
  <c r="BD49" i="1" s="1"/>
  <c r="AX50" i="1"/>
  <c r="BD50" i="1" s="1"/>
  <c r="AX7" i="1"/>
  <c r="BD7" i="1" s="1"/>
  <c r="AX8" i="1"/>
  <c r="BD8" i="1" s="1"/>
  <c r="AX63" i="1"/>
  <c r="BD63" i="1" s="1"/>
  <c r="AX64" i="1"/>
  <c r="BD64" i="1" s="1"/>
  <c r="AX35" i="1"/>
  <c r="BD35" i="1" s="1"/>
  <c r="AX36" i="1"/>
  <c r="BD36" i="1" s="1"/>
  <c r="AX105" i="1"/>
  <c r="BD105" i="1" s="1"/>
  <c r="AX106" i="1"/>
  <c r="BD106" i="1" s="1"/>
  <c r="AX96" i="1"/>
  <c r="BD96" i="1" s="1"/>
  <c r="AX97" i="1"/>
  <c r="BD97" i="1" s="1"/>
  <c r="AX98" i="1"/>
  <c r="BD98" i="1" s="1"/>
  <c r="AX99" i="1"/>
  <c r="BD99" i="1" s="1"/>
  <c r="AX54" i="1"/>
  <c r="BD54" i="1" s="1"/>
  <c r="AX55" i="1"/>
  <c r="BD55" i="1" s="1"/>
  <c r="AX56" i="1"/>
  <c r="BD56" i="1" s="1"/>
  <c r="AX57" i="1"/>
  <c r="BD57" i="1" s="1"/>
  <c r="AX28" i="1"/>
  <c r="BD28" i="1" s="1"/>
  <c r="AX29" i="1"/>
  <c r="BD29" i="1" s="1"/>
  <c r="AX84" i="1"/>
  <c r="BD84" i="1" s="1"/>
  <c r="AX85" i="1"/>
  <c r="BD85" i="1" s="1"/>
  <c r="AX3" i="1"/>
  <c r="BD3" i="1" s="1"/>
  <c r="AH4" i="1"/>
  <c r="AH5" i="1"/>
  <c r="AH6" i="1"/>
  <c r="AH31" i="1"/>
  <c r="AH32" i="1"/>
  <c r="AH33" i="1"/>
  <c r="AH34" i="1"/>
  <c r="AH30" i="1"/>
  <c r="AH59" i="1"/>
  <c r="AH60" i="1"/>
  <c r="AH61" i="1"/>
  <c r="AH62" i="1"/>
  <c r="AH58" i="1"/>
  <c r="AH24" i="1"/>
  <c r="AH25" i="1"/>
  <c r="AH26" i="1"/>
  <c r="AH27" i="1"/>
  <c r="AH23" i="1"/>
  <c r="AH108" i="1"/>
  <c r="AH109" i="1"/>
  <c r="AH110" i="1"/>
  <c r="AH111" i="1"/>
  <c r="AH107" i="1"/>
  <c r="AH80" i="1"/>
  <c r="AH81" i="1"/>
  <c r="AH82" i="1"/>
  <c r="AH83" i="1"/>
  <c r="AH79" i="1"/>
  <c r="AH87" i="1"/>
  <c r="AH88" i="1"/>
  <c r="AH89" i="1"/>
  <c r="AH90" i="1"/>
  <c r="AH86" i="1"/>
  <c r="AH45" i="1"/>
  <c r="AH46" i="1"/>
  <c r="AH47" i="1"/>
  <c r="AH48" i="1"/>
  <c r="AH44" i="1"/>
  <c r="AH17" i="1"/>
  <c r="AH18" i="1"/>
  <c r="AH73" i="1"/>
  <c r="AH74" i="1"/>
  <c r="AH94" i="1"/>
  <c r="AH95" i="1"/>
  <c r="AH93" i="1"/>
  <c r="AH52" i="1"/>
  <c r="AH53" i="1"/>
  <c r="AH51" i="1"/>
  <c r="AH10" i="1"/>
  <c r="AH11" i="1"/>
  <c r="AH9" i="1"/>
  <c r="AH66" i="1"/>
  <c r="AH67" i="1"/>
  <c r="AH38" i="1"/>
  <c r="AH39" i="1"/>
  <c r="AH112" i="1"/>
  <c r="AH113" i="1"/>
  <c r="AH19" i="1"/>
  <c r="AH20" i="1"/>
  <c r="AH21" i="1"/>
  <c r="AH22" i="1"/>
  <c r="AH16" i="1"/>
  <c r="AH101" i="1"/>
  <c r="AH102" i="1"/>
  <c r="AH103" i="1"/>
  <c r="AH104" i="1"/>
  <c r="AH100" i="1"/>
  <c r="AH75" i="1"/>
  <c r="AH76" i="1"/>
  <c r="AH77" i="1"/>
  <c r="AH78" i="1"/>
  <c r="AH72" i="1"/>
  <c r="AH12" i="1"/>
  <c r="AH13" i="1"/>
  <c r="AH14" i="1"/>
  <c r="AH15" i="1"/>
  <c r="AH40" i="1"/>
  <c r="AH41" i="1"/>
  <c r="AH42" i="1"/>
  <c r="AH43" i="1"/>
  <c r="AH37" i="1"/>
  <c r="AH68" i="1"/>
  <c r="AH69" i="1"/>
  <c r="AH70" i="1"/>
  <c r="AH71" i="1"/>
  <c r="AH65" i="1"/>
  <c r="AH91" i="1"/>
  <c r="AH92" i="1"/>
  <c r="AH49" i="1"/>
  <c r="AH50" i="1"/>
  <c r="AH7" i="1"/>
  <c r="AH8" i="1"/>
  <c r="AH63" i="1"/>
  <c r="AH64" i="1"/>
  <c r="AH35" i="1"/>
  <c r="AH36" i="1"/>
  <c r="AH105" i="1"/>
  <c r="AH106" i="1"/>
  <c r="AH96" i="1"/>
  <c r="AH97" i="1"/>
  <c r="AH98" i="1"/>
  <c r="AH99" i="1"/>
  <c r="AH54" i="1"/>
  <c r="AH55" i="1"/>
  <c r="AH56" i="1"/>
  <c r="AH57" i="1"/>
  <c r="AH28" i="1"/>
  <c r="AH29" i="1"/>
  <c r="AH84" i="1"/>
  <c r="AH85" i="1"/>
  <c r="AH3" i="1"/>
  <c r="AI29" i="1" l="1"/>
  <c r="BJ29" i="1" s="1"/>
  <c r="BK29" i="1" s="1"/>
  <c r="BL29" i="1" s="1"/>
  <c r="BQ29" i="1" s="1"/>
  <c r="BS29" i="1" s="1"/>
  <c r="AI55" i="1"/>
  <c r="BJ55" i="1" s="1"/>
  <c r="BK55" i="1" s="1"/>
  <c r="BL55" i="1" s="1"/>
  <c r="BQ55" i="1" s="1"/>
  <c r="AI8" i="1"/>
  <c r="BJ8" i="1" s="1"/>
  <c r="BK8" i="1" s="1"/>
  <c r="BL8" i="1" s="1"/>
  <c r="BQ8" i="1" s="1"/>
  <c r="BS8" i="1" s="1"/>
  <c r="AI92" i="1"/>
  <c r="BJ92" i="1" s="1"/>
  <c r="BK92" i="1" s="1"/>
  <c r="BL92" i="1" s="1"/>
  <c r="BQ92" i="1" s="1"/>
  <c r="BR92" i="1" s="1"/>
  <c r="BT92" i="1" s="1"/>
  <c r="AI70" i="1"/>
  <c r="BJ70" i="1" s="1"/>
  <c r="BK70" i="1" s="1"/>
  <c r="BL70" i="1" s="1"/>
  <c r="BQ70" i="1" s="1"/>
  <c r="BS70" i="1" s="1"/>
  <c r="AI43" i="1"/>
  <c r="BJ43" i="1" s="1"/>
  <c r="BK43" i="1" s="1"/>
  <c r="BL43" i="1" s="1"/>
  <c r="BQ43" i="1" s="1"/>
  <c r="AI72" i="1"/>
  <c r="BJ72" i="1" s="1"/>
  <c r="BK72" i="1" s="1"/>
  <c r="BL72" i="1" s="1"/>
  <c r="AI75" i="1"/>
  <c r="BJ75" i="1" s="1"/>
  <c r="BK75" i="1" s="1"/>
  <c r="BL75" i="1" s="1"/>
  <c r="BQ75" i="1" s="1"/>
  <c r="BR75" i="1" s="1"/>
  <c r="BT75" i="1" s="1"/>
  <c r="AI102" i="1"/>
  <c r="BJ102" i="1" s="1"/>
  <c r="BK102" i="1" s="1"/>
  <c r="BL102" i="1" s="1"/>
  <c r="BQ102" i="1" s="1"/>
  <c r="BR102" i="1" s="1"/>
  <c r="BT102" i="1" s="1"/>
  <c r="AI21" i="1"/>
  <c r="AI112" i="1"/>
  <c r="BJ112" i="1" s="1"/>
  <c r="BK112" i="1" s="1"/>
  <c r="BL112" i="1" s="1"/>
  <c r="BQ112" i="1" s="1"/>
  <c r="BS112" i="1" s="1"/>
  <c r="AI66" i="1"/>
  <c r="BJ66" i="1" s="1"/>
  <c r="BK66" i="1" s="1"/>
  <c r="BL66" i="1" s="1"/>
  <c r="BQ66" i="1" s="1"/>
  <c r="BS66" i="1" s="1"/>
  <c r="AI51" i="1"/>
  <c r="BJ51" i="1" s="1"/>
  <c r="BK51" i="1" s="1"/>
  <c r="BL51" i="1" s="1"/>
  <c r="AI95" i="1"/>
  <c r="BJ95" i="1" s="1"/>
  <c r="BK95" i="1" s="1"/>
  <c r="BL95" i="1" s="1"/>
  <c r="BQ95" i="1" s="1"/>
  <c r="AI18" i="1"/>
  <c r="BJ18" i="1" s="1"/>
  <c r="BK18" i="1" s="1"/>
  <c r="BL18" i="1" s="1"/>
  <c r="BQ18" i="1" s="1"/>
  <c r="BS18" i="1" s="1"/>
  <c r="AI90" i="1"/>
  <c r="BJ90" i="1" s="1"/>
  <c r="BK90" i="1" s="1"/>
  <c r="BL90" i="1" s="1"/>
  <c r="BQ90" i="1" s="1"/>
  <c r="BS90" i="1" s="1"/>
  <c r="AI109" i="1"/>
  <c r="BJ109" i="1" s="1"/>
  <c r="BK109" i="1" s="1"/>
  <c r="BL109" i="1" s="1"/>
  <c r="BQ109" i="1" s="1"/>
  <c r="BS109" i="1" s="1"/>
  <c r="AI26" i="1"/>
  <c r="BJ26" i="1" s="1"/>
  <c r="BK26" i="1" s="1"/>
  <c r="BL26" i="1" s="1"/>
  <c r="BQ26" i="1" s="1"/>
  <c r="AI62" i="1"/>
  <c r="BJ62" i="1" s="1"/>
  <c r="BK62" i="1" s="1"/>
  <c r="BL62" i="1" s="1"/>
  <c r="BQ62" i="1" s="1"/>
  <c r="BS62" i="1" s="1"/>
  <c r="AI31" i="1"/>
  <c r="BJ31" i="1" s="1"/>
  <c r="BK31" i="1" s="1"/>
  <c r="BL31" i="1" s="1"/>
  <c r="BQ31" i="1" s="1"/>
  <c r="BS31" i="1" s="1"/>
  <c r="AI15" i="1"/>
  <c r="BJ15" i="1" s="1"/>
  <c r="BK15" i="1" s="1"/>
  <c r="BL15" i="1" s="1"/>
  <c r="BQ15" i="1" s="1"/>
  <c r="BS15" i="1" s="1"/>
  <c r="AI85" i="1"/>
  <c r="BJ85" i="1" s="1"/>
  <c r="BK85" i="1" s="1"/>
  <c r="BL85" i="1" s="1"/>
  <c r="BQ85" i="1" s="1"/>
  <c r="AI57" i="1"/>
  <c r="BJ57" i="1" s="1"/>
  <c r="BK57" i="1" s="1"/>
  <c r="BL57" i="1" s="1"/>
  <c r="BQ57" i="1" s="1"/>
  <c r="BS57" i="1" s="1"/>
  <c r="AI99" i="1"/>
  <c r="BJ99" i="1" s="1"/>
  <c r="BK99" i="1" s="1"/>
  <c r="BL99" i="1" s="1"/>
  <c r="BQ99" i="1" s="1"/>
  <c r="BR99" i="1" s="1"/>
  <c r="BU99" i="1" s="1"/>
  <c r="AI106" i="1"/>
  <c r="BJ106" i="1" s="1"/>
  <c r="BK106" i="1" s="1"/>
  <c r="BL106" i="1" s="1"/>
  <c r="BQ106" i="1" s="1"/>
  <c r="BS106" i="1" s="1"/>
  <c r="AI64" i="1"/>
  <c r="BJ64" i="1" s="1"/>
  <c r="BK64" i="1" s="1"/>
  <c r="BL64" i="1" s="1"/>
  <c r="BQ64" i="1" s="1"/>
  <c r="AI50" i="1"/>
  <c r="BJ50" i="1" s="1"/>
  <c r="BK50" i="1" s="1"/>
  <c r="BL50" i="1" s="1"/>
  <c r="BQ50" i="1" s="1"/>
  <c r="BS50" i="1" s="1"/>
  <c r="AI65" i="1"/>
  <c r="BJ65" i="1" s="1"/>
  <c r="BK65" i="1" s="1"/>
  <c r="BL65" i="1" s="1"/>
  <c r="AI68" i="1"/>
  <c r="BJ68" i="1" s="1"/>
  <c r="BK68" i="1" s="1"/>
  <c r="BL68" i="1" s="1"/>
  <c r="BQ68" i="1" s="1"/>
  <c r="BR68" i="1" s="1"/>
  <c r="BU68" i="1" s="1"/>
  <c r="AI19" i="1"/>
  <c r="BJ19" i="1" s="1"/>
  <c r="BK19" i="1" s="1"/>
  <c r="BL19" i="1" s="1"/>
  <c r="BQ19" i="1" s="1"/>
  <c r="BR19" i="1" s="1"/>
  <c r="BT19" i="1" s="1"/>
  <c r="AI38" i="1"/>
  <c r="BJ38" i="1" s="1"/>
  <c r="BK38" i="1" s="1"/>
  <c r="BL38" i="1" s="1"/>
  <c r="BQ38" i="1" s="1"/>
  <c r="BS38" i="1" s="1"/>
  <c r="AI11" i="1"/>
  <c r="BJ11" i="1" s="1"/>
  <c r="BK11" i="1" s="1"/>
  <c r="BL11" i="1" s="1"/>
  <c r="BQ11" i="1" s="1"/>
  <c r="BR11" i="1" s="1"/>
  <c r="BU11" i="1" s="1"/>
  <c r="AI52" i="1"/>
  <c r="BJ52" i="1" s="1"/>
  <c r="BK52" i="1" s="1"/>
  <c r="BL52" i="1" s="1"/>
  <c r="BQ52" i="1" s="1"/>
  <c r="BS52" i="1" s="1"/>
  <c r="AI74" i="1"/>
  <c r="BJ74" i="1" s="1"/>
  <c r="BK74" i="1" s="1"/>
  <c r="BL74" i="1" s="1"/>
  <c r="BQ74" i="1" s="1"/>
  <c r="AI44" i="1"/>
  <c r="BJ44" i="1" s="1"/>
  <c r="BK44" i="1" s="1"/>
  <c r="BL44" i="1" s="1"/>
  <c r="AI88" i="1"/>
  <c r="BJ88" i="1" s="1"/>
  <c r="BK88" i="1" s="1"/>
  <c r="BL88" i="1" s="1"/>
  <c r="BQ88" i="1" s="1"/>
  <c r="BS88" i="1" s="1"/>
  <c r="AI82" i="1"/>
  <c r="BJ82" i="1" s="1"/>
  <c r="BK82" i="1" s="1"/>
  <c r="BL82" i="1" s="1"/>
  <c r="BQ82" i="1" s="1"/>
  <c r="BS82" i="1" s="1"/>
  <c r="AI111" i="1"/>
  <c r="BJ111" i="1" s="1"/>
  <c r="BK111" i="1" s="1"/>
  <c r="BL111" i="1" s="1"/>
  <c r="BQ111" i="1" s="1"/>
  <c r="AI23" i="1"/>
  <c r="BJ23" i="1" s="1"/>
  <c r="BK23" i="1" s="1"/>
  <c r="BL23" i="1" s="1"/>
  <c r="AI2" i="1"/>
  <c r="AI79" i="1"/>
  <c r="BJ79" i="1" s="1"/>
  <c r="BK79" i="1" s="1"/>
  <c r="BL79" i="1" s="1"/>
  <c r="AI45" i="1"/>
  <c r="BJ45" i="1" s="1"/>
  <c r="BK45" i="1" s="1"/>
  <c r="BL45" i="1" s="1"/>
  <c r="BQ45" i="1" s="1"/>
  <c r="BS45" i="1" s="1"/>
  <c r="AI30" i="1"/>
  <c r="BJ30" i="1" s="1"/>
  <c r="BK30" i="1" s="1"/>
  <c r="BL30" i="1" s="1"/>
  <c r="AI41" i="1"/>
  <c r="BJ41" i="1" s="1"/>
  <c r="BK41" i="1" s="1"/>
  <c r="BL41" i="1" s="1"/>
  <c r="BQ41" i="1" s="1"/>
  <c r="BR41" i="1" s="1"/>
  <c r="BU41" i="1" s="1"/>
  <c r="AI80" i="1"/>
  <c r="BJ80" i="1" s="1"/>
  <c r="BK80" i="1" s="1"/>
  <c r="BL80" i="1" s="1"/>
  <c r="BQ80" i="1" s="1"/>
  <c r="BS80" i="1" s="1"/>
  <c r="AI16" i="1"/>
  <c r="BJ16" i="1" s="1"/>
  <c r="BK16" i="1" s="1"/>
  <c r="BL16" i="1" s="1"/>
  <c r="AI36" i="1"/>
  <c r="BJ36" i="1" s="1"/>
  <c r="BK36" i="1" s="1"/>
  <c r="BL36" i="1" s="1"/>
  <c r="BQ36" i="1" s="1"/>
  <c r="BS36" i="1" s="1"/>
  <c r="AI97" i="1"/>
  <c r="BJ97" i="1" s="1"/>
  <c r="BK97" i="1" s="1"/>
  <c r="BL97" i="1" s="1"/>
  <c r="BQ97" i="1" s="1"/>
  <c r="BR97" i="1" s="1"/>
  <c r="BU97" i="1" s="1"/>
  <c r="AI3" i="1"/>
  <c r="BJ3" i="1" s="1"/>
  <c r="AI47" i="1"/>
  <c r="BJ47" i="1" s="1"/>
  <c r="BK47" i="1" s="1"/>
  <c r="BL47" i="1" s="1"/>
  <c r="BQ47" i="1" s="1"/>
  <c r="BS47" i="1" s="1"/>
  <c r="AI4" i="1"/>
  <c r="BJ4" i="1" s="1"/>
  <c r="BK4" i="1" s="1"/>
  <c r="BL4" i="1" s="1"/>
  <c r="BQ4" i="1" s="1"/>
  <c r="BS111" i="1"/>
  <c r="BR111" i="1"/>
  <c r="BU111" i="1" s="1"/>
  <c r="BS85" i="1"/>
  <c r="BR85" i="1"/>
  <c r="BU85" i="1" s="1"/>
  <c r="BR57" i="1"/>
  <c r="BU57" i="1" s="1"/>
  <c r="BS64" i="1"/>
  <c r="BR64" i="1"/>
  <c r="BT64" i="1" s="1"/>
  <c r="BS19" i="1"/>
  <c r="BS74" i="1"/>
  <c r="BR74" i="1"/>
  <c r="BT74" i="1" s="1"/>
  <c r="BS55" i="1"/>
  <c r="BR55" i="1"/>
  <c r="BU55" i="1" s="1"/>
  <c r="BS43" i="1"/>
  <c r="BR43" i="1"/>
  <c r="BU43" i="1" s="1"/>
  <c r="BS95" i="1"/>
  <c r="BR95" i="1"/>
  <c r="BU95" i="1" s="1"/>
  <c r="BS26" i="1"/>
  <c r="BR26" i="1"/>
  <c r="BU26" i="1" s="1"/>
  <c r="AI13" i="1"/>
  <c r="BJ13" i="1" s="1"/>
  <c r="BK13" i="1" s="1"/>
  <c r="BL13" i="1" s="1"/>
  <c r="BQ13" i="1" s="1"/>
  <c r="AI77" i="1"/>
  <c r="AI104" i="1"/>
  <c r="BJ104" i="1" s="1"/>
  <c r="BK104" i="1" s="1"/>
  <c r="BL104" i="1" s="1"/>
  <c r="BQ104" i="1" s="1"/>
  <c r="AI84" i="1"/>
  <c r="BJ84" i="1" s="1"/>
  <c r="BK84" i="1" s="1"/>
  <c r="BL84" i="1" s="1"/>
  <c r="BQ84" i="1" s="1"/>
  <c r="AI56" i="1"/>
  <c r="BJ56" i="1" s="1"/>
  <c r="BK56" i="1" s="1"/>
  <c r="BL56" i="1" s="1"/>
  <c r="BQ56" i="1" s="1"/>
  <c r="AI98" i="1"/>
  <c r="BJ98" i="1" s="1"/>
  <c r="BK98" i="1" s="1"/>
  <c r="BL98" i="1" s="1"/>
  <c r="BQ98" i="1" s="1"/>
  <c r="AI105" i="1"/>
  <c r="BJ105" i="1" s="1"/>
  <c r="BK105" i="1" s="1"/>
  <c r="BL105" i="1" s="1"/>
  <c r="BQ105" i="1" s="1"/>
  <c r="AI63" i="1"/>
  <c r="BJ63" i="1" s="1"/>
  <c r="BK63" i="1" s="1"/>
  <c r="BL63" i="1" s="1"/>
  <c r="BQ63" i="1" s="1"/>
  <c r="AI49" i="1"/>
  <c r="BJ49" i="1" s="1"/>
  <c r="BK49" i="1" s="1"/>
  <c r="BL49" i="1" s="1"/>
  <c r="BQ49" i="1" s="1"/>
  <c r="AI71" i="1"/>
  <c r="BJ71" i="1" s="1"/>
  <c r="BK71" i="1" s="1"/>
  <c r="BL71" i="1" s="1"/>
  <c r="BQ71" i="1" s="1"/>
  <c r="AI37" i="1"/>
  <c r="BJ37" i="1" s="1"/>
  <c r="BK37" i="1" s="1"/>
  <c r="BL37" i="1" s="1"/>
  <c r="AI40" i="1"/>
  <c r="BJ40" i="1" s="1"/>
  <c r="BK40" i="1" s="1"/>
  <c r="BL40" i="1" s="1"/>
  <c r="BQ40" i="1" s="1"/>
  <c r="AI12" i="1"/>
  <c r="BJ12" i="1" s="1"/>
  <c r="BK12" i="1" s="1"/>
  <c r="BL12" i="1" s="1"/>
  <c r="BQ12" i="1" s="1"/>
  <c r="AI76" i="1"/>
  <c r="BJ76" i="1" s="1"/>
  <c r="BK76" i="1" s="1"/>
  <c r="BL76" i="1" s="1"/>
  <c r="BQ76" i="1" s="1"/>
  <c r="AI103" i="1"/>
  <c r="BJ103" i="1" s="1"/>
  <c r="BK103" i="1" s="1"/>
  <c r="BL103" i="1" s="1"/>
  <c r="BQ103" i="1" s="1"/>
  <c r="AI22" i="1"/>
  <c r="BJ22" i="1" s="1"/>
  <c r="BK22" i="1" s="1"/>
  <c r="BL22" i="1" s="1"/>
  <c r="BQ22" i="1" s="1"/>
  <c r="AI113" i="1"/>
  <c r="BJ113" i="1" s="1"/>
  <c r="BK113" i="1" s="1"/>
  <c r="BL113" i="1" s="1"/>
  <c r="BQ113" i="1" s="1"/>
  <c r="AI67" i="1"/>
  <c r="AI10" i="1"/>
  <c r="AI93" i="1"/>
  <c r="BJ93" i="1" s="1"/>
  <c r="BK93" i="1" s="1"/>
  <c r="BL93" i="1" s="1"/>
  <c r="AI73" i="1"/>
  <c r="AI48" i="1"/>
  <c r="AI86" i="1"/>
  <c r="BJ86" i="1" s="1"/>
  <c r="BK86" i="1" s="1"/>
  <c r="BL86" i="1" s="1"/>
  <c r="AI87" i="1"/>
  <c r="AI81" i="1"/>
  <c r="BJ81" i="1" s="1"/>
  <c r="BK81" i="1" s="1"/>
  <c r="BL81" i="1" s="1"/>
  <c r="BQ81" i="1" s="1"/>
  <c r="AI28" i="1"/>
  <c r="BJ28" i="1" s="1"/>
  <c r="BK28" i="1" s="1"/>
  <c r="BL28" i="1" s="1"/>
  <c r="BQ28" i="1" s="1"/>
  <c r="AI54" i="1"/>
  <c r="BJ54" i="1" s="1"/>
  <c r="BK54" i="1" s="1"/>
  <c r="BL54" i="1" s="1"/>
  <c r="BQ54" i="1" s="1"/>
  <c r="AI96" i="1"/>
  <c r="BJ96" i="1" s="1"/>
  <c r="BK96" i="1" s="1"/>
  <c r="BL96" i="1" s="1"/>
  <c r="BQ96" i="1" s="1"/>
  <c r="AI35" i="1"/>
  <c r="AI7" i="1"/>
  <c r="BJ7" i="1" s="1"/>
  <c r="BK7" i="1" s="1"/>
  <c r="BL7" i="1" s="1"/>
  <c r="BQ7" i="1" s="1"/>
  <c r="AI91" i="1"/>
  <c r="BJ91" i="1" s="1"/>
  <c r="BK91" i="1" s="1"/>
  <c r="BL91" i="1" s="1"/>
  <c r="BQ91" i="1" s="1"/>
  <c r="AI69" i="1"/>
  <c r="BJ69" i="1" s="1"/>
  <c r="BK69" i="1" s="1"/>
  <c r="BL69" i="1" s="1"/>
  <c r="BQ69" i="1" s="1"/>
  <c r="AI42" i="1"/>
  <c r="BJ42" i="1" s="1"/>
  <c r="BK42" i="1" s="1"/>
  <c r="BL42" i="1" s="1"/>
  <c r="BQ42" i="1" s="1"/>
  <c r="AI14" i="1"/>
  <c r="BJ14" i="1" s="1"/>
  <c r="BK14" i="1" s="1"/>
  <c r="BL14" i="1" s="1"/>
  <c r="BQ14" i="1" s="1"/>
  <c r="AI78" i="1"/>
  <c r="BJ78" i="1" s="1"/>
  <c r="BK78" i="1" s="1"/>
  <c r="BL78" i="1" s="1"/>
  <c r="BQ78" i="1" s="1"/>
  <c r="AI100" i="1"/>
  <c r="BJ100" i="1" s="1"/>
  <c r="BK100" i="1" s="1"/>
  <c r="BL100" i="1" s="1"/>
  <c r="AI101" i="1"/>
  <c r="AI20" i="1"/>
  <c r="BJ20" i="1" s="1"/>
  <c r="BK20" i="1" s="1"/>
  <c r="BL20" i="1" s="1"/>
  <c r="BQ20" i="1" s="1"/>
  <c r="AI39" i="1"/>
  <c r="BJ39" i="1" s="1"/>
  <c r="BK39" i="1" s="1"/>
  <c r="BL39" i="1" s="1"/>
  <c r="BQ39" i="1" s="1"/>
  <c r="AI9" i="1"/>
  <c r="BJ9" i="1" s="1"/>
  <c r="BK9" i="1" s="1"/>
  <c r="BL9" i="1" s="1"/>
  <c r="AI53" i="1"/>
  <c r="BJ53" i="1" s="1"/>
  <c r="BK53" i="1" s="1"/>
  <c r="BL53" i="1" s="1"/>
  <c r="BQ53" i="1" s="1"/>
  <c r="AI94" i="1"/>
  <c r="AI17" i="1"/>
  <c r="BJ17" i="1" s="1"/>
  <c r="BK17" i="1" s="1"/>
  <c r="BL17" i="1" s="1"/>
  <c r="BQ17" i="1" s="1"/>
  <c r="AI46" i="1"/>
  <c r="BJ46" i="1" s="1"/>
  <c r="BK46" i="1" s="1"/>
  <c r="BL46" i="1" s="1"/>
  <c r="BQ46" i="1" s="1"/>
  <c r="AI89" i="1"/>
  <c r="BJ89" i="1" s="1"/>
  <c r="BK89" i="1" s="1"/>
  <c r="BL89" i="1" s="1"/>
  <c r="BQ89" i="1" s="1"/>
  <c r="AI83" i="1"/>
  <c r="BJ83" i="1" s="1"/>
  <c r="BK83" i="1" s="1"/>
  <c r="BL83" i="1" s="1"/>
  <c r="BQ83" i="1" s="1"/>
  <c r="AI107" i="1"/>
  <c r="BJ107" i="1" s="1"/>
  <c r="BK107" i="1" s="1"/>
  <c r="BL107" i="1" s="1"/>
  <c r="AI108" i="1"/>
  <c r="BJ108" i="1" s="1"/>
  <c r="BK108" i="1" s="1"/>
  <c r="BL108" i="1" s="1"/>
  <c r="BQ108" i="1" s="1"/>
  <c r="AI25" i="1"/>
  <c r="AI61" i="1"/>
  <c r="BJ61" i="1" s="1"/>
  <c r="BK61" i="1" s="1"/>
  <c r="BL61" i="1" s="1"/>
  <c r="BQ61" i="1" s="1"/>
  <c r="AI34" i="1"/>
  <c r="BJ34" i="1" s="1"/>
  <c r="BK34" i="1" s="1"/>
  <c r="BL34" i="1" s="1"/>
  <c r="BQ34" i="1" s="1"/>
  <c r="AI24" i="1"/>
  <c r="BJ24" i="1" s="1"/>
  <c r="BK24" i="1" s="1"/>
  <c r="BL24" i="1" s="1"/>
  <c r="BQ24" i="1" s="1"/>
  <c r="AI60" i="1"/>
  <c r="AI33" i="1"/>
  <c r="BJ33" i="1" s="1"/>
  <c r="BK33" i="1" s="1"/>
  <c r="BL33" i="1" s="1"/>
  <c r="BQ33" i="1" s="1"/>
  <c r="AI6" i="1"/>
  <c r="BJ6" i="1" s="1"/>
  <c r="BK6" i="1" s="1"/>
  <c r="BL6" i="1" s="1"/>
  <c r="BQ6" i="1" s="1"/>
  <c r="AI110" i="1"/>
  <c r="BJ110" i="1" s="1"/>
  <c r="BK110" i="1" s="1"/>
  <c r="BL110" i="1" s="1"/>
  <c r="BQ110" i="1" s="1"/>
  <c r="AI27" i="1"/>
  <c r="BJ27" i="1" s="1"/>
  <c r="BK27" i="1" s="1"/>
  <c r="BL27" i="1" s="1"/>
  <c r="BQ27" i="1" s="1"/>
  <c r="AI58" i="1"/>
  <c r="BJ58" i="1" s="1"/>
  <c r="BK58" i="1" s="1"/>
  <c r="BL58" i="1" s="1"/>
  <c r="AI59" i="1"/>
  <c r="AI32" i="1"/>
  <c r="BJ32" i="1" s="1"/>
  <c r="BK32" i="1" s="1"/>
  <c r="BL32" i="1" s="1"/>
  <c r="BQ32" i="1" s="1"/>
  <c r="AI5" i="1"/>
  <c r="BJ5" i="1" s="1"/>
  <c r="BK5" i="1" s="1"/>
  <c r="BL5" i="1" s="1"/>
  <c r="BQ5" i="1" s="1"/>
  <c r="BS102" i="1" l="1"/>
  <c r="BR15" i="1"/>
  <c r="BU15" i="1" s="1"/>
  <c r="BR70" i="1"/>
  <c r="BU70" i="1" s="1"/>
  <c r="BR29" i="1"/>
  <c r="BU29" i="1" s="1"/>
  <c r="BV92" i="1"/>
  <c r="BW92" i="1" s="1"/>
  <c r="BW74" i="1"/>
  <c r="BV74" i="1"/>
  <c r="BJ2" i="1"/>
  <c r="BJ21" i="1"/>
  <c r="BK21" i="1" s="1"/>
  <c r="BL21" i="1" s="1"/>
  <c r="BQ21" i="1" s="1"/>
  <c r="BR62" i="1"/>
  <c r="BT62" i="1" s="1"/>
  <c r="BR50" i="1"/>
  <c r="BT50" i="1" s="1"/>
  <c r="BR112" i="1"/>
  <c r="BU112" i="1" s="1"/>
  <c r="BS92" i="1"/>
  <c r="BR90" i="1"/>
  <c r="BT90" i="1" s="1"/>
  <c r="BS75" i="1"/>
  <c r="BR8" i="1"/>
  <c r="BT8" i="1" s="1"/>
  <c r="BV8" i="1" s="1"/>
  <c r="BW8" i="1" s="1"/>
  <c r="BS11" i="1"/>
  <c r="BJ48" i="1"/>
  <c r="BK48" i="1" s="1"/>
  <c r="BL48" i="1" s="1"/>
  <c r="BQ48" i="1" s="1"/>
  <c r="BR48" i="1" s="1"/>
  <c r="BT48" i="1" s="1"/>
  <c r="BJ35" i="1"/>
  <c r="BK35" i="1" s="1"/>
  <c r="BL35" i="1" s="1"/>
  <c r="BQ35" i="1" s="1"/>
  <c r="BR35" i="1" s="1"/>
  <c r="BT35" i="1" s="1"/>
  <c r="BS68" i="1"/>
  <c r="BS99" i="1"/>
  <c r="BR106" i="1"/>
  <c r="BT106" i="1" s="1"/>
  <c r="BR88" i="1"/>
  <c r="BT88" i="1" s="1"/>
  <c r="BJ77" i="1"/>
  <c r="BK77" i="1" s="1"/>
  <c r="BL77" i="1" s="1"/>
  <c r="BQ77" i="1" s="1"/>
  <c r="BS77" i="1" s="1"/>
  <c r="BJ60" i="1"/>
  <c r="BK60" i="1" s="1"/>
  <c r="BL60" i="1" s="1"/>
  <c r="BQ60" i="1" s="1"/>
  <c r="BJ67" i="1"/>
  <c r="BK67" i="1" s="1"/>
  <c r="BL67" i="1" s="1"/>
  <c r="BQ67" i="1" s="1"/>
  <c r="BR67" i="1" s="1"/>
  <c r="BU67" i="1" s="1"/>
  <c r="BV64" i="1" s="1"/>
  <c r="BW64" i="1" s="1"/>
  <c r="BS41" i="1"/>
  <c r="BR109" i="1"/>
  <c r="BU109" i="1" s="1"/>
  <c r="BV102" i="1" s="1"/>
  <c r="BW102" i="1" s="1"/>
  <c r="BR66" i="1"/>
  <c r="BU66" i="1" s="1"/>
  <c r="BR38" i="1"/>
  <c r="BU38" i="1" s="1"/>
  <c r="BR80" i="1"/>
  <c r="BU80" i="1" s="1"/>
  <c r="BV75" i="1" s="1"/>
  <c r="BW75" i="1" s="1"/>
  <c r="BR18" i="1"/>
  <c r="BT18" i="1" s="1"/>
  <c r="BR45" i="1"/>
  <c r="BT45" i="1" s="1"/>
  <c r="BJ114" i="1"/>
  <c r="BR52" i="1"/>
  <c r="BU52" i="1" s="1"/>
  <c r="BR31" i="1"/>
  <c r="BT31" i="1" s="1"/>
  <c r="BJ25" i="1"/>
  <c r="BK25" i="1" s="1"/>
  <c r="BL25" i="1" s="1"/>
  <c r="BQ25" i="1" s="1"/>
  <c r="BS25" i="1" s="1"/>
  <c r="BJ10" i="1"/>
  <c r="BK10" i="1" s="1"/>
  <c r="BL10" i="1" s="1"/>
  <c r="BQ10" i="1" s="1"/>
  <c r="BS10" i="1" s="1"/>
  <c r="BK3" i="1"/>
  <c r="BL3" i="1" s="1"/>
  <c r="BQ3" i="1" s="1"/>
  <c r="BJ101" i="1"/>
  <c r="BK101" i="1" s="1"/>
  <c r="BL101" i="1" s="1"/>
  <c r="BQ101" i="1" s="1"/>
  <c r="BS101" i="1" s="1"/>
  <c r="BJ94" i="1"/>
  <c r="BK94" i="1" s="1"/>
  <c r="BL94" i="1" s="1"/>
  <c r="BQ94" i="1" s="1"/>
  <c r="BS94" i="1" s="1"/>
  <c r="BJ87" i="1"/>
  <c r="BK87" i="1" s="1"/>
  <c r="BL87" i="1" s="1"/>
  <c r="BQ87" i="1" s="1"/>
  <c r="BS87" i="1" s="1"/>
  <c r="BR82" i="1"/>
  <c r="BU82" i="1" s="1"/>
  <c r="BJ73" i="1"/>
  <c r="BK73" i="1" s="1"/>
  <c r="BL73" i="1" s="1"/>
  <c r="BQ73" i="1" s="1"/>
  <c r="BS73" i="1" s="1"/>
  <c r="BJ59" i="1"/>
  <c r="BK59" i="1" s="1"/>
  <c r="BL59" i="1" s="1"/>
  <c r="BQ59" i="1" s="1"/>
  <c r="BS59" i="1" s="1"/>
  <c r="BR36" i="1"/>
  <c r="BT36" i="1" s="1"/>
  <c r="BR47" i="1"/>
  <c r="BT47" i="1" s="1"/>
  <c r="BS97" i="1"/>
  <c r="BS4" i="1"/>
  <c r="BR4" i="1"/>
  <c r="BT4" i="1" s="1"/>
  <c r="BS27" i="1"/>
  <c r="BR27" i="1"/>
  <c r="BU27" i="1" s="1"/>
  <c r="BS28" i="1"/>
  <c r="BR28" i="1"/>
  <c r="BU28" i="1" s="1"/>
  <c r="BS24" i="1"/>
  <c r="BR24" i="1"/>
  <c r="BU24" i="1" s="1"/>
  <c r="BV19" i="1" s="1"/>
  <c r="BW19" i="1" s="1"/>
  <c r="BS53" i="1"/>
  <c r="BR53" i="1"/>
  <c r="BU53" i="1" s="1"/>
  <c r="BS98" i="1"/>
  <c r="BR98" i="1"/>
  <c r="BU98" i="1" s="1"/>
  <c r="BS61" i="1"/>
  <c r="BR61" i="1"/>
  <c r="BT61" i="1" s="1"/>
  <c r="BS14" i="1"/>
  <c r="BR14" i="1"/>
  <c r="BU14" i="1" s="1"/>
  <c r="BS110" i="1"/>
  <c r="BR110" i="1"/>
  <c r="BU110" i="1" s="1"/>
  <c r="BS89" i="1"/>
  <c r="BR89" i="1"/>
  <c r="BT89" i="1" s="1"/>
  <c r="BS42" i="1"/>
  <c r="BR42" i="1"/>
  <c r="BU42" i="1" s="1"/>
  <c r="BS76" i="1"/>
  <c r="BR76" i="1"/>
  <c r="BT76" i="1" s="1"/>
  <c r="BS6" i="1"/>
  <c r="BR6" i="1"/>
  <c r="BT6" i="1" s="1"/>
  <c r="BV6" i="1" s="1"/>
  <c r="BS108" i="1"/>
  <c r="BR108" i="1"/>
  <c r="BU108" i="1" s="1"/>
  <c r="BS46" i="1"/>
  <c r="BR46" i="1"/>
  <c r="BT46" i="1" s="1"/>
  <c r="BS69" i="1"/>
  <c r="BR69" i="1"/>
  <c r="BU69" i="1" s="1"/>
  <c r="BS96" i="1"/>
  <c r="BR96" i="1"/>
  <c r="BU96" i="1" s="1"/>
  <c r="BS81" i="1"/>
  <c r="BR81" i="1"/>
  <c r="BU81" i="1" s="1"/>
  <c r="BS113" i="1"/>
  <c r="BR113" i="1"/>
  <c r="BU113" i="1" s="1"/>
  <c r="BS12" i="1"/>
  <c r="BR12" i="1"/>
  <c r="BU12" i="1" s="1"/>
  <c r="BS49" i="1"/>
  <c r="BR49" i="1"/>
  <c r="BT49" i="1" s="1"/>
  <c r="BS56" i="1"/>
  <c r="BR56" i="1"/>
  <c r="BU56" i="1" s="1"/>
  <c r="BS13" i="1"/>
  <c r="BR13" i="1"/>
  <c r="BU13" i="1" s="1"/>
  <c r="BS20" i="1"/>
  <c r="BR20" i="1"/>
  <c r="BT20" i="1" s="1"/>
  <c r="BS32" i="1"/>
  <c r="BR32" i="1"/>
  <c r="BT32" i="1" s="1"/>
  <c r="BS67" i="1"/>
  <c r="BS71" i="1"/>
  <c r="BR71" i="1"/>
  <c r="BU71" i="1" s="1"/>
  <c r="BS33" i="1"/>
  <c r="BR33" i="1"/>
  <c r="BT33" i="1" s="1"/>
  <c r="BS34" i="1"/>
  <c r="BR34" i="1"/>
  <c r="BT34" i="1" s="1"/>
  <c r="BS17" i="1"/>
  <c r="BR17" i="1"/>
  <c r="BT17" i="1" s="1"/>
  <c r="BS39" i="1"/>
  <c r="BR39" i="1"/>
  <c r="BU39" i="1" s="1"/>
  <c r="BS78" i="1"/>
  <c r="BR78" i="1"/>
  <c r="BT78" i="1" s="1"/>
  <c r="BS91" i="1"/>
  <c r="BR91" i="1"/>
  <c r="BT91" i="1" s="1"/>
  <c r="BS54" i="1"/>
  <c r="BR54" i="1"/>
  <c r="BU54" i="1" s="1"/>
  <c r="BS22" i="1"/>
  <c r="BR22" i="1"/>
  <c r="BT22" i="1" s="1"/>
  <c r="BS40" i="1"/>
  <c r="BR40" i="1"/>
  <c r="BU40" i="1" s="1"/>
  <c r="BS63" i="1"/>
  <c r="BR63" i="1"/>
  <c r="BT63" i="1" s="1"/>
  <c r="BV63" i="1" s="1"/>
  <c r="BW63" i="1" s="1"/>
  <c r="BS84" i="1"/>
  <c r="BR84" i="1"/>
  <c r="BU84" i="1" s="1"/>
  <c r="BS5" i="1"/>
  <c r="BR5" i="1"/>
  <c r="BT5" i="1" s="1"/>
  <c r="BS83" i="1"/>
  <c r="BR83" i="1"/>
  <c r="BU83" i="1" s="1"/>
  <c r="BS7" i="1"/>
  <c r="BR7" i="1"/>
  <c r="BT7" i="1" s="1"/>
  <c r="BS103" i="1"/>
  <c r="BR103" i="1"/>
  <c r="BT103" i="1" s="1"/>
  <c r="BV103" i="1" s="1"/>
  <c r="BW103" i="1" s="1"/>
  <c r="BS105" i="1"/>
  <c r="BR105" i="1"/>
  <c r="BT105" i="1" s="1"/>
  <c r="BS104" i="1"/>
  <c r="BR104" i="1"/>
  <c r="BT104" i="1" s="1"/>
  <c r="BV104" i="1" s="1"/>
  <c r="BW104" i="1" s="1"/>
  <c r="BK2" i="1" l="1"/>
  <c r="BL2" i="1" s="1"/>
  <c r="BV17" i="1"/>
  <c r="BW17" i="1" s="1"/>
  <c r="BV47" i="1"/>
  <c r="BV35" i="1"/>
  <c r="BW35" i="1" s="1"/>
  <c r="BV50" i="1"/>
  <c r="BW50" i="1" s="1"/>
  <c r="BV36" i="1"/>
  <c r="BW36" i="1" s="1"/>
  <c r="BV62" i="1"/>
  <c r="BV105" i="1"/>
  <c r="BW105" i="1" s="1"/>
  <c r="BV22" i="1"/>
  <c r="BW22" i="1" s="1"/>
  <c r="BV78" i="1"/>
  <c r="BW78" i="1" s="1"/>
  <c r="BV33" i="1"/>
  <c r="BW33" i="1" s="1"/>
  <c r="BR3" i="1"/>
  <c r="BT3" i="1" s="1"/>
  <c r="BV3" i="1" s="1"/>
  <c r="BW3" i="1" s="1"/>
  <c r="BV88" i="1"/>
  <c r="BW88" i="1" s="1"/>
  <c r="BW32" i="1"/>
  <c r="BV32" i="1"/>
  <c r="BV4" i="1"/>
  <c r="BV48" i="1"/>
  <c r="BW48" i="1" s="1"/>
  <c r="BW5" i="1"/>
  <c r="BV5" i="1"/>
  <c r="BW34" i="1"/>
  <c r="BV34" i="1"/>
  <c r="BV45" i="1"/>
  <c r="BW45" i="1" s="1"/>
  <c r="BV49" i="1"/>
  <c r="BW49" i="1" s="1"/>
  <c r="BW46" i="1"/>
  <c r="BV46" i="1"/>
  <c r="BV61" i="1"/>
  <c r="BW61" i="1" s="1"/>
  <c r="BV106" i="1"/>
  <c r="BW106" i="1" s="1"/>
  <c r="BW90" i="1"/>
  <c r="BV90" i="1"/>
  <c r="BV76" i="1"/>
  <c r="BW76" i="1" s="1"/>
  <c r="BV89" i="1"/>
  <c r="BW89" i="1" s="1"/>
  <c r="BV31" i="1"/>
  <c r="BW31" i="1" s="1"/>
  <c r="BV18" i="1"/>
  <c r="BW18" i="1" s="1"/>
  <c r="BS60" i="1"/>
  <c r="BR60" i="1"/>
  <c r="BT60" i="1" s="1"/>
  <c r="BW62" i="1"/>
  <c r="BS21" i="1"/>
  <c r="BR21" i="1"/>
  <c r="BT21" i="1" s="1"/>
  <c r="BV21" i="1" s="1"/>
  <c r="BW21" i="1" s="1"/>
  <c r="BS35" i="1"/>
  <c r="BS48" i="1"/>
  <c r="BR77" i="1"/>
  <c r="BT77" i="1" s="1"/>
  <c r="BV77" i="1" s="1"/>
  <c r="BW77" i="1" s="1"/>
  <c r="BW6" i="1"/>
  <c r="BR94" i="1"/>
  <c r="BU94" i="1" s="1"/>
  <c r="BV91" i="1" s="1"/>
  <c r="BW91" i="1" s="1"/>
  <c r="BR10" i="1"/>
  <c r="BR25" i="1"/>
  <c r="BU25" i="1" s="1"/>
  <c r="BV20" i="1" s="1"/>
  <c r="BW20" i="1" s="1"/>
  <c r="BS3" i="1"/>
  <c r="BR59" i="1"/>
  <c r="BT59" i="1" s="1"/>
  <c r="BW4" i="1"/>
  <c r="BW47" i="1"/>
  <c r="BR101" i="1"/>
  <c r="BT101" i="1" s="1"/>
  <c r="BV101" i="1" s="1"/>
  <c r="BW101" i="1" s="1"/>
  <c r="BR87" i="1"/>
  <c r="BT87" i="1" s="1"/>
  <c r="BR73" i="1"/>
  <c r="BT73" i="1" s="1"/>
  <c r="BV73" i="1" s="1"/>
  <c r="BW73" i="1" s="1"/>
  <c r="BV60" i="1" l="1"/>
  <c r="BW60" i="1" s="1"/>
  <c r="BV87" i="1"/>
  <c r="BW87" i="1" s="1"/>
  <c r="BV59" i="1"/>
  <c r="BW59" i="1" s="1"/>
  <c r="BU10" i="1"/>
  <c r="BV7" i="1" l="1"/>
  <c r="BW7" i="1" s="1"/>
</calcChain>
</file>

<file path=xl/sharedStrings.xml><?xml version="1.0" encoding="utf-8"?>
<sst xmlns="http://schemas.openxmlformats.org/spreadsheetml/2006/main" count="569" uniqueCount="146">
  <si>
    <t>Bottle_ID</t>
  </si>
  <si>
    <t>Date</t>
  </si>
  <si>
    <t>Tank</t>
  </si>
  <si>
    <t>Treatment</t>
  </si>
  <si>
    <t>Sample_ID</t>
  </si>
  <si>
    <t>Dark/Light</t>
  </si>
  <si>
    <t>Start_Time</t>
  </si>
  <si>
    <t>End_Time</t>
  </si>
  <si>
    <t>Salinity_Initial</t>
  </si>
  <si>
    <t>Salinity_Final</t>
  </si>
  <si>
    <t>deltaSalinity</t>
  </si>
  <si>
    <t>Density</t>
  </si>
  <si>
    <t>Day</t>
  </si>
  <si>
    <t>Night</t>
  </si>
  <si>
    <t>blank</t>
  </si>
  <si>
    <t>Total_Time_hrs</t>
  </si>
  <si>
    <t>11:37am</t>
  </si>
  <si>
    <t>2:20pm</t>
  </si>
  <si>
    <t>11:50am</t>
  </si>
  <si>
    <t>2:35pm</t>
  </si>
  <si>
    <t>11:55am</t>
  </si>
  <si>
    <t>2:50pm</t>
  </si>
  <si>
    <t>7:45am</t>
  </si>
  <si>
    <t>10:45am</t>
  </si>
  <si>
    <t>7:15am</t>
  </si>
  <si>
    <t>10:15am</t>
  </si>
  <si>
    <t>7:30am</t>
  </si>
  <si>
    <t>10:30am</t>
  </si>
  <si>
    <t>11:40am</t>
  </si>
  <si>
    <t>11:25am</t>
  </si>
  <si>
    <t>2:14pm</t>
  </si>
  <si>
    <t>11:45am</t>
  </si>
  <si>
    <t>2:55pm</t>
  </si>
  <si>
    <t>11:30am</t>
  </si>
  <si>
    <t>2:30pm</t>
  </si>
  <si>
    <t>10:20am</t>
  </si>
  <si>
    <t>10:40am</t>
  </si>
  <si>
    <t>7:33am</t>
  </si>
  <si>
    <t>10:25am</t>
  </si>
  <si>
    <t>7:55am</t>
  </si>
  <si>
    <t>10:55am</t>
  </si>
  <si>
    <t>7:50am</t>
  </si>
  <si>
    <t>10:50am</t>
  </si>
  <si>
    <t>7:25am</t>
  </si>
  <si>
    <t>11:15am</t>
  </si>
  <si>
    <t>2:15pm</t>
  </si>
  <si>
    <t>2:45pm</t>
  </si>
  <si>
    <t>7:05am</t>
  </si>
  <si>
    <t>10:05am</t>
  </si>
  <si>
    <t>7:20am</t>
  </si>
  <si>
    <t>7:40am</t>
  </si>
  <si>
    <t>11:00am</t>
  </si>
  <si>
    <t>2:00pm</t>
  </si>
  <si>
    <t>2:25pm</t>
  </si>
  <si>
    <t>11:10am</t>
  </si>
  <si>
    <t>2:10pm</t>
  </si>
  <si>
    <t>11:20am</t>
  </si>
  <si>
    <t>7:00am</t>
  </si>
  <si>
    <t>10am</t>
  </si>
  <si>
    <t>7:10am</t>
  </si>
  <si>
    <t>10:10am</t>
  </si>
  <si>
    <t>7:35am</t>
  </si>
  <si>
    <t>Sample_Type</t>
  </si>
  <si>
    <t>Sample</t>
  </si>
  <si>
    <t>Control</t>
  </si>
  <si>
    <t>pH_Initial</t>
  </si>
  <si>
    <t>pH_Final</t>
  </si>
  <si>
    <t>delta_pH</t>
  </si>
  <si>
    <t>omega_Initial</t>
  </si>
  <si>
    <t>omega_Final</t>
  </si>
  <si>
    <t>deltaOmega</t>
  </si>
  <si>
    <t>radius_cm</t>
  </si>
  <si>
    <t>deltaMassGper_3hr</t>
  </si>
  <si>
    <t>deltaMassGper_1hr</t>
  </si>
  <si>
    <t>deltaTA_Corrected_mol kg-1</t>
  </si>
  <si>
    <t>deltaSi_umol/kg</t>
  </si>
  <si>
    <t>deltaNO2_umol/kg</t>
  </si>
  <si>
    <t>deltaNO3_umol/kg</t>
  </si>
  <si>
    <t>deltaN+N_umol/kg</t>
  </si>
  <si>
    <t>deltaPO4_umol/kg</t>
  </si>
  <si>
    <t>deltaNH4_umol/kg_+Cl3CH</t>
  </si>
  <si>
    <t>deltaSi_uM</t>
  </si>
  <si>
    <t>deltaNO2_uM</t>
  </si>
  <si>
    <t>deltaNO3_uM</t>
  </si>
  <si>
    <t>deltaN+N_uM</t>
  </si>
  <si>
    <t>deltaPO4_uM</t>
  </si>
  <si>
    <t>deltaNH4_uM_+Cl3CH</t>
  </si>
  <si>
    <t>Si_uM_Final</t>
  </si>
  <si>
    <t>NO2_uM_Final</t>
  </si>
  <si>
    <t>NO3_uM_Final</t>
  </si>
  <si>
    <t>N+N_uM_Final</t>
  </si>
  <si>
    <t>PO4_uM_Final</t>
  </si>
  <si>
    <t>NH4_uM+Cl3CH_Final</t>
  </si>
  <si>
    <t>Si_uM_Initial</t>
  </si>
  <si>
    <t>NO2_uM_Initial</t>
  </si>
  <si>
    <t>NO3_uM_Initial</t>
  </si>
  <si>
    <t>N+N_uM_Initial</t>
  </si>
  <si>
    <t>PO4_uM_Initial</t>
  </si>
  <si>
    <t>NH4_uM_+Cl3CH_Initial</t>
  </si>
  <si>
    <t>height_cm</t>
  </si>
  <si>
    <t>Surface Area_cm^2</t>
  </si>
  <si>
    <t>deltaCaCO3_g_cm-2_hr-1</t>
  </si>
  <si>
    <t>deltaCaCO3_mg_cm-2_hr-1</t>
  </si>
  <si>
    <t>deltaCaCO3_ug_cm-2_hr-1</t>
  </si>
  <si>
    <t>Net Carbonate Production_mg_cm-2_day-1</t>
  </si>
  <si>
    <t>Daytime_DeltaMass_mg_cm-2_day-1</t>
  </si>
  <si>
    <t>Nighttime_DeltaMass_mg_cm-2_day-1</t>
  </si>
  <si>
    <t>pCO2_Initial_uatm</t>
  </si>
  <si>
    <t>pCO2_Final_uatm</t>
  </si>
  <si>
    <t>delta_pCO2_uatm</t>
  </si>
  <si>
    <t>CO2_Initial_ppm</t>
  </si>
  <si>
    <t>CO2_Final_ppm</t>
  </si>
  <si>
    <t>delta_CO2_ppm</t>
  </si>
  <si>
    <t>DIC_Initial_umol/kg</t>
  </si>
  <si>
    <t>DIC_Final_umol/kg</t>
  </si>
  <si>
    <t>deltaDIC_umol/kg</t>
  </si>
  <si>
    <t>TA_Initial_umol/kg</t>
  </si>
  <si>
    <t>TA_Final_umol/kg</t>
  </si>
  <si>
    <t>deltaTA_umol/kg</t>
  </si>
  <si>
    <t>Corrected_deltaTA_umol/kg</t>
  </si>
  <si>
    <t>DIC_Initial_mol/kg</t>
  </si>
  <si>
    <t>DIC_Final_mol/kg</t>
  </si>
  <si>
    <t>TA_Final_mol/kg</t>
  </si>
  <si>
    <t>TA_Initial_mol/kg</t>
  </si>
  <si>
    <t>Row Labels</t>
  </si>
  <si>
    <t>(blank)</t>
  </si>
  <si>
    <t>Grand Total</t>
  </si>
  <si>
    <t>Average of Daytime_DeltaMass_mg_cm-2_day-1</t>
  </si>
  <si>
    <t>StdDev of Daytime_DeltaMass_mg_cm-2_day-1_2</t>
  </si>
  <si>
    <t>Count of Daytime_DeltaMass_mg_cm-2_day-1_3</t>
  </si>
  <si>
    <t>Average of Nighttime_DeltaMass_mg_cm-2_day-1</t>
  </si>
  <si>
    <t>StdDev of Nighttime_DeltaMass_mg_cm-2_day-1_2</t>
  </si>
  <si>
    <t>Count of Nighttime_DeltaMass_mg_cm-2_day-1_3</t>
  </si>
  <si>
    <t>Net Carbonate Production_mg_cm-2_yr-1</t>
  </si>
  <si>
    <t>Avg</t>
  </si>
  <si>
    <t>Stdev</t>
  </si>
  <si>
    <t>Count</t>
  </si>
  <si>
    <t>SEM</t>
  </si>
  <si>
    <t>Light</t>
  </si>
  <si>
    <t>Dark</t>
  </si>
  <si>
    <t>Average of Net Carbonate Production_mg_cm-2_day-1</t>
  </si>
  <si>
    <t>StdDev of Net Carbonate Production_mg_cm-2_day-1_2</t>
  </si>
  <si>
    <t>Count of Net Carbonate Production_mg_cm-2_yr-1</t>
  </si>
  <si>
    <t>Total</t>
  </si>
  <si>
    <t>Type</t>
  </si>
  <si>
    <t>diameter_cm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</si>
</sst>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0.000"/>
    <numFmt numFmtId="166" formatCode="#0.000"/>
    <numFmt numFmtId="167" formatCode="#0.00"/>
    <numFmt numFmtId="168" formatCode="#0"/>
    <numFmt numFmtId="169" formatCode="0.0000000"/>
    <numFmt numFmtId="170" formatCode="0.0000"/>
    <numFmt numFmtId="171" formatCode="0.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/>
    <xf numFmtId="0" fontId="0" fillId="5" borderId="0" xfId="0" applyFill="1" applyBorder="1" applyAlignment="1">
      <alignment horizontal="center"/>
    </xf>
    <xf numFmtId="0" fontId="0" fillId="0" borderId="0" xfId="0" applyBorder="1"/>
    <xf numFmtId="166" fontId="0" fillId="0" borderId="0" xfId="0" applyNumberFormat="1" applyBorder="1" applyAlignment="1" applyProtection="1">
      <alignment horizontal="center"/>
      <protection locked="0"/>
    </xf>
    <xf numFmtId="167" fontId="0" fillId="0" borderId="0" xfId="0" applyNumberForma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0" fontId="0" fillId="6" borderId="0" xfId="0" applyFill="1" applyBorder="1" applyAlignment="1">
      <alignment horizont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6" fontId="0" fillId="0" borderId="0" xfId="0" applyNumberFormat="1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 applyAlignment="1" applyProtection="1">
      <alignment horizontal="center"/>
      <protection locked="0"/>
    </xf>
    <xf numFmtId="166" fontId="0" fillId="0" borderId="0" xfId="0" applyNumberFormat="1" applyFill="1" applyAlignment="1" applyProtection="1">
      <alignment horizontal="center"/>
      <protection locked="0"/>
    </xf>
    <xf numFmtId="165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 applyProtection="1">
      <alignment horizontal="center"/>
      <protection locked="0"/>
    </xf>
    <xf numFmtId="167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1" fontId="0" fillId="0" borderId="0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0" xfId="0" applyFill="1" applyBorder="1"/>
    <xf numFmtId="0" fontId="0" fillId="12" borderId="0" xfId="0" applyFill="1"/>
    <xf numFmtId="171" fontId="0" fillId="0" borderId="0" xfId="0" applyNumberFormat="1" applyFon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0" xfId="0" applyNumberFormat="1" applyFont="1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orris" refreshedDate="44162.396203935183" createdVersion="6" refreshedVersion="6" minRefreshableVersion="3" recordCount="114" xr:uid="{F003C33C-8B57-6B49-9261-F8320E53FEA6}">
  <cacheSource type="worksheet">
    <worksheetSource ref="A1:BW1048576" sheet="rawData"/>
  </cacheSource>
  <cacheFields count="76">
    <cacheField name="Bottle_ID" numFmtId="0">
      <sharedItems containsString="0" containsBlank="1" containsNumber="1" containsInteger="1" minValue="2229" maxValue="5875"/>
    </cacheField>
    <cacheField name="Date" numFmtId="0">
      <sharedItems containsNonDate="0" containsDate="1" containsString="0" containsBlank="1" minDate="2020-10-12T00:00:00" maxDate="2020-10-17T00:00:00"/>
    </cacheField>
    <cacheField name="Tank" numFmtId="0">
      <sharedItems containsString="0" containsBlank="1" containsNumber="1" containsInteger="1" minValue="9" maxValue="16"/>
    </cacheField>
    <cacheField name="Treatment" numFmtId="0">
      <sharedItems containsString="0" containsBlank="1" containsNumber="1" minValue="7.75" maxValue="8.15" count="5">
        <n v="7.75"/>
        <n v="7.85"/>
        <n v="8.0500000000000007"/>
        <n v="8.15"/>
        <m/>
      </sharedItems>
    </cacheField>
    <cacheField name="Sample_ID" numFmtId="0">
      <sharedItems containsBlank="1" containsMixedTypes="1" containsNumber="1" containsInteger="1" minValue="7801" maxValue="7864"/>
    </cacheField>
    <cacheField name="Sample_Type" numFmtId="0">
      <sharedItems containsBlank="1"/>
    </cacheField>
    <cacheField name="Dark/Light" numFmtId="0">
      <sharedItems containsBlank="1"/>
    </cacheField>
    <cacheField name="Start_Time" numFmtId="0">
      <sharedItems containsBlank="1"/>
    </cacheField>
    <cacheField name="End_Time" numFmtId="0">
      <sharedItems containsBlank="1"/>
    </cacheField>
    <cacheField name="Total_Time_hrs" numFmtId="0">
      <sharedItems containsString="0" containsBlank="1" containsNumber="1" minValue="2.72" maxValue="3.17"/>
    </cacheField>
    <cacheField name="Final_DO%" numFmtId="0">
      <sharedItems containsNonDate="0" containsString="0" containsBlank="1"/>
    </cacheField>
    <cacheField name="Salinity_Initial" numFmtId="0">
      <sharedItems containsString="0" containsBlank="1" containsNumber="1" minValue="31.010995422973284" maxValue="33.317069102855733"/>
    </cacheField>
    <cacheField name="Salinity_Final" numFmtId="0">
      <sharedItems containsString="0" containsBlank="1" containsNumber="1" minValue="30.991290773719282" maxValue="33.315129834310667"/>
    </cacheField>
    <cacheField name="deltaSalinity" numFmtId="0">
      <sharedItems containsString="0" containsBlank="1" containsNumber="1" minValue="-0.17453397456008446" maxValue="0.18092916283013594"/>
    </cacheField>
    <cacheField name="Density" numFmtId="0">
      <sharedItems containsString="0" containsBlank="1" containsNumber="1" minValue="1.0217080000000001" maxValue="1.0234780000000001"/>
    </cacheField>
    <cacheField name="pH_Initial" numFmtId="0">
      <sharedItems containsString="0" containsBlank="1" containsNumber="1" minValue="7.7257597054206064" maxValue="8.1315378096683624"/>
    </cacheField>
    <cacheField name="pH_Final" numFmtId="0">
      <sharedItems containsString="0" containsBlank="1" containsNumber="1" minValue="7.6562030775545988" maxValue="8.3318293606603291"/>
    </cacheField>
    <cacheField name="delta_pH" numFmtId="0">
      <sharedItems containsString="0" containsBlank="1" containsNumber="1" minValue="-7.6070885758366735E-2" maxValue="0.2944036671820891"/>
    </cacheField>
    <cacheField name="omega_Initial" numFmtId="0">
      <sharedItems containsString="0" containsBlank="1" containsNumber="1" minValue="2.1242643630499547" maxValue="4.507229801505221"/>
    </cacheField>
    <cacheField name="omega_Final" numFmtId="0">
      <sharedItems containsString="0" containsBlank="1" containsNumber="1" minValue="1.8253715452041257" maxValue="6.1894822469076578"/>
    </cacheField>
    <cacheField name="deltaOmega" numFmtId="0">
      <sharedItems containsString="0" containsBlank="1" containsNumber="1" minValue="-0.50191232977813671" maxValue="1.8976542217152481"/>
    </cacheField>
    <cacheField name="pCO2_Initial_uatm" numFmtId="0">
      <sharedItems containsString="0" containsBlank="1" containsNumber="1" minValue="333.22632586366274" maxValue="1041.5253701841277"/>
    </cacheField>
    <cacheField name="pCO2_Final_uatm" numFmtId="0">
      <sharedItems containsString="0" containsBlank="1" containsNumber="1" minValue="190.63945721985164" maxValue="1263.1365657482977"/>
    </cacheField>
    <cacheField name="delta_pCO2_uatm" numFmtId="0">
      <sharedItems containsString="0" containsBlank="1" containsNumber="1" minValue="-569.64392884042081" maxValue="227.32410577028554"/>
    </cacheField>
    <cacheField name="CO2_Initial_ppm" numFmtId="0">
      <sharedItems containsString="0" containsBlank="1" containsNumber="1" minValue="345.89393512458093" maxValue="1081.1316090592622"/>
    </cacheField>
    <cacheField name="CO2_Final_ppm" numFmtId="0">
      <sharedItems containsString="0" containsBlank="1" containsNumber="1" minValue="197.89468101672992" maxValue="1311.2088513355977"/>
    </cacheField>
    <cacheField name="delta_CO2_ppm" numFmtId="0">
      <sharedItems containsString="0" containsBlank="1" containsNumber="1" minValue="-591.30513100167514" maxValue="235.97534283246773"/>
    </cacheField>
    <cacheField name="DIC_Initial_umol/kg" numFmtId="0">
      <sharedItems containsString="0" containsBlank="1" containsNumber="1" minValue="2057.1016564305892" maxValue="2332.0382730000001"/>
    </cacheField>
    <cacheField name="DIC_Final_umol/kg" numFmtId="0">
      <sharedItems containsString="0" containsBlank="1" containsNumber="1" minValue="1936.7533172993064" maxValue="2371.3250360000002"/>
    </cacheField>
    <cacheField name="deltaDIC_umol/kg" numFmtId="0">
      <sharedItems containsString="0" containsBlank="1" containsNumber="1" minValue="-157.27361999999994" maxValue="51.672000000000025"/>
    </cacheField>
    <cacheField name="DIC_Initial_mol/kg" numFmtId="0">
      <sharedItems containsString="0" containsBlank="1" containsNumber="1" minValue="2.0571016564305891E-3" maxValue="2.332038273E-3"/>
    </cacheField>
    <cacheField name="DIC_Final_mol/kg" numFmtId="0">
      <sharedItems containsString="0" containsBlank="1" containsNumber="1" minValue="1.9367533172993064E-3" maxValue="2.3713250359999999E-3"/>
    </cacheField>
    <cacheField name="TA_Initial_umol/kg" numFmtId="0">
      <sharedItems containsString="0" containsBlank="1" containsNumber="1" minValue="2439.030500341788" maxValue="2489.4598531113343"/>
    </cacheField>
    <cacheField name="TA_Final_umol/kg" numFmtId="0">
      <sharedItems containsString="0" containsBlank="1" containsNumber="1" minValue="2444.4706578516402" maxValue="2496.8749453310497"/>
    </cacheField>
    <cacheField name="deltaTA_umol/kg" numFmtId="0">
      <sharedItems containsString="0" containsBlank="1" containsNumber="1" minValue="-2.7815978778144199" maxValue="19.625661932059302"/>
    </cacheField>
    <cacheField name="Corrected_deltaTA_umol/kg" numFmtId="0">
      <sharedItems containsString="0" containsBlank="1" containsNumber="1" minValue="-2.9363669996703594" maxValue="18.920550242059303"/>
    </cacheField>
    <cacheField name="TA_Initial_mol/kg" numFmtId="0">
      <sharedItems containsString="0" containsBlank="1" containsNumber="1" minValue="2.439030500341788E-3" maxValue="2.489459853111334E-3"/>
    </cacheField>
    <cacheField name="TA_Final_mol/kg" numFmtId="0">
      <sharedItems containsString="0" containsBlank="1" containsNumber="1" minValue="2.4444706578516402E-3" maxValue="2.4968749453310496E-3"/>
    </cacheField>
    <cacheField name="NH4_uM_+Cl3CH_Initial" numFmtId="0">
      <sharedItems containsString="0" containsBlank="1" containsNumber="1" minValue="1.6950000000000001" maxValue="2.7450000000000001"/>
    </cacheField>
    <cacheField name="PO4_uM_Initial" numFmtId="0">
      <sharedItems containsString="0" containsBlank="1" containsNumber="1" minValue="0.24" maxValue="0.69500000000000006"/>
    </cacheField>
    <cacheField name="N+N_uM_Initial" numFmtId="0">
      <sharedItems containsString="0" containsBlank="1" containsNumber="1" minValue="4.4700000000000006" maxValue="7.16"/>
    </cacheField>
    <cacheField name="NO3_uM_Initial" numFmtId="0">
      <sharedItems containsString="0" containsBlank="1" containsNumber="1" minValue="4.16" maxValue="6.4849999999999994"/>
    </cacheField>
    <cacheField name="NO2_uM_Initial" numFmtId="0">
      <sharedItems containsString="0" containsBlank="1" containsNumber="1" minValue="0.22999999999999998" maxValue="0.68"/>
    </cacheField>
    <cacheField name="Si_uM_Initial" numFmtId="0">
      <sharedItems containsString="0" containsBlank="1" containsNumber="1" minValue="1.85" maxValue="3.85"/>
    </cacheField>
    <cacheField name="NH4_uM+Cl3CH_Final" numFmtId="0">
      <sharedItems containsString="0" containsBlank="1" containsNumber="1" minValue="2.71" maxValue="3.2"/>
    </cacheField>
    <cacheField name="PO4_uM_Final" numFmtId="0">
      <sharedItems containsString="0" containsBlank="1" containsNumber="1" minValue="0.26500000000000001" maxValue="0.65"/>
    </cacheField>
    <cacheField name="N+N_uM_Final" numFmtId="0">
      <sharedItems containsString="0" containsBlank="1" containsNumber="1" minValue="4.415" maxValue="6.16"/>
    </cacheField>
    <cacheField name="NO3_uM_Final" numFmtId="0">
      <sharedItems containsString="0" containsBlank="1" containsNumber="1" minValue="4.1899999999999995" maxValue="5.6150000000000002"/>
    </cacheField>
    <cacheField name="NO2_uM_Final" numFmtId="0">
      <sharedItems containsString="0" containsBlank="1" containsNumber="1" minValue="0.22999999999999998" maxValue="0.54"/>
    </cacheField>
    <cacheField name="Si_uM_Final" numFmtId="0">
      <sharedItems containsString="0" containsBlank="1" containsNumber="1" minValue="2" maxValue="3.35"/>
    </cacheField>
    <cacheField name="deltaNH4_uM_+Cl3CH" numFmtId="0">
      <sharedItems containsString="0" containsBlank="1" containsNumber="1" minValue="0.45500000000000007" maxValue="1.3049999999999999"/>
    </cacheField>
    <cacheField name="deltaPO4_uM" numFmtId="0">
      <sharedItems containsString="0" containsBlank="1" containsNumber="1" minValue="-4.500000000000004E-2" maxValue="4.500000000000004E-2"/>
    </cacheField>
    <cacheField name="deltaN+N_uM" numFmtId="0">
      <sharedItems containsString="0" containsBlank="1" containsNumber="1" minValue="-1.5700000000000003" maxValue="0.8199999999999994"/>
    </cacheField>
    <cacheField name="deltaNO3_uM" numFmtId="0">
      <sharedItems containsString="0" containsBlank="1" containsNumber="1" minValue="-1.5499999999999998" maxValue="0.75999999999999979"/>
    </cacheField>
    <cacheField name="deltaNO2_uM" numFmtId="0">
      <sharedItems containsString="0" containsBlank="1" containsNumber="1" minValue="-0.14000000000000001" maxValue="4.9999999999999989E-2"/>
    </cacheField>
    <cacheField name="deltaSi_uM" numFmtId="0">
      <sharedItems containsString="0" containsBlank="1" containsNumber="1" minValue="-1.85" maxValue="0.94999999999999973"/>
    </cacheField>
    <cacheField name="deltaNH4_umol/kg_+Cl3CH" numFmtId="0">
      <sharedItems containsString="0" containsBlank="1" containsNumber="1" minValue="0.46489079000000011" maxValue="1.3356166049999998"/>
    </cacheField>
    <cacheField name="deltaPO4_umol/kg" numFmtId="0">
      <sharedItems containsString="0" containsBlank="1" containsNumber="1" minValue="-4.6056510000000044E-2" maxValue="4.6056060000000044E-2"/>
    </cacheField>
    <cacheField name="deltaN+N_umol/kg" numFmtId="0">
      <sharedItems containsString="0" containsBlank="1" containsNumber="1" minValue="-1.6068337700000002" maxValue="0.83924375999999945"/>
    </cacheField>
    <cacheField name="deltaNO3_umol/kg" numFmtId="0">
      <sharedItems containsString="0" containsBlank="1" containsNumber="1" minValue="-1.5863645499999997" maxValue="0.77783567999999981"/>
    </cacheField>
    <cacheField name="deltaNO2_umol/kg" numFmtId="0">
      <sharedItems containsString="0" containsBlank="1" containsNumber="1" minValue="-0.14328692000000004" maxValue="5.1173399999999994E-2"/>
    </cacheField>
    <cacheField name="deltaSi_umol/kg" numFmtId="0">
      <sharedItems containsString="0" containsBlank="1" containsNumber="1" minValue="-1.89340285" maxValue="0.97229459999999979"/>
    </cacheField>
    <cacheField name="deltaTA_Corrected_mol kg-1" numFmtId="0">
      <sharedItems containsString="0" containsBlank="1" containsNumber="1" minValue="-2.9363669996703594E-6" maxValue="1.8920550242059302E-5"/>
    </cacheField>
    <cacheField name="deltaMassGper_3hr" numFmtId="0">
      <sharedItems containsString="0" containsBlank="1" containsNumber="1" minValue="-7.2505984548414907E-4" maxValue="1.1263944185781744E-4"/>
    </cacheField>
    <cacheField name="deltaMassGper_1hr" numFmtId="0">
      <sharedItems containsString="0" containsBlank="1" containsNumber="1" minValue="-2.4168661516138303E-4" maxValue="3.7546480619272478E-5"/>
    </cacheField>
    <cacheField name="diameter_" numFmtId="0">
      <sharedItems containsString="0" containsBlank="1" containsNumber="1" minValue="3" maxValue="4.0999999999999996"/>
    </cacheField>
    <cacheField name="radius_cm" numFmtId="0">
      <sharedItems containsString="0" containsBlank="1" containsNumber="1" minValue="1.5" maxValue="2.0499999999999998"/>
    </cacheField>
    <cacheField name="height_cm" numFmtId="0">
      <sharedItems containsString="0" containsBlank="1" containsNumber="1" minValue="0.5" maxValue="2.2999999999999998"/>
    </cacheField>
    <cacheField name="Surface Area_cm^2" numFmtId="0">
      <sharedItems containsString="0" containsBlank="1" containsNumber="1" minValue="25.446900494079003" maxValue="54.035393641748001"/>
    </cacheField>
    <cacheField name="deltaCaCO3_g_cm-2_hr-1" numFmtId="0">
      <sharedItems containsString="0" containsBlank="1" containsNumber="1" minValue="-5.3546251165055063E-6" maxValue="-5.4033919815963917E-7"/>
    </cacheField>
    <cacheField name="deltaCaCO3_mg_cm-2_hr-1" numFmtId="0">
      <sharedItems containsString="0" containsBlank="1" containsNumber="1" minValue="-5.3546251165055066E-3" maxValue="-5.4033919815963912E-4"/>
    </cacheField>
    <cacheField name="deltaCaCO3_ug_cm-2_hr-1" numFmtId="0">
      <sharedItems containsString="0" containsBlank="1" containsNumber="1" minValue="-5.3546251165055061" maxValue="-0.54033919815963916"/>
    </cacheField>
    <cacheField name="Daytime_DeltaMass_mg_cm-2_day-1" numFmtId="0">
      <sharedItems containsString="0" containsBlank="1" containsNumber="1" minValue="-6.4255501398066073E-2" maxValue="-6.484070377915669E-3" count="49">
        <m/>
        <n v="-1.0157681628285889E-2"/>
        <n v="-1.2800176862524486E-2"/>
        <n v="-1.3417948306544738E-2"/>
        <n v="-3.8729748080241384E-2"/>
        <n v="-2.3586963626250401E-2"/>
        <n v="-4.2022504207459843E-2"/>
        <n v="-2.8680194338626161E-2"/>
        <n v="-3.6062727386676666E-2"/>
        <n v="-6.484070377915669E-3"/>
        <n v="-2.1132877605201949E-2"/>
        <n v="-3.3202762754561389E-2"/>
        <n v="-2.0793666298251353E-2"/>
        <n v="-5.8978608355588463E-2"/>
        <n v="-2.865293363965497E-2"/>
        <n v="-3.3476369633684055E-2"/>
        <n v="-5.3773994528425392E-2"/>
        <n v="-1.9290817030886448E-2"/>
        <n v="-2.9737195713387066E-2"/>
        <n v="-2.8483227141991863E-2"/>
        <n v="-4.6089292173297616E-2"/>
        <n v="-2.6850501262907306E-2"/>
        <n v="-4.5674626293613518E-2"/>
        <n v="-2.5713281679682044E-2"/>
        <n v="-6.2915669674180164E-2"/>
        <n v="-2.7856917632757591E-2"/>
        <n v="-5.9253842591137654E-2"/>
        <n v="-2.6461958158741541E-2"/>
        <n v="-2.5568404850235101E-2"/>
        <n v="-2.9277787198146232E-2"/>
        <n v="-3.7644656023113759E-2"/>
        <n v="-4.4557778062548278E-2"/>
        <n v="-5.7657250736752125E-2"/>
        <n v="-2.7741928158954012E-2"/>
        <n v="-6.4255501398066073E-2"/>
        <n v="-1.9170253093282234E-2"/>
        <n v="-1.6240291583172424E-2"/>
        <n v="-2.3911428984128458E-2"/>
        <n v="-2.9895732449957323E-2"/>
        <n v="-1.3421317333846015E-2"/>
        <n v="-4.3753785237004753E-2"/>
        <n v="-1.7524312849516537E-2"/>
        <n v="-2.5861279612461152E-2"/>
        <n v="-4.8531023883488039E-2"/>
        <n v="-2.0590174456704666E-2"/>
        <n v="-6.0912338746171996E-2"/>
        <n v="-2.0605293894700904E-2"/>
        <n v="-2.1656044941548346E-2"/>
        <n v="-2.1213376999305842E-2"/>
      </sharedItems>
    </cacheField>
    <cacheField name="Nighttime_DeltaMass_mg_cm-2_day-1" numFmtId="0">
      <sharedItems containsString="0" containsBlank="1" containsNumber="1" minValue="-5.9266556702233353E-2" maxValue="-1.2207413484379126E-2" count="49">
        <m/>
        <n v="-1.8861600565565882E-2"/>
        <n v="-3.4019556012357302E-2"/>
        <n v="-2.1683067978089689E-2"/>
        <n v="-2.5713303581790869E-2"/>
        <n v="-2.6447237867410558E-2"/>
        <n v="-3.7710736100994041E-2"/>
        <n v="-1.3685969741820059E-2"/>
        <n v="-3.8805899690937985E-2"/>
        <n v="-2.4838782878579574E-2"/>
        <n v="-3.908951462657461E-2"/>
        <n v="-1.6234962215684511E-2"/>
        <n v="-3.3286505145873668E-2"/>
        <n v="-2.8977087497143811E-2"/>
        <n v="-2.6405326142345455E-2"/>
        <n v="-2.0067579803423941E-2"/>
        <n v="-2.6076670427297916E-2"/>
        <n v="-2.0490179541552175E-2"/>
        <n v="-1.5256000223550364E-2"/>
        <n v="-4.4964867920040973E-2"/>
        <n v="-3.5553320098076741E-2"/>
        <n v="-1.7334831611959117E-2"/>
        <n v="-2.4262029133984363E-2"/>
        <n v="-3.4153709476899843E-2"/>
        <n v="-4.3369375974828532E-2"/>
        <n v="-1.5303147135126444E-2"/>
        <n v="-4.5751068680233167E-2"/>
        <n v="-1.9412938125713618E-2"/>
        <n v="-1.2899877220142844E-2"/>
        <n v="-2.4929116746210501E-2"/>
        <n v="-2.4362018297275898E-2"/>
        <n v="-1.2916001596439177E-2"/>
        <n v="-1.3363377530012037E-2"/>
        <n v="-1.2207413484379126E-2"/>
        <n v="-3.8719057254752401E-2"/>
        <n v="-2.9001239572205802E-2"/>
        <n v="-1.6458078390476492E-2"/>
        <n v="-1.7517934259437231E-2"/>
        <n v="-3.9109559646051506E-2"/>
        <n v="-1.2903931543461498E-2"/>
        <n v="-3.3595974665651882E-2"/>
        <n v="-1.7261495318114908E-2"/>
        <n v="-4.3368320451073514E-2"/>
        <n v="-4.2796466702368474E-2"/>
        <n v="-2.4364967584121267E-2"/>
        <n v="-5.9266556702233353E-2"/>
        <n v="-2.4084875487534189E-2"/>
        <n v="-4.2676327019335755E-2"/>
        <n v="-1.9177022680753636E-2"/>
      </sharedItems>
    </cacheField>
    <cacheField name="Net Carbonate Production_mg_cm-2_day-1" numFmtId="0">
      <sharedItems containsString="0" containsBlank="1" containsNumber="1" minValue="-0.12017889544840535" maxValue="-2.0170040119735728E-2" count="49">
        <m/>
        <n v="-3.1840749606375576E-2"/>
        <n v="-3.8513480444315351E-2"/>
        <n v="-3.9865186173955298E-2"/>
        <n v="-7.6440484181235419E-2"/>
        <n v="-4.2448564191816279E-2"/>
        <n v="-7.6042060219817145E-2"/>
        <n v="-4.4915156554310671E-2"/>
        <n v="-6.9349232532550334E-2"/>
        <n v="-2.0170040119735728E-2"/>
        <n v="-5.9938777296139931E-2"/>
        <n v="-5.8041545633140963E-2"/>
        <n v="-5.988318092482596E-2"/>
        <n v="-7.9046188159012404E-2"/>
        <n v="-5.4729604066952889E-2"/>
        <n v="-5.3966549175236231E-2"/>
        <n v="-6.9029994751975757E-2"/>
        <n v="-4.8267904528030259E-2"/>
        <n v="-5.614252185573252E-2"/>
        <n v="-4.581805875395098E-2"/>
        <n v="-7.0351321307281972E-2"/>
        <n v="-6.1004210739807149E-2"/>
        <n v="-8.9044002268442057E-2"/>
        <n v="-7.0678149599723017E-2"/>
        <n v="-9.8468989772256904E-2"/>
        <n v="-4.7269855758471209E-2"/>
        <n v="-7.2153719811280492E-2"/>
        <n v="-5.1391074904952039E-2"/>
        <n v="-4.9930423147510998E-2"/>
        <n v="-4.4580934333272676E-2"/>
        <n v="-8.3395724703346927E-2"/>
        <n v="-7.3559017634754087E-2"/>
        <n v="-7.4115329127228624E-2"/>
        <n v="-4.0657929755393188E-2"/>
        <n v="-7.7618878928078117E-2"/>
        <n v="-3.1377666577661362E-2"/>
        <n v="-5.4959348837924825E-2"/>
        <n v="-3.6815360527589956E-2"/>
        <n v="-6.3491707115609197E-2"/>
        <n v="-3.0682812651960923E-2"/>
        <n v="-8.7122105688078266E-2"/>
        <n v="-3.5042247108953768E-2"/>
        <n v="-6.4970839258512658E-2"/>
        <n v="-9.1327490585856513E-2"/>
        <n v="-4.4955142040825929E-2"/>
        <n v="-0.12017889544840535"/>
        <n v="-4.4690169382235093E-2"/>
        <n v="-6.4332371960884094E-2"/>
        <n v="-4.0390399680059474E-2"/>
      </sharedItems>
    </cacheField>
    <cacheField name="Net Carbonate Production_mg_cm-2_yr-1" numFmtId="0">
      <sharedItems containsString="0" containsBlank="1" containsNumber="1" minValue="-43.865296838667952" maxValue="-7.3620646437035413" count="49">
        <m/>
        <n v="-11.621873606327085"/>
        <n v="-14.057420362175103"/>
        <n v="-14.550792953493684"/>
        <n v="-27.900776726150927"/>
        <n v="-15.493725930012943"/>
        <n v="-27.755351980233257"/>
        <n v="-16.394032142323397"/>
        <n v="-25.312469874380874"/>
        <n v="-7.3620646437035413"/>
        <n v="-21.877653713091075"/>
        <n v="-21.185164156096452"/>
        <n v="-21.857361037561475"/>
        <n v="-28.851858678039527"/>
        <n v="-19.976305484437805"/>
        <n v="-19.697790448961225"/>
        <n v="-25.195948084471151"/>
        <n v="-17.617785152731045"/>
        <n v="-20.492020477342368"/>
        <n v="-16.723591445192106"/>
        <n v="-25.678232277157921"/>
        <n v="-22.266536920029608"/>
        <n v="-32.501060827981348"/>
        <n v="-25.7975246038989"/>
        <n v="-35.94118126687377"/>
        <n v="-17.25349735184199"/>
        <n v="-26.33610773111738"/>
        <n v="-18.757742340307495"/>
        <n v="-18.224604448841514"/>
        <n v="-16.272041031644527"/>
        <n v="-30.439439516721627"/>
        <n v="-26.849041436685241"/>
        <n v="-27.052095131438449"/>
        <n v="-14.840144360718513"/>
        <n v="-28.330890808748514"/>
        <n v="-11.452848300846396"/>
        <n v="-20.060162325842562"/>
        <n v="-13.437606592570335"/>
        <n v="-23.174473097197357"/>
        <n v="-11.199226617965737"/>
        <n v="-31.799568576148566"/>
        <n v="-12.790420194768126"/>
        <n v="-23.71435632935712"/>
        <n v="-33.33453406383763"/>
        <n v="-16.408626844901463"/>
        <n v="-43.865296838667952"/>
        <n v="-16.311911824515811"/>
        <n v="-23.481315765722695"/>
        <n v="-14.7424958832217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2233"/>
    <d v="2020-10-12T00:00:00"/>
    <n v="9"/>
    <x v="0"/>
    <s v="blank"/>
    <s v="Control"/>
    <s v="Day"/>
    <s v="11:37am"/>
    <s v="2:20pm"/>
    <n v="2.72"/>
    <m/>
    <n v="31.214598723545006"/>
    <n v="31.219852726425842"/>
    <n v="5.2540028808358841E-3"/>
    <n v="1.021882"/>
    <n v="7.7430587130290309"/>
    <n v="7.7405992675721169"/>
    <n v="-2.4594454569140112E-3"/>
    <n v="2.167218070344179"/>
    <n v="2.1585341124440092"/>
    <n v="-8.6839579001698475E-3"/>
    <n v="1002.0362562738886"/>
    <n v="1009.2562401601932"/>
    <n v="7.2199838863045898"/>
    <n v="1040.1688484680328"/>
    <n v="1047.6634756523113"/>
    <n v="7.4946271842784427"/>
    <n v="2317.3744928411802"/>
    <n v="2320.3802228411801"/>
    <n v="3.0057299999998577"/>
    <n v="2.3173744928411803E-3"/>
    <n v="2.3203802228411799E-3"/>
    <n v="2472.5429663929999"/>
    <n v="2474.5911686021859"/>
    <n v="2.0482022091860017"/>
    <n v="0.40297218918600231"/>
    <n v="2.4725429663929998E-3"/>
    <n v="2.474591168602186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1445100000001"/>
    <n v="-4.5984690000000036E-2"/>
    <n v="-1.021882"/>
    <n v="-0.88903733999999912"/>
    <n v="-0.14306348000000002"/>
    <n v="0.35765870000000005"/>
    <n v="4.0297218918600231E-7"/>
    <n v="-1.5442125998616389E-5"/>
    <n v="-5.1473753328721296E-6"/>
    <m/>
    <m/>
    <m/>
    <m/>
    <m/>
    <m/>
    <m/>
    <x v="0"/>
    <x v="0"/>
    <x v="0"/>
    <x v="0"/>
  </r>
  <r>
    <n v="2229"/>
    <d v="2020-10-12T00:00:00"/>
    <n v="9"/>
    <x v="0"/>
    <n v="7829"/>
    <s v="Sample"/>
    <s v="Day"/>
    <s v="11:37am"/>
    <s v="2:20pm"/>
    <n v="2.72"/>
    <m/>
    <n v="31.214598723545006"/>
    <n v="31.260570777276381"/>
    <n v="4.5972053731375695E-2"/>
    <n v="1.0219130000000001"/>
    <n v="7.7430587130290309"/>
    <n v="7.9669204853026443"/>
    <n v="0.22386177227361337"/>
    <n v="2.167218070344179"/>
    <n v="3.3495618904238951"/>
    <n v="1.1823438200797161"/>
    <n v="1002.0362562738886"/>
    <n v="551.75389252362424"/>
    <n v="-450.28236375026438"/>
    <n v="1040.1688484680328"/>
    <n v="572.75039824901478"/>
    <n v="-467.41845021901804"/>
    <n v="2317.3744928411797"/>
    <n v="2209.1099728411796"/>
    <n v="-108.26452000000018"/>
    <n v="2.3173744928411798E-3"/>
    <n v="2.2091099728411795E-3"/>
    <n v="2472.5429663930017"/>
    <n v="2476.3116837024099"/>
    <n v="3.7687173094082027"/>
    <n v="2.1234373794082035"/>
    <n v="2.4725429663930015E-3"/>
    <n v="2.4763116837024099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16171500000023"/>
    <n v="-4.5986085000000045E-2"/>
    <n v="-1.0219130000000001"/>
    <n v="-0.8890643099999993"/>
    <n v="-0.14306782000000001"/>
    <n v="0.35766955000000011"/>
    <n v="2.1234373794082034E-6"/>
    <n v="-8.137380985136908E-5"/>
    <n v="-2.7124603283789694E-5"/>
    <n v="3.4"/>
    <n v="1.7"/>
    <n v="1.3"/>
    <n v="32.044245066617997"/>
    <n v="-8.4647346902382404E-7"/>
    <n v="-8.4647346902382405E-4"/>
    <n v="-0.84647346902382403"/>
    <x v="1"/>
    <x v="0"/>
    <x v="1"/>
    <x v="1"/>
  </r>
  <r>
    <n v="2230"/>
    <d v="2020-10-12T00:00:00"/>
    <n v="9"/>
    <x v="0"/>
    <n v="7830"/>
    <s v="Sample"/>
    <s v="Day"/>
    <s v="11:37am"/>
    <s v="2:20pm"/>
    <n v="2.72"/>
    <m/>
    <n v="31.214598723545006"/>
    <n v="31.306541765678197"/>
    <n v="9.194304213319171E-2"/>
    <n v="1.0219480000000001"/>
    <n v="7.7430587130290309"/>
    <n v="7.9896979761054272"/>
    <n v="0.24663926307639628"/>
    <n v="2.167218070344179"/>
    <n v="3.4966825440774603"/>
    <n v="1.3294644737332812"/>
    <n v="1002.0362562738886"/>
    <n v="518.03617990317593"/>
    <n v="-484.00007637071269"/>
    <n v="1040.1688484680328"/>
    <n v="537.74907618641862"/>
    <n v="-502.4197722816142"/>
    <n v="2317.3744928411797"/>
    <n v="2196.6392388411796"/>
    <n v="-120.73525400000017"/>
    <n v="2.3173744928411798E-3"/>
    <n v="2.1966392388411793E-3"/>
    <n v="2472.5429663930017"/>
    <n v="2477.3428051375199"/>
    <n v="4.7998387445181834"/>
    <n v="3.1545024645181843"/>
    <n v="2.4725429663930015E-3"/>
    <n v="2.47734280513752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18114000000019"/>
    <n v="-4.5987660000000041E-2"/>
    <n v="-1.0219480000000001"/>
    <n v="-0.88909475999999932"/>
    <n v="-0.14307272000000001"/>
    <n v="0.35768180000000011"/>
    <n v="3.1545024645181843E-6"/>
    <n v="-1.208901556728536E-4"/>
    <n v="-4.0296718557617868E-5"/>
    <n v="3.7"/>
    <n v="1.85"/>
    <n v="1.4"/>
    <n v="37.777651659419746"/>
    <n v="-1.0666814052103738E-6"/>
    <n v="-1.0666814052103738E-3"/>
    <n v="-1.0666814052103739"/>
    <x v="2"/>
    <x v="0"/>
    <x v="2"/>
    <x v="2"/>
  </r>
  <r>
    <n v="2231"/>
    <d v="2020-10-12T00:00:00"/>
    <n v="9"/>
    <x v="0"/>
    <n v="7845"/>
    <s v="Sample"/>
    <s v="Day"/>
    <s v="11:37am"/>
    <s v="2:20pm"/>
    <n v="2.72"/>
    <m/>
    <n v="31.214598723545006"/>
    <n v="31.264511189470177"/>
    <n v="4.991246592517129E-2"/>
    <n v="1.021916"/>
    <n v="7.7430587130290309"/>
    <n v="8.0311604508922514"/>
    <n v="0.28810173786322046"/>
    <n v="2.167218070344179"/>
    <n v="3.7690053208003604"/>
    <n v="1.6017872504561814"/>
    <n v="1002.0362562738886"/>
    <n v="461.80797864221694"/>
    <n v="-540.22827763167174"/>
    <n v="1040.1688484680328"/>
    <n v="479.38163316857191"/>
    <n v="-560.78721529946097"/>
    <n v="2317.3744928411802"/>
    <n v="2173.2797628411804"/>
    <n v="-144.0947299999998"/>
    <n v="2.3173744928411803E-3"/>
    <n v="2.1732797628411802E-3"/>
    <n v="2472.5429663930017"/>
    <n v="2478.4163453429101"/>
    <n v="5.8733789499083287"/>
    <n v="4.2280941899083295"/>
    <n v="2.4725429663930015E-3"/>
    <n v="2.4784163453429099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16338000000022"/>
    <n v="-4.5986220000000043E-2"/>
    <n v="-1.021916"/>
    <n v="-0.88906691999999921"/>
    <n v="-0.14306824000000001"/>
    <n v="0.35767060000000012"/>
    <n v="4.2280941899083296E-6"/>
    <n v="-1.6202839133153853E-4"/>
    <n v="-5.4009463777179513E-5"/>
    <n v="4.0999999999999996"/>
    <n v="2.0499999999999998"/>
    <n v="1.7"/>
    <n v="48.301987048946245"/>
    <n v="-1.1181623588787283E-6"/>
    <n v="-1.1181623588787282E-3"/>
    <n v="-1.1181623588787282"/>
    <x v="3"/>
    <x v="0"/>
    <x v="3"/>
    <x v="3"/>
  </r>
  <r>
    <n v="2232"/>
    <d v="2020-10-12T00:00:00"/>
    <n v="9"/>
    <x v="0"/>
    <n v="7840"/>
    <s v="Sample"/>
    <s v="Day"/>
    <s v="11:37am"/>
    <s v="2:20pm"/>
    <n v="2.72"/>
    <m/>
    <n v="31.214598723545006"/>
    <n v="31.269765060218511"/>
    <n v="5.5166336673504901E-2"/>
    <n v="1.0219199999999999"/>
    <n v="7.7430587130290309"/>
    <n v="7.9532242456950817"/>
    <n v="0.21016553266605076"/>
    <n v="2.167218070344179"/>
    <n v="3.2717909301278665"/>
    <n v="1.1045728597836875"/>
    <n v="1002.0362562738886"/>
    <n v="573.89916898274316"/>
    <n v="-428.13708729114546"/>
    <n v="1040.1688484680328"/>
    <n v="595.73828018869585"/>
    <n v="-444.43056827933697"/>
    <n v="2317.3744928411802"/>
    <n v="2220.7108728411804"/>
    <n v="-96.66361999999981"/>
    <n v="2.3173744928411803E-3"/>
    <n v="2.2207108728411803E-3"/>
    <n v="2472.5429663930017"/>
    <n v="2480.6176718038901"/>
    <n v="8.0747054108883276"/>
    <n v="6.4294142108883277"/>
    <n v="2.4725429663930015E-3"/>
    <n v="2.4806176718038899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16560000000016"/>
    <n v="-4.5986400000000038E-2"/>
    <n v="-1.0219199999999999"/>
    <n v="-0.88907039999999915"/>
    <n v="-0.1430688"/>
    <n v="0.35767200000000005"/>
    <n v="6.429414210888327E-6"/>
    <n v="-2.4638801138966243E-4"/>
    <n v="-8.2129337129887482E-5"/>
    <n v="3"/>
    <n v="1.5"/>
    <n v="1.2"/>
    <n v="25.446900494079003"/>
    <n v="-3.2274790066867818E-6"/>
    <n v="-3.2274790066867819E-3"/>
    <n v="-3.227479006686782"/>
    <x v="4"/>
    <x v="0"/>
    <x v="4"/>
    <x v="4"/>
  </r>
  <r>
    <n v="5852"/>
    <d v="2020-10-15T00:00:00"/>
    <n v="9"/>
    <x v="0"/>
    <n v="7818"/>
    <s v="Sample"/>
    <s v="Day"/>
    <s v="11:10am"/>
    <s v="2:10pm"/>
    <n v="3"/>
    <m/>
    <n v="33.064514504853719"/>
    <n v="33.05795345123186"/>
    <n v="-6.561053621858548E-3"/>
    <n v="1.023282"/>
    <n v="7.7473607087912688"/>
    <n v="8.0149007661319409"/>
    <n v="0.2675400573406721"/>
    <n v="2.2543576010847861"/>
    <n v="3.7559389802349843"/>
    <n v="1.5015813791501982"/>
    <n v="978.04566769369274"/>
    <n v="475.37718821748706"/>
    <n v="-502.66847947620568"/>
    <n v="1015.2264351322648"/>
    <n v="493.44889463221483"/>
    <n v="-521.77754050005001"/>
    <n v="2311.2817230000001"/>
    <n v="2175.1161940000002"/>
    <n v="-136.16552899999988"/>
    <n v="2.3112817229999998E-3"/>
    <n v="2.175116194E-3"/>
    <n v="2478.6427189126225"/>
    <n v="2485.4437138439198"/>
    <n v="6.8009949312972822"/>
    <n v="5.1535109112972837"/>
    <n v="2.4786427189126222E-3"/>
    <n v="2.4854437138439197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92151000000013"/>
    <n v="-4.6047690000000044E-2"/>
    <n v="-1.023282"/>
    <n v="-0.89025533999999917"/>
    <n v="-0.14325948000000002"/>
    <n v="0.3581487000000001"/>
    <n v="5.1535109112972833E-6"/>
    <n v="-1.9775606071252902E-4"/>
    <n v="-6.5918686904176336E-5"/>
    <n v="3.5"/>
    <n v="1.75"/>
    <n v="1.3"/>
    <n v="33.536501577073253"/>
    <n v="-1.9655803021875333E-6"/>
    <n v="-1.9655803021875334E-3"/>
    <n v="-1.9655803021875333"/>
    <x v="5"/>
    <x v="0"/>
    <x v="5"/>
    <x v="5"/>
  </r>
  <r>
    <n v="5853"/>
    <d v="2020-10-15T00:00:00"/>
    <n v="9"/>
    <x v="0"/>
    <n v="7801"/>
    <s v="Sample"/>
    <s v="Day"/>
    <s v="11:10am"/>
    <s v="2:10pm"/>
    <n v="3"/>
    <m/>
    <n v="33.064514504853719"/>
    <n v="33.030396779721237"/>
    <n v="-3.4117725132482235E-2"/>
    <n v="1.023261"/>
    <n v="7.7473607087912688"/>
    <n v="7.9680622952695215"/>
    <n v="0.22070158647825266"/>
    <n v="2.2543576010847861"/>
    <n v="3.4524227163732131"/>
    <n v="1.198065115288427"/>
    <n v="978.04566769369274"/>
    <n v="542.48550511433416"/>
    <n v="-435.56016257935858"/>
    <n v="1015.2264351322648"/>
    <n v="563.10868936126735"/>
    <n v="-452.11774577099743"/>
    <n v="2311.2817230000001"/>
    <n v="2205.3612630000002"/>
    <n v="-105.92045999999982"/>
    <n v="2.3112817229999998E-3"/>
    <n v="2.2053612630000001E-3"/>
    <n v="2478.6427189126225"/>
    <n v="2487.4118819562"/>
    <n v="8.7691630435774641"/>
    <n v="7.1217128335774653"/>
    <n v="2.4786427189126222E-3"/>
    <n v="2.4874118819562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90985500000013"/>
    <n v="-4.6046745000000042E-2"/>
    <n v="-1.023261"/>
    <n v="-0.89023706999999919"/>
    <n v="-0.14325654000000002"/>
    <n v="0.35814135000000008"/>
    <n v="7.1217128335774649E-6"/>
    <n v="-2.7327641234247416E-4"/>
    <n v="-9.1092137447491392E-5"/>
    <n v="3.6"/>
    <n v="1.8"/>
    <n v="0.5"/>
    <n v="26.012387171725202"/>
    <n v="-3.5018753506216536E-6"/>
    <n v="-3.5018753506216535E-3"/>
    <n v="-3.5018753506216536"/>
    <x v="6"/>
    <x v="0"/>
    <x v="6"/>
    <x v="6"/>
  </r>
  <r>
    <n v="2300"/>
    <d v="2020-10-14T00:00:00"/>
    <n v="9"/>
    <x v="0"/>
    <s v="blank"/>
    <s v="Control"/>
    <s v="Night"/>
    <s v="7:33am"/>
    <s v="10:25am"/>
    <n v="2.87"/>
    <m/>
    <n v="32.317722528491039"/>
    <n v="32.33478778866445"/>
    <n v="1.7065260173410479E-2"/>
    <n v="1.0227310000000001"/>
    <n v="7.7457420528212806"/>
    <n v="7.7492103235614156"/>
    <n v="3.4682707401350044E-3"/>
    <n v="2.2323845119016226"/>
    <n v="2.250518968542393"/>
    <n v="1.8134456640770402E-2"/>
    <n v="992.57230657471757"/>
    <n v="984.38653869852533"/>
    <n v="-8.1857678761922443"/>
    <n v="1030.3212249940455"/>
    <n v="1021.8237800684977"/>
    <n v="-8.4974449255477111"/>
    <n v="2326.3873462000001"/>
    <n v="2326.8202042000003"/>
    <n v="0.43285800000012387"/>
    <n v="2.3263873462000002E-3"/>
    <n v="2.3268202042000001E-3"/>
    <n v="2489.4598531113343"/>
    <n v="2491.6483965276998"/>
    <n v="2.1885434163655191"/>
    <n v="0.54194650636551944"/>
    <n v="2.489459853111334E-3"/>
    <n v="2.4916483965276995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61570500000025"/>
    <n v="-4.6022895000000043E-2"/>
    <n v="-1.0227310000000001"/>
    <n v="-0.88977596999999919"/>
    <n v="-0.14318234000000002"/>
    <n v="0.35795585000000013"/>
    <n v="5.4194650636551937E-7"/>
    <n v="-2.0784955965064277E-5"/>
    <n v="-6.9283186550214255E-6"/>
    <m/>
    <m/>
    <m/>
    <m/>
    <m/>
    <m/>
    <m/>
    <x v="0"/>
    <x v="0"/>
    <x v="0"/>
    <x v="0"/>
  </r>
  <r>
    <n v="2298"/>
    <d v="2020-10-14T00:00:00"/>
    <n v="9"/>
    <x v="0"/>
    <n v="7818"/>
    <s v="Sample"/>
    <s v="Night"/>
    <s v="7:33am"/>
    <s v="10:25am"/>
    <n v="2.87"/>
    <m/>
    <n v="32.317722528491039"/>
    <n v="32.296718925160249"/>
    <n v="-2.1003603330790099E-2"/>
    <n v="1.022702"/>
    <n v="7.7457420528212806"/>
    <n v="7.6865474109342529"/>
    <n v="-5.9194641887027721E-2"/>
    <n v="2.2323845119016226"/>
    <n v="1.9850649155559714"/>
    <n v="-0.24731959634565115"/>
    <n v="992.57230657471757"/>
    <n v="1159.767895324708"/>
    <n v="167.19558874999041"/>
    <n v="1030.3212249940455"/>
    <n v="1203.8760198763016"/>
    <n v="173.55479488225615"/>
    <n v="2326.3873462000001"/>
    <n v="2357.8509662000001"/>
    <n v="31.463619999999992"/>
    <n v="2.3263873462000002E-3"/>
    <n v="2.3578509662000001E-3"/>
    <n v="2489.4598531113343"/>
    <n v="2495.2298077842001"/>
    <n v="5.7699546728658788"/>
    <n v="4.1234044528658798"/>
    <n v="2.489459853111334E-3"/>
    <n v="2.4952298077842001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59961000000014"/>
    <n v="-4.6021590000000043E-2"/>
    <n v="-1.022702"/>
    <n v="-0.88975073999999921"/>
    <n v="-0.14317828000000002"/>
    <n v="0.35794570000000009"/>
    <n v="4.1234044528658793E-6"/>
    <n v="-1.5813802427830649E-4"/>
    <n v="-5.27126747594355E-5"/>
    <n v="3.5"/>
    <n v="1.75"/>
    <n v="1.3"/>
    <n v="33.536501577073253"/>
    <n v="-1.5718000471304903E-6"/>
    <n v="-1.5718000471304902E-3"/>
    <n v="-1.5718000471304903"/>
    <x v="0"/>
    <x v="1"/>
    <x v="0"/>
    <x v="0"/>
  </r>
  <r>
    <n v="2299"/>
    <d v="2020-10-14T00:00:00"/>
    <n v="9"/>
    <x v="0"/>
    <n v="7801"/>
    <s v="Sample"/>
    <s v="Night"/>
    <s v="7:33am"/>
    <s v="10:25am"/>
    <n v="2.87"/>
    <m/>
    <n v="32.317722528491039"/>
    <n v="32.307220755260879"/>
    <n v="-1.0501773230160438E-2"/>
    <n v="1.02271"/>
    <n v="7.7457420528212806"/>
    <n v="7.6737420800166767"/>
    <n v="-7.1999972804603907E-2"/>
    <n v="2.2323845119016226"/>
    <n v="1.935536495376641"/>
    <n v="-0.29684801652498161"/>
    <n v="992.57230657471757"/>
    <n v="1199.2269878061445"/>
    <n v="206.65468123142693"/>
    <n v="1030.3212249940455"/>
    <n v="1244.8355443729051"/>
    <n v="214.51431937885968"/>
    <n v="2326.3873462000001"/>
    <n v="2364.7729698000003"/>
    <n v="38.385623600000145"/>
    <n v="2.3263873462000002E-3"/>
    <n v="2.3647729698000001E-3"/>
    <n v="2489.4598531113343"/>
    <n v="2496.8749453310497"/>
    <n v="7.4150922197154614"/>
    <n v="5.7685291197154624"/>
    <n v="2.489459853111334E-3"/>
    <n v="2.4968749453310496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60405000000014"/>
    <n v="-4.6021950000000041E-2"/>
    <n v="-1.02271"/>
    <n v="-0.88975769999999921"/>
    <n v="-0.14317940000000001"/>
    <n v="0.35794850000000011"/>
    <n v="5.7685291197154618E-6"/>
    <n v="-2.2123246560090752E-4"/>
    <n v="-7.3744155200302511E-5"/>
    <n v="3.6"/>
    <n v="1.8"/>
    <n v="0.5"/>
    <n v="26.012387171725202"/>
    <n v="-2.8349630010297756E-6"/>
    <n v="-2.8349630010297755E-3"/>
    <n v="-2.8349630010297755"/>
    <x v="0"/>
    <x v="2"/>
    <x v="0"/>
    <x v="0"/>
  </r>
  <r>
    <n v="5828"/>
    <d v="2020-10-15T00:00:00"/>
    <n v="9"/>
    <x v="0"/>
    <n v="7829"/>
    <s v="Sample"/>
    <s v="Night"/>
    <s v="7:05am"/>
    <s v="10:05am"/>
    <n v="3"/>
    <m/>
    <n v="33.06976333150773"/>
    <n v="33.038270155030006"/>
    <n v="-3.1493176477724205E-2"/>
    <n v="1.0232669999999999"/>
    <n v="7.7546329051194114"/>
    <n v="7.7116409227935296"/>
    <n v="-4.299198232588175E-2"/>
    <n v="2.2941083928087398"/>
    <n v="2.1092305152661384"/>
    <n v="-0.18487787754260143"/>
    <n v="962.39865775288501"/>
    <n v="1079.3306419169678"/>
    <n v="116.93198416408279"/>
    <n v="998.98448988578434"/>
    <n v="1120.3624031653001"/>
    <n v="121.37791327951572"/>
    <n v="2314.6807215281519"/>
    <n v="2340.080111528152"/>
    <n v="25.399390000000039"/>
    <n v="2.3146807215281518E-3"/>
    <n v="2.3400801115281518E-3"/>
    <n v="2485.7300219090635"/>
    <n v="2491.9042738681014"/>
    <n v="6.1742519590379743"/>
    <n v="4.5267920890379756"/>
    <n v="2.4857300219090633E-3"/>
    <n v="2.4919042738681015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9131850000001"/>
    <n v="-4.6047015000000038E-2"/>
    <n v="-1.0232669999999999"/>
    <n v="-0.8902422899999991"/>
    <n v="-0.14325737999999999"/>
    <n v="0.35814345000000009"/>
    <n v="4.526792089037975E-6"/>
    <n v="-1.7370438602151079E-4"/>
    <n v="-5.7901462007170267E-5"/>
    <n v="3.4"/>
    <n v="1.7"/>
    <n v="1.3"/>
    <n v="32.044245066617997"/>
    <n v="-1.8069223315074742E-6"/>
    <n v="-1.8069223315074741E-3"/>
    <n v="-1.8069223315074743"/>
    <x v="0"/>
    <x v="3"/>
    <x v="0"/>
    <x v="0"/>
  </r>
  <r>
    <n v="5829"/>
    <d v="2020-10-15T00:00:00"/>
    <n v="9"/>
    <x v="0"/>
    <n v="7830"/>
    <s v="Sample"/>
    <s v="Night"/>
    <s v="7:05am"/>
    <s v="10:05am"/>
    <n v="3"/>
    <m/>
    <n v="33.06976333150773"/>
    <n v="33.096007248141078"/>
    <n v="2.6243916633347908E-2"/>
    <n v="1.0233110000000001"/>
    <n v="7.7546329051194114"/>
    <n v="7.6987634203953377"/>
    <n v="-5.5869484724073715E-2"/>
    <n v="2.2941083928087398"/>
    <n v="2.0583527687180703"/>
    <n v="-0.23575562409066952"/>
    <n v="962.39865775288501"/>
    <n v="1116.2098026867607"/>
    <n v="153.81114493387565"/>
    <n v="998.98448988578434"/>
    <n v="1158.6421761387985"/>
    <n v="159.65768625301416"/>
    <n v="2314.6807215281519"/>
    <n v="2347.1431455281518"/>
    <n v="32.462423999999828"/>
    <n v="2.3146807215281518E-3"/>
    <n v="2.3471431455281515E-3"/>
    <n v="2485.7300219090635"/>
    <n v="2493.705952787574"/>
    <n v="7.9759308785105532"/>
    <n v="6.3284001685105533"/>
    <n v="2.4857300219090633E-3"/>
    <n v="2.4937059527875738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93760500000023"/>
    <n v="-4.6048995000000044E-2"/>
    <n v="-1.0233110000000001"/>
    <n v="-0.89028056999999927"/>
    <n v="-0.14326354000000002"/>
    <n v="0.35815885000000014"/>
    <n v="6.3284001685105534E-6"/>
    <n v="-2.4284705643145139E-4"/>
    <n v="-8.0949018810483797E-5"/>
    <n v="3.7"/>
    <n v="1.85"/>
    <n v="1.4"/>
    <n v="37.777651659419746"/>
    <n v="-2.1427752984825725E-6"/>
    <n v="-2.1427752984825724E-3"/>
    <n v="-2.1427752984825723"/>
    <x v="0"/>
    <x v="4"/>
    <x v="0"/>
    <x v="0"/>
  </r>
  <r>
    <n v="5830"/>
    <d v="2020-10-15T00:00:00"/>
    <n v="9"/>
    <x v="0"/>
    <n v="7845"/>
    <s v="Sample"/>
    <s v="Night"/>
    <s v="7:05am"/>
    <s v="10:05am"/>
    <n v="3"/>
    <m/>
    <n v="33.06976333150773"/>
    <n v="33.04614349786825"/>
    <n v="-2.3619833639479282E-2"/>
    <n v="1.0232730000000001"/>
    <n v="7.7546329051194114"/>
    <n v="7.7091020234670902"/>
    <n v="-4.553088165232122E-2"/>
    <n v="2.2941083928087398"/>
    <n v="2.1019662213259847"/>
    <n v="-0.19214217148275514"/>
    <n v="962.39865775288501"/>
    <n v="1088.0718528411569"/>
    <n v="125.67319508827188"/>
    <n v="998.98448988578434"/>
    <n v="1129.4357354717688"/>
    <n v="130.45124558598445"/>
    <n v="2314.6807215281519"/>
    <n v="2344.795061528152"/>
    <n v="30.114340000000084"/>
    <n v="2.3146807215281518E-3"/>
    <n v="2.3447950615281517E-3"/>
    <n v="2485.7300219090635"/>
    <n v="2495.7001589380402"/>
    <n v="9.970137028976751"/>
    <n v="8.3226674989767506"/>
    <n v="2.4857300219090633E-3"/>
    <n v="2.4957001589380402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91651500000018"/>
    <n v="-4.6047285000000042E-2"/>
    <n v="-1.0232730000000001"/>
    <n v="-0.89024750999999924"/>
    <n v="-0.14325822000000002"/>
    <n v="0.35814555000000015"/>
    <n v="8.3226674989767505E-6"/>
    <n v="-3.1936353523801637E-4"/>
    <n v="-1.0645451174600546E-4"/>
    <n v="4.0999999999999996"/>
    <n v="2.0499999999999998"/>
    <n v="1.7"/>
    <n v="48.301987048946245"/>
    <n v="-2.20393648895088E-6"/>
    <n v="-2.2039364889508799E-3"/>
    <n v="-2.2039364889508799"/>
    <x v="0"/>
    <x v="5"/>
    <x v="0"/>
    <x v="0"/>
  </r>
  <r>
    <n v="5831"/>
    <d v="2020-10-15T00:00:00"/>
    <n v="9"/>
    <x v="0"/>
    <n v="7840"/>
    <s v="Sample"/>
    <s v="Night"/>
    <s v="7:05am"/>
    <s v="10:05am"/>
    <n v="3"/>
    <m/>
    <n v="33.06976333150773"/>
    <n v="33.05795345123186"/>
    <n v="-1.1809880275869489E-2"/>
    <n v="1.023282"/>
    <n v="7.7546329051194114"/>
    <n v="7.731111077032665"/>
    <n v="-2.352182808674641E-2"/>
    <n v="2.2941083928087398"/>
    <n v="2.1955889477841417"/>
    <n v="-9.8519445024598085E-2"/>
    <n v="962.39865775288501"/>
    <n v="1026.715748684348"/>
    <n v="64.317090931462985"/>
    <n v="998.98448988578434"/>
    <n v="1065.7468718460932"/>
    <n v="66.762381960308858"/>
    <n v="2314.6807215281519"/>
    <n v="2332.9753742281518"/>
    <n v="18.294652699999915"/>
    <n v="2.3146807215281518E-3"/>
    <n v="2.3329753742281517E-3"/>
    <n v="2485.7300219090635"/>
    <n v="2493.6294244234796"/>
    <n v="7.8994025144161242"/>
    <n v="6.2519184944161257"/>
    <n v="2.4857300219090633E-3"/>
    <n v="2.4936294244234797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92151000000013"/>
    <n v="-4.6047690000000044E-2"/>
    <n v="-1.023282"/>
    <n v="-0.89025533999999917"/>
    <n v="-0.14325948000000002"/>
    <n v="0.3581487000000001"/>
    <n v="6.251918494416125E-6"/>
    <n v="-2.3990533728011706E-4"/>
    <n v="-7.9968445760039019E-5"/>
    <n v="3"/>
    <n v="1.5"/>
    <n v="1.2"/>
    <n v="25.446900494079003"/>
    <n v="-3.1425613417495035E-6"/>
    <n v="-3.1425613417495036E-3"/>
    <n v="-3.1425613417495035"/>
    <x v="0"/>
    <x v="6"/>
    <x v="0"/>
    <x v="0"/>
  </r>
  <r>
    <n v="5814"/>
    <d v="2020-10-14T00:00:00"/>
    <n v="11"/>
    <x v="0"/>
    <s v="blank"/>
    <s v="Control"/>
    <s v="Day"/>
    <s v="11:15am"/>
    <s v="2:15pm"/>
    <n v="3"/>
    <m/>
    <n v="32.515932814725396"/>
    <n v="32.471304456192151"/>
    <n v="-4.4628358533245205E-2"/>
    <n v="1.0228349999999999"/>
    <n v="7.7257597054206064"/>
    <n v="7.7563047443304782"/>
    <n v="3.0545038909871813E-2"/>
    <n v="2.1464301228871614"/>
    <n v="2.2826704464563687"/>
    <n v="0.13624032356920734"/>
    <n v="1041.5253701841277"/>
    <n v="963.28630196282108"/>
    <n v="-78.239068221306638"/>
    <n v="1081.1316090592622"/>
    <n v="999.91825539837635"/>
    <n v="-81.2133536608859"/>
    <n v="2329.1626820000001"/>
    <n v="2318.1626820000001"/>
    <n v="-11"/>
    <n v="2.3291626819999999E-3"/>
    <n v="2.3181626820000002E-3"/>
    <n v="2484.162468"/>
    <n v="2486.7328264077701"/>
    <n v="2.5703584077700725"/>
    <n v="0.92359405777007297"/>
    <n v="2.4841624679999997E-3"/>
    <n v="2.4867328264077701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67342500000018"/>
    <n v="-4.6027575000000036E-2"/>
    <n v="-1.0228349999999999"/>
    <n v="-0.8898664499999992"/>
    <n v="-0.14319690000000002"/>
    <n v="0.35799225000000007"/>
    <n v="9.2359405777007288E-7"/>
    <n v="-3.5425662302971967E-5"/>
    <n v="-1.1808554100990656E-5"/>
    <m/>
    <m/>
    <m/>
    <m/>
    <m/>
    <m/>
    <m/>
    <x v="0"/>
    <x v="0"/>
    <x v="0"/>
    <x v="0"/>
  </r>
  <r>
    <n v="2280"/>
    <d v="2020-10-13T00:00:00"/>
    <n v="11"/>
    <x v="0"/>
    <n v="7839"/>
    <s v="Sample"/>
    <s v="Day"/>
    <s v="11:45am"/>
    <s v="2:55pm"/>
    <n v="3.17"/>
    <m/>
    <n v="31.026759002302192"/>
    <n v="31.120024296411206"/>
    <n v="9.3265294109013297E-2"/>
    <n v="1.021806"/>
    <n v="7.7591405718544673"/>
    <n v="8.0433980161944074"/>
    <n v="0.28425744433994016"/>
    <n v="2.2409770842246326"/>
    <n v="3.8630342617209292"/>
    <n v="1.6220571774962966"/>
    <n v="966.74305163135887"/>
    <n v="449.01764919868748"/>
    <n v="-517.72540243267144"/>
    <n v="1003.5364599539681"/>
    <n v="466.10597436844455"/>
    <n v="-537.43048558552357"/>
    <n v="2321.182734"/>
    <n v="2177.18235"/>
    <n v="-144.00038399999994"/>
    <n v="2.3211827339999999E-3"/>
    <n v="2.1771823500000001E-3"/>
    <n v="2482.8693517973284"/>
    <n v="2489.6552755622852"/>
    <n v="6.7859237649568058"/>
    <n v="5.140816104956806"/>
    <n v="2.4828693517973282E-3"/>
    <n v="2.4896552755622851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10233000000021"/>
    <n v="-4.5981270000000039E-2"/>
    <n v="-1.021806"/>
    <n v="-0.88897121999999917"/>
    <n v="-0.14305284000000001"/>
    <n v="0.35763210000000006"/>
    <n v="5.1408161049568058E-6"/>
    <n v="-1.9698437778530603E-4"/>
    <n v="-6.5661459261768677E-5"/>
    <n v="3.3"/>
    <n v="1.65"/>
    <n v="1"/>
    <n v="27.473227755644551"/>
    <n v="-2.3900161948855137E-6"/>
    <n v="-2.3900161948855136E-3"/>
    <n v="-2.3900161948855136"/>
    <x v="7"/>
    <x v="0"/>
    <x v="7"/>
    <x v="7"/>
  </r>
  <r>
    <n v="2281"/>
    <d v="2020-10-13T00:00:00"/>
    <n v="11"/>
    <x v="0"/>
    <n v="7862"/>
    <s v="Sample"/>
    <s v="Day"/>
    <s v="11:45am"/>
    <s v="2:55pm"/>
    <n v="3.17"/>
    <m/>
    <n v="31.026759002302192"/>
    <n v="31.138414120605734"/>
    <n v="0.11165511830354191"/>
    <n v="1.02182"/>
    <n v="7.7591405718544673"/>
    <n v="8.0344978450987981"/>
    <n v="0.27535727324433079"/>
    <n v="2.2409770842246326"/>
    <n v="3.8099736507347597"/>
    <n v="1.5689965665101271"/>
    <n v="966.74305163135887"/>
    <n v="461.16455482774342"/>
    <n v="-505.57849680361545"/>
    <n v="1003.5364599539681"/>
    <n v="478.71497415494872"/>
    <n v="-524.82148579901946"/>
    <n v="2321.182734"/>
    <n v="2186.508906"/>
    <n v="-134.67382799999996"/>
    <n v="2.3211827339999999E-3"/>
    <n v="2.1865089060000001E-3"/>
    <n v="2482.8693517973284"/>
    <n v="2494.0645243439199"/>
    <n v="11.195172546591493"/>
    <n v="9.5500423465914945"/>
    <n v="2.4828693517973282E-3"/>
    <n v="2.4940645243439197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11010000000017"/>
    <n v="-4.5981900000000041E-2"/>
    <n v="-1.02182"/>
    <n v="-0.8889833999999992"/>
    <n v="-0.14305480000000001"/>
    <n v="0.35763700000000009"/>
    <n v="9.5500423465914942E-6"/>
    <n v="-3.6594091014727947E-4"/>
    <n v="-1.2198030338242649E-4"/>
    <n v="3.8"/>
    <n v="1.9"/>
    <n v="1.5"/>
    <n v="40.589377084382797"/>
    <n v="-3.0052272822230557E-6"/>
    <n v="-3.0052272822230558E-3"/>
    <n v="-3.0052272822230557"/>
    <x v="8"/>
    <x v="0"/>
    <x v="8"/>
    <x v="8"/>
  </r>
  <r>
    <n v="5810"/>
    <d v="2020-10-14T00:00:00"/>
    <n v="11"/>
    <x v="0"/>
    <n v="7821"/>
    <s v="Sample"/>
    <s v="Day"/>
    <s v="11:15am"/>
    <s v="2:15pm"/>
    <n v="3"/>
    <m/>
    <n v="32.515932814725396"/>
    <n v="32.443739366818875"/>
    <n v="-7.2193447906521158E-2"/>
    <n v="1.0228139999999999"/>
    <n v="7.7257597054206064"/>
    <n v="8.0201633726026955"/>
    <n v="0.2944036671820891"/>
    <n v="2.1464301228871614"/>
    <n v="3.7666903302620822"/>
    <n v="1.6202602073749208"/>
    <n v="1041.5253701841277"/>
    <n v="471.88144134370685"/>
    <n v="-569.64392884042081"/>
    <n v="1081.1316090592622"/>
    <n v="489.82647805758705"/>
    <n v="-591.30513100167514"/>
    <n v="2329.1626820000001"/>
    <n v="2178.7801420000001"/>
    <n v="-150.38254000000006"/>
    <n v="2.3291626819999999E-3"/>
    <n v="2.1787801419999998E-3"/>
    <n v="2484.162468"/>
    <n v="2487.6149109305802"/>
    <n v="3.4524429305802187"/>
    <n v="1.8057123905802195"/>
    <n v="2.4841624679999997E-3"/>
    <n v="2.4876149109305801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66177000000007"/>
    <n v="-4.6026630000000034E-2"/>
    <n v="-1.0228139999999999"/>
    <n v="-0.8898481799999991"/>
    <n v="-0.14319396000000001"/>
    <n v="0.35798490000000005"/>
    <n v="1.8057123905802194E-6"/>
    <n v="-6.9259046739709375E-5"/>
    <n v="-2.3086348913236457E-5"/>
    <n v="4"/>
    <n v="2"/>
    <n v="1.4"/>
    <n v="42.725660088824"/>
    <n v="-5.4033919815963917E-7"/>
    <n v="-5.4033919815963912E-4"/>
    <n v="-0.54033919815963916"/>
    <x v="9"/>
    <x v="0"/>
    <x v="9"/>
    <x v="9"/>
  </r>
  <r>
    <n v="5811"/>
    <d v="2020-10-14T00:00:00"/>
    <n v="11"/>
    <x v="0"/>
    <n v="7824"/>
    <s v="Sample"/>
    <s v="Day"/>
    <s v="11:15am"/>
    <s v="2:15pm"/>
    <n v="3"/>
    <m/>
    <n v="32.515932814725396"/>
    <n v="32.46080351611748"/>
    <n v="-5.5129298607916155E-2"/>
    <n v="1.0228269999999999"/>
    <n v="7.7257597054206064"/>
    <n v="7.9727325601619574"/>
    <n v="0.246972854741351"/>
    <n v="2.1464301228871614"/>
    <n v="3.4628959606642926"/>
    <n v="1.3164658377771312"/>
    <n v="1041.5253701841277"/>
    <n v="539.51293591209753"/>
    <n v="-502.01243427203019"/>
    <n v="1081.1316090592622"/>
    <n v="560.02971260520565"/>
    <n v="-521.1018964540566"/>
    <n v="2329.1626820000001"/>
    <n v="2210.6699000000003"/>
    <n v="-118.49278199999981"/>
    <n v="2.3291626819999999E-3"/>
    <n v="2.2106699E-3"/>
    <n v="2484.162468"/>
    <n v="2491.4931026682202"/>
    <n v="7.3306346682202275"/>
    <n v="5.6838831982202285"/>
    <n v="2.4841624679999997E-3"/>
    <n v="2.4914931026682203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66898500000007"/>
    <n v="-4.6027215000000038E-2"/>
    <n v="-1.0228269999999999"/>
    <n v="-0.88985948999999909"/>
    <n v="-0.14319577999999999"/>
    <n v="0.35798945000000004"/>
    <n v="5.6838831982202279E-6"/>
    <n v="-2.1801109499947503E-4"/>
    <n v="-7.2670364999825009E-5"/>
    <n v="3.7"/>
    <n v="1.85"/>
    <n v="1.7"/>
    <n v="41.264819504904651"/>
    <n v="-1.7610731337668291E-6"/>
    <n v="-1.7610731337668291E-3"/>
    <n v="-1.7610731337668291"/>
    <x v="10"/>
    <x v="0"/>
    <x v="10"/>
    <x v="10"/>
  </r>
  <r>
    <n v="5812"/>
    <d v="2020-10-14T00:00:00"/>
    <n v="11"/>
    <x v="0"/>
    <n v="7809"/>
    <s v="Sample"/>
    <s v="Day"/>
    <s v="11:15am"/>
    <s v="2:15pm"/>
    <n v="3"/>
    <m/>
    <n v="32.515932814725396"/>
    <n v="32.475242294008645"/>
    <n v="-4.0690520716751166E-2"/>
    <n v="1.0228379999999999"/>
    <n v="7.7257597054206064"/>
    <n v="8.0083387356652267"/>
    <n v="0.28257903024462028"/>
    <n v="2.1464301228871614"/>
    <n v="3.6992046466631705"/>
    <n v="1.5527745237760091"/>
    <n v="1041.5253701841277"/>
    <n v="489.00451739554399"/>
    <n v="-552.52085278858374"/>
    <n v="1081.1316090592622"/>
    <n v="507.600391594906"/>
    <n v="-573.53121746435625"/>
    <n v="2329.1626820000001"/>
    <n v="2191.8000420000003"/>
    <n v="-137.36263999999983"/>
    <n v="2.3291626819999999E-3"/>
    <n v="2.1918000420000001E-3"/>
    <n v="2484.162468"/>
    <n v="2494.23622784079"/>
    <n v="10.07375984078999"/>
    <n v="8.4269906607899898"/>
    <n v="2.4841624679999997E-3"/>
    <n v="2.49423622784079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67509000000016"/>
    <n v="-4.6027710000000034E-2"/>
    <n v="-1.0228379999999999"/>
    <n v="-0.8898690599999991"/>
    <n v="-0.14319731999999999"/>
    <n v="0.35799330000000007"/>
    <n v="8.426990660789989E-6"/>
    <n v="-3.2322923525629163E-4"/>
    <n v="-1.0774307841876388E-4"/>
    <n v="3.7"/>
    <n v="1.85"/>
    <n v="1.5"/>
    <n v="38.940040941248057"/>
    <n v="-2.7668968962134488E-6"/>
    <n v="-2.766896896213449E-3"/>
    <n v="-2.7668968962134488"/>
    <x v="11"/>
    <x v="0"/>
    <x v="11"/>
    <x v="11"/>
  </r>
  <r>
    <n v="5813"/>
    <d v="2020-10-14T00:00:00"/>
    <n v="11"/>
    <x v="0"/>
    <n v="7846"/>
    <s v="Sample"/>
    <s v="Day"/>
    <s v="11:15am"/>
    <s v="2:15pm"/>
    <n v="3"/>
    <m/>
    <n v="32.515932814725396"/>
    <n v="32.445051999035726"/>
    <n v="-7.0880815689669419E-2"/>
    <n v="1.022815"/>
    <n v="7.7257597054206064"/>
    <n v="7.9980836149337255"/>
    <n v="0.27232390951311913"/>
    <n v="2.1464301228871614"/>
    <n v="3.6246704980529452"/>
    <n v="1.4782403751657838"/>
    <n v="1041.5253701841277"/>
    <n v="502.67557061699199"/>
    <n v="-538.84979956713573"/>
    <n v="1081.1316090592622"/>
    <n v="521.79165380064694"/>
    <n v="-559.3399552586153"/>
    <n v="2329.1626820000001"/>
    <n v="2195.051148"/>
    <n v="-134.11153400000012"/>
    <n v="2.3291626819999999E-3"/>
    <n v="2.1950511479999998E-3"/>
    <n v="2484.162468"/>
    <n v="2490.7313001095599"/>
    <n v="6.5688321095599349"/>
    <n v="4.9220999595599348"/>
    <n v="2.4841624679999997E-3"/>
    <n v="2.49073130010956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66232500000013"/>
    <n v="-4.6026675000000045E-2"/>
    <n v="-1.022815"/>
    <n v="-0.88984904999999925"/>
    <n v="-0.14319410000000002"/>
    <n v="0.35798525000000009"/>
    <n v="4.9220999595599347E-6"/>
    <n v="-1.8878991263014853E-4"/>
    <n v="-6.2929970876716174E-5"/>
    <n v="3.4"/>
    <n v="1.7"/>
    <n v="1.7"/>
    <n v="36.316811075500397"/>
    <n v="-1.7328055248542794E-6"/>
    <n v="-1.7328055248542794E-3"/>
    <n v="-1.7328055248542793"/>
    <x v="12"/>
    <x v="0"/>
    <x v="12"/>
    <x v="12"/>
  </r>
  <r>
    <n v="2255"/>
    <d v="2020-10-13T00:00:00"/>
    <n v="11"/>
    <x v="0"/>
    <s v="blank"/>
    <s v="Control"/>
    <s v="Night"/>
    <s v="7:45am"/>
    <s v="10:45am"/>
    <n v="3"/>
    <m/>
    <n v="31.075362587575157"/>
    <n v="31.142354775106746"/>
    <n v="6.6992187531589309E-2"/>
    <n v="1.0218229999999999"/>
    <n v="7.7322739633129656"/>
    <n v="7.7285568346726086"/>
    <n v="-3.7171286403570036E-3"/>
    <n v="2.1242643630499547"/>
    <n v="2.1105384246561849"/>
    <n v="-1.3725938393769788E-2"/>
    <n v="1035.8124599780122"/>
    <n v="1045.1199521173401"/>
    <n v="9.3074921393279055"/>
    <n v="1075.23350850313"/>
    <n v="1084.8937213686418"/>
    <n v="9.6602128655117667"/>
    <n v="2332.0382730000001"/>
    <n v="2333.1042729999999"/>
    <n v="1.0659999999998035"/>
    <n v="2.332038273E-3"/>
    <n v="2.3331042729999997E-3"/>
    <n v="2482.1823450000002"/>
    <n v="2481.9912271550802"/>
    <n v="-0.19111784491997241"/>
    <n v="-1.8362528749199716"/>
    <n v="2.4821823450000002E-3"/>
    <n v="2.4819912271550801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11176500000016"/>
    <n v="-4.5982035000000039E-2"/>
    <n v="-1.0218229999999999"/>
    <n v="-0.8889860099999991"/>
    <n v="-0.14305522000000001"/>
    <n v="0.35763805000000004"/>
    <n v="-1.8362528749199714E-6"/>
    <n v="7.0362203302850617E-5"/>
    <n v="2.3454067767616872E-5"/>
    <m/>
    <m/>
    <m/>
    <m/>
    <m/>
    <m/>
    <m/>
    <x v="0"/>
    <x v="0"/>
    <x v="0"/>
    <x v="0"/>
  </r>
  <r>
    <n v="2248"/>
    <d v="2020-10-13T00:00:00"/>
    <n v="11"/>
    <x v="0"/>
    <n v="7821"/>
    <s v="Sample"/>
    <s v="Night"/>
    <s v="7:45am"/>
    <s v="10:45am"/>
    <n v="3"/>
    <m/>
    <n v="31.075362587575157"/>
    <n v="31.042522457070252"/>
    <n v="-3.2840130504904863E-2"/>
    <n v="1.021747"/>
    <n v="7.7322739633129656"/>
    <n v="7.6728232589767673"/>
    <n v="-5.9450704336198257E-2"/>
    <n v="2.1242643630499547"/>
    <n v="1.8854725082580768"/>
    <n v="-0.23879185479187792"/>
    <n v="1035.8124599780122"/>
    <n v="1209.915443054588"/>
    <n v="174.10298307657581"/>
    <n v="1075.23350850313"/>
    <n v="1255.9633733329551"/>
    <n v="180.72986482982515"/>
    <n v="2332.0382730000001"/>
    <n v="2362.396655"/>
    <n v="30.358381999999892"/>
    <n v="2.332038273E-3"/>
    <n v="2.3623966550000001E-3"/>
    <n v="2482.1823450000002"/>
    <n v="2487.6426667512433"/>
    <n v="5.4603217512431002"/>
    <n v="3.8153090812431008"/>
    <n v="2.4821823450000002E-3"/>
    <n v="2.4876426667512432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06958500000015"/>
    <n v="-4.5978615000000042E-2"/>
    <n v="-1.021747"/>
    <n v="-0.88891988999999916"/>
    <n v="-0.14304458"/>
    <n v="0.35761145000000005"/>
    <n v="3.8153090812431009E-6"/>
    <n v="-1.4618552279373355E-4"/>
    <n v="-4.8728507597911184E-5"/>
    <n v="4"/>
    <n v="2"/>
    <n v="1.4"/>
    <n v="42.725660088824"/>
    <n v="-1.140497478485005E-6"/>
    <n v="-1.140497478485005E-3"/>
    <n v="-1.140497478485005"/>
    <x v="0"/>
    <x v="7"/>
    <x v="0"/>
    <x v="0"/>
  </r>
  <r>
    <n v="2252"/>
    <d v="2020-10-13T00:00:00"/>
    <n v="11"/>
    <x v="0"/>
    <n v="7824"/>
    <s v="Sample"/>
    <s v="Night"/>
    <s v="7:45am"/>
    <s v="10:45am"/>
    <n v="3"/>
    <m/>
    <n v="31.075362587575157"/>
    <n v="30.991290773719282"/>
    <n v="-8.4071813855874922E-2"/>
    <n v="1.0217080000000001"/>
    <n v="7.7322739633129656"/>
    <n v="7.7036017621890407"/>
    <n v="-2.8672201123924879E-2"/>
    <n v="2.1242643630499547"/>
    <n v="2.0115305709189166"/>
    <n v="-0.11273379213103807"/>
    <n v="1035.8124599780122"/>
    <n v="1121.6793449646766"/>
    <n v="85.866884986664445"/>
    <n v="1075.23350850313"/>
    <n v="1164.3703502606274"/>
    <n v="89.13684175749745"/>
    <n v="2332.0382730000001"/>
    <n v="2356.3140109999999"/>
    <n v="24.275737999999819"/>
    <n v="2.332038273E-3"/>
    <n v="2.3563140109999999E-3"/>
    <n v="2482.1823450000002"/>
    <n v="2494.2759321714898"/>
    <n v="12.093587171489617"/>
    <n v="10.448637291489618"/>
    <n v="2.4821823450000002E-3"/>
    <n v="2.4942759321714895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04794000000025"/>
    <n v="-4.5976860000000043E-2"/>
    <n v="-1.0217080000000001"/>
    <n v="-0.88888595999999931"/>
    <n v="-0.14303912000000002"/>
    <n v="0.35759780000000013"/>
    <n v="1.0448637291489617E-5"/>
    <n v="-4.0032961161799778E-4"/>
    <n v="-1.3344320387266592E-4"/>
    <n v="3.7"/>
    <n v="1.85"/>
    <n v="1.7"/>
    <n v="41.264819504904651"/>
    <n v="-3.2338249742448319E-6"/>
    <n v="-3.2338249742448321E-3"/>
    <n v="-3.2338249742448317"/>
    <x v="0"/>
    <x v="8"/>
    <x v="0"/>
    <x v="0"/>
  </r>
  <r>
    <n v="2253"/>
    <d v="2020-10-13T00:00:00"/>
    <n v="11"/>
    <x v="0"/>
    <n v="7802"/>
    <s v="Sample"/>
    <s v="Night"/>
    <s v="7:45am"/>
    <s v="10:45am"/>
    <n v="3"/>
    <m/>
    <n v="31.075362587575157"/>
    <n v="31.085871315048017"/>
    <n v="1.0508727472860357E-2"/>
    <n v="1.0217799999999999"/>
    <n v="7.7322739633129656"/>
    <n v="7.6562030775545988"/>
    <n v="-7.6070885758366735E-2"/>
    <n v="2.1242643630499547"/>
    <n v="1.8253715452041257"/>
    <n v="-0.298892817845829"/>
    <n v="1035.8124599780122"/>
    <n v="1263.1365657482977"/>
    <n v="227.32410577028554"/>
    <n v="1075.23350850313"/>
    <n v="1311.2088513355977"/>
    <n v="235.97534283246773"/>
    <n v="2332.0382730000001"/>
    <n v="2371.3250360000002"/>
    <n v="39.286763000000064"/>
    <n v="2.332038273E-3"/>
    <n v="2.3713250359999999E-3"/>
    <n v="2482.1823450000002"/>
    <n v="2490.1381184032198"/>
    <n v="7.9557734032196095"/>
    <n v="6.3107076032196101"/>
    <n v="2.4821823450000002E-3"/>
    <n v="2.4901381184032198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08790000000009"/>
    <n v="-4.5980100000000038E-2"/>
    <n v="-1.0217799999999999"/>
    <n v="-0.88894859999999909"/>
    <n v="-0.14304919999999999"/>
    <n v="0.35762300000000008"/>
    <n v="6.3107076032196095E-6"/>
    <n v="-2.4180580555566497E-4"/>
    <n v="-8.0601935185221657E-5"/>
    <n v="3.7"/>
    <n v="1.85"/>
    <n v="1.5"/>
    <n v="38.940040941248057"/>
    <n v="-2.0698985732149643E-6"/>
    <n v="-2.0698985732149643E-3"/>
    <n v="-2.0698985732149642"/>
    <x v="0"/>
    <x v="9"/>
    <x v="0"/>
    <x v="0"/>
  </r>
  <r>
    <n v="2254"/>
    <d v="2020-10-13T00:00:00"/>
    <n v="11"/>
    <x v="0"/>
    <n v="7846"/>
    <s v="Sample"/>
    <s v="Night"/>
    <s v="7:45am"/>
    <s v="10:45am"/>
    <n v="3"/>
    <m/>
    <n v="31.075362587575157"/>
    <n v="31.256291750405293"/>
    <n v="0.18092916283013594"/>
    <n v="1.0219100000000001"/>
    <n v="7.7322739633129656"/>
    <n v="7.6958813061751918"/>
    <n v="-3.6392657137773732E-2"/>
    <n v="2.1242643630499547"/>
    <n v="1.9879327141034941"/>
    <n v="-0.13633164894646055"/>
    <n v="1035.8124599780122"/>
    <n v="1140.9954200592385"/>
    <n v="105.18296008122638"/>
    <n v="1075.23350850313"/>
    <n v="1184.4150951572019"/>
    <n v="109.18158665407191"/>
    <n v="2332.0382730000001"/>
    <n v="2357.0667430000003"/>
    <n v="25.028470000000198"/>
    <n v="2.332038273E-3"/>
    <n v="2.3570667430000002E-3"/>
    <n v="2482.1823450000002"/>
    <n v="2493.0887521483301"/>
    <n v="10.90640714832989"/>
    <n v="9.2611320483298911"/>
    <n v="2.4821823450000002E-3"/>
    <n v="2.4930887521483298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716005000000025"/>
    <n v="-4.5985950000000046E-2"/>
    <n v="-1.0219100000000001"/>
    <n v="-0.88906169999999929"/>
    <n v="-0.14306740000000004"/>
    <n v="0.35766850000000011"/>
    <n v="9.26113204832989E-6"/>
    <n v="-3.5490162943157991E-4"/>
    <n v="-1.1830054314385997E-4"/>
    <n v="3.4"/>
    <n v="1.7"/>
    <n v="1.7"/>
    <n v="36.316811075500397"/>
    <n v="-3.2574595522145509E-6"/>
    <n v="-3.2574595522145509E-3"/>
    <n v="-3.2574595522145509"/>
    <x v="0"/>
    <x v="10"/>
    <x v="0"/>
    <x v="0"/>
  </r>
  <r>
    <n v="5872"/>
    <d v="2020-10-16T00:00:00"/>
    <n v="11"/>
    <x v="0"/>
    <n v="7839"/>
    <s v="Sample"/>
    <s v="Night"/>
    <s v="7:10am"/>
    <s v="10:10am"/>
    <n v="3"/>
    <m/>
    <n v="33.317069102855733"/>
    <n v="33.315129834310667"/>
    <n v="-1.9392685450654312E-3"/>
    <n v="1.0234780000000001"/>
    <n v="7.7525594580964299"/>
    <n v="7.7118053759871366"/>
    <n v="-4.0754082109293321E-2"/>
    <n v="2.2625876142065962"/>
    <n v="2.0893175949945104"/>
    <n v="-0.17327001921208574"/>
    <n v="953.05449672690031"/>
    <n v="1061.8017829481985"/>
    <n v="108.74728622129817"/>
    <n v="989.28004896566461"/>
    <n v="1102.1608581750029"/>
    <n v="112.88080920933828"/>
    <n v="2283.8812487165324"/>
    <n v="2306.4445315165322"/>
    <n v="22.563282799999797"/>
    <n v="2.2838812487165324E-3"/>
    <n v="2.3064445315165321E-3"/>
    <n v="2453.8181657863192"/>
    <n v="2458.3712667963828"/>
    <n v="4.5531010100635285"/>
    <n v="2.9053014300635294"/>
    <n v="2.4538181657863191E-3"/>
    <n v="2.4583712667963827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803029000000027"/>
    <n v="-4.6056510000000044E-2"/>
    <n v="-1.0234780000000001"/>
    <n v="-0.89042585999999935"/>
    <n v="-0.14328692000000004"/>
    <n v="0.35821730000000013"/>
    <n v="2.9053014300635294E-6"/>
    <n v="-1.1150670363894606E-4"/>
    <n v="-3.7168901212982022E-5"/>
    <n v="3.3"/>
    <n v="1.65"/>
    <n v="1"/>
    <n v="27.473227755644551"/>
    <n v="-1.3529135179737093E-6"/>
    <n v="-1.3529135179737094E-3"/>
    <n v="-1.3529135179737093"/>
    <x v="0"/>
    <x v="11"/>
    <x v="0"/>
    <x v="0"/>
  </r>
  <r>
    <n v="5873"/>
    <d v="2020-10-16T00:00:00"/>
    <n v="11"/>
    <x v="0"/>
    <n v="7862"/>
    <s v="Sample"/>
    <s v="Night"/>
    <s v="7:10am"/>
    <s v="10:10am"/>
    <n v="3"/>
    <m/>
    <n v="33.317069102855733"/>
    <n v="33.274456292670891"/>
    <n v="-4.2612810184841976E-2"/>
    <n v="1.023447"/>
    <n v="7.7525594580964299"/>
    <n v="7.7096026218546312"/>
    <n v="-4.295683624179869E-2"/>
    <n v="2.2625876142065962"/>
    <n v="2.083944237796834"/>
    <n v="-0.17864337640976213"/>
    <n v="953.05449672690031"/>
    <n v="1070.8251822770269"/>
    <n v="117.77068555012659"/>
    <n v="989.28004896566461"/>
    <n v="1111.5281716270003"/>
    <n v="122.24812266133574"/>
    <n v="2283.8812487165324"/>
    <n v="2313.2660887165325"/>
    <n v="29.384840000000167"/>
    <n v="2.2838812487165324E-3"/>
    <n v="2.3132660887165324E-3"/>
    <n v="2453.8181657863192"/>
    <n v="2464.2667522961824"/>
    <n v="10.448586509863162"/>
    <n v="8.8008368398631625"/>
    <n v="2.4538181657863191E-3"/>
    <n v="2.4642667522961825E-3"/>
    <n v="2.1800000000000002"/>
    <n v="0.69500000000000006"/>
    <n v="7.16"/>
    <n v="6.4849999999999994"/>
    <n v="0.68"/>
    <n v="3"/>
    <n v="2.7350000000000003"/>
    <n v="0.65"/>
    <n v="6.16"/>
    <n v="5.6150000000000002"/>
    <n v="0.54"/>
    <n v="3.35"/>
    <n v="0.55500000000000016"/>
    <n v="-4.500000000000004E-2"/>
    <n v="-1"/>
    <n v="-0.86999999999999922"/>
    <n v="-0.14000000000000001"/>
    <n v="0.35000000000000009"/>
    <n v="0.56801308500000014"/>
    <n v="-4.6055115000000042E-2"/>
    <n v="-1.023447"/>
    <n v="-0.89039888999999917"/>
    <n v="-0.14328258000000002"/>
    <n v="0.35820645000000007"/>
    <n v="8.8008368398631613E-6"/>
    <n v="-3.3776962729677867E-4"/>
    <n v="-1.1258987576559289E-4"/>
    <n v="3.8"/>
    <n v="1.9"/>
    <n v="1.5"/>
    <n v="40.589377084382797"/>
    <n v="-2.7738754288228057E-6"/>
    <n v="-2.7738754288228057E-3"/>
    <n v="-2.7738754288228056"/>
    <x v="0"/>
    <x v="12"/>
    <x v="0"/>
    <x v="0"/>
  </r>
  <r>
    <n v="2238"/>
    <d v="2020-10-12T00:00:00"/>
    <n v="10"/>
    <x v="1"/>
    <s v="blank"/>
    <s v="Control"/>
    <s v="Day"/>
    <s v="11:50am"/>
    <s v="2:35pm"/>
    <n v="2.75"/>
    <m/>
    <n v="31.180447366080919"/>
    <n v="31.167312072317156"/>
    <n v="-1.3135293763763656E-2"/>
    <n v="1.0218419999999999"/>
    <n v="7.8547941731102107"/>
    <n v="7.8513415813479144"/>
    <n v="-3.4525917622962865E-3"/>
    <n v="2.6837828591093782"/>
    <n v="2.6684327263252579"/>
    <n v="-1.5350132784120341E-2"/>
    <n v="742.38557120531232"/>
    <n v="750.21706628177412"/>
    <n v="7.8314950764618061"/>
    <n v="770.63767490129544"/>
    <n v="778.76741582314571"/>
    <n v="8.1297409218502708"/>
    <n v="2251.2248260000001"/>
    <n v="2255.6197259999999"/>
    <n v="4.3948999999997795"/>
    <n v="2.2512248260000002E-3"/>
    <n v="2.2556197259999996E-3"/>
    <n v="2457.2693627794874"/>
    <n v="2460.0461087527901"/>
    <n v="2.7767459733026953"/>
    <n v="-0.13039451669730417"/>
    <n v="2.4572693627794872E-3"/>
    <n v="2.4600461087527902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5038099999998"/>
    <n v="2.0436840000000015E-2"/>
    <n v="-1.6042919400000002"/>
    <n v="-1.5838550999999996"/>
    <n v="-1.0218419999999952E-2"/>
    <n v="-1.8904076999999999"/>
    <n v="-1.3039451669730417E-7"/>
    <n v="4.99659726491275E-6"/>
    <n v="1.6655324216375833E-6"/>
    <m/>
    <m/>
    <m/>
    <m/>
    <m/>
    <m/>
    <m/>
    <x v="0"/>
    <x v="0"/>
    <x v="0"/>
    <x v="0"/>
  </r>
  <r>
    <n v="2234"/>
    <d v="2020-10-12T00:00:00"/>
    <n v="10"/>
    <x v="1"/>
    <n v="7819"/>
    <s v="Sample"/>
    <s v="Day"/>
    <s v="11:50am"/>
    <s v="2:35pm"/>
    <n v="2.75"/>
    <m/>
    <n v="31.180447366080919"/>
    <n v="31.172566200237789"/>
    <n v="-7.8811658431305887E-3"/>
    <n v="1.021846"/>
    <n v="7.8547941731102107"/>
    <n v="8.0966805841701426"/>
    <n v="0.24188641105993192"/>
    <n v="2.6837828591093782"/>
    <n v="4.2136344900586886"/>
    <n v="1.5298516309493104"/>
    <n v="742.38557120531232"/>
    <n v="382.694473734952"/>
    <n v="-359.69109747036032"/>
    <n v="770.63767490129544"/>
    <n v="397.25829675887951"/>
    <n v="-373.37937814241593"/>
    <n v="2251.2248260000001"/>
    <n v="2126.8490790000001"/>
    <n v="-124.37574700000005"/>
    <n v="2.2512248260000002E-3"/>
    <n v="2.1268490789999998E-3"/>
    <n v="2457.2693627794874"/>
    <n v="2471.8115691897701"/>
    <n v="14.542206410282688"/>
    <n v="11.635054540282688"/>
    <n v="2.4572693627794872E-3"/>
    <n v="2.4718115691897699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5090299999999"/>
    <n v="2.0436920000000018E-2"/>
    <n v="-1.6042982200000004"/>
    <n v="-1.5838612999999999"/>
    <n v="-1.0218459999999952E-2"/>
    <n v="-1.8904151000000002"/>
    <n v="1.1635054540282688E-5"/>
    <n v="-4.4584627281636391E-4"/>
    <n v="-1.4861542427212131E-4"/>
    <n v="3.5"/>
    <n v="1.75"/>
    <n v="1"/>
    <n v="30.237829290803752"/>
    <n v="-4.9148840296323716E-6"/>
    <n v="-4.9148840296323716E-3"/>
    <n v="-4.9148840296323719"/>
    <x v="13"/>
    <x v="0"/>
    <x v="13"/>
    <x v="13"/>
  </r>
  <r>
    <n v="2235"/>
    <d v="2020-10-12T00:00:00"/>
    <n v="10"/>
    <x v="1"/>
    <n v="7832"/>
    <s v="Sample"/>
    <s v="Day"/>
    <s v="11:50am"/>
    <s v="2:35pm"/>
    <n v="2.75"/>
    <m/>
    <n v="31.180447366080919"/>
    <n v="31.202777166242935"/>
    <n v="2.23298001620158E-2"/>
    <n v="1.0218689999999999"/>
    <n v="7.8547941731102107"/>
    <n v="8.076347056822538"/>
    <n v="0.22155288371232729"/>
    <n v="2.6837828591093782"/>
    <n v="4.0634271312598234"/>
    <n v="1.3796442721504452"/>
    <n v="742.38557120531232"/>
    <n v="404.9723536985635"/>
    <n v="-337.41321750674882"/>
    <n v="770.63767490129544"/>
    <n v="420.38372091068976"/>
    <n v="-350.25395399060568"/>
    <n v="2251.2248260000001"/>
    <n v="2136.9298760000001"/>
    <n v="-114.29494999999997"/>
    <n v="2.2512248260000002E-3"/>
    <n v="2.1369298760000001E-3"/>
    <n v="2457.2693627794874"/>
    <n v="2468.7652983723001"/>
    <n v="11.495935592812657"/>
    <n v="8.5887182878126573"/>
    <n v="2.4572693627794872E-3"/>
    <n v="2.4687652983722999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5390449999998"/>
    <n v="2.0437380000000015E-2"/>
    <n v="-1.6043343300000001"/>
    <n v="-1.5838969499999997"/>
    <n v="-1.0218689999999952E-2"/>
    <n v="-1.8904576499999999"/>
    <n v="8.5887182878126565E-6"/>
    <n v="-3.2912043630183111E-4"/>
    <n v="-1.0970681210061037E-4"/>
    <n v="3.9"/>
    <n v="1.95"/>
    <n v="1.8"/>
    <n v="45.945792558753752"/>
    <n v="-2.3877444699712477E-6"/>
    <n v="-2.3877444699712475E-3"/>
    <n v="-2.3877444699712478"/>
    <x v="14"/>
    <x v="0"/>
    <x v="14"/>
    <x v="14"/>
  </r>
  <r>
    <n v="2236"/>
    <d v="2020-10-12T00:00:00"/>
    <n v="10"/>
    <x v="1"/>
    <n v="7855"/>
    <s v="Sample"/>
    <s v="Day"/>
    <s v="11:50am"/>
    <s v="2:35pm"/>
    <n v="2.75"/>
    <m/>
    <n v="31.180447366080919"/>
    <n v="31.146295421802108"/>
    <n v="-3.4151944278811186E-2"/>
    <n v="1.0218259999999999"/>
    <n v="7.8547941731102107"/>
    <n v="8.0789498253949716"/>
    <n v="0.22415565228476098"/>
    <n v="2.6837828591093782"/>
    <n v="4.0812610427784666"/>
    <n v="1.3974781836690884"/>
    <n v="742.38557120531232"/>
    <n v="402.4743284368854"/>
    <n v="-339.91124276842692"/>
    <n v="770.63767490129544"/>
    <n v="417.7911209396774"/>
    <n v="-352.84655396161804"/>
    <n v="2251.2248260000001"/>
    <n v="2136.9501060000002"/>
    <n v="-114.27471999999989"/>
    <n v="2.2512248260000002E-3"/>
    <n v="2.1369501060000003E-3"/>
    <n v="2457.2693627794874"/>
    <n v="2470.08448545793"/>
    <n v="12.815122678442549"/>
    <n v="9.9080277084425497"/>
    <n v="2.4572693627794872E-3"/>
    <n v="2.4700844854579299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4829299999997"/>
    <n v="2.0436520000000017E-2"/>
    <n v="-1.6042668200000001"/>
    <n v="-1.5838302999999996"/>
    <n v="-1.0218259999999951E-2"/>
    <n v="-1.8903781"/>
    <n v="9.9080277084425493E-6"/>
    <n v="-3.796605120452631E-4"/>
    <n v="-1.265535040150877E-4"/>
    <n v="3.8"/>
    <n v="1.9"/>
    <n v="1.9"/>
    <n v="45.364597917839596"/>
    <n v="-2.7896974694736712E-6"/>
    <n v="-2.7896974694736711E-3"/>
    <n v="-2.7896974694736714"/>
    <x v="15"/>
    <x v="0"/>
    <x v="15"/>
    <x v="15"/>
  </r>
  <r>
    <n v="2237"/>
    <d v="2020-10-12T00:00:00"/>
    <n v="10"/>
    <x v="1"/>
    <n v="7833"/>
    <s v="Sample"/>
    <s v="Day"/>
    <s v="11:50am"/>
    <s v="2:35pm"/>
    <n v="2.75"/>
    <m/>
    <n v="31.180447366080919"/>
    <n v="31.188328500673087"/>
    <n v="7.8811345921678821E-3"/>
    <n v="1.0218579999999999"/>
    <n v="7.8547941731102107"/>
    <n v="8.0926196298420869"/>
    <n v="0.23782545673187627"/>
    <n v="2.6837828591093782"/>
    <n v="4.190059485465925"/>
    <n v="1.5062766263565468"/>
    <n v="742.38557120531232"/>
    <n v="387.58365801352858"/>
    <n v="-354.80191319178374"/>
    <n v="770.63767490129544"/>
    <n v="402.33341257307899"/>
    <n v="-368.30426232821645"/>
    <n v="2251.2248260000001"/>
    <n v="2131.9594059999999"/>
    <n v="-119.26542000000018"/>
    <n v="2.2512248260000002E-3"/>
    <n v="2.1319594059999998E-3"/>
    <n v="2457.2693627794874"/>
    <n v="2474.7249173323698"/>
    <n v="17.455554552882404"/>
    <n v="14.548368542882404"/>
    <n v="2.4572693627794872E-3"/>
    <n v="2.4747249173323695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52469"/>
    <n v="2.0437160000000017E-2"/>
    <n v="-1.6043170600000003"/>
    <n v="-1.5838798999999997"/>
    <n v="-1.0218579999999951E-2"/>
    <n v="-1.8904372999999999"/>
    <n v="1.4548368542882403E-5"/>
    <n v="-5.574887543434773E-4"/>
    <n v="-1.8582958478115911E-4"/>
    <n v="4"/>
    <n v="2"/>
    <n v="1.3"/>
    <n v="41.469023027388005"/>
    <n v="-4.4811662107021162E-6"/>
    <n v="-4.4811662107021163E-3"/>
    <n v="-4.4811662107021162"/>
    <x v="16"/>
    <x v="0"/>
    <x v="16"/>
    <x v="16"/>
  </r>
  <r>
    <n v="5856"/>
    <d v="2020-10-15T00:00:00"/>
    <n v="10"/>
    <x v="1"/>
    <n v="7826"/>
    <s v="Sample"/>
    <s v="Day"/>
    <s v="11:15am"/>
    <s v="2:15pm"/>
    <n v="3"/>
    <m/>
    <n v="33.033021241765226"/>
    <n v="33.054016808230436"/>
    <n v="2.0995566465209947E-2"/>
    <n v="1.023279"/>
    <n v="7.8499968217512626"/>
    <n v="8.0519216721605389"/>
    <n v="0.20192485040927632"/>
    <n v="2.7372854404148672"/>
    <n v="3.9859452394219681"/>
    <n v="1.2486597990071009"/>
    <n v="740.78079958829437"/>
    <n v="425.44899091647073"/>
    <n v="-315.33180867182364"/>
    <n v="768.94235622237909"/>
    <n v="441.62268738471795"/>
    <n v="-327.31966883766114"/>
    <n v="2246.9537487994012"/>
    <n v="2138.7911087994012"/>
    <n v="-108.16264000000001"/>
    <n v="2.2469537487994013E-3"/>
    <n v="2.138791108799401E-3"/>
    <n v="2462.65114689133"/>
    <n v="2471.0288603106201"/>
    <n v="8.377713419290103"/>
    <n v="5.4664846642901033"/>
    <n v="2.46265114689133E-3"/>
    <n v="2.4710288603106202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379095"/>
    <n v="2.0465580000000018E-2"/>
    <n v="-1.6065480300000003"/>
    <n v="-1.5860824499999999"/>
    <n v="-1.0232789999999953E-2"/>
    <n v="-1.8930661500000001"/>
    <n v="5.4664846642901032E-6"/>
    <n v="-2.097652110296292E-4"/>
    <n v="-6.9921737009876397E-5"/>
    <n v="3.9"/>
    <n v="1.95"/>
    <n v="1.6"/>
    <n v="43.495350288953546"/>
    <n v="-1.6075680859072039E-6"/>
    <n v="-1.6075680859072039E-3"/>
    <n v="-1.6075680859072039"/>
    <x v="17"/>
    <x v="0"/>
    <x v="17"/>
    <x v="17"/>
  </r>
  <r>
    <n v="5857"/>
    <d v="2020-10-15T00:00:00"/>
    <n v="10"/>
    <x v="1"/>
    <n v="7815"/>
    <s v="Sample"/>
    <s v="Day"/>
    <s v="11:15am"/>
    <s v="2:15pm"/>
    <n v="3"/>
    <m/>
    <n v="33.033021241765226"/>
    <n v="33.026460079891955"/>
    <n v="-6.5611618732717147E-3"/>
    <n v="1.023258"/>
    <n v="7.8499968217512626"/>
    <n v="8.0604929566833547"/>
    <n v="0.21049613493209218"/>
    <n v="2.7372854404148672"/>
    <n v="4.0486068506529032"/>
    <n v="1.3113214102380359"/>
    <n v="740.78079958829437"/>
    <n v="415.66810322692783"/>
    <n v="-325.11269636136655"/>
    <n v="768.94235622237909"/>
    <n v="431.47021932812629"/>
    <n v="-337.4721368942528"/>
    <n v="2246.9537487994012"/>
    <n v="2135.4908587994014"/>
    <n v="-111.46288999999979"/>
    <n v="2.2469537487994013E-3"/>
    <n v="2.1354908587994013E-3"/>
    <n v="2462.65114689133"/>
    <n v="2473.2314091991002"/>
    <n v="10.580262307770226"/>
    <n v="7.6690932977702282"/>
    <n v="2.46265114689133E-3"/>
    <n v="2.4732314091991002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35169"/>
    <n v="2.0465160000000017E-2"/>
    <n v="-1.6065150600000002"/>
    <n v="-1.5860498999999999"/>
    <n v="-1.0232579999999953E-2"/>
    <n v="-1.8930273000000002"/>
    <n v="7.6690932977702279E-6"/>
    <n v="-2.9427979011336627E-4"/>
    <n v="-9.8093263371122096E-5"/>
    <n v="3.6"/>
    <n v="1.8"/>
    <n v="1.7"/>
    <n v="39.584067435234005"/>
    <n v="-2.4780996427822555E-6"/>
    <n v="-2.4780996427822555E-3"/>
    <n v="-2.4780996427822557"/>
    <x v="18"/>
    <x v="0"/>
    <x v="18"/>
    <x v="18"/>
  </r>
  <r>
    <n v="5836"/>
    <d v="2020-10-15T00:00:00"/>
    <n v="10"/>
    <x v="1"/>
    <s v="blank"/>
    <s v="Control"/>
    <s v="Night"/>
    <s v="7:20am"/>
    <s v="10:15am"/>
    <n v="2.92"/>
    <m/>
    <n v="33.036957928066592"/>
    <n v="33.030396779721237"/>
    <n v="-6.56114834535515E-3"/>
    <n v="1.023261"/>
    <n v="7.8237065810519244"/>
    <n v="7.8384867782305161"/>
    <n v="1.4780197178591692E-2"/>
    <n v="2.6098486743876683"/>
    <n v="2.689933727465676"/>
    <n v="8.0085053078007729E-2"/>
    <n v="797.12643345137599"/>
    <n v="767.63856949372837"/>
    <n v="-29.487863957647619"/>
    <n v="827.42996090471411"/>
    <n v="796.82119558137822"/>
    <n v="-30.608765323335888"/>
    <n v="2267.1521229999998"/>
    <n v="2263.5894929999999"/>
    <n v="-3.5626299999998992"/>
    <n v="2.2671521229999997E-3"/>
    <n v="2.2635894929999996E-3"/>
    <n v="2470.1354200000001"/>
    <n v="2474.1452340000001"/>
    <n v="4.0098140000000058"/>
    <n v="1.0986364550000063"/>
    <n v="2.4701354200000001E-3"/>
    <n v="2.474145234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3556049999999"/>
    <n v="2.0465220000000017E-2"/>
    <n v="-1.6065197700000002"/>
    <n v="-1.5860545499999998"/>
    <n v="-1.0232609999999953E-2"/>
    <n v="-1.89303285"/>
    <n v="1.0986364550000063E-6"/>
    <n v="-4.215719390924105E-5"/>
    <n v="-1.4052397969747016E-5"/>
    <m/>
    <m/>
    <m/>
    <m/>
    <m/>
    <m/>
    <m/>
    <x v="0"/>
    <x v="0"/>
    <x v="0"/>
    <x v="0"/>
  </r>
  <r>
    <n v="5803"/>
    <d v="2020-10-14T00:00:00"/>
    <n v="10"/>
    <x v="1"/>
    <n v="7826"/>
    <s v="Sample"/>
    <s v="Night"/>
    <s v="7:50am"/>
    <s v="10:50am"/>
    <n v="3"/>
    <m/>
    <n v="32.273089599566759"/>
    <n v="32.283591557579776"/>
    <n v="1.0501958013016122E-2"/>
    <n v="1.0226919999999999"/>
    <n v="7.8326948039433457"/>
    <n v="7.8079410039148476"/>
    <n v="-2.4753800028498141E-2"/>
    <n v="2.6429148622144822"/>
    <n v="2.5301582052867864"/>
    <n v="-0.11275665692769588"/>
    <n v="788.18063779155477"/>
    <n v="845.45540223122191"/>
    <n v="57.274764439667138"/>
    <n v="818.15700956593719"/>
    <n v="877.6098779259811"/>
    <n v="59.452868360043908"/>
    <n v="2280.82737"/>
    <n v="2303.3656500000002"/>
    <n v="22.538280000000213"/>
    <n v="2.2808273699999999E-3"/>
    <n v="2.3033656499999999E-3"/>
    <n v="2484.4013683475901"/>
    <n v="2495.52694631946"/>
    <n v="11.125577971869916"/>
    <n v="8.2160192318699163"/>
    <n v="2.4844013683475901E-3"/>
    <n v="2.4955269463194599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46130599999999"/>
    <n v="2.0453840000000018E-2"/>
    <n v="-1.6056264400000002"/>
    <n v="-1.5851725999999997"/>
    <n v="-1.0226919999999952E-2"/>
    <n v="-1.8919801999999999"/>
    <n v="8.2160192318699153E-6"/>
    <n v="-3.1509214276048149E-4"/>
    <n v="-1.0503071425349384E-4"/>
    <n v="3.9"/>
    <n v="1.95"/>
    <n v="1.6"/>
    <n v="43.495350288953546"/>
    <n v="-2.4147572914286507E-6"/>
    <n v="-2.4147572914286508E-3"/>
    <n v="-2.4147572914286508"/>
    <x v="0"/>
    <x v="13"/>
    <x v="0"/>
    <x v="0"/>
  </r>
  <r>
    <n v="5804"/>
    <d v="2020-10-14T00:00:00"/>
    <n v="10"/>
    <x v="1"/>
    <n v="7815"/>
    <s v="Sample"/>
    <s v="Night"/>
    <s v="7:50am"/>
    <s v="10:50am"/>
    <n v="3"/>
    <m/>
    <n v="32.273089599566759"/>
    <n v="32.23633229907216"/>
    <n v="-3.6757300494599576E-2"/>
    <n v="1.022656"/>
    <n v="7.8326948039433457"/>
    <n v="7.8138356991822322"/>
    <n v="-1.8859104761113521E-2"/>
    <n v="2.6429148622144822"/>
    <n v="2.5563038091860606"/>
    <n v="-8.6611053028421647E-2"/>
    <n v="788.18063779155477"/>
    <n v="832.24063776539379"/>
    <n v="44.059999973839012"/>
    <n v="818.15700956593719"/>
    <n v="863.89337244528974"/>
    <n v="45.736362879352555"/>
    <n v="2280.82737"/>
    <n v="2299.4699099999998"/>
    <n v="18.642539999999826"/>
    <n v="2.2808273699999999E-3"/>
    <n v="2.2994699099999996E-3"/>
    <n v="2484.4013683475901"/>
    <n v="2494.124652"/>
    <n v="9.7232836524099184"/>
    <n v="6.8138273324099199"/>
    <n v="2.4844013683475901E-3"/>
    <n v="2.4941246519999999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45660799999999"/>
    <n v="2.0453120000000019E-2"/>
    <n v="-1.6055699200000002"/>
    <n v="-1.5851167999999998"/>
    <n v="-1.0226559999999952E-2"/>
    <n v="-1.8919136000000001"/>
    <n v="6.8138273324099194E-6"/>
    <n v="-2.6130755266698749E-4"/>
    <n v="-8.7102517555662492E-5"/>
    <n v="3.6"/>
    <n v="1.8"/>
    <n v="1.7"/>
    <n v="39.584067435234005"/>
    <n v="-2.2004438451954548E-6"/>
    <n v="-2.2004438451954547E-3"/>
    <n v="-2.2004438451954549"/>
    <x v="0"/>
    <x v="14"/>
    <x v="0"/>
    <x v="0"/>
  </r>
  <r>
    <n v="5832"/>
    <d v="2020-10-15T00:00:00"/>
    <n v="10"/>
    <x v="1"/>
    <n v="7819"/>
    <s v="Sample"/>
    <s v="Night"/>
    <s v="7:20am"/>
    <s v="10:15am"/>
    <n v="2.92"/>
    <m/>
    <n v="33.036957928066592"/>
    <n v="32.997590699869889"/>
    <n v="-3.9367228196702797E-2"/>
    <n v="1.023236"/>
    <n v="7.8237065810519244"/>
    <n v="7.7971058191408718"/>
    <n v="-2.6600761911052651E-2"/>
    <n v="2.6098486743876683"/>
    <n v="2.4834345228726247"/>
    <n v="-0.12641415151504365"/>
    <n v="797.12643345137599"/>
    <n v="858.12162948938715"/>
    <n v="60.995196038011159"/>
    <n v="827.42996090471411"/>
    <n v="890.74467314801564"/>
    <n v="63.314712243301528"/>
    <n v="2267.1521229999998"/>
    <n v="2286.8357429999996"/>
    <n v="19.683619999999792"/>
    <n v="2.2671521229999997E-3"/>
    <n v="2.2868357429999997E-3"/>
    <n v="2470.1354200000001"/>
    <n v="2476.9999972542"/>
    <n v="6.8645772541999577"/>
    <n v="3.9534708341999574"/>
    <n v="2.4701354200000001E-3"/>
    <n v="2.4769999972541999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3229799999999"/>
    <n v="2.046472000000002E-2"/>
    <n v="-1.6064805200000003"/>
    <n v="-1.5860158"/>
    <n v="-1.0232359999999953E-2"/>
    <n v="-1.8929866000000002"/>
    <n v="3.9534708341999576E-6"/>
    <n v="-1.5170001309387855E-4"/>
    <n v="-5.0566671031292852E-5"/>
    <n v="3.5"/>
    <n v="1.75"/>
    <n v="1"/>
    <n v="30.237829290803752"/>
    <n v="-1.672298316951995E-6"/>
    <n v="-1.672298316951995E-3"/>
    <n v="-1.6722983169519949"/>
    <x v="0"/>
    <x v="15"/>
    <x v="0"/>
    <x v="0"/>
  </r>
  <r>
    <n v="5833"/>
    <d v="2020-10-15T00:00:00"/>
    <n v="10"/>
    <x v="1"/>
    <n v="7832"/>
    <s v="Sample"/>
    <s v="Night"/>
    <s v="7:20am"/>
    <s v="10:15am"/>
    <n v="2.92"/>
    <m/>
    <n v="33.036957928066592"/>
    <n v="33.008088706723854"/>
    <n v="-2.8869221342738172E-2"/>
    <n v="1.023244"/>
    <n v="7.8237065810519244"/>
    <n v="7.7798865551206413"/>
    <n v="-4.3820025931283091E-2"/>
    <n v="2.6098486743876683"/>
    <n v="2.4048719584013716"/>
    <n v="-0.20497671598629674"/>
    <n v="797.12643345137599"/>
    <n v="899.34114154895337"/>
    <n v="102.21470809757739"/>
    <n v="827.42996090471411"/>
    <n v="933.53101672813682"/>
    <n v="106.10105582342271"/>
    <n v="2267.1521229999998"/>
    <n v="2298.6246229999997"/>
    <n v="31.472499999999854"/>
    <n v="2.2671521229999997E-3"/>
    <n v="2.2986246229999997E-3"/>
    <n v="2470.1354200000001"/>
    <n v="2480.8525289207437"/>
    <n v="10.717108920743613"/>
    <n v="7.8059797407436129"/>
    <n v="2.4701354200000001E-3"/>
    <n v="2.4808525289207435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33342"/>
    <n v="2.0464880000000019E-2"/>
    <n v="-1.6064930800000004"/>
    <n v="-1.5860281999999999"/>
    <n v="-1.0232439999999952E-2"/>
    <n v="-1.8930014000000002"/>
    <n v="7.8059797407436129E-6"/>
    <n v="-2.9952832251890467E-4"/>
    <n v="-9.9842774172968229E-5"/>
    <n v="3.9"/>
    <n v="1.95"/>
    <n v="1.8"/>
    <n v="45.945792558753752"/>
    <n v="-2.1730558689414932E-6"/>
    <n v="-2.1730558689414931E-3"/>
    <n v="-2.1730558689414932"/>
    <x v="0"/>
    <x v="16"/>
    <x v="0"/>
    <x v="0"/>
  </r>
  <r>
    <n v="5834"/>
    <d v="2020-10-15T00:00:00"/>
    <n v="10"/>
    <x v="1"/>
    <n v="7855"/>
    <s v="Sample"/>
    <s v="Night"/>
    <s v="7:20am"/>
    <s v="10:15am"/>
    <n v="2.92"/>
    <m/>
    <n v="33.036957928066592"/>
    <n v="32.994966189143611"/>
    <n v="-4.1991738922980915E-2"/>
    <n v="1.023234"/>
    <n v="7.8237065810519244"/>
    <n v="7.8002108966424277"/>
    <n v="-2.3495684409496675E-2"/>
    <n v="2.6098486743876683"/>
    <n v="2.5006864161761926"/>
    <n v="-0.10916225821147574"/>
    <n v="797.12643345137599"/>
    <n v="851.8649822087491"/>
    <n v="54.73854875737311"/>
    <n v="827.42996090471411"/>
    <n v="884.25021611571526"/>
    <n v="56.820255211001154"/>
    <n v="2267.1521229999998"/>
    <n v="2287.3459429999998"/>
    <n v="20.19381999999996"/>
    <n v="2.2671521229999997E-3"/>
    <n v="2.2873459429999998E-3"/>
    <n v="2470.1354200000001"/>
    <n v="2479.1026705202198"/>
    <n v="8.9672505202197499"/>
    <n v="6.0561497902197505"/>
    <n v="2.4701354200000001E-3"/>
    <n v="2.4791026705202196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3203699999998"/>
    <n v="2.0464680000000016E-2"/>
    <n v="-1.6064773800000003"/>
    <n v="-1.5860126999999997"/>
    <n v="-1.0232339999999953E-2"/>
    <n v="-1.8929829"/>
    <n v="6.0561497902197499E-6"/>
    <n v="-2.3238218904171433E-4"/>
    <n v="-7.7460729680571438E-5"/>
    <n v="3.8"/>
    <n v="1.9"/>
    <n v="1.9"/>
    <n v="45.364597917839596"/>
    <n v="-1.7075149617960146E-6"/>
    <n v="-1.7075149617960146E-3"/>
    <n v="-1.7075149617960146"/>
    <x v="0"/>
    <x v="17"/>
    <x v="0"/>
    <x v="0"/>
  </r>
  <r>
    <n v="5835"/>
    <d v="2020-10-15T00:00:00"/>
    <n v="10"/>
    <x v="1"/>
    <n v="7833"/>
    <s v="Sample"/>
    <s v="Night"/>
    <s v="7:20am"/>
    <s v="10:15am"/>
    <n v="2.92"/>
    <m/>
    <n v="33.036957928066592"/>
    <n v="32.985780373215647"/>
    <n v="-5.1177554850944773E-2"/>
    <n v="1.0232270000000001"/>
    <n v="7.8237065810519244"/>
    <n v="7.8147266393984829"/>
    <n v="-8.9799416534415144E-3"/>
    <n v="2.6098486743876683"/>
    <n v="2.5702895776473471"/>
    <n v="-3.9559096740321209E-2"/>
    <n v="797.12643345137599"/>
    <n v="819.12761173234355"/>
    <n v="22.001178280967565"/>
    <n v="827.42996090471411"/>
    <n v="850.26843505531463"/>
    <n v="22.838474150600518"/>
    <n v="2267.1521229999998"/>
    <n v="2278.5145729999999"/>
    <n v="11.362450000000081"/>
    <n v="2.2671521229999997E-3"/>
    <n v="2.278514573E-3"/>
    <n v="2470.1354200000001"/>
    <n v="2477.1684367723601"/>
    <n v="7.0330167723600425"/>
    <n v="4.1219359573600425"/>
    <n v="2.4701354200000001E-3"/>
    <n v="2.4771684367723601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311235"/>
    <n v="2.0464540000000021E-2"/>
    <n v="-1.6064663900000005"/>
    <n v="-1.5860018499999999"/>
    <n v="-1.0232269999999953E-2"/>
    <n v="-1.8929699500000003"/>
    <n v="4.1219359573600425E-6"/>
    <n v="-1.5816285614406167E-4"/>
    <n v="-5.2720952048020555E-5"/>
    <n v="4"/>
    <n v="2"/>
    <n v="1.3"/>
    <n v="41.469023027388005"/>
    <n v="-1.2713333519625305E-6"/>
    <n v="-1.2713333519625304E-3"/>
    <n v="-1.2713333519625305"/>
    <x v="0"/>
    <x v="18"/>
    <x v="0"/>
    <x v="0"/>
  </r>
  <r>
    <n v="2279"/>
    <d v="2020-10-13T00:00:00"/>
    <n v="16"/>
    <x v="1"/>
    <s v="blank"/>
    <s v="Control"/>
    <s v="Day"/>
    <s v="11:25am"/>
    <s v="2:14pm"/>
    <n v="2.82"/>
    <m/>
    <n v="31.105575029632067"/>
    <n v="31.163371467264696"/>
    <n v="5.7796437632628539E-2"/>
    <n v="1.0218389999999999"/>
    <n v="7.8465624282106567"/>
    <n v="7.8539489385309889"/>
    <n v="7.386510320332107E-3"/>
    <n v="2.6551274410611154"/>
    <n v="2.6968531394240403"/>
    <n v="4.1725698362924835E-2"/>
    <n v="764.27500080003983"/>
    <n v="749.23195929520841"/>
    <n v="-15.043041504831422"/>
    <n v="793.36135478535994"/>
    <n v="777.74488293691695"/>
    <n v="-15.616471848442984"/>
    <n v="2270.20102"/>
    <n v="2267.018384"/>
    <n v="-3.1826360000000022"/>
    <n v="2.2702010199999998E-3"/>
    <n v="2.2670183839999998E-3"/>
    <n v="2472.6306411581004"/>
    <n v="2473.5041193104998"/>
    <n v="0.87347815239945703"/>
    <n v="-2.0336538026005426"/>
    <n v="2.4726306411581001E-3"/>
    <n v="2.4735041193104999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4998949999999"/>
    <n v="2.0436780000000015E-2"/>
    <n v="-1.6042872300000002"/>
    <n v="-1.5838504499999997"/>
    <n v="-1.0218389999999952E-2"/>
    <n v="-1.8904021499999999"/>
    <n v="-2.0336538026005426E-6"/>
    <n v="7.7927503799832596E-5"/>
    <n v="2.59758345999442E-5"/>
    <m/>
    <m/>
    <m/>
    <m/>
    <m/>
    <m/>
    <m/>
    <x v="0"/>
    <x v="0"/>
    <x v="0"/>
    <x v="0"/>
  </r>
  <r>
    <n v="2275"/>
    <d v="2020-10-13T00:00:00"/>
    <n v="16"/>
    <x v="1"/>
    <n v="7837"/>
    <s v="Sample"/>
    <s v="Day"/>
    <s v="11:25am"/>
    <s v="2:14pm"/>
    <n v="2.82"/>
    <m/>
    <n v="31.105575029632067"/>
    <n v="31.151549605252598"/>
    <n v="4.5974575620530089E-2"/>
    <n v="1.02183"/>
    <n v="7.8465624282106567"/>
    <n v="8.053703882815622"/>
    <n v="0.20714145460496525"/>
    <n v="2.6551274410611154"/>
    <n v="3.9271739140170752"/>
    <n v="1.2720464729559597"/>
    <n v="764.27500080003983"/>
    <n v="434.96908819703299"/>
    <n v="-329.30591260300685"/>
    <n v="793.36135478535994"/>
    <n v="451.52247068319116"/>
    <n v="-341.83888410216878"/>
    <n v="2270.20102"/>
    <n v="2165.55573"/>
    <n v="-104.64528999999993"/>
    <n v="2.2702010199999998E-3"/>
    <n v="2.1655557300000001E-3"/>
    <n v="2472.6306411581004"/>
    <n v="2484.1780883193201"/>
    <n v="11.547447161219679"/>
    <n v="8.64034081121968"/>
    <n v="2.4726306411581001E-3"/>
    <n v="2.4841780883193198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48815"/>
    <n v="2.043660000000002E-2"/>
    <n v="-1.6042731000000003"/>
    <n v="-1.5838364999999999"/>
    <n v="-1.0218299999999953E-2"/>
    <n v="-1.8903855000000001"/>
    <n v="8.6403408112196797E-6"/>
    <n v="-3.3108597941732264E-4"/>
    <n v="-1.1036199313910754E-4"/>
    <n v="4"/>
    <n v="2"/>
    <n v="1.7"/>
    <n v="46.495571273132001"/>
    <n v="-2.3736022618326551E-6"/>
    <n v="-2.3736022618326552E-3"/>
    <n v="-2.3736022618326551"/>
    <x v="19"/>
    <x v="0"/>
    <x v="19"/>
    <x v="19"/>
  </r>
  <r>
    <n v="2276"/>
    <d v="2020-10-13T00:00:00"/>
    <n v="16"/>
    <x v="1"/>
    <n v="7844"/>
    <s v="Sample"/>
    <s v="Day"/>
    <s v="11:25am"/>
    <s v="2:14pm"/>
    <n v="2.82"/>
    <m/>
    <n v="31.105575029632067"/>
    <n v="31.162057930511786"/>
    <n v="5.6482900879718301E-2"/>
    <n v="1.021838"/>
    <n v="7.8465624282106567"/>
    <n v="8.0456275396696189"/>
    <n v="0.19906511145896211"/>
    <n v="2.6551274410611154"/>
    <n v="3.8804125856470493"/>
    <n v="1.2252851445859338"/>
    <n v="764.27500080003983"/>
    <n v="445.95809564905545"/>
    <n v="-318.31690515098438"/>
    <n v="793.36135478535994"/>
    <n v="462.92958012360515"/>
    <n v="-330.43177466175479"/>
    <n v="2270.20102"/>
    <n v="2175.3448199999998"/>
    <n v="-94.856200000000172"/>
    <n v="2.2702010199999998E-3"/>
    <n v="2.1753448199999998E-3"/>
    <n v="2472.6306411581004"/>
    <n v="2489.5376661733599"/>
    <n v="16.907025015259478"/>
    <n v="13.999895905259478"/>
    <n v="2.4726306411581001E-3"/>
    <n v="2.48953766617336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49859"/>
    <n v="2.0436760000000019E-2"/>
    <n v="-1.6042856600000004"/>
    <n v="-1.5838488999999998"/>
    <n v="-1.0218379999999952E-2"/>
    <n v="-1.8904003"/>
    <n v="1.3999895905259479E-5"/>
    <n v="-5.3646096120144504E-4"/>
    <n v="-1.7882032040048167E-4"/>
    <n v="3.8"/>
    <n v="1.9"/>
    <n v="2"/>
    <n v="46.5584031262038"/>
    <n v="-3.8407743477748013E-6"/>
    <n v="-3.8407743477748015E-3"/>
    <n v="-3.8407743477748011"/>
    <x v="20"/>
    <x v="0"/>
    <x v="20"/>
    <x v="20"/>
  </r>
  <r>
    <n v="2277"/>
    <d v="2020-10-13T00:00:00"/>
    <n v="16"/>
    <x v="1"/>
    <n v="7860"/>
    <s v="Sample"/>
    <s v="Day"/>
    <s v="11:25am"/>
    <s v="2:14pm"/>
    <n v="2.82"/>
    <m/>
    <n v="31.105575029632067"/>
    <n v="31.138414120605734"/>
    <n v="3.2839090973666885E-2"/>
    <n v="1.02182"/>
    <n v="7.8465624282106567"/>
    <n v="8.0428729575403661"/>
    <n v="0.19631052932970938"/>
    <n v="2.6551274410611154"/>
    <n v="3.8489593208047999"/>
    <n v="1.1938318797436844"/>
    <n v="764.27500080003983"/>
    <n v="448.25696262354904"/>
    <n v="-316.01803817649079"/>
    <n v="793.36135478535994"/>
    <n v="465.31616107673727"/>
    <n v="-328.04519370862266"/>
    <n v="2270.20102"/>
    <n v="2170.9169200000001"/>
    <n v="-99.284099999999853"/>
    <n v="2.2702010199999998E-3"/>
    <n v="2.17091692E-3"/>
    <n v="2472.6306411581004"/>
    <n v="2482.5628986614902"/>
    <n v="9.932257503389792"/>
    <n v="7.0251796033897929"/>
    <n v="2.4726306411581001E-3"/>
    <n v="2.4825628986614901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4750999999998"/>
    <n v="2.0436400000000018E-2"/>
    <n v="-1.6042574000000003"/>
    <n v="-1.5838209999999997"/>
    <n v="-1.0218199999999952E-2"/>
    <n v="-1.8903669999999999"/>
    <n v="7.0251796033897926E-6"/>
    <n v="-2.6919258833759096E-4"/>
    <n v="-8.9730862779196987E-5"/>
    <n v="3.7"/>
    <n v="1.85"/>
    <n v="1.6"/>
    <n v="40.102430223076354"/>
    <n v="-2.2375417719089423E-6"/>
    <n v="-2.2375417719089422E-3"/>
    <n v="-2.2375417719089423"/>
    <x v="21"/>
    <x v="0"/>
    <x v="21"/>
    <x v="21"/>
  </r>
  <r>
    <n v="2278"/>
    <d v="2020-10-13T00:00:00"/>
    <n v="16"/>
    <x v="1"/>
    <n v="7850"/>
    <s v="Sample"/>
    <s v="Day"/>
    <s v="11:25am"/>
    <s v="2:14pm"/>
    <n v="2.82"/>
    <m/>
    <n v="31.105575029632067"/>
    <n v="31.162057930511786"/>
    <n v="5.6482900879718301E-2"/>
    <n v="1.021838"/>
    <n v="7.8465624282106567"/>
    <n v="8.0552988467765267"/>
    <n v="0.20873641856587"/>
    <n v="2.6551274410611154"/>
    <n v="3.9448494007299231"/>
    <n v="1.2897219596688076"/>
    <n v="764.27500080003983"/>
    <n v="433.61466492467667"/>
    <n v="-330.66033587536316"/>
    <n v="793.36135478535994"/>
    <n v="450.11640494353577"/>
    <n v="-343.24494984182417"/>
    <n v="2270.20102"/>
    <n v="2167.7711199999999"/>
    <n v="-102.42990000000009"/>
    <n v="2.2702010199999998E-3"/>
    <n v="2.1677711199999997E-3"/>
    <n v="2472.6306411581004"/>
    <n v="2487.8249123216401"/>
    <n v="15.194271163539725"/>
    <n v="12.287142053539727"/>
    <n v="2.4726306411581001E-3"/>
    <n v="2.4878249123216401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349859"/>
    <n v="2.0436760000000019E-2"/>
    <n v="-1.6042856600000004"/>
    <n v="-1.5838488999999998"/>
    <n v="-1.0218379999999952E-2"/>
    <n v="-1.8904003"/>
    <n v="1.2287142053539726E-5"/>
    <n v="-4.7083007481393477E-4"/>
    <n v="-1.5694335827131159E-4"/>
    <n v="3.5"/>
    <n v="1.75"/>
    <n v="2"/>
    <n v="41.233403578368751"/>
    <n v="-3.8062188578011265E-6"/>
    <n v="-3.8062188578011267E-3"/>
    <n v="-3.8062188578011265"/>
    <x v="22"/>
    <x v="0"/>
    <x v="22"/>
    <x v="22"/>
  </r>
  <r>
    <n v="5850"/>
    <d v="2020-10-15T00:00:00"/>
    <n v="16"/>
    <x v="1"/>
    <n v="7816"/>
    <s v="Sample"/>
    <s v="Day"/>
    <s v="11:15am"/>
    <s v="2:25pm"/>
    <n v="3.17"/>
    <m/>
    <n v="33.054016808230436"/>
    <n v="33.076324344518163"/>
    <n v="2.2307536287726748E-2"/>
    <n v="1.023296"/>
    <n v="7.845165626583201"/>
    <n v="8.0452019674266211"/>
    <n v="0.20003634084342004"/>
    <n v="2.7258879645278276"/>
    <n v="3.9613275312304168"/>
    <n v="1.2354395667025893"/>
    <n v="753.93909393041463"/>
    <n v="435.89326135105466"/>
    <n v="-318.04583257935997"/>
    <n v="782.60053706724875"/>
    <n v="452.46379423089763"/>
    <n v="-330.13674283635112"/>
    <n v="2260.2039399999999"/>
    <n v="2154.37754"/>
    <n v="-105.82639999999992"/>
    <n v="2.2602039399999998E-3"/>
    <n v="2.1543775399999999E-3"/>
    <n v="2474.2937400000001"/>
    <n v="2483.7440156831099"/>
    <n v="9.450275683109794"/>
    <n v="6.5389985631097938"/>
    <n v="2.4742937399999999E-3"/>
    <n v="2.4837440156831097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4012799999999"/>
    <n v="2.0465920000000019E-2"/>
    <n v="-1.6065747200000002"/>
    <n v="-1.5861087999999999"/>
    <n v="-1.0232959999999952E-2"/>
    <n v="-1.8930976000000002"/>
    <n v="6.5389985631097936E-6"/>
    <n v="-2.5092491526134997E-4"/>
    <n v="-8.364163842044999E-5"/>
    <n v="3.5"/>
    <n v="1.75"/>
    <n v="1.8"/>
    <n v="39.034288720855756"/>
    <n v="-2.1427734733068371E-6"/>
    <n v="-2.142773473306837E-3"/>
    <n v="-2.1427734733068373"/>
    <x v="23"/>
    <x v="0"/>
    <x v="23"/>
    <x v="23"/>
  </r>
  <r>
    <n v="5851"/>
    <d v="2020-10-15T00:00:00"/>
    <n v="16"/>
    <x v="1"/>
    <n v="7820"/>
    <s v="Sample"/>
    <s v="Day"/>
    <s v="11:15am"/>
    <s v="2:25pm"/>
    <n v="3.17"/>
    <m/>
    <n v="33.054016808230436"/>
    <n v="33.060577875387736"/>
    <n v="6.5610671572997603E-3"/>
    <n v="1.0232840000000001"/>
    <n v="7.845165626583201"/>
    <n v="8.0632474102955367"/>
    <n v="0.21808178371233566"/>
    <n v="2.7258879645278276"/>
    <n v="4.1030450032162111"/>
    <n v="1.3771570386883836"/>
    <n v="753.93909393041463"/>
    <n v="415.63045142130892"/>
    <n v="-338.30864250910571"/>
    <n v="782.60053706724875"/>
    <n v="431.43083172915402"/>
    <n v="-351.16970533809473"/>
    <n v="2260.2039399999999"/>
    <n v="2150.9192199999998"/>
    <n v="-109.28472000000011"/>
    <n v="2.2602039399999998E-3"/>
    <n v="2.1509192199999998E-3"/>
    <n v="2474.2937400000001"/>
    <n v="2492.68980930303"/>
    <n v="18.39606930302989"/>
    <n v="15.484826323029889"/>
    <n v="2.4742937399999999E-3"/>
    <n v="2.4926898093030297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3856200000001"/>
    <n v="2.0465680000000021E-2"/>
    <n v="-1.6065558800000004"/>
    <n v="-1.5860901999999999"/>
    <n v="-1.0232839999999953E-2"/>
    <n v="-1.8930754000000003"/>
    <n v="1.5484826323029888E-5"/>
    <n v="-5.9420156321757429E-4"/>
    <n v="-1.9806718773919142E-4"/>
    <n v="3.7"/>
    <n v="1.85"/>
    <n v="1.4"/>
    <n v="37.777651659419746"/>
    <n v="-5.2429724728483472E-6"/>
    <n v="-5.2429724728483475E-3"/>
    <n v="-5.2429724728483471"/>
    <x v="24"/>
    <x v="0"/>
    <x v="24"/>
    <x v="24"/>
  </r>
  <r>
    <n v="2297"/>
    <d v="2020-10-14T00:00:00"/>
    <n v="16"/>
    <x v="1"/>
    <s v="blank"/>
    <s v="Control"/>
    <s v="Night"/>
    <s v="7:45am"/>
    <s v="10:40am"/>
    <n v="2.92"/>
    <m/>
    <n v="32.368917858177426"/>
    <n v="32.371543223232607"/>
    <n v="2.6253650551808505E-3"/>
    <n v="1.022759"/>
    <n v="7.8323734461023227"/>
    <n v="7.8328941975540074"/>
    <n v="5.2075145168473114E-4"/>
    <n v="2.6196490573169351"/>
    <n v="2.624384233513914"/>
    <n v="4.7351761969789408E-3"/>
    <n v="780.64434477329246"/>
    <n v="780.13434140717084"/>
    <n v="-0.510003366121623"/>
    <n v="810.33248694380586"/>
    <n v="809.80304402436866"/>
    <n v="-0.52944291943720145"/>
    <n v="2258.6085100572341"/>
    <n v="2260.0452635072343"/>
    <n v="1.4367534500001966"/>
    <n v="2.2586085100572339E-3"/>
    <n v="2.2600452635072343E-3"/>
    <n v="2461.2736100000002"/>
    <n v="2463.0882605525399"/>
    <n v="1.8146505525396606"/>
    <n v="-1.0950988024603392"/>
    <n v="2.4612736100000001E-3"/>
    <n v="2.4630882605525396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47004949999999"/>
    <n v="2.0455180000000017E-2"/>
    <n v="-1.6057316300000002"/>
    <n v="-1.5852764499999998"/>
    <n v="-1.0227589999999951E-2"/>
    <n v="-1.89210415"/>
    <n v="-1.0950988024603391E-6"/>
    <n v="4.2000830853957524E-5"/>
    <n v="1.4000276951319174E-5"/>
    <m/>
    <m/>
    <m/>
    <m/>
    <m/>
    <m/>
    <m/>
    <x v="0"/>
    <x v="0"/>
    <x v="0"/>
    <x v="0"/>
  </r>
  <r>
    <n v="2295"/>
    <d v="2020-10-14T00:00:00"/>
    <n v="16"/>
    <x v="1"/>
    <n v="7816"/>
    <s v="Sample"/>
    <s v="Night"/>
    <s v="7:45am"/>
    <s v="10:40am"/>
    <n v="2.92"/>
    <m/>
    <n v="32.368917858177426"/>
    <n v="32.313784370195009"/>
    <n v="-5.5133487982416796E-2"/>
    <n v="1.022715"/>
    <n v="7.8323734461023227"/>
    <n v="7.8068113697380328"/>
    <n v="-2.5562076364289865E-2"/>
    <n v="2.6196490573169351"/>
    <n v="2.5050350046479681"/>
    <n v="-0.11461405266896696"/>
    <n v="780.64434477329246"/>
    <n v="840.83037876026629"/>
    <n v="60.186033986973825"/>
    <n v="810.33248694380586"/>
    <n v="872.80840970342035"/>
    <n v="62.475922759614491"/>
    <n v="2258.6085100572341"/>
    <n v="2284.9032300572339"/>
    <n v="26.29471999999987"/>
    <n v="2.2586085100572339E-3"/>
    <n v="2.2849032300572337E-3"/>
    <n v="2461.2736100000002"/>
    <n v="2475.6244902869898"/>
    <n v="14.35088028698965"/>
    <n v="11.441256111989651"/>
    <n v="2.4612736100000001E-3"/>
    <n v="2.4756244902869899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4643075"/>
    <n v="2.0454300000000019E-2"/>
    <n v="-1.6056625500000004"/>
    <n v="-1.58520825"/>
    <n v="-1.0227149999999952E-2"/>
    <n v="-1.8920227500000002"/>
    <n v="1.1441256111989649E-5"/>
    <n v="-4.3879290917150601E-4"/>
    <n v="-1.4626430305716867E-4"/>
    <n v="3.5"/>
    <n v="1.75"/>
    <n v="1.8"/>
    <n v="39.034288720855756"/>
    <n v="-3.7470723266700809E-6"/>
    <n v="-3.7470723266700809E-3"/>
    <n v="-3.7470723266700809"/>
    <x v="0"/>
    <x v="19"/>
    <x v="0"/>
    <x v="0"/>
  </r>
  <r>
    <n v="2296"/>
    <d v="2020-10-14T00:00:00"/>
    <n v="16"/>
    <x v="1"/>
    <n v="7820"/>
    <s v="Sample"/>
    <s v="Night"/>
    <s v="7:45am"/>
    <s v="10:40am"/>
    <n v="2.92"/>
    <m/>
    <n v="32.368917858177426"/>
    <n v="32.321660678788071"/>
    <n v="-4.7257179389355031E-2"/>
    <n v="1.022721"/>
    <n v="7.8323734461023227"/>
    <n v="7.7951272572714965"/>
    <n v="-3.7246188830826199E-2"/>
    <n v="2.6196490573169351"/>
    <n v="2.4457342130181567"/>
    <n v="-0.17391484429877835"/>
    <n v="780.64434477329246"/>
    <n v="866.14766187777104"/>
    <n v="85.503317104478583"/>
    <n v="810.33248694380586"/>
    <n v="899.08840032643161"/>
    <n v="88.755913382625749"/>
    <n v="2258.6085100572341"/>
    <n v="2287.876530057234"/>
    <n v="29.268019999999979"/>
    <n v="2.2586085100572339E-3"/>
    <n v="2.2878765300572341E-3"/>
    <n v="2461.2736100000002"/>
    <n v="2472.9384636766799"/>
    <n v="11.664853676679741"/>
    <n v="8.7552124316797411"/>
    <n v="2.4612736100000001E-3"/>
    <n v="2.47293846367668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46509049999999"/>
    <n v="2.0454420000000018E-2"/>
    <n v="-1.6056719700000002"/>
    <n v="-1.5852175499999999"/>
    <n v="-1.0227209999999952E-2"/>
    <n v="-1.89203385"/>
    <n v="8.7552124316797401E-6"/>
    <n v="-3.3578023550024755E-4"/>
    <n v="-1.1192674516674919E-4"/>
    <n v="3.7"/>
    <n v="1.85"/>
    <n v="1.4"/>
    <n v="37.777651659419746"/>
    <n v="-2.9627766748397287E-6"/>
    <n v="-2.9627766748397287E-3"/>
    <n v="-2.9627766748397288"/>
    <x v="0"/>
    <x v="20"/>
    <x v="0"/>
    <x v="0"/>
  </r>
  <r>
    <n v="5868"/>
    <d v="2020-10-16T00:00:00"/>
    <n v="16"/>
    <x v="1"/>
    <n v="7837"/>
    <s v="Sample"/>
    <s v="Night"/>
    <s v="7:25am"/>
    <s v="10:25am"/>
    <n v="3"/>
    <m/>
    <n v="33.279362203619819"/>
    <n v="33.263959753438023"/>
    <n v="-1.5402450181795757E-2"/>
    <n v="1.023439"/>
    <n v="7.8354242525368534"/>
    <n v="7.7769215019306284"/>
    <n v="-5.8502750606225007E-2"/>
    <n v="2.672302746582901"/>
    <n v="2.3913033206461876"/>
    <n v="-0.28099942593671345"/>
    <n v="769.18007174424633"/>
    <n v="901.42523050343959"/>
    <n v="132.24515875919326"/>
    <n v="798.41718911815713"/>
    <n v="935.68938460435652"/>
    <n v="137.27219548619939"/>
    <n v="2254.4837200000002"/>
    <n v="2290.7574200000004"/>
    <n v="36.27370000000019"/>
    <n v="2.25448372E-3"/>
    <n v="2.2907574200000001E-3"/>
    <n v="2464.4589000000001"/>
    <n v="2472.6208099005398"/>
    <n v="8.1619099005397402"/>
    <n v="5.2502259455397411"/>
    <n v="2.4644589E-3"/>
    <n v="2.4726208099005399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587895"/>
    <n v="2.0468780000000016E-2"/>
    <n v="-1.6067992300000002"/>
    <n v="-1.5863304499999997"/>
    <n v="-1.0234389999999953E-2"/>
    <n v="-1.89336215"/>
    <n v="5.250225945539741E-6"/>
    <n v="-2.0149822468039673E-4"/>
    <n v="-6.7166074893465575E-5"/>
    <n v="4"/>
    <n v="2"/>
    <n v="1.7"/>
    <n v="46.495571273132001"/>
    <n v="-1.4445693009965933E-6"/>
    <n v="-1.4445693009965932E-3"/>
    <n v="-1.4445693009965932"/>
    <x v="0"/>
    <x v="21"/>
    <x v="0"/>
    <x v="0"/>
  </r>
  <r>
    <n v="5869"/>
    <d v="2020-10-16T00:00:00"/>
    <n v="16"/>
    <x v="1"/>
    <n v="7844"/>
    <s v="Sample"/>
    <s v="Night"/>
    <s v="7:25am"/>
    <s v="10:25am"/>
    <n v="3"/>
    <m/>
    <n v="33.279362203619819"/>
    <n v="33.257399386972331"/>
    <n v="-2.1962816647487671E-2"/>
    <n v="1.023434"/>
    <n v="7.8354242525368534"/>
    <n v="7.8043370364535072"/>
    <n v="-3.1087216083346192E-2"/>
    <n v="2.672302746582901"/>
    <n v="2.5255890173835711"/>
    <n v="-0.1467137291993299"/>
    <n v="769.18007174424633"/>
    <n v="839.24614490470492"/>
    <n v="70.066073160458586"/>
    <n v="798.41718911815713"/>
    <n v="871.14692241157809"/>
    <n v="72.729733293420963"/>
    <n v="2254.4837200000002"/>
    <n v="2279.6667400000001"/>
    <n v="25.183019999999942"/>
    <n v="2.25448372E-3"/>
    <n v="2.2796667400000001E-3"/>
    <n v="2464.4589000000001"/>
    <n v="2474.7288122291402"/>
    <n v="10.269912229140118"/>
    <n v="7.3582424991401183"/>
    <n v="2.4644589E-3"/>
    <n v="2.4747288122291401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5813699999999"/>
    <n v="2.0468680000000017E-2"/>
    <n v="-1.6067913800000002"/>
    <n v="-1.5863226999999998"/>
    <n v="-1.0234339999999951E-2"/>
    <n v="-1.8933529"/>
    <n v="7.3582424991401181E-6"/>
    <n v="-2.8240033326993631E-4"/>
    <n v="-9.4133444423312104E-5"/>
    <n v="3.8"/>
    <n v="1.9"/>
    <n v="2"/>
    <n v="46.5584031262038"/>
    <n v="-2.0218357611653636E-6"/>
    <n v="-2.0218357611653634E-3"/>
    <n v="-2.0218357611653635"/>
    <x v="0"/>
    <x v="22"/>
    <x v="0"/>
    <x v="0"/>
  </r>
  <r>
    <n v="5870"/>
    <d v="2020-10-16T00:00:00"/>
    <n v="16"/>
    <x v="1"/>
    <n v="7860"/>
    <s v="Sample"/>
    <s v="Night"/>
    <s v="7:25am"/>
    <s v="10:25am"/>
    <n v="3"/>
    <m/>
    <n v="33.279362203619819"/>
    <n v="33.292825096770763"/>
    <n v="1.3462893150943955E-2"/>
    <n v="1.023461"/>
    <n v="7.8354242525368534"/>
    <n v="7.8293756802200187"/>
    <n v="-6.0485723168346439E-3"/>
    <n v="2.672302746582901"/>
    <n v="2.6547174595072578"/>
    <n v="-1.7585287075643219E-2"/>
    <n v="769.18007174424633"/>
    <n v="785.46949056277288"/>
    <n v="16.289418818526542"/>
    <n v="798.41718911815713"/>
    <n v="815.32555413070656"/>
    <n v="16.908365012549439"/>
    <n v="2254.4837200000002"/>
    <n v="2268.56639"/>
    <n v="14.08266999999978"/>
    <n v="2.25448372E-3"/>
    <n v="2.2685663899999998E-3"/>
    <n v="2464.4589000000001"/>
    <n v="2476.2923136539998"/>
    <n v="11.833413653999742"/>
    <n v="8.9216671089997419"/>
    <n v="2.4644589E-3"/>
    <n v="2.4762923136539996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6166049999998"/>
    <n v="2.0469220000000017E-2"/>
    <n v="-1.6068337700000002"/>
    <n v="-1.5863645499999997"/>
    <n v="-1.0234609999999951E-2"/>
    <n v="-1.89340285"/>
    <n v="8.9216671089997413E-6"/>
    <n v="-3.424116877891494E-4"/>
    <n v="-1.141372292630498E-4"/>
    <n v="3.7"/>
    <n v="1.85"/>
    <n v="1.6"/>
    <n v="40.102430223076354"/>
    <n v="-2.8461424564083203E-6"/>
    <n v="-2.8461424564083203E-3"/>
    <n v="-2.8461424564083204"/>
    <x v="0"/>
    <x v="23"/>
    <x v="0"/>
    <x v="0"/>
  </r>
  <r>
    <n v="5871"/>
    <d v="2020-10-16T00:00:00"/>
    <n v="16"/>
    <x v="1"/>
    <n v="7850"/>
    <s v="Sample"/>
    <s v="Night"/>
    <s v="7:25am"/>
    <s v="10:25am"/>
    <n v="3"/>
    <m/>
    <n v="33.279362203619819"/>
    <n v="33.286264829984916"/>
    <n v="6.9026263650968644E-3"/>
    <n v="1.0234559999999999"/>
    <n v="7.8354242525368534"/>
    <n v="7.8217813793064801"/>
    <n v="-1.3642873230373276E-2"/>
    <n v="2.672302746582901"/>
    <n v="2.6186157235695675"/>
    <n v="-5.3687023013333501E-2"/>
    <n v="769.18007174424633"/>
    <n v="802.47953174593204"/>
    <n v="33.299460001685702"/>
    <n v="798.41718911815713"/>
    <n v="832.9822679005988"/>
    <n v="34.565078782441674"/>
    <n v="2254.4837200000002"/>
    <n v="2274.9647580000001"/>
    <n v="20.481037999999899"/>
    <n v="2.25448372E-3"/>
    <n v="2.274964758E-3"/>
    <n v="2464.4589000000001"/>
    <n v="2479.01918378036"/>
    <n v="14.560283780359896"/>
    <n v="11.648551460359895"/>
    <n v="2.4644589E-3"/>
    <n v="2.4790191837803597E-3"/>
    <n v="1.6950000000000001"/>
    <n v="0.245"/>
    <n v="6.3849999999999998"/>
    <n v="5.91"/>
    <n v="0.47499999999999998"/>
    <n v="3.85"/>
    <n v="3"/>
    <n v="0.26500000000000001"/>
    <n v="4.8149999999999995"/>
    <n v="4.3600000000000003"/>
    <n v="0.46500000000000002"/>
    <n v="2"/>
    <n v="1.3049999999999999"/>
    <n v="2.0000000000000018E-2"/>
    <n v="-1.5700000000000003"/>
    <n v="-1.5499999999999998"/>
    <n v="-9.9999999999999534E-3"/>
    <n v="-1.85"/>
    <n v="1.3356100799999999"/>
    <n v="2.0469120000000018E-2"/>
    <n v="-1.6068259200000001"/>
    <n v="-1.5863567999999997"/>
    <n v="-1.0234559999999952E-2"/>
    <n v="-1.8933936"/>
    <n v="1.1648551460359894E-5"/>
    <n v="-4.4706674562802859E-4"/>
    <n v="-1.490222485426762E-4"/>
    <n v="3.5"/>
    <n v="1.75"/>
    <n v="2"/>
    <n v="41.233403578368751"/>
    <n v="-3.614114664569044E-6"/>
    <n v="-3.6141146645690442E-3"/>
    <n v="-3.6141146645690441"/>
    <x v="0"/>
    <x v="24"/>
    <x v="0"/>
    <x v="0"/>
  </r>
  <r>
    <n v="2243"/>
    <d v="2020-10-12T00:00:00"/>
    <n v="13"/>
    <x v="2"/>
    <s v="blank"/>
    <s v="Control"/>
    <s v="Day"/>
    <s v="11:55am"/>
    <s v="2:50pm"/>
    <n v="2.92"/>
    <m/>
    <n v="31.110829320594469"/>
    <n v="31.163371467264696"/>
    <n v="5.2542146670226941E-2"/>
    <n v="1.0218389999999999"/>
    <n v="8.0564734126510213"/>
    <n v="8.0654698814923744"/>
    <n v="8.996468841353078E-3"/>
    <n v="3.9132920882760756"/>
    <n v="3.9798193209114681"/>
    <n v="6.6527232635392508E-2"/>
    <n v="428.37787055180678"/>
    <n v="417.42693352843054"/>
    <n v="-10.950937023376241"/>
    <n v="444.68078953970473"/>
    <n v="433.31261770677872"/>
    <n v="-11.368171832926009"/>
    <n v="2147.1204240000002"/>
    <n v="2141.6376840000003"/>
    <n v="-5.4827399999999216"/>
    <n v="2.1471204240000002E-3"/>
    <n v="2.1416376840000004E-3"/>
    <n v="2465.3342525959306"/>
    <n v="2465.9820811394902"/>
    <n v="0.64782854355962627"/>
    <n v="-5.7240366440374002E-2"/>
    <n v="2.4653342525959303E-3"/>
    <n v="2.4659820811394899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93674500000004"/>
    <n v="5.1091950000000039E-3"/>
    <n v="-0.25035055500000009"/>
    <n v="-0.24524136000000021"/>
    <n v="0"/>
    <n v="0.40873559999999987"/>
    <n v="-5.7240366440373997E-8"/>
    <n v="2.1933914551149496E-6"/>
    <n v="7.3113048503831651E-7"/>
    <m/>
    <m/>
    <m/>
    <m/>
    <m/>
    <m/>
    <m/>
    <x v="0"/>
    <x v="0"/>
    <x v="0"/>
    <x v="0"/>
  </r>
  <r>
    <n v="2239"/>
    <d v="2020-10-12T00:00:00"/>
    <n v="13"/>
    <x v="2"/>
    <n v="7828"/>
    <s v="Sample"/>
    <s v="Day"/>
    <s v="11:55am"/>
    <s v="2:50pm"/>
    <n v="2.92"/>
    <m/>
    <n v="31.110829320594469"/>
    <n v="31.210658212262086"/>
    <n v="9.9828891667616659E-2"/>
    <n v="1.0218750000000001"/>
    <n v="8.0564734126510213"/>
    <n v="8.201279983918031"/>
    <n v="0.14480657126700969"/>
    <n v="3.9132920882760756"/>
    <n v="5.0231270622672053"/>
    <n v="1.1098349739911297"/>
    <n v="428.37787055180678"/>
    <n v="281.54988646969258"/>
    <n v="-146.8279840821142"/>
    <n v="444.68078953970473"/>
    <n v="292.26432003105447"/>
    <n v="-152.41646950865027"/>
    <n v="2147.1204240000002"/>
    <n v="2054.6375940000003"/>
    <n v="-92.482829999999922"/>
    <n v="2.1471204240000002E-3"/>
    <n v="2.054637594E-3"/>
    <n v="2465.3342525959306"/>
    <n v="2471.6039142519298"/>
    <n v="6.2696616559992435"/>
    <n v="5.564567905999243"/>
    <n v="2.4653342525959303E-3"/>
    <n v="2.4716039142519295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95312500000013"/>
    <n v="5.1093750000000054E-3"/>
    <n v="-0.25035937500000011"/>
    <n v="-0.24525000000000025"/>
    <n v="0"/>
    <n v="0.40874999999999995"/>
    <n v="5.5645679059992431E-6"/>
    <n v="-2.1323598108536162E-4"/>
    <n v="-7.1078660361787211E-5"/>
    <n v="3.45"/>
    <n v="1.7250000000000001"/>
    <n v="1.1000000000000001"/>
    <n v="30.618747400051543"/>
    <n v="-2.3214098027297995E-6"/>
    <n v="-2.3214098027297993E-3"/>
    <n v="-2.3214098027297996"/>
    <x v="25"/>
    <x v="0"/>
    <x v="25"/>
    <x v="25"/>
  </r>
  <r>
    <n v="2240"/>
    <d v="2020-10-12T00:00:00"/>
    <n v="13"/>
    <x v="2"/>
    <n v="7856"/>
    <s v="Sample"/>
    <s v="Day"/>
    <s v="11:55am"/>
    <s v="2:50pm"/>
    <n v="2.92"/>
    <m/>
    <n v="31.110829320594469"/>
    <n v="31.244809050239159"/>
    <n v="0.13397972964468963"/>
    <n v="1.0219009999999999"/>
    <n v="8.0564734126510213"/>
    <n v="8.224728549869722"/>
    <n v="0.16825513721870067"/>
    <n v="3.9132920882760756"/>
    <n v="5.2475689292182928"/>
    <n v="1.3342768409422172"/>
    <n v="428.37787055180678"/>
    <n v="263.79749458408219"/>
    <n v="-164.58037596772459"/>
    <n v="444.68078953970473"/>
    <n v="273.83616396512383"/>
    <n v="-170.8446255745809"/>
    <n v="2147.1204240000002"/>
    <n v="2048.845624"/>
    <n v="-98.274800000000141"/>
    <n v="2.1471204240000002E-3"/>
    <n v="2.0488456239999998E-3"/>
    <n v="2465.3342525959306"/>
    <n v="2484.9599145279899"/>
    <n v="19.625661932059302"/>
    <n v="18.920550242059303"/>
    <n v="2.4653342525959303E-3"/>
    <n v="2.4849599145279899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96495500000007"/>
    <n v="5.1095050000000046E-3"/>
    <n v="-0.25036574500000008"/>
    <n v="-0.24525624000000021"/>
    <n v="0"/>
    <n v="0.40876039999999991"/>
    <n v="1.8920550242059302E-5"/>
    <n v="-7.2505984548414907E-4"/>
    <n v="-2.4168661516138303E-4"/>
    <n v="3.8"/>
    <n v="1.9"/>
    <n v="2.2000000000000002"/>
    <n v="48.946013542932199"/>
    <n v="-4.9378202159281378E-6"/>
    <n v="-4.9378202159281381E-3"/>
    <n v="-4.9378202159281379"/>
    <x v="26"/>
    <x v="0"/>
    <x v="26"/>
    <x v="26"/>
  </r>
  <r>
    <n v="2241"/>
    <d v="2020-10-12T00:00:00"/>
    <n v="13"/>
    <x v="2"/>
    <n v="7831"/>
    <s v="Sample"/>
    <s v="Day"/>
    <s v="11:55am"/>
    <s v="2:50pm"/>
    <n v="2.92"/>
    <m/>
    <n v="31.110829320594469"/>
    <n v="31.194896088957741"/>
    <n v="8.4066768363271649E-2"/>
    <n v="1.021863"/>
    <n v="8.0564734126510213"/>
    <n v="8.2193087831630525"/>
    <n v="0.16283537051203112"/>
    <n v="3.9132920882760756"/>
    <n v="5.1729068260259963"/>
    <n v="1.2596147377499207"/>
    <n v="428.37787055180678"/>
    <n v="266.95004379979406"/>
    <n v="-161.42782675201272"/>
    <n v="444.68078953970473"/>
    <n v="277.10896804351063"/>
    <n v="-167.5718214961941"/>
    <n v="2147.1204240000002"/>
    <n v="2042.8357040000001"/>
    <n v="-104.28472000000011"/>
    <n v="2.1471204240000002E-3"/>
    <n v="2.042835704E-3"/>
    <n v="2465.3342525959306"/>
    <n v="2472.8730782458697"/>
    <n v="7.5388256499390991"/>
    <n v="6.8337401799390989"/>
    <n v="2.4653342525959303E-3"/>
    <n v="2.4728730782458694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94766500000007"/>
    <n v="5.109315000000004E-3"/>
    <n v="-0.2503564350000001"/>
    <n v="-0.24524712000000021"/>
    <n v="0"/>
    <n v="0.40874519999999992"/>
    <n v="6.8337401799390983E-6"/>
    <n v="-2.6186798405599147E-4"/>
    <n v="-8.7289328018663823E-5"/>
    <n v="3.6"/>
    <n v="1.8"/>
    <n v="1.7"/>
    <n v="39.584067435234005"/>
    <n v="-2.2051631798951284E-6"/>
    <n v="-2.2051631798951283E-3"/>
    <n v="-2.2051631798951283"/>
    <x v="27"/>
    <x v="0"/>
    <x v="27"/>
    <x v="27"/>
  </r>
  <r>
    <n v="2242"/>
    <d v="2020-10-12T00:00:00"/>
    <n v="13"/>
    <x v="2"/>
    <n v="7847"/>
    <s v="Sample"/>
    <s v="Day"/>
    <s v="11:55am"/>
    <s v="2:50pm"/>
    <n v="2.92"/>
    <m/>
    <n v="31.110829320594469"/>
    <n v="31.225106715405541"/>
    <n v="0.11427739481107224"/>
    <n v="1.0218860000000001"/>
    <n v="8.0564734126510213"/>
    <n v="8.2174734695630374"/>
    <n v="0.16100005691201602"/>
    <n v="3.9132920882760756"/>
    <n v="5.1570066672051409"/>
    <n v="1.2437145789290653"/>
    <n v="428.37787055180678"/>
    <n v="268.18508806993896"/>
    <n v="-160.19278248186782"/>
    <n v="444.68078953970473"/>
    <n v="278.39083846172804"/>
    <n v="-166.2899510779767"/>
    <n v="2147.1204240000002"/>
    <n v="2042.8976940000002"/>
    <n v="-104.22272999999996"/>
    <n v="2.1471204240000002E-3"/>
    <n v="2.0428976939999999E-3"/>
    <n v="2465.3342525959306"/>
    <n v="2471.7598444769901"/>
    <n v="6.4255918810595176"/>
    <n v="5.720490541059517"/>
    <n v="2.4653342525959303E-3"/>
    <n v="2.4717598444769901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95813000000008"/>
    <n v="5.1094300000000051E-3"/>
    <n v="-0.2503620700000001"/>
    <n v="-0.24525264000000024"/>
    <n v="0"/>
    <n v="0.40875439999999996"/>
    <n v="5.7204905410595168E-6"/>
    <n v="-2.1921334488904295E-4"/>
    <n v="-7.307111496301432E-5"/>
    <n v="3.55"/>
    <n v="1.7749999999999999"/>
    <n v="1.3"/>
    <n v="34.294410804751834"/>
    <n v="-2.1307004041862583E-6"/>
    <n v="-2.1307004041862584E-3"/>
    <n v="-2.1307004041862583"/>
    <x v="28"/>
    <x v="0"/>
    <x v="28"/>
    <x v="28"/>
  </r>
  <r>
    <n v="5854"/>
    <d v="2020-10-15T00:00:00"/>
    <n v="13"/>
    <x v="2"/>
    <n v="7859"/>
    <s v="Sample"/>
    <s v="Day"/>
    <s v="11:20am"/>
    <s v="2:20pm"/>
    <n v="3"/>
    <m/>
    <n v="33.027772314070013"/>
    <n v="33.008088706723854"/>
    <n v="-1.9683607346159704E-2"/>
    <n v="1.023244"/>
    <n v="8.0539607125254289"/>
    <n v="8.1945887327764328"/>
    <n v="0.14062802025100396"/>
    <n v="4.004221001076834"/>
    <n v="5.089070897700382"/>
    <n v="1.084849896623548"/>
    <n v="423.65357188352652"/>
    <n v="281.88154862540739"/>
    <n v="-141.77202325811913"/>
    <n v="439.75925311542102"/>
    <n v="292.59772129623485"/>
    <n v="-147.16153181918617"/>
    <n v="2140.4924970000002"/>
    <n v="2051.9195970000001"/>
    <n v="-88.572900000000118"/>
    <n v="2.1404924970000001E-3"/>
    <n v="2.0519195969999999E-3"/>
    <n v="2474.1227920000001"/>
    <n v="2483.4821919183901"/>
    <n v="9.3593999183899541"/>
    <n v="8.6533615583899532"/>
    <n v="2.4741227919999999E-3"/>
    <n v="2.48348219191839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57602000000009"/>
    <n v="5.1162200000000047E-3"/>
    <n v="-0.25069478000000012"/>
    <n v="-0.24557856000000022"/>
    <n v="0"/>
    <n v="0.40929759999999993"/>
    <n v="8.6533615583899525E-6"/>
    <n v="-3.3204376104199382E-4"/>
    <n v="-1.106812536806646E-4"/>
    <n v="3.8"/>
    <n v="1.9"/>
    <n v="1.9"/>
    <n v="45.364597917839596"/>
    <n v="-2.4398155998455192E-6"/>
    <n v="-2.4398155998455193E-3"/>
    <n v="-2.4398155998455193"/>
    <x v="29"/>
    <x v="0"/>
    <x v="29"/>
    <x v="29"/>
  </r>
  <r>
    <n v="5855"/>
    <d v="2020-10-15T00:00:00"/>
    <n v="13"/>
    <x v="2"/>
    <n v="7834"/>
    <s v="Sample"/>
    <s v="Day"/>
    <s v="11:20am"/>
    <s v="2:20pm"/>
    <n v="3"/>
    <m/>
    <n v="33.027772314070013"/>
    <n v="33.0185866558867"/>
    <n v="-9.1856581833127393E-3"/>
    <n v="1.0232520000000001"/>
    <n v="8.0539607125254289"/>
    <n v="8.2082417769952247"/>
    <n v="0.15428106446979584"/>
    <n v="4.004221001076834"/>
    <n v="5.2054317342577603"/>
    <n v="1.2012107331809263"/>
    <n v="423.65357188352652"/>
    <n v="270.6928140800203"/>
    <n v="-152.96075780350623"/>
    <n v="439.75925311542102"/>
    <n v="280.98356831563711"/>
    <n v="-158.7756847997839"/>
    <n v="2140.4924970000002"/>
    <n v="2043.2166970000003"/>
    <n v="-97.27579999999989"/>
    <n v="2.1404924970000001E-3"/>
    <n v="2.0432166970000003E-3"/>
    <n v="2474.1227920000001"/>
    <n v="2485.2345989491"/>
    <n v="11.111806949099901"/>
    <n v="10.405763069099899"/>
    <n v="2.4741227919999999E-3"/>
    <n v="2.4852345989490997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57966000000012"/>
    <n v="5.1162600000000044E-3"/>
    <n v="-0.25069674000000014"/>
    <n v="-0.24558048000000024"/>
    <n v="0"/>
    <n v="0.40930079999999991"/>
    <n v="1.0405763069099899E-5"/>
    <n v="-3.9928942019934786E-4"/>
    <n v="-1.3309647339978262E-4"/>
    <n v="3.7"/>
    <n v="1.85"/>
    <n v="1.8"/>
    <n v="42.427208786732947"/>
    <n v="-3.1370546685928133E-6"/>
    <n v="-3.1370546685928133E-3"/>
    <n v="-3.1370546685928131"/>
    <x v="30"/>
    <x v="0"/>
    <x v="30"/>
    <x v="30"/>
  </r>
  <r>
    <n v="5841"/>
    <d v="2020-10-15T00:00:00"/>
    <n v="13"/>
    <x v="2"/>
    <s v="blank"/>
    <s v="Control"/>
    <s v="Night"/>
    <s v="7:40am"/>
    <s v="10:40am"/>
    <n v="3"/>
    <m/>
    <n v="33.039582381091549"/>
    <n v="32.865048406531464"/>
    <n v="-0.17453397456008446"/>
    <n v="1.0231349999999999"/>
    <n v="8.0237063870807415"/>
    <n v="8.0228421918217787"/>
    <n v="-8.6419525896275218E-4"/>
    <n v="3.8110599857533831"/>
    <n v="3.8000727841127442"/>
    <n v="-1.0987201640638933E-2"/>
    <n v="463.37497755568052"/>
    <n v="465.7054567619935"/>
    <n v="2.3304792063129867"/>
    <n v="480.99059655167906"/>
    <n v="483.41141597708742"/>
    <n v="2.4208194254083537"/>
    <n v="2167.7944157528882"/>
    <n v="2171.3208157528884"/>
    <n v="3.5264000000001943"/>
    <n v="2.1677944157528881E-3"/>
    <n v="2.1713208157528884E-3"/>
    <n v="2483.241194372863"/>
    <n v="2484.9780515060402"/>
    <n v="1.7368571331771818"/>
    <n v="1.0308939831771817"/>
    <n v="2.483241194372863E-3"/>
    <n v="2.48497805150604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52642500000002"/>
    <n v="5.1156750000000044E-3"/>
    <n v="-0.2506680750000001"/>
    <n v="-0.2455524000000002"/>
    <n v="0"/>
    <n v="0.4092539999999999"/>
    <n v="1.0308939831771818E-6"/>
    <n v="-3.9552889330424472E-5"/>
    <n v="-1.3184296443474824E-5"/>
    <m/>
    <m/>
    <m/>
    <m/>
    <m/>
    <m/>
    <m/>
    <x v="0"/>
    <x v="0"/>
    <x v="0"/>
    <x v="0"/>
  </r>
  <r>
    <n v="5801"/>
    <d v="2020-10-14T00:00:00"/>
    <n v="13"/>
    <x v="2"/>
    <n v="7859"/>
    <s v="Sample"/>
    <s v="Night"/>
    <s v="7:55am"/>
    <s v="10:55am"/>
    <n v="3"/>
    <m/>
    <n v="32.256023796595372"/>
    <n v="32.208763867168926"/>
    <n v="-4.7259929426445524E-2"/>
    <n v="1.022635"/>
    <n v="8.0223147624824271"/>
    <n v="7.9552405382010738"/>
    <n v="-6.7074224281353345E-2"/>
    <n v="3.7581627632575985"/>
    <n v="3.3314101719282596"/>
    <n v="-0.42675259132933885"/>
    <n v="468.22280633738166"/>
    <n v="565.89674414199555"/>
    <n v="97.6739378046139"/>
    <n v="486.0305974863353"/>
    <n v="587.41991609712591"/>
    <n v="101.38931861079061"/>
    <n v="2170.7727289999998"/>
    <n v="2215.6012489999998"/>
    <n v="44.828520000000026"/>
    <n v="2.1707727289999998E-3"/>
    <n v="2.2156012489999996E-3"/>
    <n v="2478.5941790000002"/>
    <n v="2483.8254986737602"/>
    <n v="5.2313196737600265"/>
    <n v="4.5257015237600262"/>
    <n v="2.4785941789999999E-3"/>
    <n v="2.4838254986737601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29892500000003"/>
    <n v="5.1131750000000045E-3"/>
    <n v="-0.25054557500000008"/>
    <n v="-0.24543240000000022"/>
    <n v="0"/>
    <n v="0.40905399999999992"/>
    <n v="4.525701523760026E-6"/>
    <n v="-1.7355527916563753E-4"/>
    <n v="-5.7851759721879176E-5"/>
    <n v="3.8"/>
    <n v="1.9"/>
    <n v="1.9"/>
    <n v="45.364597917839596"/>
    <n v="-1.2752622612605371E-6"/>
    <n v="-1.275262261260537E-3"/>
    <n v="-1.2752622612605371"/>
    <x v="0"/>
    <x v="25"/>
    <x v="0"/>
    <x v="0"/>
  </r>
  <r>
    <n v="5802"/>
    <d v="2020-10-14T00:00:00"/>
    <n v="13"/>
    <x v="2"/>
    <n v="7834"/>
    <s v="Sample"/>
    <s v="Night"/>
    <s v="7:55am"/>
    <s v="10:55am"/>
    <n v="3"/>
    <m/>
    <n v="32.256023796595372"/>
    <n v="32.253398275129712"/>
    <n v="-2.6255214656600856E-3"/>
    <n v="1.0226690000000001"/>
    <n v="8.0223147624824271"/>
    <n v="7.9939521138412415"/>
    <n v="-2.836264864118565E-2"/>
    <n v="3.7581627632575985"/>
    <n v="3.5906362236049296"/>
    <n v="-0.16752653965266884"/>
    <n v="468.22280633738166"/>
    <n v="509.80079085550057"/>
    <n v="41.57798451811891"/>
    <n v="486.0305974863353"/>
    <n v="529.18993496126666"/>
    <n v="43.159337474931363"/>
    <n v="2170.7727289999998"/>
    <n v="2200.1453789999996"/>
    <n v="29.372649999999794"/>
    <n v="2.1707727289999998E-3"/>
    <n v="2.2001453789999995E-3"/>
    <n v="2478.5941790000002"/>
    <n v="2491.9535736367202"/>
    <n v="13.359394636720026"/>
    <n v="12.653753026720025"/>
    <n v="2.4785941789999999E-3"/>
    <n v="2.49195357363672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3143950000001"/>
    <n v="5.1133450000000044E-3"/>
    <n v="-0.25055390500000013"/>
    <n v="-0.24544056000000022"/>
    <n v="0"/>
    <n v="0.40906759999999992"/>
    <n v="1.2653753026720024E-5"/>
    <n v="-4.8527253577810279E-4"/>
    <n v="-1.6175751192603425E-4"/>
    <n v="3.7"/>
    <n v="1.85"/>
    <n v="1.8"/>
    <n v="42.427208786732947"/>
    <n v="-3.8125890566860969E-6"/>
    <n v="-3.8125890566860971E-3"/>
    <n v="-3.8125890566860972"/>
    <x v="0"/>
    <x v="26"/>
    <x v="0"/>
    <x v="0"/>
  </r>
  <r>
    <n v="5837"/>
    <d v="2020-10-15T00:00:00"/>
    <n v="13"/>
    <x v="2"/>
    <n v="7828"/>
    <s v="Sample"/>
    <s v="Night"/>
    <s v="7:40am"/>
    <s v="10:40am"/>
    <n v="3"/>
    <m/>
    <n v="33.039582381091549"/>
    <n v="33.040894606250781"/>
    <n v="1.3122251592321277E-3"/>
    <n v="1.023269"/>
    <n v="8.0237063870807415"/>
    <n v="7.9735486188052018"/>
    <n v="-5.0157768275539638E-2"/>
    <n v="3.8110599857533831"/>
    <n v="3.4882666568663234"/>
    <n v="-0.32279332888705969"/>
    <n v="463.37497755568052"/>
    <n v="534.31734062821977"/>
    <n v="70.942363072539251"/>
    <n v="480.99059655167906"/>
    <n v="554.62988268762513"/>
    <n v="73.639286135946065"/>
    <n v="2167.7944157528882"/>
    <n v="2202.424535752888"/>
    <n v="34.630119999999806"/>
    <n v="2.1677944157528881E-3"/>
    <n v="2.2024245357528879E-3"/>
    <n v="2483.241194372863"/>
    <n v="2487.8198051549898"/>
    <n v="4.578610782126816"/>
    <n v="3.8725551721268161"/>
    <n v="2.483241194372863E-3"/>
    <n v="2.4878198051549896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58739500000007"/>
    <n v="5.1163450000000048E-3"/>
    <n v="-0.25070090500000008"/>
    <n v="-0.2455845600000002"/>
    <n v="0"/>
    <n v="0.40930759999999988"/>
    <n v="3.8725551721268157E-6"/>
    <n v="-1.4859996219101381E-4"/>
    <n v="-4.953332073033794E-5"/>
    <n v="3.45"/>
    <n v="1.7250000000000001"/>
    <n v="1.1000000000000001"/>
    <n v="30.618747400051543"/>
    <n v="-1.617744843809468E-6"/>
    <n v="-1.617744843809468E-3"/>
    <n v="-1.6177448438094679"/>
    <x v="0"/>
    <x v="27"/>
    <x v="0"/>
    <x v="0"/>
  </r>
  <r>
    <n v="5838"/>
    <d v="2020-10-15T00:00:00"/>
    <n v="13"/>
    <x v="2"/>
    <n v="7856"/>
    <s v="Sample"/>
    <s v="Night"/>
    <s v="7:40am"/>
    <s v="10:40am"/>
    <n v="3"/>
    <m/>
    <n v="33.039582381091549"/>
    <n v="33.014649931712057"/>
    <n v="-2.4932449379491572E-2"/>
    <n v="1.0232490000000001"/>
    <n v="8.0237063870807415"/>
    <n v="7.9938001932620715"/>
    <n v="-2.990619381866999E-2"/>
    <n v="3.8110599857533831"/>
    <n v="3.6181921148154585"/>
    <n v="-0.19286787093792457"/>
    <n v="463.37497755568052"/>
    <n v="505.16474770725193"/>
    <n v="41.789770151571418"/>
    <n v="480.99059655167906"/>
    <n v="524.3693130048141"/>
    <n v="43.378716453135041"/>
    <n v="2167.7944157528882"/>
    <n v="2190.7434357528882"/>
    <n v="22.949020000000019"/>
    <n v="2.1677944157528881E-3"/>
    <n v="2.190743435752888E-3"/>
    <n v="2483.241194372863"/>
    <n v="2488.0609143792699"/>
    <n v="4.8197200064068966"/>
    <n v="4.1136781964068962"/>
    <n v="2.483241194372863E-3"/>
    <n v="2.4880609143792696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57829500000009"/>
    <n v="5.1162450000000045E-3"/>
    <n v="-0.25069600500000011"/>
    <n v="-0.24557976000000023"/>
    <n v="0"/>
    <n v="0.40929959999999993"/>
    <n v="4.1136781964068962E-6"/>
    <n v="-1.5784939127981852E-4"/>
    <n v="-5.2616463759939507E-5"/>
    <n v="3.8"/>
    <n v="1.9"/>
    <n v="2.2000000000000002"/>
    <n v="48.946013542932199"/>
    <n v="-1.0749897683452369E-6"/>
    <n v="-1.074989768345237E-3"/>
    <n v="-1.074989768345237"/>
    <x v="0"/>
    <x v="28"/>
    <x v="0"/>
    <x v="0"/>
  </r>
  <r>
    <n v="5839"/>
    <d v="2020-10-15T00:00:00"/>
    <n v="13"/>
    <x v="2"/>
    <n v="7831"/>
    <s v="Sample"/>
    <s v="Night"/>
    <s v="7:40am"/>
    <s v="10:40am"/>
    <n v="3"/>
    <m/>
    <n v="33.039582381091549"/>
    <n v="32.989717156877155"/>
    <n v="-4.9865224214393322E-2"/>
    <n v="1.0232300000000001"/>
    <n v="8.0237063870807415"/>
    <n v="7.9834764528695521"/>
    <n v="-4.0229934211189367E-2"/>
    <n v="3.8110599857533831"/>
    <n v="3.553458238663691"/>
    <n v="-0.25760174708969208"/>
    <n v="463.37497755568052"/>
    <n v="520.57433193820532"/>
    <n v="57.199354382524803"/>
    <n v="480.99059655167906"/>
    <n v="540.36499340242653"/>
    <n v="59.374396850747473"/>
    <n v="2167.7944157528882"/>
    <n v="2199.2566157528881"/>
    <n v="31.462199999999939"/>
    <n v="2.1677944157528881E-3"/>
    <n v="2.199256615752888E-3"/>
    <n v="2483.241194372863"/>
    <n v="2490.3765096678144"/>
    <n v="7.1353152949513969"/>
    <n v="6.4292865949513969"/>
    <n v="2.483241194372863E-3"/>
    <n v="2.4903765096678143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56965000000011"/>
    <n v="5.1161500000000051E-3"/>
    <n v="-0.25069135000000015"/>
    <n v="-0.24557520000000024"/>
    <n v="0"/>
    <n v="0.40929199999999993"/>
    <n v="6.4292865949513966E-6"/>
    <n v="-2.4669895959570444E-4"/>
    <n v="-8.223298653190148E-5"/>
    <n v="3.6"/>
    <n v="1.8"/>
    <n v="1.7"/>
    <n v="39.584067435234005"/>
    <n v="-2.0774263955175417E-6"/>
    <n v="-2.0774263955175417E-3"/>
    <n v="-2.0774263955175418"/>
    <x v="0"/>
    <x v="29"/>
    <x v="0"/>
    <x v="0"/>
  </r>
  <r>
    <n v="5840"/>
    <d v="2020-10-15T00:00:00"/>
    <n v="13"/>
    <x v="2"/>
    <n v="7847"/>
    <s v="Sample"/>
    <s v="Night"/>
    <s v="7:40am"/>
    <s v="10:40am"/>
    <n v="3"/>
    <m/>
    <n v="33.039582381091549"/>
    <n v="32.993653932428799"/>
    <n v="-4.5928448662749588E-2"/>
    <n v="1.0232330000000001"/>
    <n v="8.0237063870807415"/>
    <n v="7.9711790703234433"/>
    <n v="-5.2527316757298159E-2"/>
    <n v="3.8110599857533831"/>
    <n v="3.4734366283011937"/>
    <n v="-0.33762335745218941"/>
    <n v="463.37497755568052"/>
    <n v="538.4524292765052"/>
    <n v="75.077451720824683"/>
    <n v="480.99059655167906"/>
    <n v="558.92271641788102"/>
    <n v="77.932119866201958"/>
    <n v="2167.7944157528882"/>
    <n v="2205.620675752888"/>
    <n v="37.82625999999982"/>
    <n v="2.1677944157528881E-3"/>
    <n v="2.2056206757528878E-3"/>
    <n v="2483.241194372863"/>
    <n v="2489.3906322229686"/>
    <n v="6.1494378501056417"/>
    <n v="5.4434070801056409"/>
    <n v="2.483241194372863E-3"/>
    <n v="2.4893906322229686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57101500000009"/>
    <n v="5.116165000000005E-3"/>
    <n v="-0.25069208500000012"/>
    <n v="-0.24557592000000023"/>
    <n v="0"/>
    <n v="0.40929319999999991"/>
    <n v="5.4434070801056408E-6"/>
    <n v="-2.0887026587991506E-4"/>
    <n v="-6.9623421959971691E-5"/>
    <n v="3.55"/>
    <n v="1.7749999999999999"/>
    <n v="1.3"/>
    <n v="34.294410804751834"/>
    <n v="-2.0301681914396579E-6"/>
    <n v="-2.0301681914396581E-3"/>
    <n v="-2.0301681914396581"/>
    <x v="0"/>
    <x v="30"/>
    <x v="0"/>
    <x v="0"/>
  </r>
  <r>
    <n v="5824"/>
    <d v="2020-10-14T00:00:00"/>
    <n v="15"/>
    <x v="2"/>
    <s v="blank"/>
    <s v="Control"/>
    <s v="Day"/>
    <s v="11:40am"/>
    <s v="2:45pm"/>
    <n v="3.08"/>
    <m/>
    <n v="32.651124188379164"/>
    <n v="32.605186435763287"/>
    <n v="-4.5937752615877514E-2"/>
    <n v="1.022937"/>
    <n v="8.0400932588106802"/>
    <n v="8.0528236046958828"/>
    <n v="1.273034588520261E-2"/>
    <n v="3.862574265865212"/>
    <n v="3.9443057490395832"/>
    <n v="8.1731483174371178E-2"/>
    <n v="439.34954698138017"/>
    <n v="423.5469011204251"/>
    <n v="-15.802645860955067"/>
    <n v="456.05548163860232"/>
    <n v="439.6523698714102"/>
    <n v="-16.403111767192115"/>
    <n v="2136.9937839999998"/>
    <n v="2127.3472569999999"/>
    <n v="-9.6465269999998782"/>
    <n v="2.1369937839999997E-3"/>
    <n v="2.1273472569999998E-3"/>
    <n v="2457.0505513867702"/>
    <n v="2454.8200109170998"/>
    <n v="-2.230540469670359"/>
    <n v="-2.9363669996703594"/>
    <n v="2.4570505513867701E-3"/>
    <n v="2.4548200109170996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43633500000009"/>
    <n v="5.1146850000000042E-3"/>
    <n v="-0.2506195650000001"/>
    <n v="-0.2455048800000002"/>
    <n v="0"/>
    <n v="0.40917479999999989"/>
    <n v="-2.9363669996703594E-6"/>
    <n v="1.1263944185781744E-4"/>
    <n v="3.7546480619272478E-5"/>
    <m/>
    <m/>
    <m/>
    <m/>
    <m/>
    <m/>
    <m/>
    <x v="0"/>
    <x v="0"/>
    <x v="0"/>
    <x v="0"/>
  </r>
  <r>
    <n v="2282"/>
    <d v="2020-10-13T00:00:00"/>
    <n v="15"/>
    <x v="2"/>
    <n v="7843"/>
    <s v="Sample"/>
    <s v="Day"/>
    <s v="11:30am"/>
    <s v="2:30pm"/>
    <n v="3"/>
    <m/>
    <n v="31.010995422973284"/>
    <n v="31.083244138376603"/>
    <n v="7.2248715403318897E-2"/>
    <n v="1.0217780000000001"/>
    <n v="8.0395206301496938"/>
    <n v="8.2235100090115854"/>
    <n v="0.18398937886189159"/>
    <n v="3.8049850695187493"/>
    <n v="5.2259152483384508"/>
    <n v="1.4209301788197015"/>
    <n v="451.48162026211293"/>
    <n v="265.26279763861675"/>
    <n v="-186.21882262349618"/>
    <n v="468.66477501804633"/>
    <n v="275.3581493387872"/>
    <n v="-193.30662567925913"/>
    <n v="2165.8276540000002"/>
    <n v="2050.5532740000003"/>
    <n v="-115.27437999999984"/>
    <n v="2.1658276539999999E-3"/>
    <n v="2.0505532740000003E-3"/>
    <n v="2473.5261829999999"/>
    <n v="2483.97174520624"/>
    <n v="10.445562206240083"/>
    <n v="10.644808916240082"/>
    <n v="2.4735261829999999E-3"/>
    <n v="2.4839717452062398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37348000000019"/>
    <n v="4.5980010000000043E-2"/>
    <n v="0.83785795999999946"/>
    <n v="0.77655127999999984"/>
    <n v="5.1088899999999993E-2"/>
    <n v="0.97068909999999975"/>
    <n v="1.0644808916240081E-5"/>
    <n v="-4.0787368368067344E-4"/>
    <n v="-1.3595789456022448E-4"/>
    <n v="3.7"/>
    <n v="1.85"/>
    <n v="1.3"/>
    <n v="36.615262377591449"/>
    <n v="-3.7131481718790237E-6"/>
    <n v="-3.7131481718790235E-3"/>
    <n v="-3.7131481718790238"/>
    <x v="31"/>
    <x v="0"/>
    <x v="31"/>
    <x v="31"/>
  </r>
  <r>
    <n v="2283"/>
    <d v="2020-10-13T00:00:00"/>
    <n v="15"/>
    <x v="2"/>
    <n v="7864"/>
    <s v="Sample"/>
    <s v="Day"/>
    <s v="11:30am"/>
    <s v="2:30pm"/>
    <n v="3"/>
    <m/>
    <n v="31.010995422973284"/>
    <n v="31.070108203054762"/>
    <n v="5.9112780081477467E-2"/>
    <n v="1.021768"/>
    <n v="8.0395206301496938"/>
    <n v="8.2781772783229908"/>
    <n v="0.23865664817329701"/>
    <n v="3.8049850695187493"/>
    <n v="5.7026392912339974"/>
    <n v="1.8976542217152481"/>
    <n v="451.48162026211293"/>
    <n v="225.11245812502329"/>
    <n v="-226.36916213708963"/>
    <n v="468.66477501804633"/>
    <n v="233.67983476051984"/>
    <n v="-234.98494025752649"/>
    <n v="2165.8276540000002"/>
    <n v="2013.4449280000001"/>
    <n v="-152.38272600000005"/>
    <n v="2.1658276539999999E-3"/>
    <n v="2.0134449279999998E-3"/>
    <n v="2473.5261829999999"/>
    <n v="2488.4131800908899"/>
    <n v="14.886997090889963"/>
    <n v="15.086241850889961"/>
    <n v="2.4735261829999999E-3"/>
    <n v="2.4884131800908898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36688000000011"/>
    <n v="4.5979560000000044E-2"/>
    <n v="0.83784975999999944"/>
    <n v="0.77654367999999974"/>
    <n v="5.1088399999999992E-2"/>
    <n v="0.97067959999999975"/>
    <n v="1.5086241850889959E-5"/>
    <n v="-5.7804896863125491E-4"/>
    <n v="-1.9268298954375164E-4"/>
    <n v="3.7"/>
    <n v="1.85"/>
    <n v="1.6"/>
    <n v="40.102430223076354"/>
    <n v="-4.8047708947293435E-6"/>
    <n v="-4.8047708947293434E-3"/>
    <n v="-4.8047708947293435"/>
    <x v="32"/>
    <x v="0"/>
    <x v="32"/>
    <x v="32"/>
  </r>
  <r>
    <n v="5820"/>
    <d v="2020-10-14T00:00:00"/>
    <n v="15"/>
    <x v="2"/>
    <n v="7817"/>
    <s v="Sample"/>
    <s v="Day"/>
    <s v="11:40am"/>
    <s v="2:45pm"/>
    <n v="3.08"/>
    <m/>
    <n v="32.651124188379164"/>
    <n v="32.571060539019882"/>
    <n v="-8.0063649359281897E-2"/>
    <n v="1.0229109999999999"/>
    <n v="8.0400932588106802"/>
    <n v="8.1975760719644324"/>
    <n v="0.15748281315375223"/>
    <n v="3.862574265865212"/>
    <n v="5.0535210488963846"/>
    <n v="1.1909467830311726"/>
    <n v="439.34954698138017"/>
    <n v="278.84408302646978"/>
    <n v="-160.5054639549104"/>
    <n v="456.05548163860232"/>
    <n v="289.44739802486259"/>
    <n v="-166.60808361373972"/>
    <n v="2136.9937839999998"/>
    <n v="2038.7063219999998"/>
    <n v="-98.287462000000005"/>
    <n v="2.1369937839999997E-3"/>
    <n v="2.0387063219999995E-3"/>
    <n v="2457.0505513867702"/>
    <n v="2465.84768899135"/>
    <n v="8.7971376045798024"/>
    <n v="8.0913290145798022"/>
    <n v="2.4570505513867701E-3"/>
    <n v="2.4658476889913498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42450500000004"/>
    <n v="5.1145550000000041E-3"/>
    <n v="-0.25061319500000007"/>
    <n v="-0.24549864000000018"/>
    <n v="0"/>
    <n v="0.40916439999999987"/>
    <n v="8.0913290145798012E-6"/>
    <n v="-3.1037660451123145E-4"/>
    <n v="-1.0345886817041048E-4"/>
    <n v="3.7"/>
    <n v="1.85"/>
    <n v="2"/>
    <n v="44.751987350389555"/>
    <n v="-2.3118273465795009E-6"/>
    <n v="-2.311827346579501E-3"/>
    <n v="-2.3118273465795007"/>
    <x v="33"/>
    <x v="0"/>
    <x v="33"/>
    <x v="33"/>
  </r>
  <r>
    <n v="5821"/>
    <d v="2020-10-14T00:00:00"/>
    <n v="15"/>
    <x v="2"/>
    <n v="7842"/>
    <s v="Sample"/>
    <s v="Day"/>
    <s v="11:40am"/>
    <s v="2:45pm"/>
    <n v="3.08"/>
    <m/>
    <n v="32.651124188379164"/>
    <n v="32.614374073942507"/>
    <n v="-3.67501144366571E-2"/>
    <n v="1.0229440000000001"/>
    <n v="8.0400932588106802"/>
    <n v="8.2279617730053989"/>
    <n v="0.18786851419471873"/>
    <n v="3.862574265865212"/>
    <n v="5.3235151148686688"/>
    <n v="1.4609408490034568"/>
    <n v="439.34954698138017"/>
    <n v="255.12988801774435"/>
    <n v="-184.21965896363582"/>
    <n v="456.05548163860232"/>
    <n v="264.83121062083177"/>
    <n v="-191.22427101777055"/>
    <n v="2136.9937839999998"/>
    <n v="2022.7190339999997"/>
    <n v="-114.27475000000004"/>
    <n v="2.1369937839999997E-3"/>
    <n v="2.0227190339999995E-3"/>
    <n v="2457.0505513867702"/>
    <n v="2473.8590748486099"/>
    <n v="16.808523461839741"/>
    <n v="16.102692101839743"/>
    <n v="2.4570505513867701E-3"/>
    <n v="2.4738590748486096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43952000000011"/>
    <n v="5.1147200000000049E-3"/>
    <n v="-0.25062128000000011"/>
    <n v="-0.24550656000000023"/>
    <n v="0"/>
    <n v="0.40917759999999992"/>
    <n v="1.6102692101839743E-5"/>
    <n v="-6.1770571010341332E-4"/>
    <n v="-2.0590190336780445E-4"/>
    <n v="3.4"/>
    <n v="1.7"/>
    <n v="1.9"/>
    <n v="38.453094079941593"/>
    <n v="-5.3546251165055063E-6"/>
    <n v="-5.3546251165055066E-3"/>
    <n v="-5.3546251165055061"/>
    <x v="34"/>
    <x v="0"/>
    <x v="34"/>
    <x v="34"/>
  </r>
  <r>
    <n v="5822"/>
    <d v="2020-10-14T00:00:00"/>
    <n v="15"/>
    <x v="2"/>
    <n v="7841"/>
    <s v="Sample"/>
    <s v="Day"/>
    <s v="11:40am"/>
    <s v="2:45pm"/>
    <n v="3.08"/>
    <m/>
    <n v="32.651124188379164"/>
    <n v="32.613061556884873"/>
    <n v="-3.8062631494291566E-2"/>
    <n v="1.0229429999999999"/>
    <n v="8.0400932588106802"/>
    <n v="8.2724496949370323"/>
    <n v="0.23235643612635215"/>
    <n v="3.862574265865212"/>
    <n v="5.6756096677724628"/>
    <n v="1.8130354019072508"/>
    <n v="439.34954698138017"/>
    <n v="221.62187610455067"/>
    <n v="-217.72767087682951"/>
    <n v="456.05548163860232"/>
    <n v="230.04906166831097"/>
    <n v="-226.00641997029135"/>
    <n v="2136.9937839999998"/>
    <n v="1979.7201639999998"/>
    <n v="-157.27361999999994"/>
    <n v="2.1369937839999997E-3"/>
    <n v="1.9797201639999997E-3"/>
    <n v="2457.0505513867702"/>
    <n v="2463.2748731526999"/>
    <n v="6.2243217659297443"/>
    <n v="5.5184910959297442"/>
    <n v="2.4570505513867701E-3"/>
    <n v="2.4632748731527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43906500000004"/>
    <n v="5.114715000000004E-3"/>
    <n v="-0.2506210350000001"/>
    <n v="-0.24550632000000019"/>
    <n v="0"/>
    <n v="0.40917719999999991"/>
    <n v="5.5184910959297442E-6"/>
    <n v="-2.1169131889288724E-4"/>
    <n v="-7.0563772964295742E-5"/>
    <n v="3.8"/>
    <n v="1.9"/>
    <n v="1.8"/>
    <n v="44.170792709475393"/>
    <n v="-1.5975210911068527E-6"/>
    <n v="-1.5975210911068527E-3"/>
    <n v="-1.5975210911068527"/>
    <x v="35"/>
    <x v="0"/>
    <x v="35"/>
    <x v="35"/>
  </r>
  <r>
    <n v="5823"/>
    <d v="2020-10-14T00:00:00"/>
    <n v="15"/>
    <x v="2"/>
    <n v="7825"/>
    <s v="Sample"/>
    <s v="Day"/>
    <s v="11:40am"/>
    <s v="2:45pm"/>
    <n v="3.08"/>
    <m/>
    <n v="32.651124188379164"/>
    <n v="32.598623810240262"/>
    <n v="-5.2500378138901738E-2"/>
    <n v="1.022932"/>
    <n v="8.0400932588106802"/>
    <n v="8.2352439271533537"/>
    <n v="0.19515066834267358"/>
    <n v="3.862574265865212"/>
    <n v="5.3550860885791876"/>
    <n v="1.4925118227139755"/>
    <n v="439.34954698138017"/>
    <n v="248.26889951462798"/>
    <n v="-191.0806474667522"/>
    <n v="456.05548163860232"/>
    <n v="257.70941674439092"/>
    <n v="-198.34606489421139"/>
    <n v="2136.9937839999998"/>
    <n v="2006.6737439999997"/>
    <n v="-130.32004000000006"/>
    <n v="2.1369937839999997E-3"/>
    <n v="2.0066737439999997E-3"/>
    <n v="2457.0505513867702"/>
    <n v="2461.4206427703198"/>
    <n v="4.3700913835496067"/>
    <n v="3.6642683035496062"/>
    <n v="2.4570505513867701E-3"/>
    <n v="2.4614206427703198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43406000000004"/>
    <n v="5.1146600000000044E-3"/>
    <n v="-0.25061834000000011"/>
    <n v="-0.2455036800000002"/>
    <n v="0"/>
    <n v="0.40917279999999989"/>
    <n v="3.6642683035496059E-6"/>
    <n v="-1.405611489107477E-4"/>
    <n v="-4.685371630358257E-5"/>
    <n v="3.8"/>
    <n v="1.9"/>
    <n v="1"/>
    <n v="34.620351042561794"/>
    <n v="-1.3533576319310351E-6"/>
    <n v="-1.3533576319310352E-3"/>
    <n v="-1.353357631931035"/>
    <x v="36"/>
    <x v="0"/>
    <x v="36"/>
    <x v="36"/>
  </r>
  <r>
    <n v="2265"/>
    <d v="2020-10-13T00:00:00"/>
    <n v="15"/>
    <x v="2"/>
    <s v="blank"/>
    <s v="Control"/>
    <s v="Night"/>
    <s v="7:30am"/>
    <s v="10:30am"/>
    <n v="3"/>
    <m/>
    <n v="31.130532788189004"/>
    <n v="31.050404137729945"/>
    <n v="-8.0128650459059259E-2"/>
    <n v="1.0217529999999999"/>
    <n v="8.0360465760169433"/>
    <n v="8.03958402736213"/>
    <n v="3.5374513451866818E-3"/>
    <n v="3.8083855560725675"/>
    <n v="3.8312885068085434"/>
    <n v="2.2902950735975924E-2"/>
    <n v="457.78716417169733"/>
    <n v="454.01633477004577"/>
    <n v="-3.7708294016515538"/>
    <n v="475.20912855910279"/>
    <n v="471.2955749053786"/>
    <n v="-3.9135536537241933"/>
    <n v="2178.8926452000001"/>
    <n v="2179.0211072000002"/>
    <n v="0.12846200000012686"/>
    <n v="2.1788926452000002E-3"/>
    <n v="2.1790211071999999E-3"/>
    <n v="2486.6571010509201"/>
    <n v="2488.45388933398"/>
    <n v="1.7967882830598683"/>
    <n v="1.0917787130598677"/>
    <n v="2.48665710105092E-3"/>
    <n v="2.48845388933398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89761500000004"/>
    <n v="5.1087650000000038E-3"/>
    <n v="-0.25032948500000007"/>
    <n v="-0.2452207200000002"/>
    <n v="0"/>
    <n v="0.40870119999999988"/>
    <n v="1.0917787130598677E-6"/>
    <n v="-4.1832306577689703E-5"/>
    <n v="-1.3944102192563235E-5"/>
    <m/>
    <m/>
    <m/>
    <m/>
    <m/>
    <m/>
    <m/>
    <x v="0"/>
    <x v="0"/>
    <x v="0"/>
    <x v="0"/>
  </r>
  <r>
    <n v="2261"/>
    <d v="2020-10-13T00:00:00"/>
    <n v="15"/>
    <x v="2"/>
    <n v="7817"/>
    <s v="Sample"/>
    <s v="Night"/>
    <s v="7:30am"/>
    <s v="10:30am"/>
    <n v="3"/>
    <m/>
    <n v="31.130532788189004"/>
    <n v="31.100320724803769"/>
    <n v="-3.021206338523541E-2"/>
    <n v="1.0217909999999999"/>
    <n v="8.0360465760169433"/>
    <n v="7.9847918774015243"/>
    <n v="-5.1254698615418981E-2"/>
    <n v="3.8083855560725675"/>
    <n v="3.4752799541847139"/>
    <n v="-0.33310560188785354"/>
    <n v="457.78716417169733"/>
    <n v="529.36200873797952"/>
    <n v="71.574844566282195"/>
    <n v="475.20912855910279"/>
    <n v="549.50823417481229"/>
    <n v="74.299105615709493"/>
    <n v="2178.8926452000001"/>
    <n v="2213.7388552000002"/>
    <n v="34.846210000000156"/>
    <n v="2.1788926452000002E-3"/>
    <n v="2.2137388552E-3"/>
    <n v="2486.6571010509201"/>
    <n v="2491.1334021326902"/>
    <n v="4.4763010817700888"/>
    <n v="3.7712652917700882"/>
    <n v="2.48665710105092E-3"/>
    <n v="2.49113340213269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91490500000004"/>
    <n v="5.1089550000000044E-3"/>
    <n v="-0.25033879500000006"/>
    <n v="-0.2452298400000002"/>
    <n v="0"/>
    <n v="0.40871639999999987"/>
    <n v="3.7712652917700878E-6"/>
    <n v="-1.4450418501536435E-4"/>
    <n v="-4.8168061671788116E-5"/>
    <n v="3.7"/>
    <n v="1.85"/>
    <n v="2"/>
    <n v="44.751987350389555"/>
    <n v="-1.0763334663699315E-6"/>
    <n v="-1.0763334663699315E-3"/>
    <n v="-1.0763334663699315"/>
    <x v="0"/>
    <x v="31"/>
    <x v="0"/>
    <x v="0"/>
  </r>
  <r>
    <n v="2262"/>
    <d v="2020-10-13T00:00:00"/>
    <n v="15"/>
    <x v="2"/>
    <n v="7842"/>
    <s v="Sample"/>
    <s v="Night"/>
    <s v="7:30am"/>
    <s v="10:30am"/>
    <n v="3"/>
    <m/>
    <n v="31.130532788189004"/>
    <n v="31.114770029716823"/>
    <n v="-1.5762758472181559E-2"/>
    <n v="1.0218020000000001"/>
    <n v="8.0360465760169433"/>
    <n v="7.9692205427544147"/>
    <n v="-6.6826033262528561E-2"/>
    <n v="3.8083855560725675"/>
    <n v="3.3770481240717478"/>
    <n v="-0.43133743200081964"/>
    <n v="457.78716417169733"/>
    <n v="552.43930319910987"/>
    <n v="94.652139027412545"/>
    <n v="475.20912855910279"/>
    <n v="573.46362255293309"/>
    <n v="98.254493993830295"/>
    <n v="2178.8926452000001"/>
    <n v="2222.1743652"/>
    <n v="43.28171999999995"/>
    <n v="2.1788926452000002E-3"/>
    <n v="2.2221743652E-3"/>
    <n v="2486.6571010509201"/>
    <n v="2490.7148044921801"/>
    <n v="4.057703441259946"/>
    <n v="3.3526600612599458"/>
    <n v="2.48665710105092E-3"/>
    <n v="2.4907148044921801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9199100000001"/>
    <n v="5.109010000000005E-3"/>
    <n v="-0.25034149000000011"/>
    <n v="-0.24523248000000025"/>
    <n v="0"/>
    <n v="0.40872079999999994"/>
    <n v="3.3526600612599455E-6"/>
    <n v="-1.2846580334683258E-4"/>
    <n v="-4.282193444894419E-5"/>
    <n v="3.4"/>
    <n v="1.7"/>
    <n v="1.9"/>
    <n v="38.453094079941593"/>
    <n v="-1.1136147941676696E-6"/>
    <n v="-1.1136147941676697E-3"/>
    <n v="-1.1136147941676697"/>
    <x v="0"/>
    <x v="32"/>
    <x v="0"/>
    <x v="0"/>
  </r>
  <r>
    <n v="2263"/>
    <d v="2020-10-13T00:00:00"/>
    <n v="15"/>
    <x v="2"/>
    <n v="7841"/>
    <s v="Sample"/>
    <s v="Night"/>
    <s v="7:30am"/>
    <s v="10:30am"/>
    <n v="3"/>
    <m/>
    <n v="31.130532788189004"/>
    <n v="31.030699877673296"/>
    <n v="-9.9832910515708306E-2"/>
    <n v="1.021738"/>
    <n v="8.0360465760169433"/>
    <n v="7.9825033452892251"/>
    <n v="-5.3543230727718161E-2"/>
    <n v="3.8083855560725675"/>
    <n v="3.4569175137079799"/>
    <n v="-0.35146804236458751"/>
    <n v="457.78716417169733"/>
    <n v="533.08163335414167"/>
    <n v="75.294469182444345"/>
    <n v="475.20912855910279"/>
    <n v="553.37021624598651"/>
    <n v="78.161087686883718"/>
    <n v="2178.8926452000001"/>
    <n v="2215.3655452000003"/>
    <n v="36.472900000000209"/>
    <n v="2.1788926452000002E-3"/>
    <n v="2.2153655452000001E-3"/>
    <n v="2486.6571010509201"/>
    <n v="2490.88036118541"/>
    <n v="4.2232601344899194"/>
    <n v="3.5182609144899191"/>
    <n v="2.48665710105092E-3"/>
    <n v="2.4908803611854097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89079000000011"/>
    <n v="5.1086900000000051E-3"/>
    <n v="-0.25032581000000009"/>
    <n v="-0.24521712000000023"/>
    <n v="0"/>
    <n v="0.40869519999999993"/>
    <n v="3.5182609144899189E-6"/>
    <n v="-1.3480278263434126E-4"/>
    <n v="-4.4934260878113756E-5"/>
    <n v="3.8"/>
    <n v="1.9"/>
    <n v="1.8"/>
    <n v="44.170792709475393"/>
    <n v="-1.0172844570315937E-6"/>
    <n v="-1.0172844570315938E-3"/>
    <n v="-1.0172844570315938"/>
    <x v="0"/>
    <x v="33"/>
    <x v="0"/>
    <x v="0"/>
  </r>
  <r>
    <n v="2264"/>
    <d v="2020-10-13T00:00:00"/>
    <n v="15"/>
    <x v="2"/>
    <n v="7825"/>
    <s v="Sample"/>
    <s v="Night"/>
    <s v="7:30am"/>
    <s v="10:30am"/>
    <n v="3"/>
    <m/>
    <n v="31.130532788189004"/>
    <n v="31.088498488255009"/>
    <n v="-4.2034299933995101E-2"/>
    <n v="1.021782"/>
    <n v="8.0360465760169433"/>
    <n v="8.0052875677899191"/>
    <n v="-3.0759008227024154E-2"/>
    <n v="3.8083855560725675"/>
    <n v="3.614812543511329"/>
    <n v="-0.19357301256123849"/>
    <n v="457.78716417169733"/>
    <n v="501.17223111908453"/>
    <n v="43.385066947387202"/>
    <n v="475.20912855910279"/>
    <n v="520.24574978478097"/>
    <n v="45.036621225678175"/>
    <n v="2178.8926452000001"/>
    <n v="2206.3856352000003"/>
    <n v="27.492990000000191"/>
    <n v="2.1788926452000002E-3"/>
    <n v="2.2063856352000002E-3"/>
    <n v="2486.6571010509201"/>
    <n v="2496.1080754880199"/>
    <n v="9.4509744370998305"/>
    <n v="8.7459448570998308"/>
    <n v="2.48665710105092E-3"/>
    <n v="2.4961080754880198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491081000000006"/>
    <n v="5.1089100000000047E-3"/>
    <n v="-0.25033659000000008"/>
    <n v="-0.2452276800000002"/>
    <n v="0"/>
    <n v="0.40871279999999988"/>
    <n v="8.7459448570998313E-6"/>
    <n v="-3.3511683854914423E-4"/>
    <n v="-1.1170561284971474E-4"/>
    <n v="3.8"/>
    <n v="1.9"/>
    <n v="1"/>
    <n v="34.620351042561794"/>
    <n v="-3.2265881045626999E-6"/>
    <n v="-3.2265881045626999E-3"/>
    <n v="-3.2265881045626998"/>
    <x v="0"/>
    <x v="34"/>
    <x v="0"/>
    <x v="0"/>
  </r>
  <r>
    <n v="5874"/>
    <d v="2020-10-16T00:00:00"/>
    <n v="15"/>
    <x v="2"/>
    <n v="7843"/>
    <s v="Sample"/>
    <s v="Night"/>
    <s v="7:35am"/>
    <s v="10:30am"/>
    <n v="2.92"/>
    <m/>
    <n v="33.300697386998948"/>
    <n v="33.293452433057915"/>
    <n v="-7.2449539410328612E-3"/>
    <n v="1.0234620000000001"/>
    <n v="8.0294543861895065"/>
    <n v="7.9853085236303469"/>
    <n v="-4.4145862559159532E-2"/>
    <n v="3.7910450078881106"/>
    <n v="3.5139668088722411"/>
    <n v="-0.2770781990158695"/>
    <n v="446.31085056890339"/>
    <n v="507.03387770962041"/>
    <n v="60.723027140717022"/>
    <n v="463.27525980747947"/>
    <n v="526.30646625122506"/>
    <n v="63.031206443745589"/>
    <n v="2122.4210593993039"/>
    <n v="2156.2475313993041"/>
    <n v="33.826472000000194"/>
    <n v="2.1224210593993038E-3"/>
    <n v="2.1562475313993039E-3"/>
    <n v="2439.4650875253251"/>
    <n v="2447.0882437238301"/>
    <n v="7.6231561985050575"/>
    <n v="6.9169674185050578"/>
    <n v="2.4394650875253251E-3"/>
    <n v="2.4470882437238302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67521000000012"/>
    <n v="5.1173100000000051E-3"/>
    <n v="-0.25074819000000015"/>
    <n v="-0.24563088000000025"/>
    <n v="0"/>
    <n v="0.40938479999999994"/>
    <n v="6.9169674185050571E-6"/>
    <n v="-2.6547199905292587E-4"/>
    <n v="-8.8490666350975295E-5"/>
    <n v="3.7"/>
    <n v="1.85"/>
    <n v="1.3"/>
    <n v="36.615262377591449"/>
    <n v="-2.4167699643504838E-6"/>
    <n v="-2.4167699643504836E-3"/>
    <n v="-2.4167699643504839"/>
    <x v="0"/>
    <x v="35"/>
    <x v="0"/>
    <x v="0"/>
  </r>
  <r>
    <n v="5875"/>
    <d v="2020-10-16T00:00:00"/>
    <n v="15"/>
    <x v="2"/>
    <n v="7864"/>
    <s v="Sample"/>
    <s v="Night"/>
    <s v="7:35am"/>
    <s v="10:30am"/>
    <n v="2.92"/>
    <m/>
    <n v="33.300697386998948"/>
    <n v="33.222600662021676"/>
    <n v="-7.8096724977271492E-2"/>
    <n v="1.0234080000000001"/>
    <n v="8.0294543861895065"/>
    <n v="7.9872038645925878"/>
    <n v="-4.2250521596918666E-2"/>
    <n v="3.7910450078881106"/>
    <n v="3.5191464613729213"/>
    <n v="-0.2718985465151893"/>
    <n v="446.31085056890339"/>
    <n v="504.15444219532856"/>
    <n v="57.843591626425166"/>
    <n v="463.27525980747947"/>
    <n v="523.31834881092482"/>
    <n v="60.043089003445345"/>
    <n v="2122.4210593993039"/>
    <n v="2153.2692593993038"/>
    <n v="30.848199999999906"/>
    <n v="2.1224210593993038E-3"/>
    <n v="2.1532692593993039E-3"/>
    <n v="2439.4650875253251"/>
    <n v="2444.4706578516402"/>
    <n v="5.0055703263151372"/>
    <n v="4.2994188063151375"/>
    <n v="2.4394650875253251E-3"/>
    <n v="2.4444706578516402E-3"/>
    <n v="2.7450000000000001"/>
    <n v="0.6"/>
    <n v="4.66"/>
    <n v="4.43"/>
    <n v="0.22999999999999998"/>
    <n v="2.75"/>
    <n v="3.2"/>
    <n v="0.60499999999999998"/>
    <n v="4.415"/>
    <n v="4.1899999999999995"/>
    <n v="0.22999999999999998"/>
    <n v="3.15"/>
    <n v="0.45500000000000007"/>
    <n v="5.0000000000000044E-3"/>
    <n v="-0.24500000000000011"/>
    <n v="-0.24000000000000021"/>
    <n v="0"/>
    <n v="0.39999999999999991"/>
    <n v="0.46565064000000012"/>
    <n v="5.117040000000005E-3"/>
    <n v="-0.25073496000000012"/>
    <n v="-0.24561792000000024"/>
    <n v="0"/>
    <n v="0.40936319999999993"/>
    <n v="4.2994188063151374E-6"/>
    <n v="-1.650022350650011E-4"/>
    <n v="-5.5000745021667035E-5"/>
    <n v="3.7"/>
    <n v="1.85"/>
    <n v="1.6"/>
    <n v="40.102430223076354"/>
    <n v="-1.3715065325397079E-6"/>
    <n v="-1.3715065325397078E-3"/>
    <n v="-1.371506532539708"/>
    <x v="0"/>
    <x v="36"/>
    <x v="0"/>
    <x v="0"/>
  </r>
  <r>
    <n v="2274"/>
    <d v="2020-10-13T00:00:00"/>
    <n v="12"/>
    <x v="3"/>
    <s v="blank"/>
    <s v="Control"/>
    <s v="Day"/>
    <s v="11:40am"/>
    <s v="2:50pm"/>
    <n v="3.17"/>
    <m/>
    <n v="31.025445375448168"/>
    <n v="31.104261454724838"/>
    <n v="7.8816079276670337E-2"/>
    <n v="1.0217940000000001"/>
    <n v="8.1175716755365244"/>
    <n v="8.1186060532371194"/>
    <n v="1.0343777005950017E-3"/>
    <n v="4.3781073074449735"/>
    <n v="4.3850675511949486"/>
    <n v="6.9602437499751701E-3"/>
    <n v="362.50356687302065"/>
    <n v="360.63487439493554"/>
    <n v="-1.8686924780851086"/>
    <n v="376.30015079013236"/>
    <n v="374.35972656143474"/>
    <n v="-1.9404242286976228"/>
    <n v="2123.3258449999998"/>
    <n v="2119.4330999999997"/>
    <n v="-3.8927450000001045"/>
    <n v="2.1233258449999998E-3"/>
    <n v="2.1194330999999996E-3"/>
    <n v="2481.7446904618046"/>
    <n v="2478.9630925839901"/>
    <n v="-2.7815978778144199"/>
    <n v="-2.5823480478144201"/>
    <n v="2.4817446904618046E-3"/>
    <n v="2.4789630925839902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38404000000018"/>
    <n v="4.5980730000000046E-2"/>
    <n v="0.83787107999999944"/>
    <n v="0.77656343999999988"/>
    <n v="5.1089699999999995E-2"/>
    <n v="0.97070429999999985"/>
    <n v="-2.5823480478144198E-6"/>
    <n v="9.8948540293818286E-5"/>
    <n v="3.2982846764606095E-5"/>
    <m/>
    <m/>
    <m/>
    <m/>
    <m/>
    <m/>
    <m/>
    <x v="0"/>
    <x v="0"/>
    <x v="0"/>
    <x v="0"/>
  </r>
  <r>
    <n v="2270"/>
    <d v="2020-10-13T00:00:00"/>
    <n v="12"/>
    <x v="3"/>
    <n v="7838"/>
    <s v="Sample"/>
    <s v="Day"/>
    <s v="11:40am"/>
    <s v="2:50pm"/>
    <n v="3.17"/>
    <m/>
    <n v="31.025445375448168"/>
    <n v="31.003113586613317"/>
    <n v="-2.2331788834851096E-2"/>
    <n v="1.021717"/>
    <n v="8.1175716755365244"/>
    <n v="8.285334971788572"/>
    <n v="0.16776329625204767"/>
    <n v="4.3781073074449735"/>
    <n v="5.7609538984628754"/>
    <n v="1.382846591017902"/>
    <n v="362.50356687302065"/>
    <n v="220.41427106444269"/>
    <n v="-142.08929580857796"/>
    <n v="376.30015079013236"/>
    <n v="228.80316049037623"/>
    <n v="-147.49699029975613"/>
    <n v="2123.3258449999998"/>
    <n v="2008.4983629999999"/>
    <n v="-114.82748199999992"/>
    <n v="2.1233258449999998E-3"/>
    <n v="2.0084983629999999E-3"/>
    <n v="2481.7446904618046"/>
    <n v="2488.21156499681"/>
    <n v="6.4668745350054451"/>
    <n v="6.6661093500054447"/>
    <n v="2.4817446904618046E-3"/>
    <n v="2.4882115649968099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33322000000018"/>
    <n v="4.5977265000000038E-2"/>
    <n v="0.83780793999999936"/>
    <n v="0.77650491999999982"/>
    <n v="5.1085849999999988E-2"/>
    <n v="0.97063114999999967"/>
    <n v="6.6661093500054446E-6"/>
    <n v="-2.5540789675348167E-4"/>
    <n v="-8.513596558449389E-5"/>
    <n v="4"/>
    <n v="2"/>
    <n v="1.4"/>
    <n v="42.725660088824"/>
    <n v="-1.992619082010705E-6"/>
    <n v="-1.9926190820107048E-3"/>
    <n v="-1.992619082010705"/>
    <x v="37"/>
    <x v="0"/>
    <x v="37"/>
    <x v="37"/>
  </r>
  <r>
    <n v="2271"/>
    <d v="2020-10-13T00:00:00"/>
    <n v="12"/>
    <x v="3"/>
    <n v="7861"/>
    <s v="Sample"/>
    <s v="Day"/>
    <s v="11:40am"/>
    <s v="2:50pm"/>
    <n v="3.17"/>
    <m/>
    <n v="31.025445375448168"/>
    <n v="31.11214289116867"/>
    <n v="8.6697515720501883E-2"/>
    <n v="1.0218"/>
    <n v="8.1175716755365244"/>
    <n v="8.3318293606603291"/>
    <n v="0.21425768512380472"/>
    <n v="4.3781073074449735"/>
    <n v="6.1894822469076578"/>
    <n v="1.8113749394626844"/>
    <n v="362.50356687302065"/>
    <n v="190.63945721985164"/>
    <n v="-171.86410965316901"/>
    <n v="376.30015079013236"/>
    <n v="197.89468101672992"/>
    <n v="-178.40546977340244"/>
    <n v="2123.3258449999998"/>
    <n v="1973.0383749999999"/>
    <n v="-150.28746999999998"/>
    <n v="2.1233258449999998E-3"/>
    <n v="1.9730383749999997E-3"/>
    <n v="2481.7446904618046"/>
    <n v="2490.8596382238902"/>
    <n v="9.1149477620856487"/>
    <n v="9.3141987620856472"/>
    <n v="2.4817446904618046E-3"/>
    <n v="2.4908596382238902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38800000000021"/>
    <n v="4.5981000000000043E-2"/>
    <n v="0.8378759999999994"/>
    <n v="0.77656799999999981"/>
    <n v="5.108999999999999E-2"/>
    <n v="0.97070999999999974"/>
    <n v="9.314198762085647E-6"/>
    <n v="-3.5689681106621679E-4"/>
    <n v="-1.1896560368873893E-4"/>
    <n v="4"/>
    <n v="2"/>
    <n v="1.8"/>
    <n v="47.752208334568003"/>
    <n v="-2.4913110374964434E-6"/>
    <n v="-2.4913110374964434E-3"/>
    <n v="-2.4913110374964433"/>
    <x v="38"/>
    <x v="0"/>
    <x v="38"/>
    <x v="38"/>
  </r>
  <r>
    <n v="2272"/>
    <d v="2020-10-13T00:00:00"/>
    <n v="12"/>
    <x v="3"/>
    <n v="7854"/>
    <s v="Sample"/>
    <s v="Day"/>
    <s v="11:40am"/>
    <s v="2:50pm"/>
    <n v="3.17"/>
    <m/>
    <n v="31.025445375448168"/>
    <n v="31.154176691773003"/>
    <n v="0.12873131632483492"/>
    <n v="1.0218320000000001"/>
    <n v="8.1175716755365244"/>
    <n v="8.3041583387856779"/>
    <n v="0.18658666324915352"/>
    <n v="4.3781073074449735"/>
    <n v="5.9295947899478305"/>
    <n v="1.5514874825028571"/>
    <n v="362.50356687302065"/>
    <n v="207.2362204061929"/>
    <n v="-155.26734646682775"/>
    <n v="376.30015079013236"/>
    <n v="215.12288506027033"/>
    <n v="-161.17726572986203"/>
    <n v="2123.3258449999998"/>
    <n v="1989.9523249999997"/>
    <n v="-133.3735200000001"/>
    <n v="2.1233258449999998E-3"/>
    <n v="1.9899523249999997E-3"/>
    <n v="2481.7446904618046"/>
    <n v="2485.5686194343202"/>
    <n v="3.8239289725156596"/>
    <n v="4.0231862125156592"/>
    <n v="2.4817446904618046E-3"/>
    <n v="2.4855686194343203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4091200000002"/>
    <n v="4.5982440000000041E-2"/>
    <n v="0.83790223999999947"/>
    <n v="0.77659231999999989"/>
    <n v="5.1091599999999994E-2"/>
    <n v="0.97074039999999984"/>
    <n v="4.0231862125156587E-6"/>
    <n v="-1.5416326552152376E-4"/>
    <n v="-5.1387755173841254E-5"/>
    <n v="3.9"/>
    <n v="1.95"/>
    <n v="1.8"/>
    <n v="45.945792558753752"/>
    <n v="-1.1184431111538347E-6"/>
    <n v="-1.1184431111538346E-3"/>
    <n v="-1.1184431111538347"/>
    <x v="39"/>
    <x v="0"/>
    <x v="39"/>
    <x v="39"/>
  </r>
  <r>
    <n v="2273"/>
    <d v="2020-10-13T00:00:00"/>
    <n v="12"/>
    <x v="3"/>
    <n v="7863"/>
    <s v="Sample"/>
    <s v="Day"/>
    <s v="11:40am"/>
    <s v="2:50pm"/>
    <n v="3.17"/>
    <m/>
    <n v="31.025445375448168"/>
    <n v="31.143668324872916"/>
    <n v="0.11822294942474798"/>
    <n v="1.0218240000000001"/>
    <n v="8.1175716755365244"/>
    <n v="8.2882759075613475"/>
    <n v="0.1707042320248231"/>
    <n v="4.3781073074449735"/>
    <n v="5.8076398649140124"/>
    <n v="1.429532557469039"/>
    <n v="362.50356687302065"/>
    <n v="218.43389914666395"/>
    <n v="-144.0696677263567"/>
    <n v="376.30015079013236"/>
    <n v="226.74675647591269"/>
    <n v="-149.55339431421967"/>
    <n v="2123.3258449999998"/>
    <n v="2009.0411149999998"/>
    <n v="-114.28473000000008"/>
    <n v="2.1233258449999998E-3"/>
    <n v="2.0090411149999996E-3"/>
    <n v="2481.7446904618046"/>
    <n v="2493.3249718349002"/>
    <n v="11.580281373095659"/>
    <n v="11.779537053095659"/>
    <n v="2.4817446904618046E-3"/>
    <n v="2.4933249718349002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4038400000002"/>
    <n v="4.5982080000000043E-2"/>
    <n v="0.83789567999999948"/>
    <n v="0.77658623999999987"/>
    <n v="5.1091199999999989E-2"/>
    <n v="0.97073279999999984"/>
    <n v="1.1779537053095658E-5"/>
    <n v="-4.5137301261534066E-4"/>
    <n v="-1.5045767087178022E-4"/>
    <n v="3.7"/>
    <n v="1.85"/>
    <n v="1.7"/>
    <n v="41.264819504904651"/>
    <n v="-3.6461487697503957E-6"/>
    <n v="-3.6461487697503959E-3"/>
    <n v="-3.6461487697503956"/>
    <x v="40"/>
    <x v="0"/>
    <x v="40"/>
    <x v="40"/>
  </r>
  <r>
    <n v="5848"/>
    <d v="2020-10-15T00:00:00"/>
    <n v="12"/>
    <x v="3"/>
    <n v="7813"/>
    <s v="Sample"/>
    <s v="Day"/>
    <s v="11:00am"/>
    <s v="2:00pm"/>
    <n v="3"/>
    <m/>
    <n v="33.080260941492774"/>
    <n v="33.076324344518163"/>
    <n v="-3.9365969746114615E-3"/>
    <n v="1.023296"/>
    <n v="8.1315378096683624"/>
    <n v="8.2840041670721405"/>
    <n v="0.15246635740377812"/>
    <n v="4.507229801505221"/>
    <n v="5.7511624525025642"/>
    <n v="1.2439326509973432"/>
    <n v="333.22632586366274"/>
    <n v="210.71266445744109"/>
    <n v="-122.51366140622164"/>
    <n v="345.89393512458093"/>
    <n v="218.72293083267488"/>
    <n v="-127.17100429190606"/>
    <n v="2057.1016564305892"/>
    <n v="1949.8684564305893"/>
    <n v="-107.2331999999999"/>
    <n v="2.0571016564305891E-3"/>
    <n v="1.9498684564305893E-3"/>
    <n v="2439.030500341788"/>
    <n v="2444.56972099111"/>
    <n v="5.5392206493220328"/>
    <n v="5.7387633693220321"/>
    <n v="2.439030500341788E-3"/>
    <n v="2.4445697209911099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37536000000009"/>
    <n v="4.6048320000000038E-2"/>
    <n v="0.83910271999999941"/>
    <n v="0.77770495999999978"/>
    <n v="5.1164799999999989E-2"/>
    <n v="0.97213119999999975"/>
    <n v="5.7387633693220322E-6"/>
    <n v="-2.2021701002901596E-4"/>
    <n v="-7.340567000967199E-5"/>
    <n v="4"/>
    <n v="2"/>
    <n v="2"/>
    <n v="50.265482457440001"/>
    <n v="-1.4603594041263781E-6"/>
    <n v="-1.460359404126378E-3"/>
    <n v="-1.4603594041263781"/>
    <x v="41"/>
    <x v="0"/>
    <x v="41"/>
    <x v="41"/>
  </r>
  <r>
    <n v="5849"/>
    <d v="2020-10-15T00:00:00"/>
    <n v="12"/>
    <x v="3"/>
    <n v="7851"/>
    <s v="Sample"/>
    <s v="Day"/>
    <s v="11:00am"/>
    <s v="2:00pm"/>
    <n v="3"/>
    <m/>
    <n v="33.080260941492774"/>
    <n v="33.075012143721132"/>
    <n v="-5.2487977716424439E-3"/>
    <n v="1.0232950000000001"/>
    <n v="8.1315378096683624"/>
    <n v="8.274097858884236"/>
    <n v="0.14256004921587362"/>
    <n v="4.507229801505221"/>
    <n v="5.6722874271238215"/>
    <n v="1.1650576256186005"/>
    <n v="333.22632586366274"/>
    <n v="217.52969780343346"/>
    <n v="-115.69662806022927"/>
    <n v="345.89393512458093"/>
    <n v="225.79912061955244"/>
    <n v="-120.09481450502849"/>
    <n v="2057.1016564305892"/>
    <n v="1959.6391114305891"/>
    <n v="-97.462545000000091"/>
    <n v="2.0571016564305891E-3"/>
    <n v="1.9596391114305891E-3"/>
    <n v="2439.030500341788"/>
    <n v="2446.9849346666801"/>
    <n v="7.9544343248921905"/>
    <n v="8.1539768498921905"/>
    <n v="2.439030500341788E-3"/>
    <n v="2.4469849346666801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37470000000022"/>
    <n v="4.6048275000000041E-2"/>
    <n v="0.8391018999999994"/>
    <n v="0.77770419999999985"/>
    <n v="5.1164749999999995E-2"/>
    <n v="0.97213024999999975"/>
    <n v="8.1539768498921895E-6"/>
    <n v="-3.1289714027289109E-4"/>
    <n v="-1.0429904675763036E-4"/>
    <n v="3.9"/>
    <n v="1.95"/>
    <n v="2"/>
    <n v="48.396234828553943"/>
    <n v="-2.1551066343717624E-6"/>
    <n v="-2.1551066343717625E-3"/>
    <n v="-2.1551066343717622"/>
    <x v="42"/>
    <x v="0"/>
    <x v="42"/>
    <x v="42"/>
  </r>
  <r>
    <n v="2294"/>
    <d v="2020-10-14T00:00:00"/>
    <n v="12"/>
    <x v="3"/>
    <s v="blank"/>
    <s v="Control"/>
    <s v="Night"/>
    <s v="7:15am"/>
    <s v="10:20am"/>
    <n v="3.08"/>
    <m/>
    <n v="32.372855904425371"/>
    <n v="32.317722528491039"/>
    <n v="-5.5133375934332207E-2"/>
    <n v="1.022718"/>
    <n v="8.1034125104447483"/>
    <n v="8.0990683334358184"/>
    <n v="-4.3441770089298615E-3"/>
    <n v="4.3073715750821266"/>
    <n v="4.2704524493350204"/>
    <n v="-3.6919125747106207E-2"/>
    <n v="368.38706905903211"/>
    <n v="373.0907505403199"/>
    <n v="4.7036814812877878"/>
    <n v="382.39691034001174"/>
    <n v="387.27991561359721"/>
    <n v="4.8830052735854679"/>
    <n v="2103.0738600031764"/>
    <n v="2105.3154900031764"/>
    <n v="2.2416299999999865"/>
    <n v="2.1030738600031763E-3"/>
    <n v="2.1053154900031765E-3"/>
    <n v="2462.152345"/>
    <n v="2460.8822282189699"/>
    <n v="-1.2701167810300831"/>
    <n v="-1.0706867710300831"/>
    <n v="2.4621523449999999E-3"/>
    <n v="2.4608822282189699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99388000000016"/>
    <n v="4.6022310000000038E-2"/>
    <n v="0.83862875999999942"/>
    <n v="0.77726567999999985"/>
    <n v="5.1135899999999991E-2"/>
    <n v="0.97158209999999978"/>
    <n v="-1.0706867710300832E-6"/>
    <n v="4.1062898741037925E-5"/>
    <n v="1.3687632913679309E-5"/>
    <m/>
    <m/>
    <m/>
    <m/>
    <m/>
    <m/>
    <m/>
    <x v="0"/>
    <x v="0"/>
    <x v="0"/>
    <x v="0"/>
  </r>
  <r>
    <n v="2292"/>
    <d v="2020-10-14T00:00:00"/>
    <n v="12"/>
    <x v="3"/>
    <n v="7813"/>
    <s v="Sample"/>
    <s v="Night"/>
    <s v="7:15am"/>
    <s v="10:20am"/>
    <n v="3.08"/>
    <m/>
    <n v="32.372855904425371"/>
    <n v="32.357103671389929"/>
    <n v="-1.5752233035442487E-2"/>
    <n v="1.022748"/>
    <n v="8.1034125104447483"/>
    <n v="8.0491617764801831"/>
    <n v="-5.4250733964565256E-2"/>
    <n v="4.3073715750821266"/>
    <n v="3.9286473902375363"/>
    <n v="-0.37872418484459036"/>
    <n v="368.38706905903211"/>
    <n v="431.51549709193057"/>
    <n v="63.128428032898455"/>
    <n v="382.39691034001174"/>
    <n v="447.92627234160477"/>
    <n v="65.529362001593029"/>
    <n v="2103.0738600031764"/>
    <n v="2143.3585800031765"/>
    <n v="40.284720000000107"/>
    <n v="2.1030738600031763E-3"/>
    <n v="2.1433585800031763E-3"/>
    <n v="2462.152345"/>
    <n v="2467.6926574599402"/>
    <n v="5.5403124599401963"/>
    <n v="5.7397483199401966"/>
    <n v="2.4621523449999999E-3"/>
    <n v="2.4676926574599399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01368000000017"/>
    <n v="4.6023660000000043E-2"/>
    <n v="0.83865335999999935"/>
    <n v="0.77728847999999973"/>
    <n v="5.1137399999999986E-2"/>
    <n v="0.97161059999999977"/>
    <n v="5.7397483199401963E-6"/>
    <n v="-2.2013685430208234E-4"/>
    <n v="-7.3378951434027444E-5"/>
    <n v="4"/>
    <n v="2"/>
    <n v="2"/>
    <n v="50.265482457440001"/>
    <n v="-1.4598278549531027E-6"/>
    <n v="-1.4598278549531026E-3"/>
    <n v="-1.4598278549531027"/>
    <x v="0"/>
    <x v="37"/>
    <x v="0"/>
    <x v="0"/>
  </r>
  <r>
    <n v="2293"/>
    <d v="2020-10-14T00:00:00"/>
    <n v="12"/>
    <x v="3"/>
    <n v="7851"/>
    <s v="Sample"/>
    <s v="Night"/>
    <s v="7:15am"/>
    <s v="10:20am"/>
    <n v="3.08"/>
    <m/>
    <n v="32.372855904425371"/>
    <n v="32.397796677996752"/>
    <n v="2.4940773571380248E-2"/>
    <n v="1.0227790000000001"/>
    <n v="8.1034125104447483"/>
    <n v="8.0643349991162854"/>
    <n v="-3.9077511328462933E-2"/>
    <n v="4.3073715750821266"/>
    <n v="4.0479190326587675"/>
    <n v="-0.25945254242335913"/>
    <n v="368.38706905903211"/>
    <n v="414.21527982997361"/>
    <n v="45.828210770941496"/>
    <n v="382.39691034001174"/>
    <n v="429.96775619552932"/>
    <n v="47.570845855517575"/>
    <n v="2103.0738600031764"/>
    <n v="2139.3085800031763"/>
    <n v="36.234719999999925"/>
    <n v="2.1030738600031763E-3"/>
    <n v="2.1393085800031761E-3"/>
    <n v="2462.152345"/>
    <n v="2474.2902404387901"/>
    <n v="12.13789543879011"/>
    <n v="12.337337343790111"/>
    <n v="2.4621523449999999E-3"/>
    <n v="2.4742902404387901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03414000000017"/>
    <n v="4.6025055000000044E-2"/>
    <n v="0.83867877999999951"/>
    <n v="0.77731203999999987"/>
    <n v="5.1138949999999996E-2"/>
    <n v="0.97164004999999987"/>
    <n v="1.233733734379011E-5"/>
    <n v="-4.731888581679115E-4"/>
    <n v="-1.5772961938930382E-4"/>
    <n v="3.9"/>
    <n v="1.95"/>
    <n v="2"/>
    <n v="48.396234828553943"/>
    <n v="-3.2591299705042924E-6"/>
    <n v="-3.2591299705042923E-3"/>
    <n v="-3.2591299705042927"/>
    <x v="0"/>
    <x v="38"/>
    <x v="0"/>
    <x v="0"/>
  </r>
  <r>
    <n v="5864"/>
    <d v="2020-10-16T00:00:00"/>
    <n v="12"/>
    <x v="3"/>
    <n v="7838"/>
    <s v="Sample"/>
    <s v="Night"/>
    <s v="7:00am"/>
    <s v="10am"/>
    <n v="3"/>
    <m/>
    <n v="33.253120867450725"/>
    <n v="33.299385340894126"/>
    <n v="4.6264473443400789E-2"/>
    <n v="1.023466"/>
    <n v="8.1004712334910955"/>
    <n v="8.0552700854976429"/>
    <n v="-4.5201147993452651E-2"/>
    <n v="4.3370838680964301"/>
    <n v="4.0198171217025243"/>
    <n v="-0.31726674639390584"/>
    <n v="368.5505311821193"/>
    <n v="420.20954723366935"/>
    <n v="51.659016051550054"/>
    <n v="382.55962372546128"/>
    <n v="436.18184994253755"/>
    <n v="53.622226217076275"/>
    <n v="2101.7521078045675"/>
    <n v="2134.2248278045677"/>
    <n v="32.472720000000209"/>
    <n v="2.1017521078045675E-3"/>
    <n v="2.1342248278045676E-3"/>
    <n v="2467.2412450000002"/>
    <n v="2470.6329233773999"/>
    <n v="3.3916783773997849"/>
    <n v="3.5912542473997839"/>
    <n v="2.4672412450000001E-3"/>
    <n v="2.4706329233773997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4875600000001"/>
    <n v="4.6055970000000043E-2"/>
    <n v="0.83924211999999943"/>
    <n v="0.77783415999999972"/>
    <n v="5.1173299999999991E-2"/>
    <n v="0.97229269999999968"/>
    <n v="3.5912542473997839E-6"/>
    <n v="-1.3783224823384752E-4"/>
    <n v="-4.5944082744615839E-5"/>
    <n v="4"/>
    <n v="2"/>
    <n v="1.4"/>
    <n v="42.725660088824"/>
    <n v="-1.0753276286217916E-6"/>
    <n v="-1.0753276286217916E-3"/>
    <n v="-1.0753276286217917"/>
    <x v="0"/>
    <x v="39"/>
    <x v="0"/>
    <x v="0"/>
  </r>
  <r>
    <n v="5865"/>
    <d v="2020-10-16T00:00:00"/>
    <n v="12"/>
    <x v="3"/>
    <n v="7861"/>
    <s v="Sample"/>
    <s v="Night"/>
    <s v="7:00am"/>
    <s v="10am"/>
    <n v="3"/>
    <m/>
    <n v="33.253120867450725"/>
    <n v="33.269208030303147"/>
    <n v="1.6087162852421955E-2"/>
    <n v="1.0234430000000001"/>
    <n v="8.1004712334910955"/>
    <n v="8.0528377732301557"/>
    <n v="-4.7633460260939842E-2"/>
    <n v="4.3370838680964301"/>
    <n v="4.0129966058686817"/>
    <n v="-0.32408726222774842"/>
    <n v="368.5505311821193"/>
    <n v="424.50335106494646"/>
    <n v="55.952819882827157"/>
    <n v="382.55962372546128"/>
    <n v="440.63913763146218"/>
    <n v="58.079513906000898"/>
    <n v="2101.7521078045675"/>
    <n v="2142.2259878045675"/>
    <n v="40.473880000000008"/>
    <n v="2.1017521078045675E-3"/>
    <n v="2.1422259878045675E-3"/>
    <n v="2467.2412450000002"/>
    <n v="2477.4919021177898"/>
    <n v="10.250657117789615"/>
    <n v="10.450228502789615"/>
    <n v="2.4672412450000001E-3"/>
    <n v="2.4774919021177898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47238000000021"/>
    <n v="4.6054935000000047E-2"/>
    <n v="0.83922325999999947"/>
    <n v="0.77781667999999982"/>
    <n v="5.1172149999999993E-2"/>
    <n v="0.9722708499999998"/>
    <n v="1.0450228502789615E-5"/>
    <n v="-4.0107049535926924E-4"/>
    <n v="-1.3369016511975641E-4"/>
    <n v="4"/>
    <n v="2"/>
    <n v="1.8"/>
    <n v="47.752208334568003"/>
    <n v="-2.7996645554709896E-6"/>
    <n v="-2.7996645554709898E-3"/>
    <n v="-2.7996645554709896"/>
    <x v="0"/>
    <x v="40"/>
    <x v="0"/>
    <x v="0"/>
  </r>
  <r>
    <n v="5866"/>
    <d v="2020-10-16T00:00:00"/>
    <n v="12"/>
    <x v="3"/>
    <n v="7854"/>
    <s v="Sample"/>
    <s v="Night"/>
    <s v="7:00am"/>
    <s v="10am"/>
    <n v="3"/>
    <m/>
    <n v="33.253120867450725"/>
    <n v="33.290200992775759"/>
    <n v="3.7080125325033464E-2"/>
    <n v="1.0234589999999999"/>
    <n v="8.1004712334910955"/>
    <n v="8.0312440709993727"/>
    <n v="-6.9227162491722893E-2"/>
    <n v="4.3370838680964301"/>
    <n v="3.8557491249146549"/>
    <n v="-0.48133474318177516"/>
    <n v="368.5505311821193"/>
    <n v="450.30632117439052"/>
    <n v="81.755789992271218"/>
    <n v="382.55962372546128"/>
    <n v="467.422700914377"/>
    <n v="84.863077188915724"/>
    <n v="2101.7521078045675"/>
    <n v="2151.0367278045674"/>
    <n v="49.284619999999904"/>
    <n v="2.1017521078045675E-3"/>
    <n v="2.1510367278045673E-3"/>
    <n v="2467.2412450000002"/>
    <n v="2472.2077662750298"/>
    <n v="4.9665212750296632"/>
    <n v="5.1660957800296625"/>
    <n v="2.4672412450000001E-3"/>
    <n v="2.4722077662750297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48294000000009"/>
    <n v="4.6055655000000036E-2"/>
    <n v="0.83923637999999934"/>
    <n v="0.77782883999999974"/>
    <n v="5.1172949999999981E-2"/>
    <n v="0.97228604999999968"/>
    <n v="5.1660957800296622E-6"/>
    <n v="-1.9827327078500168E-4"/>
    <n v="-6.6091090261667228E-5"/>
    <n v="3.9"/>
    <n v="1.95"/>
    <n v="1.8"/>
    <n v="45.945792558753752"/>
    <n v="-1.4384579431762424E-6"/>
    <n v="-1.4384579431762424E-3"/>
    <n v="-1.4384579431762425"/>
    <x v="0"/>
    <x v="41"/>
    <x v="0"/>
    <x v="0"/>
  </r>
  <r>
    <n v="5867"/>
    <d v="2020-10-16T00:00:00"/>
    <n v="12"/>
    <x v="3"/>
    <n v="7863"/>
    <s v="Sample"/>
    <s v="Night"/>
    <s v="7:00am"/>
    <s v="10am"/>
    <n v="3"/>
    <m/>
    <n v="33.253120867450725"/>
    <n v="33.302009432197451"/>
    <n v="4.8888564746725649E-2"/>
    <n v="1.023468"/>
    <n v="8.1004712334910955"/>
    <n v="8.0528263168088117"/>
    <n v="-4.7644916682283878E-2"/>
    <n v="4.3370838680964301"/>
    <n v="4.0164293461384197"/>
    <n v="-0.32065452195801036"/>
    <n v="368.5505311821193"/>
    <n v="424.58266920192631"/>
    <n v="56.032138019807007"/>
    <n v="382.55962372546128"/>
    <n v="440.72117179375897"/>
    <n v="58.161548068297691"/>
    <n v="2101.7521078045675"/>
    <n v="2143.0459478045673"/>
    <n v="41.293839999999818"/>
    <n v="2.1017521078045675E-3"/>
    <n v="2.1430459478045671E-3"/>
    <n v="2467.2412450000002"/>
    <n v="2478.6986748906202"/>
    <n v="11.457429890620006"/>
    <n v="11.657006150620006"/>
    <n v="2.4672412450000001E-3"/>
    <n v="2.4786986748906201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48888000000018"/>
    <n v="4.6056060000000044E-2"/>
    <n v="0.83924375999999945"/>
    <n v="0.77783567999999981"/>
    <n v="5.1173399999999994E-2"/>
    <n v="0.97229459999999979"/>
    <n v="1.1657006150620005E-5"/>
    <n v="-4.4739647891110334E-4"/>
    <n v="-1.4913215963703445E-4"/>
    <n v="3.7"/>
    <n v="1.85"/>
    <n v="1.7"/>
    <n v="41.264819504904651"/>
    <n v="-3.6140267042561257E-6"/>
    <n v="-3.6140267042561259E-3"/>
    <n v="-3.6140267042561258"/>
    <x v="0"/>
    <x v="42"/>
    <x v="0"/>
    <x v="0"/>
  </r>
  <r>
    <n v="5819"/>
    <d v="2020-10-14T00:00:00"/>
    <n v="14"/>
    <x v="3"/>
    <s v="blank"/>
    <s v="Control"/>
    <s v="Day"/>
    <s v="11:30am"/>
    <s v="2:30pm"/>
    <n v="3"/>
    <m/>
    <n v="32.481805339201664"/>
    <n v="32.485743155615431"/>
    <n v="3.9378164137673366E-3"/>
    <n v="1.0228459999999999"/>
    <n v="8.1044509350949259"/>
    <n v="8.1242702565873408"/>
    <n v="1.9819321492414943E-2"/>
    <n v="4.301862336489056"/>
    <n v="4.4461575785971341"/>
    <n v="0.14429524210807809"/>
    <n v="365.23343187355897"/>
    <n v="344.52483959000773"/>
    <n v="-20.708592283551241"/>
    <n v="379.12248513735068"/>
    <n v="357.62635982979288"/>
    <n v="-21.496125307557804"/>
    <n v="2092.4022026861262"/>
    <n v="2077.675772686126"/>
    <n v="-14.726430000000164"/>
    <n v="2.0924022026861263E-3"/>
    <n v="2.0776757726861258E-3"/>
    <n v="2452.0564271993094"/>
    <n v="2450.5177906467702"/>
    <n v="-1.5386365525391739"/>
    <n v="-1.3391815825391742"/>
    <n v="2.4520564271993091E-3"/>
    <n v="2.45051779064677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0783600000001"/>
    <n v="4.6028070000000039E-2"/>
    <n v="0.83873371999999935"/>
    <n v="0.77736295999999971"/>
    <n v="5.1142299999999988E-2"/>
    <n v="0.97170369999999961"/>
    <n v="-1.3391815825391741E-6"/>
    <n v="5.1366619686519901E-5"/>
    <n v="1.71222065621733E-5"/>
    <m/>
    <m/>
    <m/>
    <m/>
    <m/>
    <m/>
    <m/>
    <x v="0"/>
    <x v="0"/>
    <x v="0"/>
    <x v="0"/>
  </r>
  <r>
    <n v="5815"/>
    <d v="2020-10-14T00:00:00"/>
    <n v="14"/>
    <x v="3"/>
    <n v="7835"/>
    <s v="Sample"/>
    <s v="Day"/>
    <s v="11:30am"/>
    <s v="2:30pm"/>
    <n v="3"/>
    <m/>
    <n v="32.481805339201664"/>
    <n v="32.53955917515777"/>
    <n v="5.7753835956106059E-2"/>
    <n v="1.0228870000000001"/>
    <n v="8.1044509350949259"/>
    <n v="8.2883541011910769"/>
    <n v="0.18390316609615098"/>
    <n v="4.301862336489056"/>
    <n v="5.8146832003082256"/>
    <n v="1.5128208638191696"/>
    <n v="365.23343187355897"/>
    <n v="211.37476070585532"/>
    <n v="-153.85867116770365"/>
    <n v="379.12248513735068"/>
    <n v="219.41263267952274"/>
    <n v="-159.70985245782794"/>
    <n v="2092.4022026861262"/>
    <n v="1969.9194826861262"/>
    <n v="-122.48271999999997"/>
    <n v="2.0924022026861263E-3"/>
    <n v="1.969919482686126E-3"/>
    <n v="2452.0564271993094"/>
    <n v="2465.3711323369998"/>
    <n v="13.314705137690453"/>
    <n v="13.514168102690453"/>
    <n v="2.4520564271993091E-3"/>
    <n v="2.4653711323369999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10542000000018"/>
    <n v="4.6029915000000046E-2"/>
    <n v="0.83876733999999942"/>
    <n v="0.77739411999999986"/>
    <n v="5.1144349999999991E-2"/>
    <n v="0.97174264999999982"/>
    <n v="1.3514168102690452E-5"/>
    <n v="-5.1838000755212736E-4"/>
    <n v="-1.7279333585070911E-4"/>
    <n v="4"/>
    <n v="2"/>
    <n v="1.4"/>
    <n v="42.725660088824"/>
    <n v="-4.0442519902906705E-6"/>
    <n v="-4.0442519902906702E-3"/>
    <n v="-4.0442519902906708"/>
    <x v="43"/>
    <x v="0"/>
    <x v="43"/>
    <x v="43"/>
  </r>
  <r>
    <n v="5816"/>
    <d v="2020-10-14T00:00:00"/>
    <n v="14"/>
    <x v="3"/>
    <n v="7827"/>
    <s v="Sample"/>
    <s v="Day"/>
    <s v="11:30am"/>
    <s v="2:30pm"/>
    <n v="3"/>
    <m/>
    <n v="32.481805339201664"/>
    <n v="32.522495721634549"/>
    <n v="4.0690382432885031E-2"/>
    <n v="1.0228740000000001"/>
    <n v="8.1044509350949259"/>
    <n v="8.255715858179741"/>
    <n v="0.15126492308481509"/>
    <n v="4.301862336489056"/>
    <n v="5.5181134247698482"/>
    <n v="1.2162510882807922"/>
    <n v="365.23343187355897"/>
    <n v="233.21983915671086"/>
    <n v="-132.01359271684811"/>
    <n v="379.12248513735068"/>
    <n v="242.0884915208201"/>
    <n v="-137.03399361653058"/>
    <n v="2092.4022026861262"/>
    <n v="1989.9734026861263"/>
    <n v="-102.42879999999991"/>
    <n v="2.0924022026861263E-3"/>
    <n v="1.9899734026861261E-3"/>
    <n v="2452.0564271993094"/>
    <n v="2459.1084182802501"/>
    <n v="7.051991080940752"/>
    <n v="7.2514515109407514"/>
    <n v="2.4520564271993091E-3"/>
    <n v="2.4591084182802501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09684000000014"/>
    <n v="4.6029330000000042E-2"/>
    <n v="0.83875667999999948"/>
    <n v="0.77738423999999984"/>
    <n v="5.1143699999999993E-2"/>
    <n v="0.97173029999999982"/>
    <n v="7.2514515109407508E-6"/>
    <n v="-2.7814954548007533E-4"/>
    <n v="-9.271651516002511E-5"/>
    <n v="4"/>
    <n v="2"/>
    <n v="2.2999999999999998"/>
    <n v="54.035393641748001"/>
    <n v="-1.7158478713920554E-6"/>
    <n v="-1.7158478713920555E-3"/>
    <n v="-1.7158478713920553"/>
    <x v="44"/>
    <x v="0"/>
    <x v="44"/>
    <x v="44"/>
  </r>
  <r>
    <n v="5817"/>
    <d v="2020-10-14T00:00:00"/>
    <n v="14"/>
    <x v="3"/>
    <n v="7852"/>
    <s v="Sample"/>
    <s v="Day"/>
    <s v="11:30am"/>
    <s v="2:30pm"/>
    <n v="3"/>
    <m/>
    <n v="32.481805339201664"/>
    <n v="32.476554904830735"/>
    <n v="-5.2504343709287582E-3"/>
    <n v="1.0228390000000001"/>
    <n v="8.1044509350949259"/>
    <n v="8.2995647882609287"/>
    <n v="0.19511385316600283"/>
    <n v="4.301862336489056"/>
    <n v="5.9127547811934544"/>
    <n v="1.6108924447043984"/>
    <n v="365.23343187355897"/>
    <n v="204.42266886209535"/>
    <n v="-160.81076301146362"/>
    <n v="379.12248513735068"/>
    <n v="212.19645270564806"/>
    <n v="-166.92603243170262"/>
    <n v="2092.4022026861262"/>
    <n v="1962.9092826861263"/>
    <n v="-129.49291999999991"/>
    <n v="2.0924022026861263E-3"/>
    <n v="1.9629092826861263E-3"/>
    <n v="2452.0564271993094"/>
    <n v="2466.6744092500699"/>
    <n v="14.617982050760475"/>
    <n v="14.817435655760475"/>
    <n v="2.4520564271993091E-3"/>
    <n v="2.4666744092500699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0737400000002"/>
    <n v="4.6027755000000045E-2"/>
    <n v="0.83872797999999937"/>
    <n v="0.77735763999999985"/>
    <n v="5.1141949999999992E-2"/>
    <n v="0.97169704999999973"/>
    <n v="1.4817435655760474E-5"/>
    <n v="-5.6834441507633954E-4"/>
    <n v="-1.8944813835877986E-4"/>
    <n v="3.6"/>
    <n v="1.8"/>
    <n v="1.5"/>
    <n v="37.322120724649203"/>
    <n v="-5.0760282288476662E-6"/>
    <n v="-5.0760282288476663E-3"/>
    <n v="-5.0760282288476661"/>
    <x v="45"/>
    <x v="0"/>
    <x v="45"/>
    <x v="45"/>
  </r>
  <r>
    <n v="5818"/>
    <d v="2020-10-14T00:00:00"/>
    <n v="14"/>
    <x v="3"/>
    <n v="7848"/>
    <s v="Sample"/>
    <s v="Day"/>
    <s v="11:30am"/>
    <s v="2:30pm"/>
    <n v="3"/>
    <m/>
    <n v="32.481805339201664"/>
    <n v="32.50543211726373"/>
    <n v="2.3626778062066478E-2"/>
    <n v="1.022861"/>
    <n v="8.1044509350949259"/>
    <n v="8.2621660685748175"/>
    <n v="0.15771513347989163"/>
    <n v="4.301862336489056"/>
    <n v="5.5681260815435225"/>
    <n v="1.2662637450544665"/>
    <n v="365.23343187355897"/>
    <n v="228.53620398037236"/>
    <n v="-136.69722789318661"/>
    <n v="379.12248513735068"/>
    <n v="237.22683545539502"/>
    <n v="-141.89564968195566"/>
    <n v="2092.4022026861262"/>
    <n v="1983.8198426861263"/>
    <n v="-108.58235999999988"/>
    <n v="2.0924022026861263E-3"/>
    <n v="1.9838198426861261E-3"/>
    <n v="2452.0564271993094"/>
    <n v="2457.4683850685101"/>
    <n v="5.4119578692007053"/>
    <n v="5.6114157642007054"/>
    <n v="2.4520564271993091E-3"/>
    <n v="2.45746838506851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08826000000011"/>
    <n v="4.6028745000000044E-2"/>
    <n v="0.83874601999999943"/>
    <n v="0.77737435999999982"/>
    <n v="5.1143049999999989E-2"/>
    <n v="0.97171794999999972"/>
    <n v="5.6114157642007055E-6"/>
    <n v="-2.1523868774947868E-4"/>
    <n v="-7.1746229249826222E-5"/>
    <n v="3.8"/>
    <n v="1.9"/>
    <n v="1.6"/>
    <n v="41.783182292747"/>
    <n v="-1.7171078245584086E-6"/>
    <n v="-1.7171078245584086E-3"/>
    <n v="-1.7171078245584086"/>
    <x v="46"/>
    <x v="0"/>
    <x v="46"/>
    <x v="46"/>
  </r>
  <r>
    <n v="5858"/>
    <d v="2020-10-15T00:00:00"/>
    <n v="14"/>
    <x v="3"/>
    <n v="7849"/>
    <s v="Sample"/>
    <s v="Day"/>
    <s v="11:00am"/>
    <s v="2:00pm"/>
    <n v="3"/>
    <m/>
    <n v="33.099943804487175"/>
    <n v="33.048767938264042"/>
    <n v="-5.1175866223132971E-2"/>
    <n v="1.0232749999999999"/>
    <n v="8.1205500455014352"/>
    <n v="8.3155636006173506"/>
    <n v="0.19501355511591534"/>
    <n v="4.4541787689205634"/>
    <n v="6.0593999622386949"/>
    <n v="1.6052211933181315"/>
    <n v="346.24407756695922"/>
    <n v="192.09357785908946"/>
    <n v="-154.15049970786976"/>
    <n v="359.40641076733465"/>
    <n v="199.39615113331962"/>
    <n v="-160.01025963401503"/>
    <n v="2077.6005172993064"/>
    <n v="1936.7533172993064"/>
    <n v="-140.84719999999993"/>
    <n v="2.0776005172993064E-3"/>
    <n v="1.9367533172993064E-3"/>
    <n v="2453.8691957598217"/>
    <n v="2458.1907722555902"/>
    <n v="4.3215764957685678"/>
    <n v="4.5211151207685667"/>
    <n v="2.4538691957598216E-3"/>
    <n v="2.4581907722555901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36150000000006"/>
    <n v="4.6047375000000036E-2"/>
    <n v="0.83908549999999937"/>
    <n v="0.77768899999999974"/>
    <n v="5.1163749999999987E-2"/>
    <n v="0.97211124999999965"/>
    <n v="4.5211151207685668E-6"/>
    <n v="-1.7348790282016704E-4"/>
    <n v="-5.7829300940055683E-5"/>
    <n v="3.4"/>
    <n v="1.7"/>
    <n v="1.3"/>
    <n v="32.044245066617997"/>
    <n v="-1.8046704117956955E-6"/>
    <n v="-1.8046704117956956E-3"/>
    <n v="-1.8046704117956955"/>
    <x v="47"/>
    <x v="0"/>
    <x v="47"/>
    <x v="47"/>
  </r>
  <r>
    <n v="5859"/>
    <d v="2020-10-15T00:00:00"/>
    <n v="14"/>
    <x v="3"/>
    <n v="7858"/>
    <s v="Sample"/>
    <s v="Day"/>
    <s v="11:00am"/>
    <s v="2:00pm"/>
    <n v="3"/>
    <m/>
    <n v="33.099943804487175"/>
    <n v="33.072387739419696"/>
    <n v="-2.7556065067479096E-2"/>
    <n v="1.023293"/>
    <n v="8.1205500455014352"/>
    <n v="8.3079380406517505"/>
    <n v="0.18738799515031523"/>
    <n v="4.4541787689205634"/>
    <n v="5.9986271652766403"/>
    <n v="1.5444483963560769"/>
    <n v="346.24407756695922"/>
    <n v="196.85989601714439"/>
    <n v="-149.38418154981483"/>
    <n v="359.40641076733465"/>
    <n v="204.34356442993302"/>
    <n v="-155.06284633740162"/>
    <n v="2077.6005172993064"/>
    <n v="1944.2479972993065"/>
    <n v="-133.35251999999991"/>
    <n v="2.0776005172993064E-3"/>
    <n v="1.9442479972993064E-3"/>
    <n v="2453.8691957598217"/>
    <n v="2460.1758200453401"/>
    <n v="6.30662428551841"/>
    <n v="6.5061664205184098"/>
    <n v="2.4538691957598216E-3"/>
    <n v="2.46017582004534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37338000000013"/>
    <n v="4.604818500000004E-2"/>
    <n v="0.83910025999999938"/>
    <n v="0.77770267999999976"/>
    <n v="5.1164649999999992E-2"/>
    <n v="0.97212834999999975"/>
    <n v="6.5061664205184098E-6"/>
    <n v="-2.4966429581068294E-4"/>
    <n v="-8.3221431936894314E-5"/>
    <n v="3.7"/>
    <n v="1.85"/>
    <n v="2.2000000000000002"/>
    <n v="47.076765914046149"/>
    <n v="-1.7677814166088201E-6"/>
    <n v="-1.7677814166088201E-3"/>
    <n v="-1.7677814166088202"/>
    <x v="48"/>
    <x v="0"/>
    <x v="48"/>
    <x v="48"/>
  </r>
  <r>
    <n v="2260"/>
    <d v="2020-10-13T00:00:00"/>
    <n v="14"/>
    <x v="3"/>
    <s v="blank"/>
    <s v="Control"/>
    <s v="Night"/>
    <s v="7:15am"/>
    <s v="10:15am"/>
    <n v="3"/>
    <m/>
    <n v="31.311795525040644"/>
    <n v="31.328870146752145"/>
    <n v="1.7074621711500981E-2"/>
    <n v="1.021965"/>
    <n v="8.1060533430761872"/>
    <n v="8.1012579055612068"/>
    <n v="-4.7954375149803496E-3"/>
    <n v="4.2912930549443287"/>
    <n v="4.2566012500327037"/>
    <n v="-3.4691804911624935E-2"/>
    <n v="371.98414327718638"/>
    <n v="377.05554577442035"/>
    <n v="5.0714024972339757"/>
    <n v="386.13926093235199"/>
    <n v="391.40350723352327"/>
    <n v="5.2642463011712834"/>
    <n v="2120.18273"/>
    <n v="2123.0289400000001"/>
    <n v="2.8462100000001556"/>
    <n v="2.1201827300000001E-3"/>
    <n v="2.12302894E-3"/>
    <n v="2472.6097051999091"/>
    <n v="2472.4417335046001"/>
    <n v="-0.16797169530900646"/>
    <n v="3.1311479690993127E-2"/>
    <n v="2.4726097051999091E-3"/>
    <n v="2.4724417335046001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49690000000018"/>
    <n v="4.5988425000000041E-2"/>
    <n v="0.83801129999999935"/>
    <n v="0.77669339999999976"/>
    <n v="5.1098249999999991E-2"/>
    <n v="0.97086674999999978"/>
    <n v="3.1311479690993125E-8"/>
    <n v="-1.1999713628402173E-6"/>
    <n v="-3.9999045428007243E-7"/>
    <m/>
    <m/>
    <m/>
    <m/>
    <m/>
    <m/>
    <m/>
    <x v="0"/>
    <x v="0"/>
    <x v="0"/>
    <x v="0"/>
  </r>
  <r>
    <n v="2256"/>
    <d v="2020-10-13T00:00:00"/>
    <n v="14"/>
    <x v="3"/>
    <n v="7835"/>
    <s v="Sample"/>
    <s v="Night"/>
    <s v="7:15am"/>
    <s v="10:15am"/>
    <n v="3"/>
    <m/>
    <n v="31.311795525040644"/>
    <n v="31.186676503115645"/>
    <n v="-0.12511902192499846"/>
    <n v="1.021857"/>
    <n v="8.1060533430761872"/>
    <n v="8.0515322615611904"/>
    <n v="-5.4521081514996794E-2"/>
    <n v="4.2912930549443287"/>
    <n v="3.9141576352137104"/>
    <n v="-0.37713541973061826"/>
    <n v="371.98414327718638"/>
    <n v="437.49826088877063"/>
    <n v="65.514117611584254"/>
    <n v="386.13926093235199"/>
    <n v="454.1475644751896"/>
    <n v="68.008303542837609"/>
    <n v="2120.18273"/>
    <n v="2166.7591000000002"/>
    <n v="46.576370000000225"/>
    <n v="2.1201827300000001E-3"/>
    <n v="2.1667590999999999E-3"/>
    <n v="2472.6097051999091"/>
    <n v="2484.3397527588854"/>
    <n v="11.730047558976366"/>
    <n v="11.929309673976366"/>
    <n v="2.4726097051999091E-3"/>
    <n v="2.4843397527588855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42562000000017"/>
    <n v="4.5983565000000039E-2"/>
    <n v="0.83792273999999944"/>
    <n v="0.77661131999999977"/>
    <n v="5.1092849999999988E-2"/>
    <n v="0.97076414999999971"/>
    <n v="1.1929309673976365E-5"/>
    <n v="-4.5712682233201745E-4"/>
    <n v="-1.5237560744400583E-4"/>
    <n v="4"/>
    <n v="2"/>
    <n v="1.4"/>
    <n v="42.725660088824"/>
    <n v="-3.5663722251973729E-6"/>
    <n v="-3.5663722251973728E-3"/>
    <n v="-3.5663722251973731"/>
    <x v="0"/>
    <x v="43"/>
    <x v="0"/>
    <x v="0"/>
  </r>
  <r>
    <n v="2257"/>
    <d v="2020-10-13T00:00:00"/>
    <n v="14"/>
    <x v="3"/>
    <n v="7827"/>
    <s v="Sample"/>
    <s v="Night"/>
    <s v="7:15am"/>
    <s v="10:15am"/>
    <n v="3"/>
    <m/>
    <n v="31.311795525040644"/>
    <n v="31.339377533105946"/>
    <n v="2.7582008065301977E-2"/>
    <n v="1.021973"/>
    <n v="8.1060533430761872"/>
    <n v="8.0653421332491106"/>
    <n v="-4.0711209827076544E-2"/>
    <n v="4.2912930549443287"/>
    <n v="4.0133110451575966"/>
    <n v="-0.27798200978673204"/>
    <n v="371.98414327718638"/>
    <n v="419.33693788065574"/>
    <n v="47.352794603469363"/>
    <n v="386.13926093235199"/>
    <n v="435.29372353230167"/>
    <n v="49.154462599949682"/>
    <n v="2120.18273"/>
    <n v="2153.7674900000002"/>
    <n v="33.584760000000188"/>
    <n v="2.1201827300000001E-3"/>
    <n v="2.1537674900000002E-3"/>
    <n v="2472.6097051999091"/>
    <n v="2480.9988444544301"/>
    <n v="8.3891392545210692"/>
    <n v="8.5884239895210683"/>
    <n v="2.4726097051999091E-3"/>
    <n v="2.4809988444544299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50218000000017"/>
    <n v="4.5988785000000039E-2"/>
    <n v="0.83801785999999945"/>
    <n v="0.77669947999999978"/>
    <n v="5.1098649999999989E-2"/>
    <n v="0.97087434999999978"/>
    <n v="8.5884239895210687E-6"/>
    <n v="-3.291426536191056E-4"/>
    <n v="-1.0971421787303521E-4"/>
    <n v="4"/>
    <n v="2"/>
    <n v="2.2999999999999998"/>
    <n v="54.035393641748001"/>
    <n v="-2.0304139653434391E-6"/>
    <n v="-2.0304139653434389E-3"/>
    <n v="-2.0304139653434392"/>
    <x v="0"/>
    <x v="44"/>
    <x v="0"/>
    <x v="0"/>
  </r>
  <r>
    <n v="2258"/>
    <d v="2020-10-13T00:00:00"/>
    <n v="14"/>
    <x v="3"/>
    <n v="7852"/>
    <s v="Sample"/>
    <s v="Night"/>
    <s v="7:15am"/>
    <s v="10:15am"/>
    <n v="3"/>
    <m/>
    <n v="31.311795525040644"/>
    <n v="31.211971716891657"/>
    <n v="-9.9823808148986615E-2"/>
    <n v="1.021876"/>
    <n v="8.1060533430761872"/>
    <n v="8.0567223407667843"/>
    <n v="-4.9331002309402905E-2"/>
    <n v="4.2912930549443287"/>
    <n v="3.9557912602589149"/>
    <n v="-0.33550179468541375"/>
    <n v="371.98414327718638"/>
    <n v="431.43517894556504"/>
    <n v="59.451035668378665"/>
    <n v="386.13926093235199"/>
    <n v="447.85351316448509"/>
    <n v="61.714252232133106"/>
    <n v="2120.18273"/>
    <n v="2165.5653400000001"/>
    <n v="45.382610000000113"/>
    <n v="2.1201827300000001E-3"/>
    <n v="2.1655653399999999E-3"/>
    <n v="2472.6097051999091"/>
    <n v="2486.8411112303424"/>
    <n v="14.231406030433391"/>
    <n v="14.430671850433392"/>
    <n v="2.4726097051999091E-3"/>
    <n v="2.4868411112303423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43816000000012"/>
    <n v="4.598442000000004E-2"/>
    <n v="0.83793831999999935"/>
    <n v="0.77662575999999983"/>
    <n v="5.1093799999999988E-2"/>
    <n v="0.97078219999999971"/>
    <n v="1.4430671850433391E-5"/>
    <n v="-5.5298839604375511E-4"/>
    <n v="-1.8432946534791838E-4"/>
    <n v="3.6"/>
    <n v="1.8"/>
    <n v="1.5"/>
    <n v="37.322120724649203"/>
    <n v="-4.9388797251861129E-6"/>
    <n v="-4.9388797251861127E-3"/>
    <n v="-4.938879725186113"/>
    <x v="0"/>
    <x v="45"/>
    <x v="0"/>
    <x v="0"/>
  </r>
  <r>
    <n v="2259"/>
    <d v="2020-10-13T00:00:00"/>
    <n v="14"/>
    <x v="3"/>
    <n v="7848"/>
    <s v="Sample"/>
    <s v="Night"/>
    <s v="7:15am"/>
    <s v="10:15am"/>
    <n v="3"/>
    <m/>
    <n v="31.311795525040644"/>
    <n v="31.31310896270465"/>
    <n v="1.3134376640060452E-3"/>
    <n v="1.0219529999999999"/>
    <n v="8.1060533430761872"/>
    <n v="8.033675634488711"/>
    <n v="-7.2377708587476164E-2"/>
    <n v="4.2912930549443287"/>
    <n v="3.789380725166192"/>
    <n v="-0.50191232977813671"/>
    <n v="371.98414327718638"/>
    <n v="458.40115796695221"/>
    <n v="86.417014689765836"/>
    <n v="386.13926093235199"/>
    <n v="475.8446905293128"/>
    <n v="89.705429596960812"/>
    <n v="2120.18273"/>
    <n v="2171.85473"/>
    <n v="51.672000000000025"/>
    <n v="2.1201827300000001E-3"/>
    <n v="2.1718547300000001E-3"/>
    <n v="2472.6097051999091"/>
    <n v="2478.9752581879502"/>
    <n v="6.365552988041145"/>
    <n v="6.5648338230411438"/>
    <n v="2.4726097051999091E-3"/>
    <n v="2.4789752581879502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448898000000013"/>
    <n v="4.5987885000000034E-2"/>
    <n v="0.83800145999999931"/>
    <n v="0.77668427999999967"/>
    <n v="5.1097649999999981E-2"/>
    <n v="0.97085534999999967"/>
    <n v="6.5648338230411436E-6"/>
    <n v="-2.5158568574843869E-4"/>
    <n v="-8.3861895249479559E-5"/>
    <n v="3.8"/>
    <n v="1.9"/>
    <n v="1.6"/>
    <n v="41.783182292747"/>
    <n v="-2.0070729572945158E-6"/>
    <n v="-2.0070729572945157E-3"/>
    <n v="-2.0070729572945156"/>
    <x v="0"/>
    <x v="46"/>
    <x v="0"/>
    <x v="0"/>
  </r>
  <r>
    <n v="5805"/>
    <d v="2020-10-14T00:00:00"/>
    <n v="14"/>
    <x v="3"/>
    <n v="7849"/>
    <s v="Sample"/>
    <s v="Night"/>
    <s v="7:25am"/>
    <s v="10:25am"/>
    <n v="3"/>
    <m/>
    <n v="32.400422003890057"/>
    <n v="32.40173466550155"/>
    <n v="1.3126616114931267E-3"/>
    <n v="1.0227820000000001"/>
    <n v="8.1082863708185204"/>
    <n v="8.0490641026882876"/>
    <n v="-5.9222268130232791E-2"/>
    <n v="4.3294166302807238"/>
    <n v="3.9216255893018648"/>
    <n v="-0.40779104097885899"/>
    <n v="361.82149259619518"/>
    <n v="430.48929667500533"/>
    <n v="68.66780407881015"/>
    <n v="375.5814293760713"/>
    <n v="446.86063237082527"/>
    <n v="71.279202994753973"/>
    <n v="2092.1852654369968"/>
    <n v="2138.4274154369969"/>
    <n v="46.242150000000038"/>
    <n v="2.0921852654369969E-3"/>
    <n v="2.1384274154369969E-3"/>
    <n v="2453.8654816278045"/>
    <n v="2462.5798362229489"/>
    <n v="8.7143545951444139"/>
    <n v="8.9137970851444148"/>
    <n v="2.4538654816278044E-3"/>
    <n v="2.4625798362229489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03612000000024"/>
    <n v="4.6025190000000042E-2"/>
    <n v="0.83868123999999944"/>
    <n v="0.77731431999999989"/>
    <n v="5.1139099999999993E-2"/>
    <n v="0.97164289999999975"/>
    <n v="8.9137970851444136E-6"/>
    <n v="-3.4188267038768151E-4"/>
    <n v="-1.1396089012922718E-4"/>
    <n v="3.4"/>
    <n v="1.7"/>
    <n v="1.3"/>
    <n v="32.044245066617997"/>
    <n v="-3.5563605849446464E-6"/>
    <n v="-3.5563605849446463E-3"/>
    <n v="-3.5563605849446462"/>
    <x v="0"/>
    <x v="47"/>
    <x v="0"/>
    <x v="0"/>
  </r>
  <r>
    <n v="5806"/>
    <d v="2020-10-14T00:00:00"/>
    <n v="14"/>
    <x v="3"/>
    <n v="7858"/>
    <s v="Sample"/>
    <s v="Night"/>
    <s v="7:25am"/>
    <s v="10:25am"/>
    <n v="3"/>
    <m/>
    <n v="32.400422003890057"/>
    <n v="32.371543223232607"/>
    <n v="-2.887878065745042E-2"/>
    <n v="1.022759"/>
    <n v="8.1082863708185204"/>
    <n v="8.0418376419599689"/>
    <n v="-6.6448728858551576E-2"/>
    <n v="4.3294166302807238"/>
    <n v="3.8655193331759867"/>
    <n v="-0.46389729710473704"/>
    <n v="361.82149259619518"/>
    <n v="438.99839942329476"/>
    <n v="77.176906827099572"/>
    <n v="375.5814293760713"/>
    <n v="455.69361750384041"/>
    <n v="80.112188127769116"/>
    <n v="2092.1852654369968"/>
    <n v="2140.4700854369967"/>
    <n v="48.284819999999854"/>
    <n v="2.0921852654369969E-3"/>
    <n v="2.1404700854369967E-3"/>
    <n v="2453.8654816278045"/>
    <n v="2459.5507287908658"/>
    <n v="5.6852471630613763"/>
    <n v="5.8846851680613765"/>
    <n v="2.4538654816278044E-3"/>
    <n v="2.4595507287908658E-3"/>
    <n v="2.0499999999999998"/>
    <n v="0.24"/>
    <n v="4.4700000000000006"/>
    <n v="4.16"/>
    <n v="0.315"/>
    <n v="1.85"/>
    <n v="2.71"/>
    <n v="0.28500000000000003"/>
    <n v="5.29"/>
    <n v="4.92"/>
    <n v="0.36499999999999999"/>
    <n v="2.8"/>
    <n v="0.66000000000000014"/>
    <n v="4.500000000000004E-2"/>
    <n v="0.8199999999999994"/>
    <n v="0.75999999999999979"/>
    <n v="4.9999999999999989E-2"/>
    <n v="0.94999999999999973"/>
    <n v="0.67502094000000012"/>
    <n v="4.6024155000000039E-2"/>
    <n v="0.83866237999999937"/>
    <n v="0.77729683999999977"/>
    <n v="5.1137949999999988E-2"/>
    <n v="0.97162104999999965"/>
    <n v="5.8846851680613762E-6"/>
    <n v="-2.2569805191754818E-4"/>
    <n v="-7.5232683972516063E-5"/>
    <n v="3.7"/>
    <n v="1.85"/>
    <n v="2.2000000000000002"/>
    <n v="47.076765914046149"/>
    <n v="-1.5980852233961364E-6"/>
    <n v="-1.5980852233961364E-3"/>
    <n v="-1.5980852233961365"/>
    <x v="0"/>
    <x v="48"/>
    <x v="0"/>
    <x v="0"/>
  </r>
  <r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x v="0"/>
    <x v="0"/>
    <x v="0"/>
    <x v="0"/>
  </r>
  <r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04E02-02FF-EE45-B936-669C61CA5E7C}" name="PivotTable1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" firstHeaderRow="0" firstDataRow="1" firstDataCol="1"/>
  <pivotFields count="76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0">
        <item x="34"/>
        <item x="24"/>
        <item x="45"/>
        <item x="26"/>
        <item x="13"/>
        <item x="32"/>
        <item x="16"/>
        <item x="43"/>
        <item x="20"/>
        <item x="22"/>
        <item x="31"/>
        <item x="40"/>
        <item x="6"/>
        <item x="4"/>
        <item x="30"/>
        <item x="8"/>
        <item x="15"/>
        <item x="11"/>
        <item x="38"/>
        <item x="18"/>
        <item x="29"/>
        <item x="7"/>
        <item x="14"/>
        <item x="19"/>
        <item x="25"/>
        <item x="33"/>
        <item x="21"/>
        <item x="27"/>
        <item x="42"/>
        <item x="23"/>
        <item x="28"/>
        <item x="37"/>
        <item x="5"/>
        <item x="47"/>
        <item x="48"/>
        <item x="10"/>
        <item x="12"/>
        <item x="46"/>
        <item x="44"/>
        <item x="17"/>
        <item x="35"/>
        <item x="41"/>
        <item x="36"/>
        <item x="39"/>
        <item x="3"/>
        <item x="2"/>
        <item x="1"/>
        <item x="9"/>
        <item x="0"/>
        <item t="default"/>
      </items>
    </pivotField>
    <pivotField dataField="1" showAll="0">
      <items count="50">
        <item x="45"/>
        <item x="26"/>
        <item x="19"/>
        <item x="24"/>
        <item x="42"/>
        <item x="43"/>
        <item x="47"/>
        <item x="38"/>
        <item x="10"/>
        <item x="8"/>
        <item x="34"/>
        <item x="6"/>
        <item x="20"/>
        <item x="23"/>
        <item x="2"/>
        <item x="40"/>
        <item x="12"/>
        <item x="35"/>
        <item x="13"/>
        <item x="5"/>
        <item x="14"/>
        <item x="16"/>
        <item x="4"/>
        <item x="29"/>
        <item x="9"/>
        <item x="44"/>
        <item x="30"/>
        <item x="22"/>
        <item x="46"/>
        <item x="3"/>
        <item x="17"/>
        <item x="15"/>
        <item x="27"/>
        <item x="48"/>
        <item x="1"/>
        <item x="37"/>
        <item x="21"/>
        <item x="41"/>
        <item x="36"/>
        <item x="11"/>
        <item x="25"/>
        <item x="18"/>
        <item x="7"/>
        <item x="32"/>
        <item x="31"/>
        <item x="39"/>
        <item x="28"/>
        <item x="33"/>
        <item x="0"/>
        <item t="default"/>
      </items>
    </pivotField>
    <pivotField dataField="1" showAll="0">
      <items count="50">
        <item x="45"/>
        <item x="24"/>
        <item x="43"/>
        <item x="22"/>
        <item x="40"/>
        <item x="30"/>
        <item x="13"/>
        <item x="34"/>
        <item x="4"/>
        <item x="6"/>
        <item x="32"/>
        <item x="31"/>
        <item x="26"/>
        <item x="23"/>
        <item x="20"/>
        <item x="8"/>
        <item x="16"/>
        <item x="42"/>
        <item x="47"/>
        <item x="38"/>
        <item x="21"/>
        <item x="10"/>
        <item x="12"/>
        <item x="11"/>
        <item x="18"/>
        <item x="36"/>
        <item x="14"/>
        <item x="15"/>
        <item x="27"/>
        <item x="28"/>
        <item x="17"/>
        <item x="25"/>
        <item x="19"/>
        <item x="44"/>
        <item x="7"/>
        <item x="46"/>
        <item x="29"/>
        <item x="5"/>
        <item x="33"/>
        <item x="48"/>
        <item x="3"/>
        <item x="2"/>
        <item x="37"/>
        <item x="41"/>
        <item x="1"/>
        <item x="35"/>
        <item x="39"/>
        <item x="9"/>
        <item x="0"/>
        <item t="default"/>
      </items>
    </pivotField>
    <pivotField dataField="1" showAll="0">
      <items count="50">
        <item x="45"/>
        <item x="24"/>
        <item x="43"/>
        <item x="22"/>
        <item x="40"/>
        <item x="30"/>
        <item x="13"/>
        <item x="34"/>
        <item x="4"/>
        <item x="6"/>
        <item x="32"/>
        <item x="31"/>
        <item x="26"/>
        <item x="23"/>
        <item x="20"/>
        <item x="8"/>
        <item x="16"/>
        <item x="42"/>
        <item x="47"/>
        <item x="38"/>
        <item x="21"/>
        <item x="10"/>
        <item x="12"/>
        <item x="11"/>
        <item x="18"/>
        <item x="36"/>
        <item x="14"/>
        <item x="15"/>
        <item x="27"/>
        <item x="28"/>
        <item x="17"/>
        <item x="25"/>
        <item x="19"/>
        <item x="44"/>
        <item x="7"/>
        <item x="46"/>
        <item x="29"/>
        <item x="5"/>
        <item x="33"/>
        <item x="48"/>
        <item x="3"/>
        <item x="2"/>
        <item x="37"/>
        <item x="41"/>
        <item x="1"/>
        <item x="35"/>
        <item x="39"/>
        <item x="9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Daytime_DeltaMass_mg_cm-2_day-1" fld="72" subtotal="average" baseField="0" baseItem="0"/>
    <dataField name="StdDev of Daytime_DeltaMass_mg_cm-2_day-1_2" fld="72" subtotal="stdDev" baseField="0" baseItem="0"/>
    <dataField name="Count of Daytime_DeltaMass_mg_cm-2_day-1_3" fld="72" subtotal="count" baseField="0" baseItem="0"/>
    <dataField name="Average of Nighttime_DeltaMass_mg_cm-2_day-1" fld="73" subtotal="average" baseField="0" baseItem="0"/>
    <dataField name="StdDev of Nighttime_DeltaMass_mg_cm-2_day-1_2" fld="73" subtotal="stdDev" baseField="0" baseItem="0"/>
    <dataField name="Count of Nighttime_DeltaMass_mg_cm-2_day-1_3" fld="73" subtotal="count" baseField="0" baseItem="0"/>
    <dataField name="Average of Net Carbonate Production_mg_cm-2_day-1" fld="74" subtotal="average" baseField="0" baseItem="0"/>
    <dataField name="StdDev of Net Carbonate Production_mg_cm-2_day-1_2" fld="74" subtotal="stdDev" baseField="0" baseItem="0"/>
    <dataField name="Count of Net Carbonate Production_mg_cm-2_yr-1" fld="7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2061-A907-7947-8E44-66D3EA389640}">
  <dimension ref="A1:BX114"/>
  <sheetViews>
    <sheetView tabSelected="1" topLeftCell="BG1" zoomScale="91" workbookViewId="0">
      <pane ySplit="1" topLeftCell="A2" activePane="bottomLeft" state="frozen"/>
      <selection pane="bottomLeft" activeCell="BM2" sqref="BM2"/>
    </sheetView>
  </sheetViews>
  <sheetFormatPr baseColWidth="10" defaultRowHeight="16" x14ac:dyDescent="0.2"/>
  <cols>
    <col min="1" max="1" width="13.1640625" style="4" customWidth="1"/>
    <col min="2" max="2" width="13.5" style="4" customWidth="1"/>
    <col min="3" max="3" width="13.83203125" style="4" customWidth="1"/>
    <col min="4" max="4" width="13.33203125" style="4" customWidth="1"/>
    <col min="5" max="6" width="14" style="4" customWidth="1"/>
    <col min="7" max="7" width="14.5" style="4" customWidth="1"/>
    <col min="8" max="8" width="13.6640625" customWidth="1"/>
    <col min="9" max="11" width="14.83203125" customWidth="1"/>
    <col min="12" max="12" width="15.1640625" customWidth="1"/>
    <col min="13" max="13" width="13.6640625" customWidth="1"/>
    <col min="14" max="15" width="15" customWidth="1"/>
    <col min="16" max="16" width="17.5" customWidth="1"/>
    <col min="17" max="18" width="22.83203125" customWidth="1"/>
    <col min="19" max="19" width="15" customWidth="1"/>
    <col min="20" max="20" width="25" style="4" customWidth="1"/>
    <col min="21" max="21" width="16.6640625" customWidth="1"/>
    <col min="22" max="22" width="17.1640625" customWidth="1"/>
    <col min="23" max="23" width="17.83203125" style="4" customWidth="1"/>
    <col min="24" max="24" width="15" customWidth="1"/>
    <col min="25" max="25" width="17.83203125" customWidth="1"/>
    <col min="26" max="26" width="15" customWidth="1"/>
    <col min="27" max="28" width="23.1640625" customWidth="1"/>
    <col min="29" max="29" width="21" style="4" customWidth="1"/>
    <col min="30" max="31" width="21" customWidth="1"/>
    <col min="32" max="32" width="22.6640625" customWidth="1"/>
    <col min="33" max="33" width="18.5" customWidth="1"/>
    <col min="34" max="34" width="19.5" customWidth="1"/>
    <col min="35" max="37" width="27" customWidth="1"/>
    <col min="38" max="38" width="23.1640625" style="4" customWidth="1"/>
    <col min="39" max="39" width="22.1640625" style="4" customWidth="1"/>
    <col min="40" max="40" width="18.83203125" style="4" customWidth="1"/>
    <col min="41" max="41" width="21" style="4" customWidth="1"/>
    <col min="42" max="42" width="18.6640625" style="4" customWidth="1"/>
    <col min="43" max="43" width="22.1640625" style="4" customWidth="1"/>
    <col min="44" max="44" width="25.5" style="4" customWidth="1"/>
    <col min="45" max="45" width="18.1640625" style="4" customWidth="1"/>
    <col min="46" max="47" width="17.6640625" style="4" customWidth="1"/>
    <col min="48" max="48" width="18.5" style="4" customWidth="1"/>
    <col min="49" max="49" width="15.83203125" style="4" customWidth="1"/>
    <col min="50" max="50" width="20.33203125" style="4" customWidth="1"/>
    <col min="51" max="51" width="16.83203125" style="4" customWidth="1"/>
    <col min="52" max="52" width="17" style="4" customWidth="1"/>
    <col min="53" max="53" width="18.1640625" style="4" customWidth="1"/>
    <col min="54" max="54" width="15" style="4" customWidth="1"/>
    <col min="55" max="55" width="15.83203125" style="4" customWidth="1"/>
    <col min="56" max="56" width="26.1640625" style="4" customWidth="1"/>
    <col min="57" max="57" width="21" style="4" customWidth="1"/>
    <col min="58" max="58" width="21.33203125" style="4" customWidth="1"/>
    <col min="59" max="59" width="19.33203125" style="4" customWidth="1"/>
    <col min="60" max="60" width="21.33203125" style="4" customWidth="1"/>
    <col min="61" max="61" width="19.6640625" style="4" customWidth="1"/>
    <col min="62" max="62" width="26.1640625" style="4" customWidth="1"/>
    <col min="63" max="63" width="24" style="4" customWidth="1"/>
    <col min="64" max="67" width="22" style="4" customWidth="1"/>
    <col min="68" max="68" width="22.83203125" style="4" customWidth="1"/>
    <col min="69" max="69" width="24" style="41" customWidth="1"/>
    <col min="70" max="70" width="25" style="41" customWidth="1"/>
    <col min="71" max="71" width="25.83203125" style="41" customWidth="1"/>
    <col min="72" max="72" width="30.33203125" style="42" customWidth="1"/>
    <col min="73" max="73" width="33.5" style="43" customWidth="1"/>
    <col min="74" max="74" width="36.1640625" style="44" customWidth="1"/>
    <col min="75" max="75" width="40" style="62" customWidth="1"/>
  </cols>
  <sheetData>
    <row r="1" spans="1:76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62</v>
      </c>
      <c r="G1" s="19" t="s">
        <v>5</v>
      </c>
      <c r="H1" s="19" t="s">
        <v>6</v>
      </c>
      <c r="I1" s="19" t="s">
        <v>7</v>
      </c>
      <c r="J1" s="19" t="s">
        <v>15</v>
      </c>
      <c r="K1" s="19" t="s">
        <v>8</v>
      </c>
      <c r="L1" s="19" t="s">
        <v>9</v>
      </c>
      <c r="M1" s="20" t="s">
        <v>10</v>
      </c>
      <c r="N1" s="19" t="s">
        <v>11</v>
      </c>
      <c r="O1" s="19" t="s">
        <v>65</v>
      </c>
      <c r="P1" s="19" t="s">
        <v>66</v>
      </c>
      <c r="Q1" s="20" t="s">
        <v>67</v>
      </c>
      <c r="R1" s="19" t="s">
        <v>68</v>
      </c>
      <c r="S1" s="19" t="s">
        <v>69</v>
      </c>
      <c r="T1" s="20" t="s">
        <v>70</v>
      </c>
      <c r="U1" s="19" t="s">
        <v>107</v>
      </c>
      <c r="V1" s="19" t="s">
        <v>108</v>
      </c>
      <c r="W1" s="21" t="s">
        <v>109</v>
      </c>
      <c r="X1" s="22" t="s">
        <v>110</v>
      </c>
      <c r="Y1" s="22" t="s">
        <v>111</v>
      </c>
      <c r="Z1" s="21" t="s">
        <v>112</v>
      </c>
      <c r="AA1" s="19" t="s">
        <v>113</v>
      </c>
      <c r="AB1" s="19" t="s">
        <v>114</v>
      </c>
      <c r="AC1" s="20" t="s">
        <v>115</v>
      </c>
      <c r="AD1" s="19" t="s">
        <v>120</v>
      </c>
      <c r="AE1" s="19" t="s">
        <v>121</v>
      </c>
      <c r="AF1" s="19" t="s">
        <v>116</v>
      </c>
      <c r="AG1" s="19" t="s">
        <v>117</v>
      </c>
      <c r="AH1" s="19" t="s">
        <v>118</v>
      </c>
      <c r="AI1" s="20" t="s">
        <v>119</v>
      </c>
      <c r="AJ1" s="19" t="s">
        <v>123</v>
      </c>
      <c r="AK1" s="19" t="s">
        <v>122</v>
      </c>
      <c r="AL1" s="19" t="s">
        <v>98</v>
      </c>
      <c r="AM1" s="19" t="s">
        <v>97</v>
      </c>
      <c r="AN1" s="19" t="s">
        <v>96</v>
      </c>
      <c r="AO1" s="19" t="s">
        <v>95</v>
      </c>
      <c r="AP1" s="19" t="s">
        <v>94</v>
      </c>
      <c r="AQ1" s="19" t="s">
        <v>93</v>
      </c>
      <c r="AR1" s="19" t="s">
        <v>92</v>
      </c>
      <c r="AS1" s="19" t="s">
        <v>91</v>
      </c>
      <c r="AT1" s="19" t="s">
        <v>90</v>
      </c>
      <c r="AU1" s="19" t="s">
        <v>89</v>
      </c>
      <c r="AV1" s="19" t="s">
        <v>88</v>
      </c>
      <c r="AW1" s="19" t="s">
        <v>87</v>
      </c>
      <c r="AX1" s="19" t="s">
        <v>86</v>
      </c>
      <c r="AY1" s="19" t="s">
        <v>85</v>
      </c>
      <c r="AZ1" s="19" t="s">
        <v>84</v>
      </c>
      <c r="BA1" s="19" t="s">
        <v>83</v>
      </c>
      <c r="BB1" s="19" t="s">
        <v>82</v>
      </c>
      <c r="BC1" s="19" t="s">
        <v>81</v>
      </c>
      <c r="BD1" s="20" t="s">
        <v>80</v>
      </c>
      <c r="BE1" s="20" t="s">
        <v>79</v>
      </c>
      <c r="BF1" s="20" t="s">
        <v>78</v>
      </c>
      <c r="BG1" s="20" t="s">
        <v>77</v>
      </c>
      <c r="BH1" s="20" t="s">
        <v>76</v>
      </c>
      <c r="BI1" s="20" t="s">
        <v>75</v>
      </c>
      <c r="BJ1" s="19" t="s">
        <v>74</v>
      </c>
      <c r="BK1" s="19" t="s">
        <v>72</v>
      </c>
      <c r="BL1" s="19" t="s">
        <v>73</v>
      </c>
      <c r="BM1" s="23" t="s">
        <v>145</v>
      </c>
      <c r="BN1" s="23" t="s">
        <v>71</v>
      </c>
      <c r="BO1" s="23" t="s">
        <v>99</v>
      </c>
      <c r="BP1" s="19" t="s">
        <v>100</v>
      </c>
      <c r="BQ1" s="24" t="s">
        <v>101</v>
      </c>
      <c r="BR1" s="24" t="s">
        <v>102</v>
      </c>
      <c r="BS1" s="24" t="s">
        <v>103</v>
      </c>
      <c r="BT1" s="25" t="s">
        <v>105</v>
      </c>
      <c r="BU1" s="26" t="s">
        <v>106</v>
      </c>
      <c r="BV1" s="27" t="s">
        <v>104</v>
      </c>
      <c r="BW1" s="60" t="s">
        <v>133</v>
      </c>
      <c r="BX1" s="1"/>
    </row>
    <row r="2" spans="1:76" s="9" customFormat="1" x14ac:dyDescent="0.2">
      <c r="A2" s="3">
        <v>2233</v>
      </c>
      <c r="B2" s="5">
        <v>44116</v>
      </c>
      <c r="C2" s="3">
        <v>9</v>
      </c>
      <c r="D2" s="3">
        <v>7.75</v>
      </c>
      <c r="E2" s="3" t="s">
        <v>14</v>
      </c>
      <c r="F2" s="3" t="s">
        <v>64</v>
      </c>
      <c r="G2" s="8" t="s">
        <v>12</v>
      </c>
      <c r="H2" s="9" t="s">
        <v>16</v>
      </c>
      <c r="I2" s="9" t="s">
        <v>17</v>
      </c>
      <c r="J2" s="9">
        <v>2.72</v>
      </c>
      <c r="K2" s="9">
        <v>31.214598723545006</v>
      </c>
      <c r="L2" s="9">
        <v>31.219852726425842</v>
      </c>
      <c r="M2" s="9">
        <f t="shared" ref="M2:M33" si="0">L2-K2</f>
        <v>5.2540028808358841E-3</v>
      </c>
      <c r="N2" s="9">
        <v>1.021882</v>
      </c>
      <c r="O2" s="10">
        <v>7.7430587130290309</v>
      </c>
      <c r="P2" s="28">
        <v>7.7405992675721169</v>
      </c>
      <c r="Q2" s="6">
        <f t="shared" ref="Q2:Q33" si="1">P2-O2</f>
        <v>-2.4594454569140112E-3</v>
      </c>
      <c r="R2" s="11">
        <v>2.167218070344179</v>
      </c>
      <c r="S2" s="29">
        <v>2.1585341124440092</v>
      </c>
      <c r="T2" s="32">
        <f>S2-R2</f>
        <v>-8.6839579001698475E-3</v>
      </c>
      <c r="U2" s="31">
        <v>1002.0362562738886</v>
      </c>
      <c r="V2" s="30">
        <v>1009.2562401601932</v>
      </c>
      <c r="W2" s="36">
        <f>V2-U2</f>
        <v>7.2199838863045898</v>
      </c>
      <c r="X2" s="31">
        <v>1040.1688484680328</v>
      </c>
      <c r="Y2" s="30">
        <v>1047.6634756523113</v>
      </c>
      <c r="Z2" s="36">
        <f t="shared" ref="Z2:Z33" si="2">Y2-X2</f>
        <v>7.4946271842784427</v>
      </c>
      <c r="AA2" s="63">
        <v>2317.3744928411802</v>
      </c>
      <c r="AB2" s="63">
        <v>2320.3802228411801</v>
      </c>
      <c r="AC2" s="64">
        <f>AB2-AA2</f>
        <v>3.0057299999998577</v>
      </c>
      <c r="AD2" s="34">
        <f>AA2*10^-6</f>
        <v>2.3173744928411803E-3</v>
      </c>
      <c r="AE2" s="34">
        <f>AB2*10^-6</f>
        <v>2.3203802228411799E-3</v>
      </c>
      <c r="AF2" s="63">
        <v>2472.5429663929999</v>
      </c>
      <c r="AG2" s="64">
        <v>2474.5911686021859</v>
      </c>
      <c r="AH2" s="64">
        <f>AG2-AF2</f>
        <v>2.0482022091860017</v>
      </c>
      <c r="AI2" s="35">
        <f>AH2+BE2+(BG2+BH2)-BD2</f>
        <v>0.40297218918600231</v>
      </c>
      <c r="AJ2" s="33">
        <f>AF2*10^-6</f>
        <v>2.4725429663929998E-3</v>
      </c>
      <c r="AK2" s="33">
        <f t="shared" ref="AK2:AK33" si="3">AG2*10^-6</f>
        <v>2.474591168602186E-3</v>
      </c>
      <c r="AL2" s="3">
        <v>2.1800000000000002</v>
      </c>
      <c r="AM2" s="3">
        <v>0.69500000000000006</v>
      </c>
      <c r="AN2" s="3">
        <v>7.16</v>
      </c>
      <c r="AO2" s="3">
        <v>6.4849999999999994</v>
      </c>
      <c r="AP2" s="3">
        <v>0.68</v>
      </c>
      <c r="AQ2" s="3">
        <v>3</v>
      </c>
      <c r="AR2" s="3">
        <v>2.7350000000000003</v>
      </c>
      <c r="AS2" s="3">
        <v>0.65</v>
      </c>
      <c r="AT2" s="3">
        <v>6.16</v>
      </c>
      <c r="AU2" s="3">
        <v>5.6150000000000002</v>
      </c>
      <c r="AV2" s="3">
        <v>0.54</v>
      </c>
      <c r="AW2" s="3">
        <v>3.35</v>
      </c>
      <c r="AX2" s="3">
        <f t="shared" ref="AX2:AX33" si="4">AR2-AL2</f>
        <v>0.55500000000000016</v>
      </c>
      <c r="AY2" s="3">
        <f t="shared" ref="AY2:AY33" si="5">AS2-AM2</f>
        <v>-4.500000000000004E-2</v>
      </c>
      <c r="AZ2" s="3">
        <f t="shared" ref="AZ2:AZ33" si="6">AT2-AN2</f>
        <v>-1</v>
      </c>
      <c r="BA2" s="3">
        <f t="shared" ref="BA2:BA33" si="7">AU2-AO2</f>
        <v>-0.86999999999999922</v>
      </c>
      <c r="BB2" s="3">
        <f t="shared" ref="BB2:BB33" si="8">AV2-AP2</f>
        <v>-0.14000000000000001</v>
      </c>
      <c r="BC2" s="3">
        <f t="shared" ref="BC2:BC33" si="9">AW2-AQ2</f>
        <v>0.35000000000000009</v>
      </c>
      <c r="BD2" s="35">
        <f t="shared" ref="BD2:BD33" si="10">AX2*N2</f>
        <v>0.5671445100000001</v>
      </c>
      <c r="BE2" s="35">
        <f t="shared" ref="BE2:BE33" si="11">AY2*N2</f>
        <v>-4.5984690000000036E-2</v>
      </c>
      <c r="BF2" s="35">
        <f t="shared" ref="BF2:BF33" si="12">AZ2*N2</f>
        <v>-1.021882</v>
      </c>
      <c r="BG2" s="35">
        <f t="shared" ref="BG2:BG33" si="13">BA2*N2</f>
        <v>-0.88903733999999912</v>
      </c>
      <c r="BH2" s="35">
        <f t="shared" ref="BH2:BH33" si="14">BB2*N2</f>
        <v>-0.14306348000000002</v>
      </c>
      <c r="BI2" s="35">
        <f t="shared" ref="BI2:BI33" si="15">BC2*N2</f>
        <v>0.35765870000000005</v>
      </c>
      <c r="BJ2" s="3">
        <f>AI2*10^-6</f>
        <v>4.0297218918600231E-7</v>
      </c>
      <c r="BK2" s="3">
        <f t="shared" ref="BK2:BK33" si="16">-(0.5*BJ2*100*0.75*N2)</f>
        <v>-1.5442125998616389E-5</v>
      </c>
      <c r="BL2" s="3">
        <f t="shared" ref="BL2:BL33" si="17">BK2/3</f>
        <v>-5.1473753328721296E-6</v>
      </c>
      <c r="BM2" s="3"/>
      <c r="BN2" s="3"/>
      <c r="BO2" s="3"/>
      <c r="BP2" s="3"/>
      <c r="BQ2" s="38"/>
      <c r="BR2" s="38"/>
      <c r="BS2" s="38"/>
      <c r="BT2" s="8"/>
      <c r="BU2" s="39"/>
      <c r="BV2" s="40"/>
      <c r="BW2" s="61"/>
    </row>
    <row r="3" spans="1:76" s="9" customFormat="1" x14ac:dyDescent="0.2">
      <c r="A3" s="3">
        <v>2229</v>
      </c>
      <c r="B3" s="5">
        <v>44116</v>
      </c>
      <c r="C3" s="3">
        <v>9</v>
      </c>
      <c r="D3" s="3">
        <v>7.75</v>
      </c>
      <c r="E3" s="2">
        <v>7829</v>
      </c>
      <c r="F3" s="2" t="s">
        <v>63</v>
      </c>
      <c r="G3" s="8" t="s">
        <v>12</v>
      </c>
      <c r="H3" s="9" t="s">
        <v>16</v>
      </c>
      <c r="I3" s="9" t="s">
        <v>17</v>
      </c>
      <c r="J3" s="9">
        <v>2.72</v>
      </c>
      <c r="K3" s="9">
        <v>31.214598723545006</v>
      </c>
      <c r="L3" s="9">
        <v>31.260570777276381</v>
      </c>
      <c r="M3" s="9">
        <f t="shared" si="0"/>
        <v>4.5972053731375695E-2</v>
      </c>
      <c r="N3" s="9">
        <v>1.0219130000000001</v>
      </c>
      <c r="O3" s="10">
        <v>7.7430587130290309</v>
      </c>
      <c r="P3" s="28">
        <v>7.9669204853026443</v>
      </c>
      <c r="Q3" s="6">
        <f t="shared" si="1"/>
        <v>0.22386177227361337</v>
      </c>
      <c r="R3" s="11">
        <v>2.167218070344179</v>
      </c>
      <c r="S3" s="29">
        <v>3.3495618904238951</v>
      </c>
      <c r="T3" s="32">
        <f t="shared" ref="T3:T33" si="18">S3-R3</f>
        <v>1.1823438200797161</v>
      </c>
      <c r="U3" s="31">
        <v>1002.0362562738886</v>
      </c>
      <c r="V3" s="30">
        <v>551.75389252362424</v>
      </c>
      <c r="W3" s="36">
        <f t="shared" ref="W3:W33" si="19">V3-U3</f>
        <v>-450.28236375026438</v>
      </c>
      <c r="X3" s="31">
        <v>1040.1688484680328</v>
      </c>
      <c r="Y3" s="30">
        <v>572.75039824901478</v>
      </c>
      <c r="Z3" s="36">
        <f t="shared" si="2"/>
        <v>-467.41845021901804</v>
      </c>
      <c r="AA3" s="63">
        <v>2317.3744928411797</v>
      </c>
      <c r="AB3" s="63">
        <v>2209.1099728411796</v>
      </c>
      <c r="AC3" s="64">
        <f>AB3-AA3</f>
        <v>-108.26452000000018</v>
      </c>
      <c r="AD3" s="34">
        <f>AA3*10^-6</f>
        <v>2.3173744928411798E-3</v>
      </c>
      <c r="AE3" s="34">
        <f>AB3*10^-6</f>
        <v>2.2091099728411795E-3</v>
      </c>
      <c r="AF3" s="63">
        <v>2472.5429663930017</v>
      </c>
      <c r="AG3" s="64">
        <v>2476.3116837024099</v>
      </c>
      <c r="AH3" s="64">
        <f t="shared" ref="AH3:AH33" si="20">AG3-AF3</f>
        <v>3.7687173094082027</v>
      </c>
      <c r="AI3" s="35">
        <f t="shared" ref="AI3:AI33" si="21">AH3+BE3+(BG3+BH3)-BD3</f>
        <v>2.1234373794082035</v>
      </c>
      <c r="AJ3" s="33">
        <f t="shared" ref="AJ3:AJ33" si="22">AF3*10^-6</f>
        <v>2.4725429663930015E-3</v>
      </c>
      <c r="AK3" s="33">
        <f t="shared" si="3"/>
        <v>2.4763116837024099E-3</v>
      </c>
      <c r="AL3" s="3">
        <v>2.1800000000000002</v>
      </c>
      <c r="AM3" s="3">
        <v>0.69500000000000006</v>
      </c>
      <c r="AN3" s="3">
        <v>7.16</v>
      </c>
      <c r="AO3" s="3">
        <v>6.4849999999999994</v>
      </c>
      <c r="AP3" s="3">
        <v>0.68</v>
      </c>
      <c r="AQ3" s="3">
        <v>3</v>
      </c>
      <c r="AR3" s="3">
        <v>2.7350000000000003</v>
      </c>
      <c r="AS3" s="3">
        <v>0.65</v>
      </c>
      <c r="AT3" s="3">
        <v>6.16</v>
      </c>
      <c r="AU3" s="3">
        <v>5.6150000000000002</v>
      </c>
      <c r="AV3" s="3">
        <v>0.54</v>
      </c>
      <c r="AW3" s="3">
        <v>3.35</v>
      </c>
      <c r="AX3" s="3">
        <f t="shared" si="4"/>
        <v>0.55500000000000016</v>
      </c>
      <c r="AY3" s="3">
        <f t="shared" si="5"/>
        <v>-4.500000000000004E-2</v>
      </c>
      <c r="AZ3" s="3">
        <f t="shared" si="6"/>
        <v>-1</v>
      </c>
      <c r="BA3" s="3">
        <f t="shared" si="7"/>
        <v>-0.86999999999999922</v>
      </c>
      <c r="BB3" s="3">
        <f t="shared" si="8"/>
        <v>-0.14000000000000001</v>
      </c>
      <c r="BC3" s="3">
        <f t="shared" si="9"/>
        <v>0.35000000000000009</v>
      </c>
      <c r="BD3" s="35">
        <f t="shared" si="10"/>
        <v>0.56716171500000023</v>
      </c>
      <c r="BE3" s="35">
        <f t="shared" si="11"/>
        <v>-4.5986085000000045E-2</v>
      </c>
      <c r="BF3" s="35">
        <f t="shared" si="12"/>
        <v>-1.0219130000000001</v>
      </c>
      <c r="BG3" s="35">
        <f t="shared" si="13"/>
        <v>-0.8890643099999993</v>
      </c>
      <c r="BH3" s="35">
        <f t="shared" si="14"/>
        <v>-0.14306782000000001</v>
      </c>
      <c r="BI3" s="35">
        <f t="shared" si="15"/>
        <v>0.35766955000000011</v>
      </c>
      <c r="BJ3" s="3">
        <f>AI3*10^-6</f>
        <v>2.1234373794082034E-6</v>
      </c>
      <c r="BK3" s="3">
        <f t="shared" si="16"/>
        <v>-8.137380985136908E-5</v>
      </c>
      <c r="BL3" s="3">
        <f t="shared" si="17"/>
        <v>-2.7124603283789694E-5</v>
      </c>
      <c r="BM3" s="3">
        <v>3.4</v>
      </c>
      <c r="BN3" s="3">
        <f t="shared" ref="BN3:BN8" si="23">BM3/2</f>
        <v>1.7</v>
      </c>
      <c r="BO3" s="3">
        <v>1.3</v>
      </c>
      <c r="BP3" s="3">
        <f>(2*3.14159265359*BN3*BO3)+(2*3.14159265359*BN3^2)</f>
        <v>32.044245066617997</v>
      </c>
      <c r="BQ3" s="38">
        <f>BL3/BP3</f>
        <v>-8.4647346902382404E-7</v>
      </c>
      <c r="BR3" s="38">
        <f t="shared" ref="BR3:BR8" si="24">BQ3*10^3</f>
        <v>-8.4647346902382405E-4</v>
      </c>
      <c r="BS3" s="38">
        <f t="shared" ref="BS3:BS7" si="25">BQ3*10^6</f>
        <v>-0.84647346902382403</v>
      </c>
      <c r="BT3" s="8">
        <f>BR3*12</f>
        <v>-1.0157681628285889E-2</v>
      </c>
      <c r="BU3" s="39"/>
      <c r="BV3" s="40">
        <f>BT3+BU12</f>
        <v>-3.1840749606375576E-2</v>
      </c>
      <c r="BW3" s="61">
        <f>BV3*365</f>
        <v>-11.621873606327085</v>
      </c>
    </row>
    <row r="4" spans="1:76" s="9" customFormat="1" x14ac:dyDescent="0.2">
      <c r="A4" s="3">
        <v>2230</v>
      </c>
      <c r="B4" s="5">
        <v>44116</v>
      </c>
      <c r="C4" s="3">
        <v>9</v>
      </c>
      <c r="D4" s="3">
        <v>7.75</v>
      </c>
      <c r="E4" s="2">
        <v>7830</v>
      </c>
      <c r="F4" s="2" t="s">
        <v>63</v>
      </c>
      <c r="G4" s="8" t="s">
        <v>12</v>
      </c>
      <c r="H4" s="9" t="s">
        <v>16</v>
      </c>
      <c r="I4" s="9" t="s">
        <v>17</v>
      </c>
      <c r="J4" s="9">
        <v>2.72</v>
      </c>
      <c r="K4" s="9">
        <v>31.214598723545006</v>
      </c>
      <c r="L4" s="9">
        <v>31.306541765678197</v>
      </c>
      <c r="M4" s="9">
        <f t="shared" si="0"/>
        <v>9.194304213319171E-2</v>
      </c>
      <c r="N4" s="9">
        <v>1.0219480000000001</v>
      </c>
      <c r="O4" s="10">
        <v>7.7430587130290309</v>
      </c>
      <c r="P4" s="28">
        <v>7.9896979761054272</v>
      </c>
      <c r="Q4" s="6">
        <f t="shared" si="1"/>
        <v>0.24663926307639628</v>
      </c>
      <c r="R4" s="11">
        <v>2.167218070344179</v>
      </c>
      <c r="S4" s="29">
        <v>3.4966825440774603</v>
      </c>
      <c r="T4" s="32">
        <f t="shared" si="18"/>
        <v>1.3294644737332812</v>
      </c>
      <c r="U4" s="31">
        <v>1002.0362562738886</v>
      </c>
      <c r="V4" s="30">
        <v>518.03617990317593</v>
      </c>
      <c r="W4" s="36">
        <f t="shared" si="19"/>
        <v>-484.00007637071269</v>
      </c>
      <c r="X4" s="31">
        <v>1040.1688484680328</v>
      </c>
      <c r="Y4" s="30">
        <v>537.74907618641862</v>
      </c>
      <c r="Z4" s="36">
        <f t="shared" si="2"/>
        <v>-502.4197722816142</v>
      </c>
      <c r="AA4" s="63">
        <v>2317.3744928411797</v>
      </c>
      <c r="AB4" s="63">
        <v>2196.6392388411796</v>
      </c>
      <c r="AC4" s="64">
        <f t="shared" ref="AC4:AC66" si="26">AB4-AA4</f>
        <v>-120.73525400000017</v>
      </c>
      <c r="AD4" s="34">
        <f t="shared" ref="AD4:AD35" si="27">AA4*10^-6</f>
        <v>2.3173744928411798E-3</v>
      </c>
      <c r="AE4" s="34">
        <f t="shared" ref="AE4:AE66" si="28">AB4*10^-6</f>
        <v>2.1966392388411793E-3</v>
      </c>
      <c r="AF4" s="63">
        <v>2472.5429663930017</v>
      </c>
      <c r="AG4" s="64">
        <v>2477.3428051375199</v>
      </c>
      <c r="AH4" s="64">
        <f t="shared" si="20"/>
        <v>4.7998387445181834</v>
      </c>
      <c r="AI4" s="35">
        <f t="shared" si="21"/>
        <v>3.1545024645181843</v>
      </c>
      <c r="AJ4" s="33">
        <f t="shared" si="22"/>
        <v>2.4725429663930015E-3</v>
      </c>
      <c r="AK4" s="33">
        <f t="shared" si="3"/>
        <v>2.47734280513752E-3</v>
      </c>
      <c r="AL4" s="3">
        <v>2.1800000000000002</v>
      </c>
      <c r="AM4" s="3">
        <v>0.69500000000000006</v>
      </c>
      <c r="AN4" s="3">
        <v>7.16</v>
      </c>
      <c r="AO4" s="3">
        <v>6.4849999999999994</v>
      </c>
      <c r="AP4" s="3">
        <v>0.68</v>
      </c>
      <c r="AQ4" s="3">
        <v>3</v>
      </c>
      <c r="AR4" s="3">
        <v>2.7350000000000003</v>
      </c>
      <c r="AS4" s="3">
        <v>0.65</v>
      </c>
      <c r="AT4" s="3">
        <v>6.16</v>
      </c>
      <c r="AU4" s="3">
        <v>5.6150000000000002</v>
      </c>
      <c r="AV4" s="3">
        <v>0.54</v>
      </c>
      <c r="AW4" s="3">
        <v>3.35</v>
      </c>
      <c r="AX4" s="3">
        <f t="shared" si="4"/>
        <v>0.55500000000000016</v>
      </c>
      <c r="AY4" s="3">
        <f t="shared" si="5"/>
        <v>-4.500000000000004E-2</v>
      </c>
      <c r="AZ4" s="3">
        <f t="shared" si="6"/>
        <v>-1</v>
      </c>
      <c r="BA4" s="3">
        <f t="shared" si="7"/>
        <v>-0.86999999999999922</v>
      </c>
      <c r="BB4" s="3">
        <f t="shared" si="8"/>
        <v>-0.14000000000000001</v>
      </c>
      <c r="BC4" s="3">
        <f t="shared" si="9"/>
        <v>0.35000000000000009</v>
      </c>
      <c r="BD4" s="35">
        <f t="shared" si="10"/>
        <v>0.56718114000000019</v>
      </c>
      <c r="BE4" s="35">
        <f t="shared" si="11"/>
        <v>-4.5987660000000041E-2</v>
      </c>
      <c r="BF4" s="35">
        <f t="shared" si="12"/>
        <v>-1.0219480000000001</v>
      </c>
      <c r="BG4" s="35">
        <f t="shared" si="13"/>
        <v>-0.88909475999999932</v>
      </c>
      <c r="BH4" s="35">
        <f t="shared" si="14"/>
        <v>-0.14307272000000001</v>
      </c>
      <c r="BI4" s="35">
        <f t="shared" si="15"/>
        <v>0.35768180000000011</v>
      </c>
      <c r="BJ4" s="3">
        <f t="shared" ref="BJ4:BJ33" si="29">AI4*10^-6</f>
        <v>3.1545024645181843E-6</v>
      </c>
      <c r="BK4" s="3">
        <f t="shared" si="16"/>
        <v>-1.208901556728536E-4</v>
      </c>
      <c r="BL4" s="3">
        <f t="shared" si="17"/>
        <v>-4.0296718557617868E-5</v>
      </c>
      <c r="BM4" s="3">
        <v>3.7</v>
      </c>
      <c r="BN4" s="3">
        <f t="shared" si="23"/>
        <v>1.85</v>
      </c>
      <c r="BO4" s="3">
        <v>1.4</v>
      </c>
      <c r="BP4" s="3">
        <f t="shared" ref="BP4:BP8" si="30">(2*3.14159265359*BN4*BO4)+(2*3.14159265359*BN4^2)</f>
        <v>37.777651659419746</v>
      </c>
      <c r="BQ4" s="38">
        <f t="shared" ref="BQ4:BQ8" si="31">BL4/BP4</f>
        <v>-1.0666814052103738E-6</v>
      </c>
      <c r="BR4" s="38">
        <f t="shared" si="24"/>
        <v>-1.0666814052103738E-3</v>
      </c>
      <c r="BS4" s="38">
        <f t="shared" si="25"/>
        <v>-1.0666814052103739</v>
      </c>
      <c r="BT4" s="8">
        <f t="shared" ref="BT4:BT8" si="32">BR4*12</f>
        <v>-1.2800176862524486E-2</v>
      </c>
      <c r="BU4" s="39"/>
      <c r="BV4" s="40">
        <f>BT4+BU13</f>
        <v>-3.8513480444315351E-2</v>
      </c>
      <c r="BW4" s="61">
        <f t="shared" ref="BW4:BW64" si="33">BV4*365</f>
        <v>-14.057420362175103</v>
      </c>
    </row>
    <row r="5" spans="1:76" s="9" customFormat="1" x14ac:dyDescent="0.2">
      <c r="A5" s="3">
        <v>2231</v>
      </c>
      <c r="B5" s="5">
        <v>44116</v>
      </c>
      <c r="C5" s="3">
        <v>9</v>
      </c>
      <c r="D5" s="3">
        <v>7.75</v>
      </c>
      <c r="E5" s="2">
        <v>7845</v>
      </c>
      <c r="F5" s="2" t="s">
        <v>63</v>
      </c>
      <c r="G5" s="8" t="s">
        <v>12</v>
      </c>
      <c r="H5" s="9" t="s">
        <v>16</v>
      </c>
      <c r="I5" s="9" t="s">
        <v>17</v>
      </c>
      <c r="J5" s="9">
        <v>2.72</v>
      </c>
      <c r="K5" s="9">
        <v>31.214598723545006</v>
      </c>
      <c r="L5" s="9">
        <v>31.264511189470177</v>
      </c>
      <c r="M5" s="9">
        <f t="shared" si="0"/>
        <v>4.991246592517129E-2</v>
      </c>
      <c r="N5" s="9">
        <v>1.021916</v>
      </c>
      <c r="O5" s="10">
        <v>7.7430587130290309</v>
      </c>
      <c r="P5" s="28">
        <v>8.0311604508922514</v>
      </c>
      <c r="Q5" s="6">
        <f t="shared" si="1"/>
        <v>0.28810173786322046</v>
      </c>
      <c r="R5" s="11">
        <v>2.167218070344179</v>
      </c>
      <c r="S5" s="29">
        <v>3.7690053208003604</v>
      </c>
      <c r="T5" s="32">
        <f t="shared" si="18"/>
        <v>1.6017872504561814</v>
      </c>
      <c r="U5" s="31">
        <v>1002.0362562738886</v>
      </c>
      <c r="V5" s="30">
        <v>461.80797864221694</v>
      </c>
      <c r="W5" s="36">
        <f t="shared" si="19"/>
        <v>-540.22827763167174</v>
      </c>
      <c r="X5" s="31">
        <v>1040.1688484680328</v>
      </c>
      <c r="Y5" s="30">
        <v>479.38163316857191</v>
      </c>
      <c r="Z5" s="36">
        <f t="shared" si="2"/>
        <v>-560.78721529946097</v>
      </c>
      <c r="AA5" s="63">
        <v>2317.3744928411802</v>
      </c>
      <c r="AB5" s="63">
        <v>2173.2797628411804</v>
      </c>
      <c r="AC5" s="64">
        <f t="shared" si="26"/>
        <v>-144.0947299999998</v>
      </c>
      <c r="AD5" s="34">
        <f t="shared" si="27"/>
        <v>2.3173744928411803E-3</v>
      </c>
      <c r="AE5" s="34">
        <f t="shared" si="28"/>
        <v>2.1732797628411802E-3</v>
      </c>
      <c r="AF5" s="63">
        <v>2472.5429663930017</v>
      </c>
      <c r="AG5" s="64">
        <v>2478.4163453429101</v>
      </c>
      <c r="AH5" s="64">
        <f t="shared" si="20"/>
        <v>5.8733789499083287</v>
      </c>
      <c r="AI5" s="35">
        <f t="shared" si="21"/>
        <v>4.2280941899083295</v>
      </c>
      <c r="AJ5" s="33">
        <f t="shared" si="22"/>
        <v>2.4725429663930015E-3</v>
      </c>
      <c r="AK5" s="33">
        <f t="shared" si="3"/>
        <v>2.4784163453429099E-3</v>
      </c>
      <c r="AL5" s="3">
        <v>2.1800000000000002</v>
      </c>
      <c r="AM5" s="3">
        <v>0.69500000000000006</v>
      </c>
      <c r="AN5" s="3">
        <v>7.16</v>
      </c>
      <c r="AO5" s="3">
        <v>6.4849999999999994</v>
      </c>
      <c r="AP5" s="3">
        <v>0.68</v>
      </c>
      <c r="AQ5" s="3">
        <v>3</v>
      </c>
      <c r="AR5" s="3">
        <v>2.7350000000000003</v>
      </c>
      <c r="AS5" s="3">
        <v>0.65</v>
      </c>
      <c r="AT5" s="3">
        <v>6.16</v>
      </c>
      <c r="AU5" s="3">
        <v>5.6150000000000002</v>
      </c>
      <c r="AV5" s="3">
        <v>0.54</v>
      </c>
      <c r="AW5" s="3">
        <v>3.35</v>
      </c>
      <c r="AX5" s="3">
        <f t="shared" si="4"/>
        <v>0.55500000000000016</v>
      </c>
      <c r="AY5" s="3">
        <f t="shared" si="5"/>
        <v>-4.500000000000004E-2</v>
      </c>
      <c r="AZ5" s="3">
        <f t="shared" si="6"/>
        <v>-1</v>
      </c>
      <c r="BA5" s="3">
        <f t="shared" si="7"/>
        <v>-0.86999999999999922</v>
      </c>
      <c r="BB5" s="3">
        <f t="shared" si="8"/>
        <v>-0.14000000000000001</v>
      </c>
      <c r="BC5" s="3">
        <f t="shared" si="9"/>
        <v>0.35000000000000009</v>
      </c>
      <c r="BD5" s="35">
        <f t="shared" si="10"/>
        <v>0.56716338000000022</v>
      </c>
      <c r="BE5" s="35">
        <f t="shared" si="11"/>
        <v>-4.5986220000000043E-2</v>
      </c>
      <c r="BF5" s="35">
        <f t="shared" si="12"/>
        <v>-1.021916</v>
      </c>
      <c r="BG5" s="35">
        <f t="shared" si="13"/>
        <v>-0.88906691999999921</v>
      </c>
      <c r="BH5" s="35">
        <f t="shared" si="14"/>
        <v>-0.14306824000000001</v>
      </c>
      <c r="BI5" s="35">
        <f t="shared" si="15"/>
        <v>0.35767060000000012</v>
      </c>
      <c r="BJ5" s="3">
        <f t="shared" si="29"/>
        <v>4.2280941899083296E-6</v>
      </c>
      <c r="BK5" s="3">
        <f t="shared" si="16"/>
        <v>-1.6202839133153853E-4</v>
      </c>
      <c r="BL5" s="3">
        <f t="shared" si="17"/>
        <v>-5.4009463777179513E-5</v>
      </c>
      <c r="BM5" s="3">
        <v>4.0999999999999996</v>
      </c>
      <c r="BN5" s="3">
        <f t="shared" si="23"/>
        <v>2.0499999999999998</v>
      </c>
      <c r="BO5" s="3">
        <v>1.7</v>
      </c>
      <c r="BP5" s="3">
        <f t="shared" si="30"/>
        <v>48.301987048946245</v>
      </c>
      <c r="BQ5" s="38">
        <f t="shared" si="31"/>
        <v>-1.1181623588787283E-6</v>
      </c>
      <c r="BR5" s="38">
        <f t="shared" si="24"/>
        <v>-1.1181623588787282E-3</v>
      </c>
      <c r="BS5" s="38">
        <f t="shared" si="25"/>
        <v>-1.1181623588787282</v>
      </c>
      <c r="BT5" s="8">
        <f t="shared" si="32"/>
        <v>-1.3417948306544738E-2</v>
      </c>
      <c r="BU5" s="39"/>
      <c r="BV5" s="40">
        <f>BT5+BU14</f>
        <v>-3.9865186173955298E-2</v>
      </c>
      <c r="BW5" s="61">
        <f>BV5*365</f>
        <v>-14.550792953493684</v>
      </c>
    </row>
    <row r="6" spans="1:76" s="9" customFormat="1" x14ac:dyDescent="0.2">
      <c r="A6" s="3">
        <v>2232</v>
      </c>
      <c r="B6" s="5">
        <v>44116</v>
      </c>
      <c r="C6" s="3">
        <v>9</v>
      </c>
      <c r="D6" s="3">
        <v>7.75</v>
      </c>
      <c r="E6" s="3">
        <v>7840</v>
      </c>
      <c r="F6" s="2" t="s">
        <v>63</v>
      </c>
      <c r="G6" s="8" t="s">
        <v>12</v>
      </c>
      <c r="H6" s="9" t="s">
        <v>16</v>
      </c>
      <c r="I6" s="9" t="s">
        <v>17</v>
      </c>
      <c r="J6" s="9">
        <v>2.72</v>
      </c>
      <c r="K6" s="9">
        <v>31.214598723545006</v>
      </c>
      <c r="L6" s="9">
        <v>31.269765060218511</v>
      </c>
      <c r="M6" s="9">
        <f t="shared" si="0"/>
        <v>5.5166336673504901E-2</v>
      </c>
      <c r="N6" s="9">
        <v>1.0219199999999999</v>
      </c>
      <c r="O6" s="10">
        <v>7.7430587130290309</v>
      </c>
      <c r="P6" s="28">
        <v>7.9532242456950817</v>
      </c>
      <c r="Q6" s="6">
        <f t="shared" si="1"/>
        <v>0.21016553266605076</v>
      </c>
      <c r="R6" s="11">
        <v>2.167218070344179</v>
      </c>
      <c r="S6" s="29">
        <v>3.2717909301278665</v>
      </c>
      <c r="T6" s="32">
        <f t="shared" si="18"/>
        <v>1.1045728597836875</v>
      </c>
      <c r="U6" s="31">
        <v>1002.0362562738886</v>
      </c>
      <c r="V6" s="30">
        <v>573.89916898274316</v>
      </c>
      <c r="W6" s="36">
        <f t="shared" si="19"/>
        <v>-428.13708729114546</v>
      </c>
      <c r="X6" s="31">
        <v>1040.1688484680328</v>
      </c>
      <c r="Y6" s="30">
        <v>595.73828018869585</v>
      </c>
      <c r="Z6" s="36">
        <f t="shared" si="2"/>
        <v>-444.43056827933697</v>
      </c>
      <c r="AA6" s="63">
        <v>2317.3744928411802</v>
      </c>
      <c r="AB6" s="63">
        <v>2220.7108728411804</v>
      </c>
      <c r="AC6" s="64">
        <f t="shared" si="26"/>
        <v>-96.66361999999981</v>
      </c>
      <c r="AD6" s="34">
        <f t="shared" si="27"/>
        <v>2.3173744928411803E-3</v>
      </c>
      <c r="AE6" s="34">
        <f t="shared" si="28"/>
        <v>2.2207108728411803E-3</v>
      </c>
      <c r="AF6" s="63">
        <v>2472.5429663930017</v>
      </c>
      <c r="AG6" s="64">
        <v>2480.6176718038901</v>
      </c>
      <c r="AH6" s="64">
        <f t="shared" si="20"/>
        <v>8.0747054108883276</v>
      </c>
      <c r="AI6" s="35">
        <f t="shared" si="21"/>
        <v>6.4294142108883277</v>
      </c>
      <c r="AJ6" s="33">
        <f t="shared" si="22"/>
        <v>2.4725429663930015E-3</v>
      </c>
      <c r="AK6" s="33">
        <f t="shared" si="3"/>
        <v>2.4806176718038899E-3</v>
      </c>
      <c r="AL6" s="3">
        <v>2.1800000000000002</v>
      </c>
      <c r="AM6" s="3">
        <v>0.69500000000000006</v>
      </c>
      <c r="AN6" s="3">
        <v>7.16</v>
      </c>
      <c r="AO6" s="3">
        <v>6.4849999999999994</v>
      </c>
      <c r="AP6" s="3">
        <v>0.68</v>
      </c>
      <c r="AQ6" s="3">
        <v>3</v>
      </c>
      <c r="AR6" s="3">
        <v>2.7350000000000003</v>
      </c>
      <c r="AS6" s="3">
        <v>0.65</v>
      </c>
      <c r="AT6" s="3">
        <v>6.16</v>
      </c>
      <c r="AU6" s="3">
        <v>5.6150000000000002</v>
      </c>
      <c r="AV6" s="3">
        <v>0.54</v>
      </c>
      <c r="AW6" s="3">
        <v>3.35</v>
      </c>
      <c r="AX6" s="3">
        <f t="shared" si="4"/>
        <v>0.55500000000000016</v>
      </c>
      <c r="AY6" s="3">
        <f t="shared" si="5"/>
        <v>-4.500000000000004E-2</v>
      </c>
      <c r="AZ6" s="3">
        <f t="shared" si="6"/>
        <v>-1</v>
      </c>
      <c r="BA6" s="3">
        <f t="shared" si="7"/>
        <v>-0.86999999999999922</v>
      </c>
      <c r="BB6" s="3">
        <f t="shared" si="8"/>
        <v>-0.14000000000000001</v>
      </c>
      <c r="BC6" s="3">
        <f t="shared" si="9"/>
        <v>0.35000000000000009</v>
      </c>
      <c r="BD6" s="35">
        <f t="shared" si="10"/>
        <v>0.56716560000000016</v>
      </c>
      <c r="BE6" s="35">
        <f t="shared" si="11"/>
        <v>-4.5986400000000038E-2</v>
      </c>
      <c r="BF6" s="35">
        <f t="shared" si="12"/>
        <v>-1.0219199999999999</v>
      </c>
      <c r="BG6" s="35">
        <f t="shared" si="13"/>
        <v>-0.88907039999999915</v>
      </c>
      <c r="BH6" s="35">
        <f t="shared" si="14"/>
        <v>-0.1430688</v>
      </c>
      <c r="BI6" s="35">
        <f t="shared" si="15"/>
        <v>0.35767200000000005</v>
      </c>
      <c r="BJ6" s="3">
        <f t="shared" si="29"/>
        <v>6.429414210888327E-6</v>
      </c>
      <c r="BK6" s="3">
        <f t="shared" si="16"/>
        <v>-2.4638801138966243E-4</v>
      </c>
      <c r="BL6" s="3">
        <f t="shared" si="17"/>
        <v>-8.2129337129887482E-5</v>
      </c>
      <c r="BM6" s="3">
        <v>3</v>
      </c>
      <c r="BN6" s="3">
        <f t="shared" si="23"/>
        <v>1.5</v>
      </c>
      <c r="BO6" s="3">
        <v>1.2</v>
      </c>
      <c r="BP6" s="3">
        <f t="shared" si="30"/>
        <v>25.446900494079003</v>
      </c>
      <c r="BQ6" s="38">
        <f t="shared" si="31"/>
        <v>-3.2274790066867818E-6</v>
      </c>
      <c r="BR6" s="38">
        <f t="shared" si="24"/>
        <v>-3.2274790066867819E-3</v>
      </c>
      <c r="BS6" s="38">
        <f t="shared" si="25"/>
        <v>-3.227479006686782</v>
      </c>
      <c r="BT6" s="8">
        <f t="shared" si="32"/>
        <v>-3.8729748080241384E-2</v>
      </c>
      <c r="BU6" s="39"/>
      <c r="BV6" s="40">
        <f>BT6+BU15</f>
        <v>-7.6440484181235419E-2</v>
      </c>
      <c r="BW6" s="61">
        <f>BV6*365</f>
        <v>-27.900776726150927</v>
      </c>
    </row>
    <row r="7" spans="1:76" s="9" customFormat="1" x14ac:dyDescent="0.2">
      <c r="A7" s="3">
        <v>5852</v>
      </c>
      <c r="B7" s="5">
        <v>44119</v>
      </c>
      <c r="C7" s="3">
        <v>9</v>
      </c>
      <c r="D7" s="3">
        <v>7.75</v>
      </c>
      <c r="E7" s="2">
        <v>7818</v>
      </c>
      <c r="F7" s="12" t="s">
        <v>63</v>
      </c>
      <c r="G7" s="8" t="s">
        <v>12</v>
      </c>
      <c r="H7" s="9" t="s">
        <v>54</v>
      </c>
      <c r="I7" s="9" t="s">
        <v>55</v>
      </c>
      <c r="J7" s="9">
        <v>3</v>
      </c>
      <c r="K7" s="9">
        <v>33.064514504853719</v>
      </c>
      <c r="L7" s="9">
        <v>33.05795345123186</v>
      </c>
      <c r="M7" s="9">
        <f t="shared" si="0"/>
        <v>-6.561053621858548E-3</v>
      </c>
      <c r="N7" s="13">
        <v>1.023282</v>
      </c>
      <c r="O7" s="10">
        <v>7.7473607087912688</v>
      </c>
      <c r="P7" s="28">
        <v>8.0149007661319409</v>
      </c>
      <c r="Q7" s="6">
        <f t="shared" si="1"/>
        <v>0.2675400573406721</v>
      </c>
      <c r="R7" s="11">
        <v>2.2543576010847861</v>
      </c>
      <c r="S7" s="29">
        <v>3.7559389802349843</v>
      </c>
      <c r="T7" s="32">
        <f t="shared" si="18"/>
        <v>1.5015813791501982</v>
      </c>
      <c r="U7" s="31">
        <v>978.04566769369274</v>
      </c>
      <c r="V7" s="30">
        <v>475.37718821748706</v>
      </c>
      <c r="W7" s="36">
        <f t="shared" si="19"/>
        <v>-502.66847947620568</v>
      </c>
      <c r="X7" s="31">
        <v>1015.2264351322648</v>
      </c>
      <c r="Y7" s="30">
        <v>493.44889463221483</v>
      </c>
      <c r="Z7" s="36">
        <f t="shared" si="2"/>
        <v>-521.77754050005001</v>
      </c>
      <c r="AA7" s="64">
        <v>2311.2817230000001</v>
      </c>
      <c r="AB7" s="64">
        <v>2175.1161940000002</v>
      </c>
      <c r="AC7" s="64">
        <f t="shared" si="26"/>
        <v>-136.16552899999988</v>
      </c>
      <c r="AD7" s="34">
        <f t="shared" si="27"/>
        <v>2.3112817229999998E-3</v>
      </c>
      <c r="AE7" s="34">
        <f t="shared" si="28"/>
        <v>2.175116194E-3</v>
      </c>
      <c r="AF7" s="64">
        <v>2478.6427189126225</v>
      </c>
      <c r="AG7" s="64">
        <v>2485.4437138439198</v>
      </c>
      <c r="AH7" s="64">
        <f t="shared" si="20"/>
        <v>6.8009949312972822</v>
      </c>
      <c r="AI7" s="35">
        <f t="shared" si="21"/>
        <v>5.1535109112972837</v>
      </c>
      <c r="AJ7" s="33">
        <f t="shared" si="22"/>
        <v>2.4786427189126222E-3</v>
      </c>
      <c r="AK7" s="33">
        <f t="shared" si="3"/>
        <v>2.4854437138439197E-3</v>
      </c>
      <c r="AL7" s="3">
        <v>2.1800000000000002</v>
      </c>
      <c r="AM7" s="3">
        <v>0.69500000000000006</v>
      </c>
      <c r="AN7" s="3">
        <v>7.16</v>
      </c>
      <c r="AO7" s="3">
        <v>6.4849999999999994</v>
      </c>
      <c r="AP7" s="3">
        <v>0.68</v>
      </c>
      <c r="AQ7" s="3">
        <v>3</v>
      </c>
      <c r="AR7" s="3">
        <v>2.7350000000000003</v>
      </c>
      <c r="AS7" s="3">
        <v>0.65</v>
      </c>
      <c r="AT7" s="3">
        <v>6.16</v>
      </c>
      <c r="AU7" s="3">
        <v>5.6150000000000002</v>
      </c>
      <c r="AV7" s="3">
        <v>0.54</v>
      </c>
      <c r="AW7" s="3">
        <v>3.35</v>
      </c>
      <c r="AX7" s="3">
        <f t="shared" si="4"/>
        <v>0.55500000000000016</v>
      </c>
      <c r="AY7" s="3">
        <f t="shared" si="5"/>
        <v>-4.500000000000004E-2</v>
      </c>
      <c r="AZ7" s="3">
        <f t="shared" si="6"/>
        <v>-1</v>
      </c>
      <c r="BA7" s="3">
        <f t="shared" si="7"/>
        <v>-0.86999999999999922</v>
      </c>
      <c r="BB7" s="3">
        <f t="shared" si="8"/>
        <v>-0.14000000000000001</v>
      </c>
      <c r="BC7" s="3">
        <f t="shared" si="9"/>
        <v>0.35000000000000009</v>
      </c>
      <c r="BD7" s="35">
        <f t="shared" si="10"/>
        <v>0.56792151000000013</v>
      </c>
      <c r="BE7" s="35">
        <f t="shared" si="11"/>
        <v>-4.6047690000000044E-2</v>
      </c>
      <c r="BF7" s="35">
        <f t="shared" si="12"/>
        <v>-1.023282</v>
      </c>
      <c r="BG7" s="35">
        <f t="shared" si="13"/>
        <v>-0.89025533999999917</v>
      </c>
      <c r="BH7" s="35">
        <f t="shared" si="14"/>
        <v>-0.14325948000000002</v>
      </c>
      <c r="BI7" s="35">
        <f t="shared" si="15"/>
        <v>0.3581487000000001</v>
      </c>
      <c r="BJ7" s="3">
        <f t="shared" si="29"/>
        <v>5.1535109112972833E-6</v>
      </c>
      <c r="BK7" s="3">
        <f t="shared" si="16"/>
        <v>-1.9775606071252902E-4</v>
      </c>
      <c r="BL7" s="3">
        <f t="shared" si="17"/>
        <v>-6.5918686904176336E-5</v>
      </c>
      <c r="BM7" s="3">
        <v>3.5</v>
      </c>
      <c r="BN7" s="3">
        <f t="shared" si="23"/>
        <v>1.75</v>
      </c>
      <c r="BO7" s="3">
        <v>1.3</v>
      </c>
      <c r="BP7" s="3">
        <f t="shared" si="30"/>
        <v>33.536501577073253</v>
      </c>
      <c r="BQ7" s="38">
        <f t="shared" si="31"/>
        <v>-1.9655803021875333E-6</v>
      </c>
      <c r="BR7" s="38">
        <f t="shared" si="24"/>
        <v>-1.9655803021875334E-3</v>
      </c>
      <c r="BS7" s="38">
        <f t="shared" si="25"/>
        <v>-1.9655803021875333</v>
      </c>
      <c r="BT7" s="8">
        <f t="shared" si="32"/>
        <v>-2.3586963626250401E-2</v>
      </c>
      <c r="BU7" s="39"/>
      <c r="BV7" s="40">
        <f>BT7+BU10</f>
        <v>-4.2448564191816279E-2</v>
      </c>
      <c r="BW7" s="61">
        <f t="shared" ref="BW7" si="34">BV7*365</f>
        <v>-15.493725930012943</v>
      </c>
    </row>
    <row r="8" spans="1:76" s="9" customFormat="1" x14ac:dyDescent="0.2">
      <c r="A8" s="3">
        <v>5853</v>
      </c>
      <c r="B8" s="5">
        <v>44119</v>
      </c>
      <c r="C8" s="3">
        <v>9</v>
      </c>
      <c r="D8" s="3">
        <v>7.75</v>
      </c>
      <c r="E8" s="2">
        <v>7801</v>
      </c>
      <c r="F8" s="12" t="s">
        <v>63</v>
      </c>
      <c r="G8" s="8" t="s">
        <v>12</v>
      </c>
      <c r="H8" s="9" t="s">
        <v>54</v>
      </c>
      <c r="I8" s="9" t="s">
        <v>55</v>
      </c>
      <c r="J8" s="9">
        <v>3</v>
      </c>
      <c r="K8" s="9">
        <v>33.064514504853719</v>
      </c>
      <c r="L8" s="9">
        <v>33.030396779721237</v>
      </c>
      <c r="M8" s="9">
        <f t="shared" si="0"/>
        <v>-3.4117725132482235E-2</v>
      </c>
      <c r="N8" s="13">
        <v>1.023261</v>
      </c>
      <c r="O8" s="10">
        <v>7.7473607087912688</v>
      </c>
      <c r="P8" s="28">
        <v>7.9680622952695215</v>
      </c>
      <c r="Q8" s="6">
        <f t="shared" si="1"/>
        <v>0.22070158647825266</v>
      </c>
      <c r="R8" s="11">
        <v>2.2543576010847861</v>
      </c>
      <c r="S8" s="29">
        <v>3.4524227163732131</v>
      </c>
      <c r="T8" s="32">
        <f t="shared" si="18"/>
        <v>1.198065115288427</v>
      </c>
      <c r="U8" s="31">
        <v>978.04566769369274</v>
      </c>
      <c r="V8" s="30">
        <v>542.48550511433416</v>
      </c>
      <c r="W8" s="36">
        <f t="shared" si="19"/>
        <v>-435.56016257935858</v>
      </c>
      <c r="X8" s="31">
        <v>1015.2264351322648</v>
      </c>
      <c r="Y8" s="30">
        <v>563.10868936126735</v>
      </c>
      <c r="Z8" s="36">
        <f t="shared" si="2"/>
        <v>-452.11774577099743</v>
      </c>
      <c r="AA8" s="64">
        <v>2311.2817230000001</v>
      </c>
      <c r="AB8" s="64">
        <v>2205.3612630000002</v>
      </c>
      <c r="AC8" s="64">
        <f t="shared" si="26"/>
        <v>-105.92045999999982</v>
      </c>
      <c r="AD8" s="34">
        <f t="shared" si="27"/>
        <v>2.3112817229999998E-3</v>
      </c>
      <c r="AE8" s="34">
        <f t="shared" si="28"/>
        <v>2.2053612630000001E-3</v>
      </c>
      <c r="AF8" s="64">
        <v>2478.6427189126225</v>
      </c>
      <c r="AG8" s="64">
        <v>2487.4118819562</v>
      </c>
      <c r="AH8" s="64">
        <f t="shared" si="20"/>
        <v>8.7691630435774641</v>
      </c>
      <c r="AI8" s="35">
        <f t="shared" si="21"/>
        <v>7.1217128335774653</v>
      </c>
      <c r="AJ8" s="33">
        <f t="shared" si="22"/>
        <v>2.4786427189126222E-3</v>
      </c>
      <c r="AK8" s="33">
        <f t="shared" si="3"/>
        <v>2.4874118819562E-3</v>
      </c>
      <c r="AL8" s="3">
        <v>2.1800000000000002</v>
      </c>
      <c r="AM8" s="3">
        <v>0.69500000000000006</v>
      </c>
      <c r="AN8" s="3">
        <v>7.16</v>
      </c>
      <c r="AO8" s="3">
        <v>6.4849999999999994</v>
      </c>
      <c r="AP8" s="3">
        <v>0.68</v>
      </c>
      <c r="AQ8" s="3">
        <v>3</v>
      </c>
      <c r="AR8" s="3">
        <v>2.7350000000000003</v>
      </c>
      <c r="AS8" s="3">
        <v>0.65</v>
      </c>
      <c r="AT8" s="3">
        <v>6.16</v>
      </c>
      <c r="AU8" s="3">
        <v>5.6150000000000002</v>
      </c>
      <c r="AV8" s="3">
        <v>0.54</v>
      </c>
      <c r="AW8" s="3">
        <v>3.35</v>
      </c>
      <c r="AX8" s="3">
        <f t="shared" si="4"/>
        <v>0.55500000000000016</v>
      </c>
      <c r="AY8" s="3">
        <f t="shared" si="5"/>
        <v>-4.500000000000004E-2</v>
      </c>
      <c r="AZ8" s="3">
        <f t="shared" si="6"/>
        <v>-1</v>
      </c>
      <c r="BA8" s="3">
        <f t="shared" si="7"/>
        <v>-0.86999999999999922</v>
      </c>
      <c r="BB8" s="3">
        <f t="shared" si="8"/>
        <v>-0.14000000000000001</v>
      </c>
      <c r="BC8" s="3">
        <f t="shared" si="9"/>
        <v>0.35000000000000009</v>
      </c>
      <c r="BD8" s="35">
        <f t="shared" si="10"/>
        <v>0.56790985500000013</v>
      </c>
      <c r="BE8" s="35">
        <f t="shared" si="11"/>
        <v>-4.6046745000000042E-2</v>
      </c>
      <c r="BF8" s="35">
        <f t="shared" si="12"/>
        <v>-1.023261</v>
      </c>
      <c r="BG8" s="35">
        <f t="shared" si="13"/>
        <v>-0.89023706999999919</v>
      </c>
      <c r="BH8" s="35">
        <f t="shared" si="14"/>
        <v>-0.14325654000000002</v>
      </c>
      <c r="BI8" s="35">
        <f t="shared" si="15"/>
        <v>0.35814135000000008</v>
      </c>
      <c r="BJ8" s="3">
        <f t="shared" si="29"/>
        <v>7.1217128335774649E-6</v>
      </c>
      <c r="BK8" s="3">
        <f t="shared" si="16"/>
        <v>-2.7327641234247416E-4</v>
      </c>
      <c r="BL8" s="3">
        <f t="shared" si="17"/>
        <v>-9.1092137447491392E-5</v>
      </c>
      <c r="BM8" s="3">
        <v>3.6</v>
      </c>
      <c r="BN8" s="3">
        <f t="shared" si="23"/>
        <v>1.8</v>
      </c>
      <c r="BO8" s="3">
        <v>0.5</v>
      </c>
      <c r="BP8" s="3">
        <f t="shared" si="30"/>
        <v>26.012387171725202</v>
      </c>
      <c r="BQ8" s="38">
        <f t="shared" si="31"/>
        <v>-3.5018753506216536E-6</v>
      </c>
      <c r="BR8" s="38">
        <f t="shared" si="24"/>
        <v>-3.5018753506216535E-3</v>
      </c>
      <c r="BS8" s="38">
        <f>BQ8*10^6</f>
        <v>-3.5018753506216536</v>
      </c>
      <c r="BT8" s="8">
        <f t="shared" si="32"/>
        <v>-4.2022504207459843E-2</v>
      </c>
      <c r="BU8" s="39"/>
      <c r="BV8" s="40">
        <f>BT8+BU11</f>
        <v>-7.6042060219817145E-2</v>
      </c>
      <c r="BW8" s="61">
        <f>BV8*365</f>
        <v>-27.755351980233257</v>
      </c>
    </row>
    <row r="9" spans="1:76" s="9" customFormat="1" x14ac:dyDescent="0.2">
      <c r="A9" s="3">
        <v>2300</v>
      </c>
      <c r="B9" s="5">
        <v>44118</v>
      </c>
      <c r="C9" s="3">
        <v>9</v>
      </c>
      <c r="D9" s="3">
        <v>7.75</v>
      </c>
      <c r="E9" s="2" t="s">
        <v>14</v>
      </c>
      <c r="F9" s="2" t="s">
        <v>64</v>
      </c>
      <c r="G9" s="14" t="s">
        <v>13</v>
      </c>
      <c r="H9" s="9" t="s">
        <v>37</v>
      </c>
      <c r="I9" s="9" t="s">
        <v>38</v>
      </c>
      <c r="J9" s="9">
        <v>2.87</v>
      </c>
      <c r="K9" s="9">
        <v>32.317722528491039</v>
      </c>
      <c r="L9" s="9">
        <v>32.33478778866445</v>
      </c>
      <c r="M9" s="9">
        <f t="shared" si="0"/>
        <v>1.7065260173410479E-2</v>
      </c>
      <c r="N9" s="9">
        <v>1.0227310000000001</v>
      </c>
      <c r="O9" s="10">
        <v>7.7457420528212806</v>
      </c>
      <c r="P9" s="28">
        <v>7.7492103235614156</v>
      </c>
      <c r="Q9" s="6">
        <f t="shared" si="1"/>
        <v>3.4682707401350044E-3</v>
      </c>
      <c r="R9" s="11">
        <v>2.2323845119016226</v>
      </c>
      <c r="S9" s="29">
        <v>2.250518968542393</v>
      </c>
      <c r="T9" s="32">
        <f t="shared" si="18"/>
        <v>1.8134456640770402E-2</v>
      </c>
      <c r="U9" s="31">
        <v>992.57230657471757</v>
      </c>
      <c r="V9" s="30">
        <v>984.38653869852533</v>
      </c>
      <c r="W9" s="36">
        <f t="shared" si="19"/>
        <v>-8.1857678761922443</v>
      </c>
      <c r="X9" s="31">
        <v>1030.3212249940455</v>
      </c>
      <c r="Y9" s="30">
        <v>1021.8237800684977</v>
      </c>
      <c r="Z9" s="36">
        <f t="shared" si="2"/>
        <v>-8.4974449255477111</v>
      </c>
      <c r="AA9" s="64">
        <v>2326.3873462000001</v>
      </c>
      <c r="AB9" s="64">
        <v>2326.8202042000003</v>
      </c>
      <c r="AC9" s="64">
        <f t="shared" si="26"/>
        <v>0.43285800000012387</v>
      </c>
      <c r="AD9" s="34">
        <f t="shared" si="27"/>
        <v>2.3263873462000002E-3</v>
      </c>
      <c r="AE9" s="34">
        <f t="shared" si="28"/>
        <v>2.3268202042000001E-3</v>
      </c>
      <c r="AF9" s="64">
        <v>2489.4598531113343</v>
      </c>
      <c r="AG9" s="64">
        <v>2491.6483965276998</v>
      </c>
      <c r="AH9" s="64">
        <f t="shared" si="20"/>
        <v>2.1885434163655191</v>
      </c>
      <c r="AI9" s="35">
        <f t="shared" si="21"/>
        <v>0.54194650636551944</v>
      </c>
      <c r="AJ9" s="33">
        <f t="shared" si="22"/>
        <v>2.489459853111334E-3</v>
      </c>
      <c r="AK9" s="33">
        <f t="shared" si="3"/>
        <v>2.4916483965276995E-3</v>
      </c>
      <c r="AL9" s="3">
        <v>2.1800000000000002</v>
      </c>
      <c r="AM9" s="3">
        <v>0.69500000000000006</v>
      </c>
      <c r="AN9" s="3">
        <v>7.16</v>
      </c>
      <c r="AO9" s="3">
        <v>6.4849999999999994</v>
      </c>
      <c r="AP9" s="3">
        <v>0.68</v>
      </c>
      <c r="AQ9" s="3">
        <v>3</v>
      </c>
      <c r="AR9" s="3">
        <v>2.7350000000000003</v>
      </c>
      <c r="AS9" s="3">
        <v>0.65</v>
      </c>
      <c r="AT9" s="3">
        <v>6.16</v>
      </c>
      <c r="AU9" s="3">
        <v>5.6150000000000002</v>
      </c>
      <c r="AV9" s="3">
        <v>0.54</v>
      </c>
      <c r="AW9" s="3">
        <v>3.35</v>
      </c>
      <c r="AX9" s="3">
        <f t="shared" si="4"/>
        <v>0.55500000000000016</v>
      </c>
      <c r="AY9" s="3">
        <f t="shared" si="5"/>
        <v>-4.500000000000004E-2</v>
      </c>
      <c r="AZ9" s="3">
        <f t="shared" si="6"/>
        <v>-1</v>
      </c>
      <c r="BA9" s="3">
        <f t="shared" si="7"/>
        <v>-0.86999999999999922</v>
      </c>
      <c r="BB9" s="3">
        <f t="shared" si="8"/>
        <v>-0.14000000000000001</v>
      </c>
      <c r="BC9" s="3">
        <f t="shared" si="9"/>
        <v>0.35000000000000009</v>
      </c>
      <c r="BD9" s="35">
        <f t="shared" si="10"/>
        <v>0.56761570500000025</v>
      </c>
      <c r="BE9" s="35">
        <f t="shared" si="11"/>
        <v>-4.6022895000000043E-2</v>
      </c>
      <c r="BF9" s="35">
        <f t="shared" si="12"/>
        <v>-1.0227310000000001</v>
      </c>
      <c r="BG9" s="35">
        <f t="shared" si="13"/>
        <v>-0.88977596999999919</v>
      </c>
      <c r="BH9" s="35">
        <f t="shared" si="14"/>
        <v>-0.14318234000000002</v>
      </c>
      <c r="BI9" s="35">
        <f t="shared" si="15"/>
        <v>0.35795585000000013</v>
      </c>
      <c r="BJ9" s="3">
        <f t="shared" si="29"/>
        <v>5.4194650636551937E-7</v>
      </c>
      <c r="BK9" s="3">
        <f t="shared" si="16"/>
        <v>-2.0784955965064277E-5</v>
      </c>
      <c r="BL9" s="3">
        <f t="shared" si="17"/>
        <v>-6.9283186550214255E-6</v>
      </c>
      <c r="BM9" s="3"/>
      <c r="BN9" s="3"/>
      <c r="BO9" s="3"/>
      <c r="BP9" s="3"/>
      <c r="BQ9" s="38"/>
      <c r="BR9" s="38"/>
      <c r="BS9" s="38"/>
      <c r="BT9" s="8"/>
      <c r="BU9" s="39"/>
      <c r="BV9" s="40"/>
      <c r="BW9" s="61"/>
    </row>
    <row r="10" spans="1:76" s="9" customFormat="1" x14ac:dyDescent="0.2">
      <c r="A10" s="3">
        <v>2298</v>
      </c>
      <c r="B10" s="5">
        <v>44118</v>
      </c>
      <c r="C10" s="3">
        <v>9</v>
      </c>
      <c r="D10" s="3">
        <v>7.75</v>
      </c>
      <c r="E10" s="2">
        <v>7818</v>
      </c>
      <c r="F10" s="12" t="s">
        <v>63</v>
      </c>
      <c r="G10" s="14" t="s">
        <v>13</v>
      </c>
      <c r="H10" s="9" t="s">
        <v>37</v>
      </c>
      <c r="I10" s="9" t="s">
        <v>38</v>
      </c>
      <c r="J10" s="9">
        <v>2.87</v>
      </c>
      <c r="K10" s="9">
        <v>32.317722528491039</v>
      </c>
      <c r="L10" s="9">
        <v>32.296718925160249</v>
      </c>
      <c r="M10" s="9">
        <f t="shared" si="0"/>
        <v>-2.1003603330790099E-2</v>
      </c>
      <c r="N10" s="9">
        <v>1.022702</v>
      </c>
      <c r="O10" s="10">
        <v>7.7457420528212806</v>
      </c>
      <c r="P10" s="28">
        <v>7.6865474109342529</v>
      </c>
      <c r="Q10" s="6">
        <f t="shared" si="1"/>
        <v>-5.9194641887027721E-2</v>
      </c>
      <c r="R10" s="11">
        <v>2.2323845119016226</v>
      </c>
      <c r="S10" s="29">
        <v>1.9850649155559714</v>
      </c>
      <c r="T10" s="32">
        <f t="shared" si="18"/>
        <v>-0.24731959634565115</v>
      </c>
      <c r="U10" s="31">
        <v>992.57230657471757</v>
      </c>
      <c r="V10" s="30">
        <v>1159.767895324708</v>
      </c>
      <c r="W10" s="36">
        <f t="shared" si="19"/>
        <v>167.19558874999041</v>
      </c>
      <c r="X10" s="31">
        <v>1030.3212249940455</v>
      </c>
      <c r="Y10" s="30">
        <v>1203.8760198763016</v>
      </c>
      <c r="Z10" s="36">
        <f t="shared" si="2"/>
        <v>173.55479488225615</v>
      </c>
      <c r="AA10" s="64">
        <v>2326.3873462000001</v>
      </c>
      <c r="AB10" s="64">
        <v>2357.8509662000001</v>
      </c>
      <c r="AC10" s="64">
        <f t="shared" si="26"/>
        <v>31.463619999999992</v>
      </c>
      <c r="AD10" s="34">
        <f t="shared" si="27"/>
        <v>2.3263873462000002E-3</v>
      </c>
      <c r="AE10" s="34">
        <f t="shared" si="28"/>
        <v>2.3578509662000001E-3</v>
      </c>
      <c r="AF10" s="64">
        <v>2489.4598531113343</v>
      </c>
      <c r="AG10" s="64">
        <v>2495.2298077842001</v>
      </c>
      <c r="AH10" s="64">
        <f t="shared" si="20"/>
        <v>5.7699546728658788</v>
      </c>
      <c r="AI10" s="35">
        <f t="shared" si="21"/>
        <v>4.1234044528658798</v>
      </c>
      <c r="AJ10" s="33">
        <f t="shared" si="22"/>
        <v>2.489459853111334E-3</v>
      </c>
      <c r="AK10" s="33">
        <f t="shared" si="3"/>
        <v>2.4952298077842001E-3</v>
      </c>
      <c r="AL10" s="3">
        <v>2.1800000000000002</v>
      </c>
      <c r="AM10" s="3">
        <v>0.69500000000000006</v>
      </c>
      <c r="AN10" s="3">
        <v>7.16</v>
      </c>
      <c r="AO10" s="3">
        <v>6.4849999999999994</v>
      </c>
      <c r="AP10" s="3">
        <v>0.68</v>
      </c>
      <c r="AQ10" s="3">
        <v>3</v>
      </c>
      <c r="AR10" s="3">
        <v>2.7350000000000003</v>
      </c>
      <c r="AS10" s="3">
        <v>0.65</v>
      </c>
      <c r="AT10" s="3">
        <v>6.16</v>
      </c>
      <c r="AU10" s="3">
        <v>5.6150000000000002</v>
      </c>
      <c r="AV10" s="3">
        <v>0.54</v>
      </c>
      <c r="AW10" s="3">
        <v>3.35</v>
      </c>
      <c r="AX10" s="3">
        <f t="shared" si="4"/>
        <v>0.55500000000000016</v>
      </c>
      <c r="AY10" s="3">
        <f t="shared" si="5"/>
        <v>-4.500000000000004E-2</v>
      </c>
      <c r="AZ10" s="3">
        <f t="shared" si="6"/>
        <v>-1</v>
      </c>
      <c r="BA10" s="3">
        <f t="shared" si="7"/>
        <v>-0.86999999999999922</v>
      </c>
      <c r="BB10" s="3">
        <f t="shared" si="8"/>
        <v>-0.14000000000000001</v>
      </c>
      <c r="BC10" s="3">
        <f t="shared" si="9"/>
        <v>0.35000000000000009</v>
      </c>
      <c r="BD10" s="35">
        <f t="shared" si="10"/>
        <v>0.56759961000000014</v>
      </c>
      <c r="BE10" s="35">
        <f t="shared" si="11"/>
        <v>-4.6021590000000043E-2</v>
      </c>
      <c r="BF10" s="35">
        <f t="shared" si="12"/>
        <v>-1.022702</v>
      </c>
      <c r="BG10" s="35">
        <f t="shared" si="13"/>
        <v>-0.88975073999999921</v>
      </c>
      <c r="BH10" s="35">
        <f t="shared" si="14"/>
        <v>-0.14317828000000002</v>
      </c>
      <c r="BI10" s="35">
        <f t="shared" si="15"/>
        <v>0.35794570000000009</v>
      </c>
      <c r="BJ10" s="3">
        <f t="shared" si="29"/>
        <v>4.1234044528658793E-6</v>
      </c>
      <c r="BK10" s="3">
        <f t="shared" si="16"/>
        <v>-1.5813802427830649E-4</v>
      </c>
      <c r="BL10" s="3">
        <f t="shared" si="17"/>
        <v>-5.27126747594355E-5</v>
      </c>
      <c r="BM10" s="3">
        <v>3.5</v>
      </c>
      <c r="BN10" s="3">
        <f t="shared" ref="BN10:BN15" si="35">BM10/2</f>
        <v>1.75</v>
      </c>
      <c r="BO10" s="3">
        <v>1.3</v>
      </c>
      <c r="BP10" s="3">
        <f t="shared" ref="BP10:BP15" si="36">(2*3.14159265359*BN10*BO10)+(2*3.14159265359*BN10^2)</f>
        <v>33.536501577073253</v>
      </c>
      <c r="BQ10" s="38">
        <f t="shared" ref="BQ10:BQ15" si="37">BL10/BP10</f>
        <v>-1.5718000471304903E-6</v>
      </c>
      <c r="BR10" s="38">
        <f t="shared" ref="BR10:BR15" si="38">BQ10*10^3</f>
        <v>-1.5718000471304902E-3</v>
      </c>
      <c r="BS10" s="38">
        <f t="shared" ref="BS10:BS15" si="39">BQ10*10^6</f>
        <v>-1.5718000471304903</v>
      </c>
      <c r="BT10" s="8"/>
      <c r="BU10" s="39">
        <f>BR10*12</f>
        <v>-1.8861600565565882E-2</v>
      </c>
      <c r="BV10" s="40"/>
      <c r="BW10" s="61"/>
    </row>
    <row r="11" spans="1:76" s="9" customFormat="1" x14ac:dyDescent="0.2">
      <c r="A11" s="3">
        <v>2299</v>
      </c>
      <c r="B11" s="5">
        <v>44118</v>
      </c>
      <c r="C11" s="3">
        <v>9</v>
      </c>
      <c r="D11" s="3">
        <v>7.75</v>
      </c>
      <c r="E11" s="2">
        <v>7801</v>
      </c>
      <c r="F11" s="12" t="s">
        <v>63</v>
      </c>
      <c r="G11" s="14" t="s">
        <v>13</v>
      </c>
      <c r="H11" s="9" t="s">
        <v>37</v>
      </c>
      <c r="I11" s="9" t="s">
        <v>38</v>
      </c>
      <c r="J11" s="9">
        <v>2.87</v>
      </c>
      <c r="K11" s="9">
        <v>32.317722528491039</v>
      </c>
      <c r="L11" s="9">
        <v>32.307220755260879</v>
      </c>
      <c r="M11" s="9">
        <f t="shared" si="0"/>
        <v>-1.0501773230160438E-2</v>
      </c>
      <c r="N11" s="9">
        <v>1.02271</v>
      </c>
      <c r="O11" s="10">
        <v>7.7457420528212806</v>
      </c>
      <c r="P11" s="28">
        <v>7.6737420800166767</v>
      </c>
      <c r="Q11" s="6">
        <f t="shared" si="1"/>
        <v>-7.1999972804603907E-2</v>
      </c>
      <c r="R11" s="11">
        <v>2.2323845119016226</v>
      </c>
      <c r="S11" s="29">
        <v>1.935536495376641</v>
      </c>
      <c r="T11" s="32">
        <f t="shared" si="18"/>
        <v>-0.29684801652498161</v>
      </c>
      <c r="U11" s="31">
        <v>992.57230657471757</v>
      </c>
      <c r="V11" s="30">
        <v>1199.2269878061445</v>
      </c>
      <c r="W11" s="36">
        <f t="shared" si="19"/>
        <v>206.65468123142693</v>
      </c>
      <c r="X11" s="31">
        <v>1030.3212249940455</v>
      </c>
      <c r="Y11" s="30">
        <v>1244.8355443729051</v>
      </c>
      <c r="Z11" s="36">
        <f t="shared" si="2"/>
        <v>214.51431937885968</v>
      </c>
      <c r="AA11" s="64">
        <v>2326.3873462000001</v>
      </c>
      <c r="AB11" s="64">
        <v>2364.7729698000003</v>
      </c>
      <c r="AC11" s="64">
        <f t="shared" si="26"/>
        <v>38.385623600000145</v>
      </c>
      <c r="AD11" s="34">
        <f t="shared" si="27"/>
        <v>2.3263873462000002E-3</v>
      </c>
      <c r="AE11" s="34">
        <f t="shared" si="28"/>
        <v>2.3647729698000001E-3</v>
      </c>
      <c r="AF11" s="64">
        <v>2489.4598531113343</v>
      </c>
      <c r="AG11" s="64">
        <v>2496.8749453310497</v>
      </c>
      <c r="AH11" s="64">
        <f t="shared" si="20"/>
        <v>7.4150922197154614</v>
      </c>
      <c r="AI11" s="35">
        <f t="shared" si="21"/>
        <v>5.7685291197154624</v>
      </c>
      <c r="AJ11" s="33">
        <f t="shared" si="22"/>
        <v>2.489459853111334E-3</v>
      </c>
      <c r="AK11" s="33">
        <f t="shared" si="3"/>
        <v>2.4968749453310496E-3</v>
      </c>
      <c r="AL11" s="3">
        <v>2.1800000000000002</v>
      </c>
      <c r="AM11" s="3">
        <v>0.69500000000000006</v>
      </c>
      <c r="AN11" s="3">
        <v>7.16</v>
      </c>
      <c r="AO11" s="3">
        <v>6.4849999999999994</v>
      </c>
      <c r="AP11" s="3">
        <v>0.68</v>
      </c>
      <c r="AQ11" s="3">
        <v>3</v>
      </c>
      <c r="AR11" s="3">
        <v>2.7350000000000003</v>
      </c>
      <c r="AS11" s="3">
        <v>0.65</v>
      </c>
      <c r="AT11" s="3">
        <v>6.16</v>
      </c>
      <c r="AU11" s="3">
        <v>5.6150000000000002</v>
      </c>
      <c r="AV11" s="3">
        <v>0.54</v>
      </c>
      <c r="AW11" s="3">
        <v>3.35</v>
      </c>
      <c r="AX11" s="3">
        <f t="shared" si="4"/>
        <v>0.55500000000000016</v>
      </c>
      <c r="AY11" s="3">
        <f t="shared" si="5"/>
        <v>-4.500000000000004E-2</v>
      </c>
      <c r="AZ11" s="3">
        <f t="shared" si="6"/>
        <v>-1</v>
      </c>
      <c r="BA11" s="3">
        <f t="shared" si="7"/>
        <v>-0.86999999999999922</v>
      </c>
      <c r="BB11" s="3">
        <f t="shared" si="8"/>
        <v>-0.14000000000000001</v>
      </c>
      <c r="BC11" s="3">
        <f t="shared" si="9"/>
        <v>0.35000000000000009</v>
      </c>
      <c r="BD11" s="35">
        <f t="shared" si="10"/>
        <v>0.56760405000000014</v>
      </c>
      <c r="BE11" s="35">
        <f t="shared" si="11"/>
        <v>-4.6021950000000041E-2</v>
      </c>
      <c r="BF11" s="35">
        <f t="shared" si="12"/>
        <v>-1.02271</v>
      </c>
      <c r="BG11" s="35">
        <f t="shared" si="13"/>
        <v>-0.88975769999999921</v>
      </c>
      <c r="BH11" s="35">
        <f t="shared" si="14"/>
        <v>-0.14317940000000001</v>
      </c>
      <c r="BI11" s="35">
        <f t="shared" si="15"/>
        <v>0.35794850000000011</v>
      </c>
      <c r="BJ11" s="3">
        <f t="shared" si="29"/>
        <v>5.7685291197154618E-6</v>
      </c>
      <c r="BK11" s="3">
        <f t="shared" si="16"/>
        <v>-2.2123246560090752E-4</v>
      </c>
      <c r="BL11" s="3">
        <f t="shared" si="17"/>
        <v>-7.3744155200302511E-5</v>
      </c>
      <c r="BM11" s="3">
        <v>3.6</v>
      </c>
      <c r="BN11" s="3">
        <f t="shared" si="35"/>
        <v>1.8</v>
      </c>
      <c r="BO11" s="3">
        <v>0.5</v>
      </c>
      <c r="BP11" s="3">
        <f t="shared" si="36"/>
        <v>26.012387171725202</v>
      </c>
      <c r="BQ11" s="38">
        <f t="shared" si="37"/>
        <v>-2.8349630010297756E-6</v>
      </c>
      <c r="BR11" s="38">
        <f t="shared" si="38"/>
        <v>-2.8349630010297755E-3</v>
      </c>
      <c r="BS11" s="38">
        <f t="shared" si="39"/>
        <v>-2.8349630010297755</v>
      </c>
      <c r="BT11" s="8"/>
      <c r="BU11" s="39">
        <f>BR11*12</f>
        <v>-3.4019556012357302E-2</v>
      </c>
      <c r="BV11" s="40"/>
      <c r="BW11" s="61"/>
    </row>
    <row r="12" spans="1:76" s="9" customFormat="1" x14ac:dyDescent="0.2">
      <c r="A12" s="3">
        <v>5828</v>
      </c>
      <c r="B12" s="5">
        <v>44119</v>
      </c>
      <c r="C12" s="3">
        <v>9</v>
      </c>
      <c r="D12" s="3">
        <v>7.75</v>
      </c>
      <c r="E12" s="2">
        <v>7829</v>
      </c>
      <c r="F12" s="2" t="s">
        <v>63</v>
      </c>
      <c r="G12" s="14" t="s">
        <v>13</v>
      </c>
      <c r="H12" s="9" t="s">
        <v>47</v>
      </c>
      <c r="I12" s="9" t="s">
        <v>48</v>
      </c>
      <c r="J12" s="9">
        <v>3</v>
      </c>
      <c r="K12" s="9">
        <v>33.06976333150773</v>
      </c>
      <c r="L12" s="9">
        <v>33.038270155030006</v>
      </c>
      <c r="M12" s="9">
        <f t="shared" si="0"/>
        <v>-3.1493176477724205E-2</v>
      </c>
      <c r="N12" s="13">
        <v>1.0232669999999999</v>
      </c>
      <c r="O12" s="10">
        <v>7.7546329051194114</v>
      </c>
      <c r="P12" s="28">
        <v>7.7116409227935296</v>
      </c>
      <c r="Q12" s="6">
        <f t="shared" si="1"/>
        <v>-4.299198232588175E-2</v>
      </c>
      <c r="R12" s="11">
        <v>2.2941083928087398</v>
      </c>
      <c r="S12" s="29">
        <v>2.1092305152661384</v>
      </c>
      <c r="T12" s="32">
        <f t="shared" si="18"/>
        <v>-0.18487787754260143</v>
      </c>
      <c r="U12" s="31">
        <v>962.39865775288501</v>
      </c>
      <c r="V12" s="30">
        <v>1079.3306419169678</v>
      </c>
      <c r="W12" s="36">
        <f t="shared" si="19"/>
        <v>116.93198416408279</v>
      </c>
      <c r="X12" s="31">
        <v>998.98448988578434</v>
      </c>
      <c r="Y12" s="30">
        <v>1120.3624031653001</v>
      </c>
      <c r="Z12" s="36">
        <f t="shared" si="2"/>
        <v>121.37791327951572</v>
      </c>
      <c r="AA12" s="64">
        <v>2314.6807215281519</v>
      </c>
      <c r="AB12" s="64">
        <v>2340.080111528152</v>
      </c>
      <c r="AC12" s="64">
        <f t="shared" si="26"/>
        <v>25.399390000000039</v>
      </c>
      <c r="AD12" s="34">
        <f t="shared" si="27"/>
        <v>2.3146807215281518E-3</v>
      </c>
      <c r="AE12" s="34">
        <f t="shared" si="28"/>
        <v>2.3400801115281518E-3</v>
      </c>
      <c r="AF12" s="64">
        <v>2485.7300219090635</v>
      </c>
      <c r="AG12" s="64">
        <v>2491.9042738681014</v>
      </c>
      <c r="AH12" s="64">
        <f t="shared" si="20"/>
        <v>6.1742519590379743</v>
      </c>
      <c r="AI12" s="35">
        <f t="shared" si="21"/>
        <v>4.5267920890379756</v>
      </c>
      <c r="AJ12" s="33">
        <f t="shared" si="22"/>
        <v>2.4857300219090633E-3</v>
      </c>
      <c r="AK12" s="33">
        <f t="shared" si="3"/>
        <v>2.4919042738681015E-3</v>
      </c>
      <c r="AL12" s="3">
        <v>2.1800000000000002</v>
      </c>
      <c r="AM12" s="3">
        <v>0.69500000000000006</v>
      </c>
      <c r="AN12" s="3">
        <v>7.16</v>
      </c>
      <c r="AO12" s="3">
        <v>6.4849999999999994</v>
      </c>
      <c r="AP12" s="3">
        <v>0.68</v>
      </c>
      <c r="AQ12" s="3">
        <v>3</v>
      </c>
      <c r="AR12" s="3">
        <v>2.7350000000000003</v>
      </c>
      <c r="AS12" s="3">
        <v>0.65</v>
      </c>
      <c r="AT12" s="3">
        <v>6.16</v>
      </c>
      <c r="AU12" s="3">
        <v>5.6150000000000002</v>
      </c>
      <c r="AV12" s="3">
        <v>0.54</v>
      </c>
      <c r="AW12" s="3">
        <v>3.35</v>
      </c>
      <c r="AX12" s="3">
        <f t="shared" si="4"/>
        <v>0.55500000000000016</v>
      </c>
      <c r="AY12" s="3">
        <f t="shared" si="5"/>
        <v>-4.500000000000004E-2</v>
      </c>
      <c r="AZ12" s="3">
        <f t="shared" si="6"/>
        <v>-1</v>
      </c>
      <c r="BA12" s="3">
        <f t="shared" si="7"/>
        <v>-0.86999999999999922</v>
      </c>
      <c r="BB12" s="3">
        <f t="shared" si="8"/>
        <v>-0.14000000000000001</v>
      </c>
      <c r="BC12" s="3">
        <f t="shared" si="9"/>
        <v>0.35000000000000009</v>
      </c>
      <c r="BD12" s="35">
        <f t="shared" si="10"/>
        <v>0.5679131850000001</v>
      </c>
      <c r="BE12" s="35">
        <f t="shared" si="11"/>
        <v>-4.6047015000000038E-2</v>
      </c>
      <c r="BF12" s="35">
        <f t="shared" si="12"/>
        <v>-1.0232669999999999</v>
      </c>
      <c r="BG12" s="35">
        <f t="shared" si="13"/>
        <v>-0.8902422899999991</v>
      </c>
      <c r="BH12" s="35">
        <f t="shared" si="14"/>
        <v>-0.14325737999999999</v>
      </c>
      <c r="BI12" s="35">
        <f t="shared" si="15"/>
        <v>0.35814345000000009</v>
      </c>
      <c r="BJ12" s="3">
        <f t="shared" si="29"/>
        <v>4.526792089037975E-6</v>
      </c>
      <c r="BK12" s="3">
        <f t="shared" si="16"/>
        <v>-1.7370438602151079E-4</v>
      </c>
      <c r="BL12" s="3">
        <f t="shared" si="17"/>
        <v>-5.7901462007170267E-5</v>
      </c>
      <c r="BM12" s="3">
        <v>3.4</v>
      </c>
      <c r="BN12" s="3">
        <f t="shared" si="35"/>
        <v>1.7</v>
      </c>
      <c r="BO12" s="3">
        <v>1.3</v>
      </c>
      <c r="BP12" s="3">
        <f t="shared" si="36"/>
        <v>32.044245066617997</v>
      </c>
      <c r="BQ12" s="38">
        <f t="shared" si="37"/>
        <v>-1.8069223315074742E-6</v>
      </c>
      <c r="BR12" s="38">
        <f t="shared" si="38"/>
        <v>-1.8069223315074741E-3</v>
      </c>
      <c r="BS12" s="38">
        <f t="shared" si="39"/>
        <v>-1.8069223315074743</v>
      </c>
      <c r="BT12" s="8"/>
      <c r="BU12" s="39">
        <f t="shared" ref="BU12:BU15" si="40">BR12*12</f>
        <v>-2.1683067978089689E-2</v>
      </c>
      <c r="BV12" s="40"/>
      <c r="BW12" s="61"/>
    </row>
    <row r="13" spans="1:76" s="9" customFormat="1" x14ac:dyDescent="0.2">
      <c r="A13" s="3">
        <v>5829</v>
      </c>
      <c r="B13" s="5">
        <v>44119</v>
      </c>
      <c r="C13" s="3">
        <v>9</v>
      </c>
      <c r="D13" s="3">
        <v>7.75</v>
      </c>
      <c r="E13" s="2">
        <v>7830</v>
      </c>
      <c r="F13" s="2" t="s">
        <v>63</v>
      </c>
      <c r="G13" s="14" t="s">
        <v>13</v>
      </c>
      <c r="H13" s="9" t="s">
        <v>47</v>
      </c>
      <c r="I13" s="9" t="s">
        <v>48</v>
      </c>
      <c r="J13" s="9">
        <v>3</v>
      </c>
      <c r="K13" s="9">
        <v>33.06976333150773</v>
      </c>
      <c r="L13" s="9">
        <v>33.096007248141078</v>
      </c>
      <c r="M13" s="9">
        <f t="shared" si="0"/>
        <v>2.6243916633347908E-2</v>
      </c>
      <c r="N13" s="13">
        <v>1.0233110000000001</v>
      </c>
      <c r="O13" s="10">
        <v>7.7546329051194114</v>
      </c>
      <c r="P13" s="28">
        <v>7.6987634203953377</v>
      </c>
      <c r="Q13" s="6">
        <f t="shared" si="1"/>
        <v>-5.5869484724073715E-2</v>
      </c>
      <c r="R13" s="11">
        <v>2.2941083928087398</v>
      </c>
      <c r="S13" s="29">
        <v>2.0583527687180703</v>
      </c>
      <c r="T13" s="32">
        <f t="shared" si="18"/>
        <v>-0.23575562409066952</v>
      </c>
      <c r="U13" s="31">
        <v>962.39865775288501</v>
      </c>
      <c r="V13" s="30">
        <v>1116.2098026867607</v>
      </c>
      <c r="W13" s="36">
        <f t="shared" si="19"/>
        <v>153.81114493387565</v>
      </c>
      <c r="X13" s="31">
        <v>998.98448988578434</v>
      </c>
      <c r="Y13" s="30">
        <v>1158.6421761387985</v>
      </c>
      <c r="Z13" s="36">
        <f t="shared" si="2"/>
        <v>159.65768625301416</v>
      </c>
      <c r="AA13" s="64">
        <v>2314.6807215281519</v>
      </c>
      <c r="AB13" s="64">
        <v>2347.1431455281518</v>
      </c>
      <c r="AC13" s="64">
        <f t="shared" si="26"/>
        <v>32.462423999999828</v>
      </c>
      <c r="AD13" s="34">
        <f t="shared" si="27"/>
        <v>2.3146807215281518E-3</v>
      </c>
      <c r="AE13" s="34">
        <f t="shared" si="28"/>
        <v>2.3471431455281515E-3</v>
      </c>
      <c r="AF13" s="64">
        <v>2485.7300219090635</v>
      </c>
      <c r="AG13" s="64">
        <v>2493.705952787574</v>
      </c>
      <c r="AH13" s="64">
        <f t="shared" si="20"/>
        <v>7.9759308785105532</v>
      </c>
      <c r="AI13" s="35">
        <f t="shared" si="21"/>
        <v>6.3284001685105533</v>
      </c>
      <c r="AJ13" s="33">
        <f t="shared" si="22"/>
        <v>2.4857300219090633E-3</v>
      </c>
      <c r="AK13" s="33">
        <f t="shared" si="3"/>
        <v>2.4937059527875738E-3</v>
      </c>
      <c r="AL13" s="3">
        <v>2.1800000000000002</v>
      </c>
      <c r="AM13" s="3">
        <v>0.69500000000000006</v>
      </c>
      <c r="AN13" s="3">
        <v>7.16</v>
      </c>
      <c r="AO13" s="3">
        <v>6.4849999999999994</v>
      </c>
      <c r="AP13" s="3">
        <v>0.68</v>
      </c>
      <c r="AQ13" s="3">
        <v>3</v>
      </c>
      <c r="AR13" s="3">
        <v>2.7350000000000003</v>
      </c>
      <c r="AS13" s="3">
        <v>0.65</v>
      </c>
      <c r="AT13" s="3">
        <v>6.16</v>
      </c>
      <c r="AU13" s="3">
        <v>5.6150000000000002</v>
      </c>
      <c r="AV13" s="3">
        <v>0.54</v>
      </c>
      <c r="AW13" s="3">
        <v>3.35</v>
      </c>
      <c r="AX13" s="3">
        <f t="shared" si="4"/>
        <v>0.55500000000000016</v>
      </c>
      <c r="AY13" s="3">
        <f t="shared" si="5"/>
        <v>-4.500000000000004E-2</v>
      </c>
      <c r="AZ13" s="3">
        <f t="shared" si="6"/>
        <v>-1</v>
      </c>
      <c r="BA13" s="3">
        <f t="shared" si="7"/>
        <v>-0.86999999999999922</v>
      </c>
      <c r="BB13" s="3">
        <f t="shared" si="8"/>
        <v>-0.14000000000000001</v>
      </c>
      <c r="BC13" s="3">
        <f t="shared" si="9"/>
        <v>0.35000000000000009</v>
      </c>
      <c r="BD13" s="35">
        <f t="shared" si="10"/>
        <v>0.56793760500000023</v>
      </c>
      <c r="BE13" s="35">
        <f t="shared" si="11"/>
        <v>-4.6048995000000044E-2</v>
      </c>
      <c r="BF13" s="35">
        <f t="shared" si="12"/>
        <v>-1.0233110000000001</v>
      </c>
      <c r="BG13" s="35">
        <f t="shared" si="13"/>
        <v>-0.89028056999999927</v>
      </c>
      <c r="BH13" s="35">
        <f t="shared" si="14"/>
        <v>-0.14326354000000002</v>
      </c>
      <c r="BI13" s="35">
        <f t="shared" si="15"/>
        <v>0.35815885000000014</v>
      </c>
      <c r="BJ13" s="3">
        <f t="shared" si="29"/>
        <v>6.3284001685105534E-6</v>
      </c>
      <c r="BK13" s="3">
        <f t="shared" si="16"/>
        <v>-2.4284705643145139E-4</v>
      </c>
      <c r="BL13" s="3">
        <f t="shared" si="17"/>
        <v>-8.0949018810483797E-5</v>
      </c>
      <c r="BM13" s="3">
        <v>3.7</v>
      </c>
      <c r="BN13" s="3">
        <f t="shared" si="35"/>
        <v>1.85</v>
      </c>
      <c r="BO13" s="3">
        <v>1.4</v>
      </c>
      <c r="BP13" s="3">
        <f>(2*3.14159265359*BN13*BO13)+(2*3.14159265359*BN13^2)</f>
        <v>37.777651659419746</v>
      </c>
      <c r="BQ13" s="38">
        <f t="shared" si="37"/>
        <v>-2.1427752984825725E-6</v>
      </c>
      <c r="BR13" s="38">
        <f t="shared" si="38"/>
        <v>-2.1427752984825724E-3</v>
      </c>
      <c r="BS13" s="38">
        <f t="shared" si="39"/>
        <v>-2.1427752984825723</v>
      </c>
      <c r="BT13" s="8"/>
      <c r="BU13" s="39">
        <f t="shared" si="40"/>
        <v>-2.5713303581790869E-2</v>
      </c>
      <c r="BV13" s="40"/>
      <c r="BW13" s="61"/>
    </row>
    <row r="14" spans="1:76" s="9" customFormat="1" x14ac:dyDescent="0.2">
      <c r="A14" s="3">
        <v>5830</v>
      </c>
      <c r="B14" s="5">
        <v>44119</v>
      </c>
      <c r="C14" s="3">
        <v>9</v>
      </c>
      <c r="D14" s="3">
        <v>7.75</v>
      </c>
      <c r="E14" s="2">
        <v>7845</v>
      </c>
      <c r="F14" s="2" t="s">
        <v>63</v>
      </c>
      <c r="G14" s="14" t="s">
        <v>13</v>
      </c>
      <c r="H14" s="9" t="s">
        <v>47</v>
      </c>
      <c r="I14" s="9" t="s">
        <v>48</v>
      </c>
      <c r="J14" s="9">
        <v>3</v>
      </c>
      <c r="K14" s="9">
        <v>33.06976333150773</v>
      </c>
      <c r="L14" s="9">
        <v>33.04614349786825</v>
      </c>
      <c r="M14" s="9">
        <f t="shared" si="0"/>
        <v>-2.3619833639479282E-2</v>
      </c>
      <c r="N14" s="13">
        <v>1.0232730000000001</v>
      </c>
      <c r="O14" s="10">
        <v>7.7546329051194114</v>
      </c>
      <c r="P14" s="28">
        <v>7.7091020234670902</v>
      </c>
      <c r="Q14" s="6">
        <f t="shared" si="1"/>
        <v>-4.553088165232122E-2</v>
      </c>
      <c r="R14" s="11">
        <v>2.2941083928087398</v>
      </c>
      <c r="S14" s="29">
        <v>2.1019662213259847</v>
      </c>
      <c r="T14" s="32">
        <f t="shared" si="18"/>
        <v>-0.19214217148275514</v>
      </c>
      <c r="U14" s="31">
        <v>962.39865775288501</v>
      </c>
      <c r="V14" s="30">
        <v>1088.0718528411569</v>
      </c>
      <c r="W14" s="36">
        <f t="shared" si="19"/>
        <v>125.67319508827188</v>
      </c>
      <c r="X14" s="31">
        <v>998.98448988578434</v>
      </c>
      <c r="Y14" s="30">
        <v>1129.4357354717688</v>
      </c>
      <c r="Z14" s="36">
        <f t="shared" si="2"/>
        <v>130.45124558598445</v>
      </c>
      <c r="AA14" s="64">
        <v>2314.6807215281519</v>
      </c>
      <c r="AB14" s="64">
        <v>2344.795061528152</v>
      </c>
      <c r="AC14" s="64">
        <f t="shared" si="26"/>
        <v>30.114340000000084</v>
      </c>
      <c r="AD14" s="34">
        <f t="shared" si="27"/>
        <v>2.3146807215281518E-3</v>
      </c>
      <c r="AE14" s="34">
        <f t="shared" si="28"/>
        <v>2.3447950615281517E-3</v>
      </c>
      <c r="AF14" s="64">
        <v>2485.7300219090635</v>
      </c>
      <c r="AG14" s="64">
        <v>2495.7001589380402</v>
      </c>
      <c r="AH14" s="64">
        <f t="shared" si="20"/>
        <v>9.970137028976751</v>
      </c>
      <c r="AI14" s="35">
        <f t="shared" si="21"/>
        <v>8.3226674989767506</v>
      </c>
      <c r="AJ14" s="33">
        <f t="shared" si="22"/>
        <v>2.4857300219090633E-3</v>
      </c>
      <c r="AK14" s="33">
        <f t="shared" si="3"/>
        <v>2.4957001589380402E-3</v>
      </c>
      <c r="AL14" s="3">
        <v>2.1800000000000002</v>
      </c>
      <c r="AM14" s="3">
        <v>0.69500000000000006</v>
      </c>
      <c r="AN14" s="3">
        <v>7.16</v>
      </c>
      <c r="AO14" s="3">
        <v>6.4849999999999994</v>
      </c>
      <c r="AP14" s="3">
        <v>0.68</v>
      </c>
      <c r="AQ14" s="3">
        <v>3</v>
      </c>
      <c r="AR14" s="3">
        <v>2.7350000000000003</v>
      </c>
      <c r="AS14" s="3">
        <v>0.65</v>
      </c>
      <c r="AT14" s="3">
        <v>6.16</v>
      </c>
      <c r="AU14" s="3">
        <v>5.6150000000000002</v>
      </c>
      <c r="AV14" s="3">
        <v>0.54</v>
      </c>
      <c r="AW14" s="3">
        <v>3.35</v>
      </c>
      <c r="AX14" s="3">
        <f t="shared" si="4"/>
        <v>0.55500000000000016</v>
      </c>
      <c r="AY14" s="3">
        <f t="shared" si="5"/>
        <v>-4.500000000000004E-2</v>
      </c>
      <c r="AZ14" s="3">
        <f t="shared" si="6"/>
        <v>-1</v>
      </c>
      <c r="BA14" s="3">
        <f t="shared" si="7"/>
        <v>-0.86999999999999922</v>
      </c>
      <c r="BB14" s="3">
        <f t="shared" si="8"/>
        <v>-0.14000000000000001</v>
      </c>
      <c r="BC14" s="3">
        <f t="shared" si="9"/>
        <v>0.35000000000000009</v>
      </c>
      <c r="BD14" s="35">
        <f t="shared" si="10"/>
        <v>0.56791651500000018</v>
      </c>
      <c r="BE14" s="35">
        <f t="shared" si="11"/>
        <v>-4.6047285000000042E-2</v>
      </c>
      <c r="BF14" s="35">
        <f t="shared" si="12"/>
        <v>-1.0232730000000001</v>
      </c>
      <c r="BG14" s="35">
        <f t="shared" si="13"/>
        <v>-0.89024750999999924</v>
      </c>
      <c r="BH14" s="35">
        <f t="shared" si="14"/>
        <v>-0.14325822000000002</v>
      </c>
      <c r="BI14" s="35">
        <f t="shared" si="15"/>
        <v>0.35814555000000015</v>
      </c>
      <c r="BJ14" s="3">
        <f t="shared" si="29"/>
        <v>8.3226674989767505E-6</v>
      </c>
      <c r="BK14" s="3">
        <f t="shared" si="16"/>
        <v>-3.1936353523801637E-4</v>
      </c>
      <c r="BL14" s="3">
        <f t="shared" si="17"/>
        <v>-1.0645451174600546E-4</v>
      </c>
      <c r="BM14" s="3">
        <v>4.0999999999999996</v>
      </c>
      <c r="BN14" s="3">
        <f t="shared" si="35"/>
        <v>2.0499999999999998</v>
      </c>
      <c r="BO14" s="3">
        <v>1.7</v>
      </c>
      <c r="BP14" s="3">
        <f t="shared" si="36"/>
        <v>48.301987048946245</v>
      </c>
      <c r="BQ14" s="38">
        <f t="shared" si="37"/>
        <v>-2.20393648895088E-6</v>
      </c>
      <c r="BR14" s="38">
        <f t="shared" si="38"/>
        <v>-2.2039364889508799E-3</v>
      </c>
      <c r="BS14" s="38">
        <f t="shared" si="39"/>
        <v>-2.2039364889508799</v>
      </c>
      <c r="BT14" s="8"/>
      <c r="BU14" s="39">
        <f t="shared" si="40"/>
        <v>-2.6447237867410558E-2</v>
      </c>
      <c r="BV14" s="40"/>
      <c r="BW14" s="61"/>
    </row>
    <row r="15" spans="1:76" s="9" customFormat="1" x14ac:dyDescent="0.2">
      <c r="A15" s="3">
        <v>5831</v>
      </c>
      <c r="B15" s="5">
        <v>44119</v>
      </c>
      <c r="C15" s="3">
        <v>9</v>
      </c>
      <c r="D15" s="3">
        <v>7.75</v>
      </c>
      <c r="E15" s="3">
        <v>7840</v>
      </c>
      <c r="F15" s="2" t="s">
        <v>63</v>
      </c>
      <c r="G15" s="14" t="s">
        <v>13</v>
      </c>
      <c r="H15" s="9" t="s">
        <v>47</v>
      </c>
      <c r="I15" s="9" t="s">
        <v>48</v>
      </c>
      <c r="J15" s="9">
        <v>3</v>
      </c>
      <c r="K15" s="9">
        <v>33.06976333150773</v>
      </c>
      <c r="L15" s="9">
        <v>33.05795345123186</v>
      </c>
      <c r="M15" s="9">
        <f t="shared" si="0"/>
        <v>-1.1809880275869489E-2</v>
      </c>
      <c r="N15" s="13">
        <v>1.023282</v>
      </c>
      <c r="O15" s="10">
        <v>7.7546329051194114</v>
      </c>
      <c r="P15" s="28">
        <v>7.731111077032665</v>
      </c>
      <c r="Q15" s="6">
        <f t="shared" si="1"/>
        <v>-2.352182808674641E-2</v>
      </c>
      <c r="R15" s="11">
        <v>2.2941083928087398</v>
      </c>
      <c r="S15" s="29">
        <v>2.1955889477841417</v>
      </c>
      <c r="T15" s="32">
        <f t="shared" si="18"/>
        <v>-9.8519445024598085E-2</v>
      </c>
      <c r="U15" s="31">
        <v>962.39865775288501</v>
      </c>
      <c r="V15" s="30">
        <v>1026.715748684348</v>
      </c>
      <c r="W15" s="36">
        <f t="shared" si="19"/>
        <v>64.317090931462985</v>
      </c>
      <c r="X15" s="31">
        <v>998.98448988578434</v>
      </c>
      <c r="Y15" s="30">
        <v>1065.7468718460932</v>
      </c>
      <c r="Z15" s="36">
        <f t="shared" si="2"/>
        <v>66.762381960308858</v>
      </c>
      <c r="AA15" s="64">
        <v>2314.6807215281519</v>
      </c>
      <c r="AB15" s="64">
        <v>2332.9753742281518</v>
      </c>
      <c r="AC15" s="64">
        <f t="shared" si="26"/>
        <v>18.294652699999915</v>
      </c>
      <c r="AD15" s="34">
        <f t="shared" si="27"/>
        <v>2.3146807215281518E-3</v>
      </c>
      <c r="AE15" s="34">
        <f t="shared" si="28"/>
        <v>2.3329753742281517E-3</v>
      </c>
      <c r="AF15" s="64">
        <v>2485.7300219090635</v>
      </c>
      <c r="AG15" s="64">
        <v>2493.6294244234796</v>
      </c>
      <c r="AH15" s="64">
        <f t="shared" si="20"/>
        <v>7.8994025144161242</v>
      </c>
      <c r="AI15" s="35">
        <f t="shared" si="21"/>
        <v>6.2519184944161257</v>
      </c>
      <c r="AJ15" s="33">
        <f t="shared" si="22"/>
        <v>2.4857300219090633E-3</v>
      </c>
      <c r="AK15" s="33">
        <f t="shared" si="3"/>
        <v>2.4936294244234797E-3</v>
      </c>
      <c r="AL15" s="3">
        <v>2.1800000000000002</v>
      </c>
      <c r="AM15" s="3">
        <v>0.69500000000000006</v>
      </c>
      <c r="AN15" s="3">
        <v>7.16</v>
      </c>
      <c r="AO15" s="3">
        <v>6.4849999999999994</v>
      </c>
      <c r="AP15" s="3">
        <v>0.68</v>
      </c>
      <c r="AQ15" s="3">
        <v>3</v>
      </c>
      <c r="AR15" s="3">
        <v>2.7350000000000003</v>
      </c>
      <c r="AS15" s="3">
        <v>0.65</v>
      </c>
      <c r="AT15" s="3">
        <v>6.16</v>
      </c>
      <c r="AU15" s="3">
        <v>5.6150000000000002</v>
      </c>
      <c r="AV15" s="3">
        <v>0.54</v>
      </c>
      <c r="AW15" s="3">
        <v>3.35</v>
      </c>
      <c r="AX15" s="3">
        <f t="shared" si="4"/>
        <v>0.55500000000000016</v>
      </c>
      <c r="AY15" s="3">
        <f t="shared" si="5"/>
        <v>-4.500000000000004E-2</v>
      </c>
      <c r="AZ15" s="3">
        <f t="shared" si="6"/>
        <v>-1</v>
      </c>
      <c r="BA15" s="3">
        <f t="shared" si="7"/>
        <v>-0.86999999999999922</v>
      </c>
      <c r="BB15" s="3">
        <f t="shared" si="8"/>
        <v>-0.14000000000000001</v>
      </c>
      <c r="BC15" s="3">
        <f t="shared" si="9"/>
        <v>0.35000000000000009</v>
      </c>
      <c r="BD15" s="35">
        <f t="shared" si="10"/>
        <v>0.56792151000000013</v>
      </c>
      <c r="BE15" s="35">
        <f t="shared" si="11"/>
        <v>-4.6047690000000044E-2</v>
      </c>
      <c r="BF15" s="35">
        <f t="shared" si="12"/>
        <v>-1.023282</v>
      </c>
      <c r="BG15" s="35">
        <f t="shared" si="13"/>
        <v>-0.89025533999999917</v>
      </c>
      <c r="BH15" s="35">
        <f t="shared" si="14"/>
        <v>-0.14325948000000002</v>
      </c>
      <c r="BI15" s="35">
        <f t="shared" si="15"/>
        <v>0.3581487000000001</v>
      </c>
      <c r="BJ15" s="3">
        <f t="shared" si="29"/>
        <v>6.251918494416125E-6</v>
      </c>
      <c r="BK15" s="3">
        <f t="shared" si="16"/>
        <v>-2.3990533728011706E-4</v>
      </c>
      <c r="BL15" s="3">
        <f t="shared" si="17"/>
        <v>-7.9968445760039019E-5</v>
      </c>
      <c r="BM15" s="3">
        <v>3</v>
      </c>
      <c r="BN15" s="3">
        <f t="shared" si="35"/>
        <v>1.5</v>
      </c>
      <c r="BO15" s="3">
        <v>1.2</v>
      </c>
      <c r="BP15" s="3">
        <f t="shared" si="36"/>
        <v>25.446900494079003</v>
      </c>
      <c r="BQ15" s="38">
        <f t="shared" si="37"/>
        <v>-3.1425613417495035E-6</v>
      </c>
      <c r="BR15" s="38">
        <f t="shared" si="38"/>
        <v>-3.1425613417495036E-3</v>
      </c>
      <c r="BS15" s="38">
        <f t="shared" si="39"/>
        <v>-3.1425613417495035</v>
      </c>
      <c r="BT15" s="8"/>
      <c r="BU15" s="39">
        <f t="shared" si="40"/>
        <v>-3.7710736100994041E-2</v>
      </c>
      <c r="BV15" s="40"/>
      <c r="BW15" s="61"/>
    </row>
    <row r="16" spans="1:76" s="9" customFormat="1" x14ac:dyDescent="0.2">
      <c r="A16" s="3">
        <v>5814</v>
      </c>
      <c r="B16" s="5">
        <v>44118</v>
      </c>
      <c r="C16" s="3">
        <v>11</v>
      </c>
      <c r="D16" s="3">
        <v>7.75</v>
      </c>
      <c r="E16" s="3" t="s">
        <v>14</v>
      </c>
      <c r="F16" s="3" t="s">
        <v>64</v>
      </c>
      <c r="G16" s="8" t="s">
        <v>12</v>
      </c>
      <c r="H16" s="9" t="s">
        <v>44</v>
      </c>
      <c r="I16" s="9" t="s">
        <v>45</v>
      </c>
      <c r="J16" s="9">
        <v>3</v>
      </c>
      <c r="K16" s="9">
        <v>32.515932814725396</v>
      </c>
      <c r="L16" s="9">
        <v>32.471304456192151</v>
      </c>
      <c r="M16" s="9">
        <f t="shared" si="0"/>
        <v>-4.4628358533245205E-2</v>
      </c>
      <c r="N16" s="13">
        <v>1.0228349999999999</v>
      </c>
      <c r="O16" s="10">
        <v>7.7257597054206064</v>
      </c>
      <c r="P16" s="28">
        <v>7.7563047443304782</v>
      </c>
      <c r="Q16" s="6">
        <f t="shared" si="1"/>
        <v>3.0545038909871813E-2</v>
      </c>
      <c r="R16" s="11">
        <v>2.1464301228871614</v>
      </c>
      <c r="S16" s="29">
        <v>2.2826704464563687</v>
      </c>
      <c r="T16" s="32">
        <f t="shared" si="18"/>
        <v>0.13624032356920734</v>
      </c>
      <c r="U16" s="31">
        <v>1041.5253701841277</v>
      </c>
      <c r="V16" s="30">
        <v>963.28630196282108</v>
      </c>
      <c r="W16" s="36">
        <f t="shared" si="19"/>
        <v>-78.239068221306638</v>
      </c>
      <c r="X16" s="31">
        <v>1081.1316090592622</v>
      </c>
      <c r="Y16" s="30">
        <v>999.91825539837635</v>
      </c>
      <c r="Z16" s="36">
        <f t="shared" si="2"/>
        <v>-81.2133536608859</v>
      </c>
      <c r="AA16" s="64">
        <v>2329.1626820000001</v>
      </c>
      <c r="AB16" s="64">
        <v>2318.1626820000001</v>
      </c>
      <c r="AC16" s="64">
        <f t="shared" si="26"/>
        <v>-11</v>
      </c>
      <c r="AD16" s="34">
        <f t="shared" si="27"/>
        <v>2.3291626819999999E-3</v>
      </c>
      <c r="AE16" s="34">
        <f t="shared" si="28"/>
        <v>2.3181626820000002E-3</v>
      </c>
      <c r="AF16" s="64">
        <v>2484.162468</v>
      </c>
      <c r="AG16" s="64">
        <v>2486.7328264077701</v>
      </c>
      <c r="AH16" s="64">
        <f t="shared" si="20"/>
        <v>2.5703584077700725</v>
      </c>
      <c r="AI16" s="35">
        <f>AH16+BE16+(BG16+BH16)-BD16</f>
        <v>0.92359405777007297</v>
      </c>
      <c r="AJ16" s="33">
        <f>AF16*10^-6</f>
        <v>2.4841624679999997E-3</v>
      </c>
      <c r="AK16" s="33">
        <f t="shared" si="3"/>
        <v>2.4867328264077701E-3</v>
      </c>
      <c r="AL16" s="3">
        <v>2.1800000000000002</v>
      </c>
      <c r="AM16" s="3">
        <v>0.69500000000000006</v>
      </c>
      <c r="AN16" s="3">
        <v>7.16</v>
      </c>
      <c r="AO16" s="3">
        <v>6.4849999999999994</v>
      </c>
      <c r="AP16" s="3">
        <v>0.68</v>
      </c>
      <c r="AQ16" s="3">
        <v>3</v>
      </c>
      <c r="AR16" s="3">
        <v>2.7350000000000003</v>
      </c>
      <c r="AS16" s="3">
        <v>0.65</v>
      </c>
      <c r="AT16" s="3">
        <v>6.16</v>
      </c>
      <c r="AU16" s="3">
        <v>5.6150000000000002</v>
      </c>
      <c r="AV16" s="3">
        <v>0.54</v>
      </c>
      <c r="AW16" s="3">
        <v>3.35</v>
      </c>
      <c r="AX16" s="3">
        <f t="shared" si="4"/>
        <v>0.55500000000000016</v>
      </c>
      <c r="AY16" s="3">
        <f t="shared" si="5"/>
        <v>-4.500000000000004E-2</v>
      </c>
      <c r="AZ16" s="3">
        <f t="shared" si="6"/>
        <v>-1</v>
      </c>
      <c r="BA16" s="3">
        <f t="shared" si="7"/>
        <v>-0.86999999999999922</v>
      </c>
      <c r="BB16" s="3">
        <f t="shared" si="8"/>
        <v>-0.14000000000000001</v>
      </c>
      <c r="BC16" s="3">
        <f t="shared" si="9"/>
        <v>0.35000000000000009</v>
      </c>
      <c r="BD16" s="35">
        <f t="shared" si="10"/>
        <v>0.56767342500000018</v>
      </c>
      <c r="BE16" s="35">
        <f t="shared" si="11"/>
        <v>-4.6027575000000036E-2</v>
      </c>
      <c r="BF16" s="35">
        <f t="shared" si="12"/>
        <v>-1.0228349999999999</v>
      </c>
      <c r="BG16" s="35">
        <f t="shared" si="13"/>
        <v>-0.8898664499999992</v>
      </c>
      <c r="BH16" s="35">
        <f t="shared" si="14"/>
        <v>-0.14319690000000002</v>
      </c>
      <c r="BI16" s="35">
        <f t="shared" si="15"/>
        <v>0.35799225000000007</v>
      </c>
      <c r="BJ16" s="3">
        <f>AI16*10^-6</f>
        <v>9.2359405777007288E-7</v>
      </c>
      <c r="BK16" s="3">
        <f t="shared" si="16"/>
        <v>-3.5425662302971967E-5</v>
      </c>
      <c r="BL16" s="3">
        <f t="shared" si="17"/>
        <v>-1.1808554100990656E-5</v>
      </c>
      <c r="BM16" s="3"/>
      <c r="BN16" s="3"/>
      <c r="BO16" s="3"/>
      <c r="BP16" s="3"/>
      <c r="BQ16" s="38"/>
      <c r="BR16" s="38"/>
      <c r="BS16" s="38"/>
      <c r="BT16" s="8"/>
      <c r="BU16" s="39"/>
      <c r="BV16" s="40"/>
      <c r="BW16" s="61"/>
    </row>
    <row r="17" spans="1:75" s="9" customFormat="1" x14ac:dyDescent="0.2">
      <c r="A17" s="3">
        <v>2280</v>
      </c>
      <c r="B17" s="5">
        <v>44117</v>
      </c>
      <c r="C17" s="3">
        <v>11</v>
      </c>
      <c r="D17" s="3">
        <v>7.75</v>
      </c>
      <c r="E17" s="2">
        <v>7839</v>
      </c>
      <c r="F17" s="12" t="s">
        <v>63</v>
      </c>
      <c r="G17" s="8" t="s">
        <v>12</v>
      </c>
      <c r="H17" s="9" t="s">
        <v>31</v>
      </c>
      <c r="I17" s="9" t="s">
        <v>32</v>
      </c>
      <c r="J17" s="9">
        <v>3.17</v>
      </c>
      <c r="K17" s="9">
        <v>31.026759002302192</v>
      </c>
      <c r="L17" s="9">
        <v>31.120024296411206</v>
      </c>
      <c r="M17" s="9">
        <f t="shared" si="0"/>
        <v>9.3265294109013297E-2</v>
      </c>
      <c r="N17" s="9">
        <v>1.021806</v>
      </c>
      <c r="O17" s="10">
        <v>7.7591405718544673</v>
      </c>
      <c r="P17" s="28">
        <v>8.0433980161944074</v>
      </c>
      <c r="Q17" s="6">
        <f t="shared" si="1"/>
        <v>0.28425744433994016</v>
      </c>
      <c r="R17" s="11">
        <v>2.2409770842246326</v>
      </c>
      <c r="S17" s="29">
        <v>3.8630342617209292</v>
      </c>
      <c r="T17" s="32">
        <f t="shared" si="18"/>
        <v>1.6220571774962966</v>
      </c>
      <c r="U17" s="31">
        <v>966.74305163135887</v>
      </c>
      <c r="V17" s="30">
        <v>449.01764919868748</v>
      </c>
      <c r="W17" s="36">
        <f t="shared" si="19"/>
        <v>-517.72540243267144</v>
      </c>
      <c r="X17" s="31">
        <v>1003.5364599539681</v>
      </c>
      <c r="Y17" s="30">
        <v>466.10597436844455</v>
      </c>
      <c r="Z17" s="36">
        <f t="shared" si="2"/>
        <v>-537.43048558552357</v>
      </c>
      <c r="AA17" s="64">
        <v>2321.182734</v>
      </c>
      <c r="AB17" s="64">
        <v>2177.18235</v>
      </c>
      <c r="AC17" s="64">
        <f t="shared" si="26"/>
        <v>-144.00038399999994</v>
      </c>
      <c r="AD17" s="34">
        <f t="shared" si="27"/>
        <v>2.3211827339999999E-3</v>
      </c>
      <c r="AE17" s="34">
        <f t="shared" si="28"/>
        <v>2.1771823500000001E-3</v>
      </c>
      <c r="AF17" s="64">
        <v>2482.8693517973284</v>
      </c>
      <c r="AG17" s="64">
        <v>2489.6552755622852</v>
      </c>
      <c r="AH17" s="64">
        <f t="shared" si="20"/>
        <v>6.7859237649568058</v>
      </c>
      <c r="AI17" s="35">
        <f t="shared" si="21"/>
        <v>5.140816104956806</v>
      </c>
      <c r="AJ17" s="33">
        <f t="shared" si="22"/>
        <v>2.4828693517973282E-3</v>
      </c>
      <c r="AK17" s="33">
        <f t="shared" si="3"/>
        <v>2.4896552755622851E-3</v>
      </c>
      <c r="AL17" s="3">
        <v>2.1800000000000002</v>
      </c>
      <c r="AM17" s="3">
        <v>0.69500000000000006</v>
      </c>
      <c r="AN17" s="3">
        <v>7.16</v>
      </c>
      <c r="AO17" s="3">
        <v>6.4849999999999994</v>
      </c>
      <c r="AP17" s="3">
        <v>0.68</v>
      </c>
      <c r="AQ17" s="3">
        <v>3</v>
      </c>
      <c r="AR17" s="3">
        <v>2.7350000000000003</v>
      </c>
      <c r="AS17" s="3">
        <v>0.65</v>
      </c>
      <c r="AT17" s="3">
        <v>6.16</v>
      </c>
      <c r="AU17" s="3">
        <v>5.6150000000000002</v>
      </c>
      <c r="AV17" s="3">
        <v>0.54</v>
      </c>
      <c r="AW17" s="3">
        <v>3.35</v>
      </c>
      <c r="AX17" s="3">
        <f t="shared" si="4"/>
        <v>0.55500000000000016</v>
      </c>
      <c r="AY17" s="3">
        <f t="shared" si="5"/>
        <v>-4.500000000000004E-2</v>
      </c>
      <c r="AZ17" s="3">
        <f t="shared" si="6"/>
        <v>-1</v>
      </c>
      <c r="BA17" s="3">
        <f t="shared" si="7"/>
        <v>-0.86999999999999922</v>
      </c>
      <c r="BB17" s="3">
        <f t="shared" si="8"/>
        <v>-0.14000000000000001</v>
      </c>
      <c r="BC17" s="3">
        <f t="shared" si="9"/>
        <v>0.35000000000000009</v>
      </c>
      <c r="BD17" s="35">
        <f t="shared" si="10"/>
        <v>0.56710233000000021</v>
      </c>
      <c r="BE17" s="35">
        <f t="shared" si="11"/>
        <v>-4.5981270000000039E-2</v>
      </c>
      <c r="BF17" s="35">
        <f t="shared" si="12"/>
        <v>-1.021806</v>
      </c>
      <c r="BG17" s="35">
        <f t="shared" si="13"/>
        <v>-0.88897121999999917</v>
      </c>
      <c r="BH17" s="35">
        <f t="shared" si="14"/>
        <v>-0.14305284000000001</v>
      </c>
      <c r="BI17" s="35">
        <f t="shared" si="15"/>
        <v>0.35763210000000006</v>
      </c>
      <c r="BJ17" s="3">
        <f t="shared" si="29"/>
        <v>5.1408161049568058E-6</v>
      </c>
      <c r="BK17" s="3">
        <f t="shared" si="16"/>
        <v>-1.9698437778530603E-4</v>
      </c>
      <c r="BL17" s="3">
        <f t="shared" si="17"/>
        <v>-6.5661459261768677E-5</v>
      </c>
      <c r="BM17" s="3">
        <v>3.3</v>
      </c>
      <c r="BN17" s="3">
        <f t="shared" ref="BN17:BN22" si="41">BM17/2</f>
        <v>1.65</v>
      </c>
      <c r="BO17" s="3">
        <v>1</v>
      </c>
      <c r="BP17" s="3">
        <f t="shared" ref="BP17:BP22" si="42">(2*3.14159265359*BN17*BO17)+(2*3.14159265359*BN17^2)</f>
        <v>27.473227755644551</v>
      </c>
      <c r="BQ17" s="38">
        <f t="shared" ref="BQ17:BQ22" si="43">BL17/BP17</f>
        <v>-2.3900161948855137E-6</v>
      </c>
      <c r="BR17" s="38">
        <f t="shared" ref="BR17:BR22" si="44">BQ17*10^3</f>
        <v>-2.3900161948855136E-3</v>
      </c>
      <c r="BS17" s="38">
        <f t="shared" ref="BS17:BS22" si="45">BQ17*10^6</f>
        <v>-2.3900161948855136</v>
      </c>
      <c r="BT17" s="8">
        <f t="shared" ref="BT17:BT22" si="46">BR17*12</f>
        <v>-2.8680194338626161E-2</v>
      </c>
      <c r="BU17" s="39"/>
      <c r="BV17" s="40">
        <f>BT17+BU28</f>
        <v>-4.4915156554310671E-2</v>
      </c>
      <c r="BW17" s="61">
        <f t="shared" si="33"/>
        <v>-16.394032142323397</v>
      </c>
    </row>
    <row r="18" spans="1:75" s="9" customFormat="1" x14ac:dyDescent="0.2">
      <c r="A18" s="3">
        <v>2281</v>
      </c>
      <c r="B18" s="5">
        <v>44117</v>
      </c>
      <c r="C18" s="3">
        <v>11</v>
      </c>
      <c r="D18" s="3">
        <v>7.75</v>
      </c>
      <c r="E18" s="3">
        <v>7862</v>
      </c>
      <c r="F18" s="12" t="s">
        <v>63</v>
      </c>
      <c r="G18" s="8" t="s">
        <v>12</v>
      </c>
      <c r="H18" s="9" t="s">
        <v>31</v>
      </c>
      <c r="I18" s="9" t="s">
        <v>32</v>
      </c>
      <c r="J18" s="9">
        <v>3.17</v>
      </c>
      <c r="K18" s="9">
        <v>31.026759002302192</v>
      </c>
      <c r="L18" s="9">
        <v>31.138414120605734</v>
      </c>
      <c r="M18" s="9">
        <f t="shared" si="0"/>
        <v>0.11165511830354191</v>
      </c>
      <c r="N18" s="9">
        <v>1.02182</v>
      </c>
      <c r="O18" s="10">
        <v>7.7591405718544673</v>
      </c>
      <c r="P18" s="28">
        <v>8.0344978450987981</v>
      </c>
      <c r="Q18" s="6">
        <f t="shared" si="1"/>
        <v>0.27535727324433079</v>
      </c>
      <c r="R18" s="11">
        <v>2.2409770842246326</v>
      </c>
      <c r="S18" s="29">
        <v>3.8099736507347597</v>
      </c>
      <c r="T18" s="32">
        <f t="shared" si="18"/>
        <v>1.5689965665101271</v>
      </c>
      <c r="U18" s="31">
        <v>966.74305163135887</v>
      </c>
      <c r="V18" s="30">
        <v>461.16455482774342</v>
      </c>
      <c r="W18" s="36">
        <f t="shared" si="19"/>
        <v>-505.57849680361545</v>
      </c>
      <c r="X18" s="31">
        <v>1003.5364599539681</v>
      </c>
      <c r="Y18" s="30">
        <v>478.71497415494872</v>
      </c>
      <c r="Z18" s="36">
        <f t="shared" si="2"/>
        <v>-524.82148579901946</v>
      </c>
      <c r="AA18" s="64">
        <v>2321.182734</v>
      </c>
      <c r="AB18" s="64">
        <v>2186.508906</v>
      </c>
      <c r="AC18" s="64">
        <f t="shared" si="26"/>
        <v>-134.67382799999996</v>
      </c>
      <c r="AD18" s="34">
        <f t="shared" si="27"/>
        <v>2.3211827339999999E-3</v>
      </c>
      <c r="AE18" s="34">
        <f t="shared" si="28"/>
        <v>2.1865089060000001E-3</v>
      </c>
      <c r="AF18" s="64">
        <v>2482.8693517973284</v>
      </c>
      <c r="AG18" s="64">
        <v>2494.0645243439199</v>
      </c>
      <c r="AH18" s="64">
        <f t="shared" si="20"/>
        <v>11.195172546591493</v>
      </c>
      <c r="AI18" s="35">
        <f t="shared" si="21"/>
        <v>9.5500423465914945</v>
      </c>
      <c r="AJ18" s="33">
        <f t="shared" si="22"/>
        <v>2.4828693517973282E-3</v>
      </c>
      <c r="AK18" s="33">
        <f t="shared" si="3"/>
        <v>2.4940645243439197E-3</v>
      </c>
      <c r="AL18" s="3">
        <v>2.1800000000000002</v>
      </c>
      <c r="AM18" s="3">
        <v>0.69500000000000006</v>
      </c>
      <c r="AN18" s="3">
        <v>7.16</v>
      </c>
      <c r="AO18" s="3">
        <v>6.4849999999999994</v>
      </c>
      <c r="AP18" s="3">
        <v>0.68</v>
      </c>
      <c r="AQ18" s="3">
        <v>3</v>
      </c>
      <c r="AR18" s="3">
        <v>2.7350000000000003</v>
      </c>
      <c r="AS18" s="3">
        <v>0.65</v>
      </c>
      <c r="AT18" s="3">
        <v>6.16</v>
      </c>
      <c r="AU18" s="3">
        <v>5.6150000000000002</v>
      </c>
      <c r="AV18" s="3">
        <v>0.54</v>
      </c>
      <c r="AW18" s="3">
        <v>3.35</v>
      </c>
      <c r="AX18" s="3">
        <f t="shared" si="4"/>
        <v>0.55500000000000016</v>
      </c>
      <c r="AY18" s="3">
        <f t="shared" si="5"/>
        <v>-4.500000000000004E-2</v>
      </c>
      <c r="AZ18" s="3">
        <f t="shared" si="6"/>
        <v>-1</v>
      </c>
      <c r="BA18" s="3">
        <f t="shared" si="7"/>
        <v>-0.86999999999999922</v>
      </c>
      <c r="BB18" s="3">
        <f t="shared" si="8"/>
        <v>-0.14000000000000001</v>
      </c>
      <c r="BC18" s="3">
        <f t="shared" si="9"/>
        <v>0.35000000000000009</v>
      </c>
      <c r="BD18" s="35">
        <f t="shared" si="10"/>
        <v>0.56711010000000017</v>
      </c>
      <c r="BE18" s="35">
        <f t="shared" si="11"/>
        <v>-4.5981900000000041E-2</v>
      </c>
      <c r="BF18" s="35">
        <f t="shared" si="12"/>
        <v>-1.02182</v>
      </c>
      <c r="BG18" s="35">
        <f t="shared" si="13"/>
        <v>-0.8889833999999992</v>
      </c>
      <c r="BH18" s="35">
        <f t="shared" si="14"/>
        <v>-0.14305480000000001</v>
      </c>
      <c r="BI18" s="35">
        <f t="shared" si="15"/>
        <v>0.35763700000000009</v>
      </c>
      <c r="BJ18" s="3">
        <f t="shared" si="29"/>
        <v>9.5500423465914942E-6</v>
      </c>
      <c r="BK18" s="3">
        <f t="shared" si="16"/>
        <v>-3.6594091014727947E-4</v>
      </c>
      <c r="BL18" s="3">
        <f t="shared" si="17"/>
        <v>-1.2198030338242649E-4</v>
      </c>
      <c r="BM18" s="3">
        <v>3.8</v>
      </c>
      <c r="BN18" s="3">
        <f t="shared" si="41"/>
        <v>1.9</v>
      </c>
      <c r="BO18" s="3">
        <v>1.5</v>
      </c>
      <c r="BP18" s="3">
        <f t="shared" si="42"/>
        <v>40.589377084382797</v>
      </c>
      <c r="BQ18" s="38">
        <f t="shared" si="43"/>
        <v>-3.0052272822230557E-6</v>
      </c>
      <c r="BR18" s="38">
        <f t="shared" si="44"/>
        <v>-3.0052272822230558E-3</v>
      </c>
      <c r="BS18" s="38">
        <f t="shared" si="45"/>
        <v>-3.0052272822230557</v>
      </c>
      <c r="BT18" s="8">
        <f t="shared" si="46"/>
        <v>-3.6062727386676666E-2</v>
      </c>
      <c r="BU18" s="39"/>
      <c r="BV18" s="40">
        <f>BT18+BU29</f>
        <v>-6.9349232532550334E-2</v>
      </c>
      <c r="BW18" s="61">
        <f t="shared" si="33"/>
        <v>-25.312469874380874</v>
      </c>
    </row>
    <row r="19" spans="1:75" s="9" customFormat="1" x14ac:dyDescent="0.2">
      <c r="A19" s="3">
        <v>5810</v>
      </c>
      <c r="B19" s="5">
        <v>44118</v>
      </c>
      <c r="C19" s="3">
        <v>11</v>
      </c>
      <c r="D19" s="3">
        <v>7.75</v>
      </c>
      <c r="E19" s="3">
        <v>7821</v>
      </c>
      <c r="F19" s="12" t="s">
        <v>63</v>
      </c>
      <c r="G19" s="8" t="s">
        <v>12</v>
      </c>
      <c r="H19" s="9" t="s">
        <v>44</v>
      </c>
      <c r="I19" s="9" t="s">
        <v>45</v>
      </c>
      <c r="J19" s="9">
        <v>3</v>
      </c>
      <c r="K19" s="9">
        <v>32.515932814725396</v>
      </c>
      <c r="L19" s="9">
        <v>32.443739366818875</v>
      </c>
      <c r="M19" s="9">
        <f t="shared" si="0"/>
        <v>-7.2193447906521158E-2</v>
      </c>
      <c r="N19" s="13">
        <v>1.0228139999999999</v>
      </c>
      <c r="O19" s="10">
        <v>7.7257597054206064</v>
      </c>
      <c r="P19" s="28">
        <v>8.0201633726026955</v>
      </c>
      <c r="Q19" s="6">
        <f t="shared" si="1"/>
        <v>0.2944036671820891</v>
      </c>
      <c r="R19" s="11">
        <v>2.1464301228871614</v>
      </c>
      <c r="S19" s="29">
        <v>3.7666903302620822</v>
      </c>
      <c r="T19" s="32">
        <f t="shared" si="18"/>
        <v>1.6202602073749208</v>
      </c>
      <c r="U19" s="31">
        <v>1041.5253701841277</v>
      </c>
      <c r="V19" s="30">
        <v>471.88144134370685</v>
      </c>
      <c r="W19" s="36">
        <f t="shared" si="19"/>
        <v>-569.64392884042081</v>
      </c>
      <c r="X19" s="31">
        <v>1081.1316090592622</v>
      </c>
      <c r="Y19" s="30">
        <v>489.82647805758705</v>
      </c>
      <c r="Z19" s="36">
        <f t="shared" si="2"/>
        <v>-591.30513100167514</v>
      </c>
      <c r="AA19" s="64">
        <v>2329.1626820000001</v>
      </c>
      <c r="AB19" s="64">
        <v>2178.7801420000001</v>
      </c>
      <c r="AC19" s="64">
        <f t="shared" si="26"/>
        <v>-150.38254000000006</v>
      </c>
      <c r="AD19" s="34">
        <f t="shared" si="27"/>
        <v>2.3291626819999999E-3</v>
      </c>
      <c r="AE19" s="34">
        <f t="shared" si="28"/>
        <v>2.1787801419999998E-3</v>
      </c>
      <c r="AF19" s="64">
        <v>2484.162468</v>
      </c>
      <c r="AG19" s="64">
        <v>2487.6149109305802</v>
      </c>
      <c r="AH19" s="64">
        <f t="shared" si="20"/>
        <v>3.4524429305802187</v>
      </c>
      <c r="AI19" s="35">
        <f t="shared" si="21"/>
        <v>1.8057123905802195</v>
      </c>
      <c r="AJ19" s="33">
        <f t="shared" si="22"/>
        <v>2.4841624679999997E-3</v>
      </c>
      <c r="AK19" s="33">
        <f t="shared" si="3"/>
        <v>2.4876149109305801E-3</v>
      </c>
      <c r="AL19" s="3">
        <v>2.1800000000000002</v>
      </c>
      <c r="AM19" s="3">
        <v>0.69500000000000006</v>
      </c>
      <c r="AN19" s="3">
        <v>7.16</v>
      </c>
      <c r="AO19" s="3">
        <v>6.4849999999999994</v>
      </c>
      <c r="AP19" s="3">
        <v>0.68</v>
      </c>
      <c r="AQ19" s="3">
        <v>3</v>
      </c>
      <c r="AR19" s="3">
        <v>2.7350000000000003</v>
      </c>
      <c r="AS19" s="3">
        <v>0.65</v>
      </c>
      <c r="AT19" s="3">
        <v>6.16</v>
      </c>
      <c r="AU19" s="3">
        <v>5.6150000000000002</v>
      </c>
      <c r="AV19" s="3">
        <v>0.54</v>
      </c>
      <c r="AW19" s="3">
        <v>3.35</v>
      </c>
      <c r="AX19" s="3">
        <f t="shared" si="4"/>
        <v>0.55500000000000016</v>
      </c>
      <c r="AY19" s="3">
        <f t="shared" si="5"/>
        <v>-4.500000000000004E-2</v>
      </c>
      <c r="AZ19" s="3">
        <f t="shared" si="6"/>
        <v>-1</v>
      </c>
      <c r="BA19" s="3">
        <f t="shared" si="7"/>
        <v>-0.86999999999999922</v>
      </c>
      <c r="BB19" s="3">
        <f t="shared" si="8"/>
        <v>-0.14000000000000001</v>
      </c>
      <c r="BC19" s="3">
        <f t="shared" si="9"/>
        <v>0.35000000000000009</v>
      </c>
      <c r="BD19" s="35">
        <f t="shared" si="10"/>
        <v>0.56766177000000007</v>
      </c>
      <c r="BE19" s="35">
        <f t="shared" si="11"/>
        <v>-4.6026630000000034E-2</v>
      </c>
      <c r="BF19" s="35">
        <f t="shared" si="12"/>
        <v>-1.0228139999999999</v>
      </c>
      <c r="BG19" s="35">
        <f t="shared" si="13"/>
        <v>-0.8898481799999991</v>
      </c>
      <c r="BH19" s="35">
        <f t="shared" si="14"/>
        <v>-0.14319396000000001</v>
      </c>
      <c r="BI19" s="35">
        <f t="shared" si="15"/>
        <v>0.35798490000000005</v>
      </c>
      <c r="BJ19" s="3">
        <f t="shared" si="29"/>
        <v>1.8057123905802194E-6</v>
      </c>
      <c r="BK19" s="3">
        <f t="shared" si="16"/>
        <v>-6.9259046739709375E-5</v>
      </c>
      <c r="BL19" s="3">
        <f t="shared" si="17"/>
        <v>-2.3086348913236457E-5</v>
      </c>
      <c r="BM19" s="3">
        <v>4</v>
      </c>
      <c r="BN19" s="3">
        <f t="shared" si="41"/>
        <v>2</v>
      </c>
      <c r="BO19" s="3">
        <v>1.4</v>
      </c>
      <c r="BP19" s="3">
        <f t="shared" si="42"/>
        <v>42.725660088824</v>
      </c>
      <c r="BQ19" s="38">
        <f t="shared" si="43"/>
        <v>-5.4033919815963917E-7</v>
      </c>
      <c r="BR19" s="38">
        <f t="shared" si="44"/>
        <v>-5.4033919815963912E-4</v>
      </c>
      <c r="BS19" s="38">
        <f t="shared" si="45"/>
        <v>-0.54033919815963916</v>
      </c>
      <c r="BT19" s="8">
        <f t="shared" si="46"/>
        <v>-6.484070377915669E-3</v>
      </c>
      <c r="BU19" s="39"/>
      <c r="BV19" s="40">
        <f>BT19+BU24</f>
        <v>-2.0170040119735728E-2</v>
      </c>
      <c r="BW19" s="61">
        <f t="shared" si="33"/>
        <v>-7.3620646437035413</v>
      </c>
    </row>
    <row r="20" spans="1:75" s="9" customFormat="1" x14ac:dyDescent="0.2">
      <c r="A20" s="3">
        <v>5811</v>
      </c>
      <c r="B20" s="5">
        <v>44118</v>
      </c>
      <c r="C20" s="3">
        <v>11</v>
      </c>
      <c r="D20" s="3">
        <v>7.75</v>
      </c>
      <c r="E20" s="3">
        <v>7824</v>
      </c>
      <c r="F20" s="12" t="s">
        <v>63</v>
      </c>
      <c r="G20" s="8" t="s">
        <v>12</v>
      </c>
      <c r="H20" s="9" t="s">
        <v>44</v>
      </c>
      <c r="I20" s="9" t="s">
        <v>45</v>
      </c>
      <c r="J20" s="9">
        <v>3</v>
      </c>
      <c r="K20" s="9">
        <v>32.515932814725396</v>
      </c>
      <c r="L20" s="9">
        <v>32.46080351611748</v>
      </c>
      <c r="M20" s="9">
        <f t="shared" si="0"/>
        <v>-5.5129298607916155E-2</v>
      </c>
      <c r="N20" s="13">
        <v>1.0228269999999999</v>
      </c>
      <c r="O20" s="10">
        <v>7.7257597054206064</v>
      </c>
      <c r="P20" s="28">
        <v>7.9727325601619574</v>
      </c>
      <c r="Q20" s="6">
        <f t="shared" si="1"/>
        <v>0.246972854741351</v>
      </c>
      <c r="R20" s="11">
        <v>2.1464301228871614</v>
      </c>
      <c r="S20" s="29">
        <v>3.4628959606642926</v>
      </c>
      <c r="T20" s="32">
        <f t="shared" si="18"/>
        <v>1.3164658377771312</v>
      </c>
      <c r="U20" s="31">
        <v>1041.5253701841277</v>
      </c>
      <c r="V20" s="30">
        <v>539.51293591209753</v>
      </c>
      <c r="W20" s="36">
        <f t="shared" si="19"/>
        <v>-502.01243427203019</v>
      </c>
      <c r="X20" s="31">
        <v>1081.1316090592622</v>
      </c>
      <c r="Y20" s="30">
        <v>560.02971260520565</v>
      </c>
      <c r="Z20" s="36">
        <f t="shared" si="2"/>
        <v>-521.1018964540566</v>
      </c>
      <c r="AA20" s="64">
        <v>2329.1626820000001</v>
      </c>
      <c r="AB20" s="64">
        <v>2210.6699000000003</v>
      </c>
      <c r="AC20" s="64">
        <f t="shared" si="26"/>
        <v>-118.49278199999981</v>
      </c>
      <c r="AD20" s="34">
        <f t="shared" si="27"/>
        <v>2.3291626819999999E-3</v>
      </c>
      <c r="AE20" s="34">
        <f t="shared" si="28"/>
        <v>2.2106699E-3</v>
      </c>
      <c r="AF20" s="64">
        <v>2484.162468</v>
      </c>
      <c r="AG20" s="64">
        <v>2491.4931026682202</v>
      </c>
      <c r="AH20" s="64">
        <f t="shared" si="20"/>
        <v>7.3306346682202275</v>
      </c>
      <c r="AI20" s="35">
        <f t="shared" si="21"/>
        <v>5.6838831982202285</v>
      </c>
      <c r="AJ20" s="33">
        <f t="shared" si="22"/>
        <v>2.4841624679999997E-3</v>
      </c>
      <c r="AK20" s="33">
        <f t="shared" si="3"/>
        <v>2.4914931026682203E-3</v>
      </c>
      <c r="AL20" s="3">
        <v>2.1800000000000002</v>
      </c>
      <c r="AM20" s="3">
        <v>0.69500000000000006</v>
      </c>
      <c r="AN20" s="3">
        <v>7.16</v>
      </c>
      <c r="AO20" s="3">
        <v>6.4849999999999994</v>
      </c>
      <c r="AP20" s="3">
        <v>0.68</v>
      </c>
      <c r="AQ20" s="3">
        <v>3</v>
      </c>
      <c r="AR20" s="3">
        <v>2.7350000000000003</v>
      </c>
      <c r="AS20" s="3">
        <v>0.65</v>
      </c>
      <c r="AT20" s="3">
        <v>6.16</v>
      </c>
      <c r="AU20" s="3">
        <v>5.6150000000000002</v>
      </c>
      <c r="AV20" s="3">
        <v>0.54</v>
      </c>
      <c r="AW20" s="3">
        <v>3.35</v>
      </c>
      <c r="AX20" s="3">
        <f t="shared" si="4"/>
        <v>0.55500000000000016</v>
      </c>
      <c r="AY20" s="3">
        <f t="shared" si="5"/>
        <v>-4.500000000000004E-2</v>
      </c>
      <c r="AZ20" s="3">
        <f t="shared" si="6"/>
        <v>-1</v>
      </c>
      <c r="BA20" s="3">
        <f t="shared" si="7"/>
        <v>-0.86999999999999922</v>
      </c>
      <c r="BB20" s="3">
        <f t="shared" si="8"/>
        <v>-0.14000000000000001</v>
      </c>
      <c r="BC20" s="3">
        <f t="shared" si="9"/>
        <v>0.35000000000000009</v>
      </c>
      <c r="BD20" s="35">
        <f t="shared" si="10"/>
        <v>0.56766898500000007</v>
      </c>
      <c r="BE20" s="35">
        <f t="shared" si="11"/>
        <v>-4.6027215000000038E-2</v>
      </c>
      <c r="BF20" s="35">
        <f t="shared" si="12"/>
        <v>-1.0228269999999999</v>
      </c>
      <c r="BG20" s="35">
        <f t="shared" si="13"/>
        <v>-0.88985948999999909</v>
      </c>
      <c r="BH20" s="35">
        <f t="shared" si="14"/>
        <v>-0.14319577999999999</v>
      </c>
      <c r="BI20" s="35">
        <f t="shared" si="15"/>
        <v>0.35798945000000004</v>
      </c>
      <c r="BJ20" s="3">
        <f t="shared" si="29"/>
        <v>5.6838831982202279E-6</v>
      </c>
      <c r="BK20" s="3">
        <f t="shared" si="16"/>
        <v>-2.1801109499947503E-4</v>
      </c>
      <c r="BL20" s="3">
        <f t="shared" si="17"/>
        <v>-7.2670364999825009E-5</v>
      </c>
      <c r="BM20" s="3">
        <v>3.7</v>
      </c>
      <c r="BN20" s="3">
        <f t="shared" si="41"/>
        <v>1.85</v>
      </c>
      <c r="BO20" s="3">
        <v>1.7</v>
      </c>
      <c r="BP20" s="3">
        <f t="shared" si="42"/>
        <v>41.264819504904651</v>
      </c>
      <c r="BQ20" s="38">
        <f t="shared" si="43"/>
        <v>-1.7610731337668291E-6</v>
      </c>
      <c r="BR20" s="38">
        <f t="shared" si="44"/>
        <v>-1.7610731337668291E-3</v>
      </c>
      <c r="BS20" s="38">
        <f t="shared" si="45"/>
        <v>-1.7610731337668291</v>
      </c>
      <c r="BT20" s="8">
        <f t="shared" si="46"/>
        <v>-2.1132877605201949E-2</v>
      </c>
      <c r="BU20" s="39"/>
      <c r="BV20" s="40">
        <f>BT20+BU25</f>
        <v>-5.9938777296139931E-2</v>
      </c>
      <c r="BW20" s="61">
        <f t="shared" si="33"/>
        <v>-21.877653713091075</v>
      </c>
    </row>
    <row r="21" spans="1:75" s="9" customFormat="1" x14ac:dyDescent="0.2">
      <c r="A21" s="3">
        <v>5812</v>
      </c>
      <c r="B21" s="5">
        <v>44118</v>
      </c>
      <c r="C21" s="3">
        <v>11</v>
      </c>
      <c r="D21" s="3">
        <v>7.75</v>
      </c>
      <c r="E21" s="3">
        <v>7809</v>
      </c>
      <c r="F21" s="12" t="s">
        <v>63</v>
      </c>
      <c r="G21" s="8" t="s">
        <v>12</v>
      </c>
      <c r="H21" s="9" t="s">
        <v>44</v>
      </c>
      <c r="I21" s="9" t="s">
        <v>45</v>
      </c>
      <c r="J21" s="9">
        <v>3</v>
      </c>
      <c r="K21" s="9">
        <v>32.515932814725396</v>
      </c>
      <c r="L21" s="9">
        <v>32.475242294008645</v>
      </c>
      <c r="M21" s="9">
        <f t="shared" si="0"/>
        <v>-4.0690520716751166E-2</v>
      </c>
      <c r="N21" s="13">
        <v>1.0228379999999999</v>
      </c>
      <c r="O21" s="10">
        <v>7.7257597054206064</v>
      </c>
      <c r="P21" s="28">
        <v>8.0083387356652267</v>
      </c>
      <c r="Q21" s="6">
        <f t="shared" si="1"/>
        <v>0.28257903024462028</v>
      </c>
      <c r="R21" s="11">
        <v>2.1464301228871614</v>
      </c>
      <c r="S21" s="29">
        <v>3.6992046466631705</v>
      </c>
      <c r="T21" s="32">
        <f t="shared" si="18"/>
        <v>1.5527745237760091</v>
      </c>
      <c r="U21" s="31">
        <v>1041.5253701841277</v>
      </c>
      <c r="V21" s="30">
        <v>489.00451739554399</v>
      </c>
      <c r="W21" s="36">
        <f t="shared" si="19"/>
        <v>-552.52085278858374</v>
      </c>
      <c r="X21" s="31">
        <v>1081.1316090592622</v>
      </c>
      <c r="Y21" s="30">
        <v>507.600391594906</v>
      </c>
      <c r="Z21" s="36">
        <f t="shared" si="2"/>
        <v>-573.53121746435625</v>
      </c>
      <c r="AA21" s="64">
        <v>2329.1626820000001</v>
      </c>
      <c r="AB21" s="64">
        <v>2191.8000420000003</v>
      </c>
      <c r="AC21" s="64">
        <f t="shared" si="26"/>
        <v>-137.36263999999983</v>
      </c>
      <c r="AD21" s="34">
        <f t="shared" si="27"/>
        <v>2.3291626819999999E-3</v>
      </c>
      <c r="AE21" s="34">
        <f t="shared" si="28"/>
        <v>2.1918000420000001E-3</v>
      </c>
      <c r="AF21" s="64">
        <v>2484.162468</v>
      </c>
      <c r="AG21" s="64">
        <v>2494.23622784079</v>
      </c>
      <c r="AH21" s="64">
        <f t="shared" si="20"/>
        <v>10.07375984078999</v>
      </c>
      <c r="AI21" s="35">
        <f t="shared" si="21"/>
        <v>8.4269906607899898</v>
      </c>
      <c r="AJ21" s="33">
        <f t="shared" si="22"/>
        <v>2.4841624679999997E-3</v>
      </c>
      <c r="AK21" s="33">
        <f t="shared" si="3"/>
        <v>2.49423622784079E-3</v>
      </c>
      <c r="AL21" s="3">
        <v>2.1800000000000002</v>
      </c>
      <c r="AM21" s="3">
        <v>0.69500000000000006</v>
      </c>
      <c r="AN21" s="3">
        <v>7.16</v>
      </c>
      <c r="AO21" s="3">
        <v>6.4849999999999994</v>
      </c>
      <c r="AP21" s="3">
        <v>0.68</v>
      </c>
      <c r="AQ21" s="3">
        <v>3</v>
      </c>
      <c r="AR21" s="3">
        <v>2.7350000000000003</v>
      </c>
      <c r="AS21" s="3">
        <v>0.65</v>
      </c>
      <c r="AT21" s="3">
        <v>6.16</v>
      </c>
      <c r="AU21" s="3">
        <v>5.6150000000000002</v>
      </c>
      <c r="AV21" s="3">
        <v>0.54</v>
      </c>
      <c r="AW21" s="3">
        <v>3.35</v>
      </c>
      <c r="AX21" s="3">
        <f t="shared" si="4"/>
        <v>0.55500000000000016</v>
      </c>
      <c r="AY21" s="3">
        <f t="shared" si="5"/>
        <v>-4.500000000000004E-2</v>
      </c>
      <c r="AZ21" s="3">
        <f t="shared" si="6"/>
        <v>-1</v>
      </c>
      <c r="BA21" s="3">
        <f t="shared" si="7"/>
        <v>-0.86999999999999922</v>
      </c>
      <c r="BB21" s="3">
        <f t="shared" si="8"/>
        <v>-0.14000000000000001</v>
      </c>
      <c r="BC21" s="3">
        <f t="shared" si="9"/>
        <v>0.35000000000000009</v>
      </c>
      <c r="BD21" s="35">
        <f t="shared" si="10"/>
        <v>0.56767509000000016</v>
      </c>
      <c r="BE21" s="35">
        <f t="shared" si="11"/>
        <v>-4.6027710000000034E-2</v>
      </c>
      <c r="BF21" s="35">
        <f t="shared" si="12"/>
        <v>-1.0228379999999999</v>
      </c>
      <c r="BG21" s="35">
        <f t="shared" si="13"/>
        <v>-0.8898690599999991</v>
      </c>
      <c r="BH21" s="35">
        <f t="shared" si="14"/>
        <v>-0.14319731999999999</v>
      </c>
      <c r="BI21" s="35">
        <f t="shared" si="15"/>
        <v>0.35799330000000007</v>
      </c>
      <c r="BJ21" s="3">
        <f t="shared" si="29"/>
        <v>8.426990660789989E-6</v>
      </c>
      <c r="BK21" s="3">
        <f t="shared" si="16"/>
        <v>-3.2322923525629163E-4</v>
      </c>
      <c r="BL21" s="3">
        <f t="shared" si="17"/>
        <v>-1.0774307841876388E-4</v>
      </c>
      <c r="BM21" s="3">
        <v>3.7</v>
      </c>
      <c r="BN21" s="3">
        <f t="shared" si="41"/>
        <v>1.85</v>
      </c>
      <c r="BO21" s="3">
        <v>1.5</v>
      </c>
      <c r="BP21" s="3">
        <f t="shared" si="42"/>
        <v>38.940040941248057</v>
      </c>
      <c r="BQ21" s="38">
        <f t="shared" si="43"/>
        <v>-2.7668968962134488E-6</v>
      </c>
      <c r="BR21" s="38">
        <f t="shared" si="44"/>
        <v>-2.766896896213449E-3</v>
      </c>
      <c r="BS21" s="38">
        <f t="shared" si="45"/>
        <v>-2.7668968962134488</v>
      </c>
      <c r="BT21" s="8">
        <f t="shared" si="46"/>
        <v>-3.3202762754561389E-2</v>
      </c>
      <c r="BU21" s="39"/>
      <c r="BV21" s="40">
        <f>BT21+BU26</f>
        <v>-5.8041545633140963E-2</v>
      </c>
      <c r="BW21" s="61">
        <f t="shared" si="33"/>
        <v>-21.185164156096452</v>
      </c>
    </row>
    <row r="22" spans="1:75" s="9" customFormat="1" x14ac:dyDescent="0.2">
      <c r="A22" s="3">
        <v>5813</v>
      </c>
      <c r="B22" s="5">
        <v>44118</v>
      </c>
      <c r="C22" s="3">
        <v>11</v>
      </c>
      <c r="D22" s="3">
        <v>7.75</v>
      </c>
      <c r="E22" s="3">
        <v>7846</v>
      </c>
      <c r="F22" s="12" t="s">
        <v>63</v>
      </c>
      <c r="G22" s="8" t="s">
        <v>12</v>
      </c>
      <c r="H22" s="9" t="s">
        <v>44</v>
      </c>
      <c r="I22" s="9" t="s">
        <v>45</v>
      </c>
      <c r="J22" s="9">
        <v>3</v>
      </c>
      <c r="K22" s="9">
        <v>32.515932814725396</v>
      </c>
      <c r="L22" s="9">
        <v>32.445051999035726</v>
      </c>
      <c r="M22" s="9">
        <f t="shared" si="0"/>
        <v>-7.0880815689669419E-2</v>
      </c>
      <c r="N22" s="13">
        <v>1.022815</v>
      </c>
      <c r="O22" s="10">
        <v>7.7257597054206064</v>
      </c>
      <c r="P22" s="28">
        <v>7.9980836149337255</v>
      </c>
      <c r="Q22" s="6">
        <f t="shared" si="1"/>
        <v>0.27232390951311913</v>
      </c>
      <c r="R22" s="11">
        <v>2.1464301228871614</v>
      </c>
      <c r="S22" s="29">
        <v>3.6246704980529452</v>
      </c>
      <c r="T22" s="32">
        <f t="shared" si="18"/>
        <v>1.4782403751657838</v>
      </c>
      <c r="U22" s="31">
        <v>1041.5253701841277</v>
      </c>
      <c r="V22" s="30">
        <v>502.67557061699199</v>
      </c>
      <c r="W22" s="36">
        <f t="shared" si="19"/>
        <v>-538.84979956713573</v>
      </c>
      <c r="X22" s="31">
        <v>1081.1316090592622</v>
      </c>
      <c r="Y22" s="30">
        <v>521.79165380064694</v>
      </c>
      <c r="Z22" s="36">
        <f t="shared" si="2"/>
        <v>-559.3399552586153</v>
      </c>
      <c r="AA22" s="64">
        <v>2329.1626820000001</v>
      </c>
      <c r="AB22" s="64">
        <v>2195.051148</v>
      </c>
      <c r="AC22" s="64">
        <f t="shared" si="26"/>
        <v>-134.11153400000012</v>
      </c>
      <c r="AD22" s="34">
        <f t="shared" si="27"/>
        <v>2.3291626819999999E-3</v>
      </c>
      <c r="AE22" s="34">
        <f t="shared" si="28"/>
        <v>2.1950511479999998E-3</v>
      </c>
      <c r="AF22" s="64">
        <v>2484.162468</v>
      </c>
      <c r="AG22" s="64">
        <v>2490.7313001095599</v>
      </c>
      <c r="AH22" s="64">
        <f t="shared" si="20"/>
        <v>6.5688321095599349</v>
      </c>
      <c r="AI22" s="35">
        <f t="shared" si="21"/>
        <v>4.9220999595599348</v>
      </c>
      <c r="AJ22" s="33">
        <f t="shared" si="22"/>
        <v>2.4841624679999997E-3</v>
      </c>
      <c r="AK22" s="33">
        <f t="shared" si="3"/>
        <v>2.49073130010956E-3</v>
      </c>
      <c r="AL22" s="3">
        <v>2.1800000000000002</v>
      </c>
      <c r="AM22" s="3">
        <v>0.69500000000000006</v>
      </c>
      <c r="AN22" s="3">
        <v>7.16</v>
      </c>
      <c r="AO22" s="3">
        <v>6.4849999999999994</v>
      </c>
      <c r="AP22" s="3">
        <v>0.68</v>
      </c>
      <c r="AQ22" s="3">
        <v>3</v>
      </c>
      <c r="AR22" s="3">
        <v>2.7350000000000003</v>
      </c>
      <c r="AS22" s="3">
        <v>0.65</v>
      </c>
      <c r="AT22" s="3">
        <v>6.16</v>
      </c>
      <c r="AU22" s="3">
        <v>5.6150000000000002</v>
      </c>
      <c r="AV22" s="3">
        <v>0.54</v>
      </c>
      <c r="AW22" s="3">
        <v>3.35</v>
      </c>
      <c r="AX22" s="3">
        <f t="shared" si="4"/>
        <v>0.55500000000000016</v>
      </c>
      <c r="AY22" s="3">
        <f t="shared" si="5"/>
        <v>-4.500000000000004E-2</v>
      </c>
      <c r="AZ22" s="3">
        <f t="shared" si="6"/>
        <v>-1</v>
      </c>
      <c r="BA22" s="3">
        <f t="shared" si="7"/>
        <v>-0.86999999999999922</v>
      </c>
      <c r="BB22" s="3">
        <f t="shared" si="8"/>
        <v>-0.14000000000000001</v>
      </c>
      <c r="BC22" s="3">
        <f t="shared" si="9"/>
        <v>0.35000000000000009</v>
      </c>
      <c r="BD22" s="35">
        <f t="shared" si="10"/>
        <v>0.56766232500000013</v>
      </c>
      <c r="BE22" s="35">
        <f t="shared" si="11"/>
        <v>-4.6026675000000045E-2</v>
      </c>
      <c r="BF22" s="35">
        <f t="shared" si="12"/>
        <v>-1.022815</v>
      </c>
      <c r="BG22" s="35">
        <f t="shared" si="13"/>
        <v>-0.88984904999999925</v>
      </c>
      <c r="BH22" s="35">
        <f t="shared" si="14"/>
        <v>-0.14319410000000002</v>
      </c>
      <c r="BI22" s="35">
        <f t="shared" si="15"/>
        <v>0.35798525000000009</v>
      </c>
      <c r="BJ22" s="3">
        <f t="shared" si="29"/>
        <v>4.9220999595599347E-6</v>
      </c>
      <c r="BK22" s="3">
        <f t="shared" si="16"/>
        <v>-1.8878991263014853E-4</v>
      </c>
      <c r="BL22" s="3">
        <f t="shared" si="17"/>
        <v>-6.2929970876716174E-5</v>
      </c>
      <c r="BM22" s="3">
        <v>3.4</v>
      </c>
      <c r="BN22" s="3">
        <f t="shared" si="41"/>
        <v>1.7</v>
      </c>
      <c r="BO22" s="3">
        <v>1.7</v>
      </c>
      <c r="BP22" s="3">
        <f t="shared" si="42"/>
        <v>36.316811075500397</v>
      </c>
      <c r="BQ22" s="38">
        <f t="shared" si="43"/>
        <v>-1.7328055248542794E-6</v>
      </c>
      <c r="BR22" s="38">
        <f t="shared" si="44"/>
        <v>-1.7328055248542794E-3</v>
      </c>
      <c r="BS22" s="38">
        <f t="shared" si="45"/>
        <v>-1.7328055248542793</v>
      </c>
      <c r="BT22" s="8">
        <f t="shared" si="46"/>
        <v>-2.0793666298251353E-2</v>
      </c>
      <c r="BU22" s="39"/>
      <c r="BV22" s="40">
        <f>BT22+BU27</f>
        <v>-5.988318092482596E-2</v>
      </c>
      <c r="BW22" s="61">
        <f t="shared" si="33"/>
        <v>-21.857361037561475</v>
      </c>
    </row>
    <row r="23" spans="1:75" s="9" customFormat="1" x14ac:dyDescent="0.2">
      <c r="A23" s="3">
        <v>2255</v>
      </c>
      <c r="B23" s="5">
        <v>44117</v>
      </c>
      <c r="C23" s="3">
        <v>11</v>
      </c>
      <c r="D23" s="3">
        <v>7.75</v>
      </c>
      <c r="E23" s="3" t="s">
        <v>14</v>
      </c>
      <c r="F23" s="3" t="s">
        <v>64</v>
      </c>
      <c r="G23" s="14" t="s">
        <v>13</v>
      </c>
      <c r="H23" s="9" t="s">
        <v>22</v>
      </c>
      <c r="I23" s="9" t="s">
        <v>23</v>
      </c>
      <c r="J23" s="9">
        <v>3</v>
      </c>
      <c r="K23" s="9">
        <v>31.075362587575157</v>
      </c>
      <c r="L23" s="9">
        <v>31.142354775106746</v>
      </c>
      <c r="M23" s="9">
        <f t="shared" si="0"/>
        <v>6.6992187531589309E-2</v>
      </c>
      <c r="N23" s="9">
        <v>1.0218229999999999</v>
      </c>
      <c r="O23" s="10">
        <v>7.7322739633129656</v>
      </c>
      <c r="P23" s="28">
        <v>7.7285568346726086</v>
      </c>
      <c r="Q23" s="6">
        <f t="shared" si="1"/>
        <v>-3.7171286403570036E-3</v>
      </c>
      <c r="R23" s="11">
        <v>2.1242643630499547</v>
      </c>
      <c r="S23" s="29">
        <v>2.1105384246561849</v>
      </c>
      <c r="T23" s="32">
        <f t="shared" si="18"/>
        <v>-1.3725938393769788E-2</v>
      </c>
      <c r="U23" s="31">
        <v>1035.8124599780122</v>
      </c>
      <c r="V23" s="30">
        <v>1045.1199521173401</v>
      </c>
      <c r="W23" s="36">
        <f t="shared" si="19"/>
        <v>9.3074921393279055</v>
      </c>
      <c r="X23" s="31">
        <v>1075.23350850313</v>
      </c>
      <c r="Y23" s="30">
        <v>1084.8937213686418</v>
      </c>
      <c r="Z23" s="36">
        <f t="shared" si="2"/>
        <v>9.6602128655117667</v>
      </c>
      <c r="AA23" s="64">
        <v>2332.0382730000001</v>
      </c>
      <c r="AB23" s="64">
        <v>2333.1042729999999</v>
      </c>
      <c r="AC23" s="64">
        <f t="shared" si="26"/>
        <v>1.0659999999998035</v>
      </c>
      <c r="AD23" s="34">
        <f t="shared" si="27"/>
        <v>2.332038273E-3</v>
      </c>
      <c r="AE23" s="34">
        <f t="shared" si="28"/>
        <v>2.3331042729999997E-3</v>
      </c>
      <c r="AF23" s="64">
        <v>2482.1823450000002</v>
      </c>
      <c r="AG23" s="64">
        <v>2481.9912271550802</v>
      </c>
      <c r="AH23" s="64">
        <f t="shared" si="20"/>
        <v>-0.19111784491997241</v>
      </c>
      <c r="AI23" s="35">
        <f t="shared" si="21"/>
        <v>-1.8362528749199716</v>
      </c>
      <c r="AJ23" s="33">
        <f t="shared" si="22"/>
        <v>2.4821823450000002E-3</v>
      </c>
      <c r="AK23" s="33">
        <f t="shared" si="3"/>
        <v>2.4819912271550801E-3</v>
      </c>
      <c r="AL23" s="3">
        <v>2.1800000000000002</v>
      </c>
      <c r="AM23" s="3">
        <v>0.69500000000000006</v>
      </c>
      <c r="AN23" s="3">
        <v>7.16</v>
      </c>
      <c r="AO23" s="3">
        <v>6.4849999999999994</v>
      </c>
      <c r="AP23" s="3">
        <v>0.68</v>
      </c>
      <c r="AQ23" s="3">
        <v>3</v>
      </c>
      <c r="AR23" s="3">
        <v>2.7350000000000003</v>
      </c>
      <c r="AS23" s="3">
        <v>0.65</v>
      </c>
      <c r="AT23" s="3">
        <v>6.16</v>
      </c>
      <c r="AU23" s="3">
        <v>5.6150000000000002</v>
      </c>
      <c r="AV23" s="3">
        <v>0.54</v>
      </c>
      <c r="AW23" s="3">
        <v>3.35</v>
      </c>
      <c r="AX23" s="3">
        <f t="shared" si="4"/>
        <v>0.55500000000000016</v>
      </c>
      <c r="AY23" s="3">
        <f t="shared" si="5"/>
        <v>-4.500000000000004E-2</v>
      </c>
      <c r="AZ23" s="3">
        <f t="shared" si="6"/>
        <v>-1</v>
      </c>
      <c r="BA23" s="3">
        <f t="shared" si="7"/>
        <v>-0.86999999999999922</v>
      </c>
      <c r="BB23" s="3">
        <f t="shared" si="8"/>
        <v>-0.14000000000000001</v>
      </c>
      <c r="BC23" s="3">
        <f t="shared" si="9"/>
        <v>0.35000000000000009</v>
      </c>
      <c r="BD23" s="35">
        <f t="shared" si="10"/>
        <v>0.56711176500000016</v>
      </c>
      <c r="BE23" s="35">
        <f t="shared" si="11"/>
        <v>-4.5982035000000039E-2</v>
      </c>
      <c r="BF23" s="35">
        <f t="shared" si="12"/>
        <v>-1.0218229999999999</v>
      </c>
      <c r="BG23" s="35">
        <f t="shared" si="13"/>
        <v>-0.8889860099999991</v>
      </c>
      <c r="BH23" s="35">
        <f t="shared" si="14"/>
        <v>-0.14305522000000001</v>
      </c>
      <c r="BI23" s="35">
        <f t="shared" si="15"/>
        <v>0.35763805000000004</v>
      </c>
      <c r="BJ23" s="3">
        <f t="shared" si="29"/>
        <v>-1.8362528749199714E-6</v>
      </c>
      <c r="BK23" s="3">
        <f t="shared" si="16"/>
        <v>7.0362203302850617E-5</v>
      </c>
      <c r="BL23" s="3">
        <f t="shared" si="17"/>
        <v>2.3454067767616872E-5</v>
      </c>
      <c r="BM23" s="3"/>
      <c r="BN23" s="3"/>
      <c r="BO23" s="3"/>
      <c r="BP23" s="3"/>
      <c r="BQ23" s="38"/>
      <c r="BR23" s="38"/>
      <c r="BS23" s="38"/>
      <c r="BT23" s="8"/>
      <c r="BU23" s="39"/>
      <c r="BV23" s="40"/>
      <c r="BW23" s="61"/>
    </row>
    <row r="24" spans="1:75" s="9" customFormat="1" x14ac:dyDescent="0.2">
      <c r="A24" s="3">
        <v>2248</v>
      </c>
      <c r="B24" s="5">
        <v>44117</v>
      </c>
      <c r="C24" s="3">
        <v>11</v>
      </c>
      <c r="D24" s="3">
        <v>7.75</v>
      </c>
      <c r="E24" s="3">
        <v>7821</v>
      </c>
      <c r="F24" s="3" t="s">
        <v>63</v>
      </c>
      <c r="G24" s="14" t="s">
        <v>13</v>
      </c>
      <c r="H24" s="9" t="s">
        <v>22</v>
      </c>
      <c r="I24" s="9" t="s">
        <v>23</v>
      </c>
      <c r="J24" s="9">
        <v>3</v>
      </c>
      <c r="K24" s="9">
        <v>31.075362587575157</v>
      </c>
      <c r="L24" s="9">
        <v>31.042522457070252</v>
      </c>
      <c r="M24" s="9">
        <f t="shared" si="0"/>
        <v>-3.2840130504904863E-2</v>
      </c>
      <c r="N24" s="9">
        <v>1.021747</v>
      </c>
      <c r="O24" s="10">
        <v>7.7322739633129656</v>
      </c>
      <c r="P24" s="28">
        <v>7.6728232589767673</v>
      </c>
      <c r="Q24" s="6">
        <f t="shared" si="1"/>
        <v>-5.9450704336198257E-2</v>
      </c>
      <c r="R24" s="11">
        <v>2.1242643630499547</v>
      </c>
      <c r="S24" s="29">
        <v>1.8854725082580768</v>
      </c>
      <c r="T24" s="32">
        <f t="shared" si="18"/>
        <v>-0.23879185479187792</v>
      </c>
      <c r="U24" s="31">
        <v>1035.8124599780122</v>
      </c>
      <c r="V24" s="30">
        <v>1209.915443054588</v>
      </c>
      <c r="W24" s="36">
        <f t="shared" si="19"/>
        <v>174.10298307657581</v>
      </c>
      <c r="X24" s="31">
        <v>1075.23350850313</v>
      </c>
      <c r="Y24" s="30">
        <v>1255.9633733329551</v>
      </c>
      <c r="Z24" s="36">
        <f t="shared" si="2"/>
        <v>180.72986482982515</v>
      </c>
      <c r="AA24" s="64">
        <v>2332.0382730000001</v>
      </c>
      <c r="AB24" s="64">
        <v>2362.396655</v>
      </c>
      <c r="AC24" s="64">
        <f t="shared" si="26"/>
        <v>30.358381999999892</v>
      </c>
      <c r="AD24" s="34">
        <f t="shared" si="27"/>
        <v>2.332038273E-3</v>
      </c>
      <c r="AE24" s="34">
        <f t="shared" si="28"/>
        <v>2.3623966550000001E-3</v>
      </c>
      <c r="AF24" s="64">
        <v>2482.1823450000002</v>
      </c>
      <c r="AG24" s="64">
        <v>2487.6426667512433</v>
      </c>
      <c r="AH24" s="64">
        <f t="shared" si="20"/>
        <v>5.4603217512431002</v>
      </c>
      <c r="AI24" s="35">
        <f t="shared" si="21"/>
        <v>3.8153090812431008</v>
      </c>
      <c r="AJ24" s="33">
        <f t="shared" si="22"/>
        <v>2.4821823450000002E-3</v>
      </c>
      <c r="AK24" s="33">
        <f t="shared" si="3"/>
        <v>2.4876426667512432E-3</v>
      </c>
      <c r="AL24" s="3">
        <v>2.1800000000000002</v>
      </c>
      <c r="AM24" s="3">
        <v>0.69500000000000006</v>
      </c>
      <c r="AN24" s="3">
        <v>7.16</v>
      </c>
      <c r="AO24" s="3">
        <v>6.4849999999999994</v>
      </c>
      <c r="AP24" s="3">
        <v>0.68</v>
      </c>
      <c r="AQ24" s="3">
        <v>3</v>
      </c>
      <c r="AR24" s="3">
        <v>2.7350000000000003</v>
      </c>
      <c r="AS24" s="3">
        <v>0.65</v>
      </c>
      <c r="AT24" s="3">
        <v>6.16</v>
      </c>
      <c r="AU24" s="3">
        <v>5.6150000000000002</v>
      </c>
      <c r="AV24" s="3">
        <v>0.54</v>
      </c>
      <c r="AW24" s="3">
        <v>3.35</v>
      </c>
      <c r="AX24" s="3">
        <f t="shared" si="4"/>
        <v>0.55500000000000016</v>
      </c>
      <c r="AY24" s="3">
        <f t="shared" si="5"/>
        <v>-4.500000000000004E-2</v>
      </c>
      <c r="AZ24" s="3">
        <f t="shared" si="6"/>
        <v>-1</v>
      </c>
      <c r="BA24" s="3">
        <f t="shared" si="7"/>
        <v>-0.86999999999999922</v>
      </c>
      <c r="BB24" s="3">
        <f t="shared" si="8"/>
        <v>-0.14000000000000001</v>
      </c>
      <c r="BC24" s="3">
        <f t="shared" si="9"/>
        <v>0.35000000000000009</v>
      </c>
      <c r="BD24" s="35">
        <f t="shared" si="10"/>
        <v>0.56706958500000015</v>
      </c>
      <c r="BE24" s="35">
        <f t="shared" si="11"/>
        <v>-4.5978615000000042E-2</v>
      </c>
      <c r="BF24" s="35">
        <f t="shared" si="12"/>
        <v>-1.021747</v>
      </c>
      <c r="BG24" s="35">
        <f t="shared" si="13"/>
        <v>-0.88891988999999916</v>
      </c>
      <c r="BH24" s="35">
        <f t="shared" si="14"/>
        <v>-0.14304458</v>
      </c>
      <c r="BI24" s="35">
        <f t="shared" si="15"/>
        <v>0.35761145000000005</v>
      </c>
      <c r="BJ24" s="3">
        <f t="shared" si="29"/>
        <v>3.8153090812431009E-6</v>
      </c>
      <c r="BK24" s="3">
        <f t="shared" si="16"/>
        <v>-1.4618552279373355E-4</v>
      </c>
      <c r="BL24" s="3">
        <f t="shared" si="17"/>
        <v>-4.8728507597911184E-5</v>
      </c>
      <c r="BM24" s="3">
        <v>4</v>
      </c>
      <c r="BN24" s="3">
        <f t="shared" ref="BN24:BN29" si="47">BM24/2</f>
        <v>2</v>
      </c>
      <c r="BO24" s="3">
        <v>1.4</v>
      </c>
      <c r="BP24" s="3">
        <f t="shared" ref="BP24:BP29" si="48">(2*3.14159265359*BN24*BO24)+(2*3.14159265359*BN24^2)</f>
        <v>42.725660088824</v>
      </c>
      <c r="BQ24" s="38">
        <f t="shared" ref="BQ24:BQ29" si="49">BL24/BP24</f>
        <v>-1.140497478485005E-6</v>
      </c>
      <c r="BR24" s="38">
        <f t="shared" ref="BR24:BR29" si="50">BQ24*10^3</f>
        <v>-1.140497478485005E-3</v>
      </c>
      <c r="BS24" s="38">
        <f t="shared" ref="BS24:BS29" si="51">BQ24*10^6</f>
        <v>-1.140497478485005</v>
      </c>
      <c r="BT24" s="8"/>
      <c r="BU24" s="39">
        <f t="shared" ref="BU24:BU29" si="52">BR24*12</f>
        <v>-1.3685969741820059E-2</v>
      </c>
      <c r="BV24" s="40"/>
      <c r="BW24" s="61"/>
    </row>
    <row r="25" spans="1:75" s="9" customFormat="1" x14ac:dyDescent="0.2">
      <c r="A25" s="3">
        <v>2252</v>
      </c>
      <c r="B25" s="5">
        <v>44117</v>
      </c>
      <c r="C25" s="3">
        <v>11</v>
      </c>
      <c r="D25" s="3">
        <v>7.75</v>
      </c>
      <c r="E25" s="3">
        <v>7824</v>
      </c>
      <c r="F25" s="3" t="s">
        <v>63</v>
      </c>
      <c r="G25" s="14" t="s">
        <v>13</v>
      </c>
      <c r="H25" s="9" t="s">
        <v>22</v>
      </c>
      <c r="I25" s="9" t="s">
        <v>23</v>
      </c>
      <c r="J25" s="9">
        <v>3</v>
      </c>
      <c r="K25" s="9">
        <v>31.075362587575157</v>
      </c>
      <c r="L25" s="9">
        <v>30.991290773719282</v>
      </c>
      <c r="M25" s="9">
        <f t="shared" si="0"/>
        <v>-8.4071813855874922E-2</v>
      </c>
      <c r="N25" s="9">
        <v>1.0217080000000001</v>
      </c>
      <c r="O25" s="10">
        <v>7.7322739633129656</v>
      </c>
      <c r="P25" s="28">
        <v>7.7036017621890407</v>
      </c>
      <c r="Q25" s="6">
        <f t="shared" si="1"/>
        <v>-2.8672201123924879E-2</v>
      </c>
      <c r="R25" s="11">
        <v>2.1242643630499547</v>
      </c>
      <c r="S25" s="29">
        <v>2.0115305709189166</v>
      </c>
      <c r="T25" s="32">
        <f t="shared" si="18"/>
        <v>-0.11273379213103807</v>
      </c>
      <c r="U25" s="31">
        <v>1035.8124599780122</v>
      </c>
      <c r="V25" s="30">
        <v>1121.6793449646766</v>
      </c>
      <c r="W25" s="36">
        <f t="shared" si="19"/>
        <v>85.866884986664445</v>
      </c>
      <c r="X25" s="31">
        <v>1075.23350850313</v>
      </c>
      <c r="Y25" s="30">
        <v>1164.3703502606274</v>
      </c>
      <c r="Z25" s="36">
        <f t="shared" si="2"/>
        <v>89.13684175749745</v>
      </c>
      <c r="AA25" s="64">
        <v>2332.0382730000001</v>
      </c>
      <c r="AB25" s="64">
        <v>2356.3140109999999</v>
      </c>
      <c r="AC25" s="64">
        <f t="shared" si="26"/>
        <v>24.275737999999819</v>
      </c>
      <c r="AD25" s="34">
        <f t="shared" si="27"/>
        <v>2.332038273E-3</v>
      </c>
      <c r="AE25" s="34">
        <f t="shared" si="28"/>
        <v>2.3563140109999999E-3</v>
      </c>
      <c r="AF25" s="64">
        <v>2482.1823450000002</v>
      </c>
      <c r="AG25" s="64">
        <v>2494.2759321714898</v>
      </c>
      <c r="AH25" s="64">
        <f t="shared" si="20"/>
        <v>12.093587171489617</v>
      </c>
      <c r="AI25" s="35">
        <f t="shared" si="21"/>
        <v>10.448637291489618</v>
      </c>
      <c r="AJ25" s="33">
        <f t="shared" si="22"/>
        <v>2.4821823450000002E-3</v>
      </c>
      <c r="AK25" s="33">
        <f t="shared" si="3"/>
        <v>2.4942759321714895E-3</v>
      </c>
      <c r="AL25" s="3">
        <v>2.1800000000000002</v>
      </c>
      <c r="AM25" s="3">
        <v>0.69500000000000006</v>
      </c>
      <c r="AN25" s="3">
        <v>7.16</v>
      </c>
      <c r="AO25" s="3">
        <v>6.4849999999999994</v>
      </c>
      <c r="AP25" s="3">
        <v>0.68</v>
      </c>
      <c r="AQ25" s="3">
        <v>3</v>
      </c>
      <c r="AR25" s="3">
        <v>2.7350000000000003</v>
      </c>
      <c r="AS25" s="3">
        <v>0.65</v>
      </c>
      <c r="AT25" s="3">
        <v>6.16</v>
      </c>
      <c r="AU25" s="3">
        <v>5.6150000000000002</v>
      </c>
      <c r="AV25" s="3">
        <v>0.54</v>
      </c>
      <c r="AW25" s="3">
        <v>3.35</v>
      </c>
      <c r="AX25" s="3">
        <f t="shared" si="4"/>
        <v>0.55500000000000016</v>
      </c>
      <c r="AY25" s="3">
        <f t="shared" si="5"/>
        <v>-4.500000000000004E-2</v>
      </c>
      <c r="AZ25" s="3">
        <f t="shared" si="6"/>
        <v>-1</v>
      </c>
      <c r="BA25" s="3">
        <f t="shared" si="7"/>
        <v>-0.86999999999999922</v>
      </c>
      <c r="BB25" s="3">
        <f t="shared" si="8"/>
        <v>-0.14000000000000001</v>
      </c>
      <c r="BC25" s="3">
        <f t="shared" si="9"/>
        <v>0.35000000000000009</v>
      </c>
      <c r="BD25" s="35">
        <f t="shared" si="10"/>
        <v>0.56704794000000025</v>
      </c>
      <c r="BE25" s="35">
        <f t="shared" si="11"/>
        <v>-4.5976860000000043E-2</v>
      </c>
      <c r="BF25" s="35">
        <f t="shared" si="12"/>
        <v>-1.0217080000000001</v>
      </c>
      <c r="BG25" s="35">
        <f t="shared" si="13"/>
        <v>-0.88888595999999931</v>
      </c>
      <c r="BH25" s="35">
        <f t="shared" si="14"/>
        <v>-0.14303912000000002</v>
      </c>
      <c r="BI25" s="35">
        <f t="shared" si="15"/>
        <v>0.35759780000000013</v>
      </c>
      <c r="BJ25" s="3">
        <f t="shared" si="29"/>
        <v>1.0448637291489617E-5</v>
      </c>
      <c r="BK25" s="3">
        <f t="shared" si="16"/>
        <v>-4.0032961161799778E-4</v>
      </c>
      <c r="BL25" s="3">
        <f t="shared" si="17"/>
        <v>-1.3344320387266592E-4</v>
      </c>
      <c r="BM25" s="3">
        <v>3.7</v>
      </c>
      <c r="BN25" s="3">
        <f t="shared" si="47"/>
        <v>1.85</v>
      </c>
      <c r="BO25" s="3">
        <v>1.7</v>
      </c>
      <c r="BP25" s="3">
        <f t="shared" si="48"/>
        <v>41.264819504904651</v>
      </c>
      <c r="BQ25" s="38">
        <f t="shared" si="49"/>
        <v>-3.2338249742448319E-6</v>
      </c>
      <c r="BR25" s="38">
        <f t="shared" si="50"/>
        <v>-3.2338249742448321E-3</v>
      </c>
      <c r="BS25" s="38">
        <f t="shared" si="51"/>
        <v>-3.2338249742448317</v>
      </c>
      <c r="BT25" s="8"/>
      <c r="BU25" s="39">
        <f t="shared" si="52"/>
        <v>-3.8805899690937985E-2</v>
      </c>
      <c r="BV25" s="40"/>
      <c r="BW25" s="61"/>
    </row>
    <row r="26" spans="1:75" s="9" customFormat="1" x14ac:dyDescent="0.2">
      <c r="A26" s="3">
        <v>2253</v>
      </c>
      <c r="B26" s="5">
        <v>44117</v>
      </c>
      <c r="C26" s="3">
        <v>11</v>
      </c>
      <c r="D26" s="3">
        <v>7.75</v>
      </c>
      <c r="E26" s="3">
        <v>7802</v>
      </c>
      <c r="F26" s="3" t="s">
        <v>63</v>
      </c>
      <c r="G26" s="14" t="s">
        <v>13</v>
      </c>
      <c r="H26" s="9" t="s">
        <v>22</v>
      </c>
      <c r="I26" s="9" t="s">
        <v>23</v>
      </c>
      <c r="J26" s="9">
        <v>3</v>
      </c>
      <c r="K26" s="9">
        <v>31.075362587575157</v>
      </c>
      <c r="L26" s="9">
        <v>31.085871315048017</v>
      </c>
      <c r="M26" s="9">
        <f t="shared" si="0"/>
        <v>1.0508727472860357E-2</v>
      </c>
      <c r="N26" s="9">
        <v>1.0217799999999999</v>
      </c>
      <c r="O26" s="10">
        <v>7.7322739633129656</v>
      </c>
      <c r="P26" s="28">
        <v>7.6562030775545988</v>
      </c>
      <c r="Q26" s="6">
        <f t="shared" si="1"/>
        <v>-7.6070885758366735E-2</v>
      </c>
      <c r="R26" s="11">
        <v>2.1242643630499547</v>
      </c>
      <c r="S26" s="29">
        <v>1.8253715452041257</v>
      </c>
      <c r="T26" s="32">
        <f t="shared" si="18"/>
        <v>-0.298892817845829</v>
      </c>
      <c r="U26" s="31">
        <v>1035.8124599780122</v>
      </c>
      <c r="V26" s="30">
        <v>1263.1365657482977</v>
      </c>
      <c r="W26" s="36">
        <f t="shared" si="19"/>
        <v>227.32410577028554</v>
      </c>
      <c r="X26" s="31">
        <v>1075.23350850313</v>
      </c>
      <c r="Y26" s="30">
        <v>1311.2088513355977</v>
      </c>
      <c r="Z26" s="36">
        <f t="shared" si="2"/>
        <v>235.97534283246773</v>
      </c>
      <c r="AA26" s="64">
        <v>2332.0382730000001</v>
      </c>
      <c r="AB26" s="64">
        <v>2371.3250360000002</v>
      </c>
      <c r="AC26" s="64">
        <f t="shared" si="26"/>
        <v>39.286763000000064</v>
      </c>
      <c r="AD26" s="34">
        <f t="shared" si="27"/>
        <v>2.332038273E-3</v>
      </c>
      <c r="AE26" s="34">
        <f t="shared" si="28"/>
        <v>2.3713250359999999E-3</v>
      </c>
      <c r="AF26" s="64">
        <v>2482.1823450000002</v>
      </c>
      <c r="AG26" s="64">
        <v>2490.1381184032198</v>
      </c>
      <c r="AH26" s="64">
        <f t="shared" si="20"/>
        <v>7.9557734032196095</v>
      </c>
      <c r="AI26" s="35">
        <f t="shared" si="21"/>
        <v>6.3107076032196101</v>
      </c>
      <c r="AJ26" s="33">
        <f t="shared" si="22"/>
        <v>2.4821823450000002E-3</v>
      </c>
      <c r="AK26" s="33">
        <f t="shared" si="3"/>
        <v>2.4901381184032198E-3</v>
      </c>
      <c r="AL26" s="3">
        <v>2.1800000000000002</v>
      </c>
      <c r="AM26" s="3">
        <v>0.69500000000000006</v>
      </c>
      <c r="AN26" s="3">
        <v>7.16</v>
      </c>
      <c r="AO26" s="3">
        <v>6.4849999999999994</v>
      </c>
      <c r="AP26" s="3">
        <v>0.68</v>
      </c>
      <c r="AQ26" s="3">
        <v>3</v>
      </c>
      <c r="AR26" s="3">
        <v>2.7350000000000003</v>
      </c>
      <c r="AS26" s="3">
        <v>0.65</v>
      </c>
      <c r="AT26" s="3">
        <v>6.16</v>
      </c>
      <c r="AU26" s="3">
        <v>5.6150000000000002</v>
      </c>
      <c r="AV26" s="3">
        <v>0.54</v>
      </c>
      <c r="AW26" s="3">
        <v>3.35</v>
      </c>
      <c r="AX26" s="3">
        <f t="shared" si="4"/>
        <v>0.55500000000000016</v>
      </c>
      <c r="AY26" s="3">
        <f t="shared" si="5"/>
        <v>-4.500000000000004E-2</v>
      </c>
      <c r="AZ26" s="3">
        <f t="shared" si="6"/>
        <v>-1</v>
      </c>
      <c r="BA26" s="3">
        <f t="shared" si="7"/>
        <v>-0.86999999999999922</v>
      </c>
      <c r="BB26" s="3">
        <f t="shared" si="8"/>
        <v>-0.14000000000000001</v>
      </c>
      <c r="BC26" s="3">
        <f t="shared" si="9"/>
        <v>0.35000000000000009</v>
      </c>
      <c r="BD26" s="35">
        <f t="shared" si="10"/>
        <v>0.56708790000000009</v>
      </c>
      <c r="BE26" s="35">
        <f t="shared" si="11"/>
        <v>-4.5980100000000038E-2</v>
      </c>
      <c r="BF26" s="35">
        <f t="shared" si="12"/>
        <v>-1.0217799999999999</v>
      </c>
      <c r="BG26" s="35">
        <f t="shared" si="13"/>
        <v>-0.88894859999999909</v>
      </c>
      <c r="BH26" s="35">
        <f t="shared" si="14"/>
        <v>-0.14304919999999999</v>
      </c>
      <c r="BI26" s="35">
        <f t="shared" si="15"/>
        <v>0.35762300000000008</v>
      </c>
      <c r="BJ26" s="3">
        <f t="shared" si="29"/>
        <v>6.3107076032196095E-6</v>
      </c>
      <c r="BK26" s="3">
        <f t="shared" si="16"/>
        <v>-2.4180580555566497E-4</v>
      </c>
      <c r="BL26" s="3">
        <f t="shared" si="17"/>
        <v>-8.0601935185221657E-5</v>
      </c>
      <c r="BM26" s="3">
        <v>3.7</v>
      </c>
      <c r="BN26" s="3">
        <f t="shared" si="47"/>
        <v>1.85</v>
      </c>
      <c r="BO26" s="3">
        <v>1.5</v>
      </c>
      <c r="BP26" s="3">
        <f t="shared" si="48"/>
        <v>38.940040941248057</v>
      </c>
      <c r="BQ26" s="38">
        <f t="shared" si="49"/>
        <v>-2.0698985732149643E-6</v>
      </c>
      <c r="BR26" s="38">
        <f t="shared" si="50"/>
        <v>-2.0698985732149643E-3</v>
      </c>
      <c r="BS26" s="38">
        <f t="shared" si="51"/>
        <v>-2.0698985732149642</v>
      </c>
      <c r="BT26" s="8"/>
      <c r="BU26" s="39">
        <f t="shared" si="52"/>
        <v>-2.4838782878579574E-2</v>
      </c>
      <c r="BV26" s="40"/>
      <c r="BW26" s="61"/>
    </row>
    <row r="27" spans="1:75" s="9" customFormat="1" x14ac:dyDescent="0.2">
      <c r="A27" s="3">
        <v>2254</v>
      </c>
      <c r="B27" s="5">
        <v>44117</v>
      </c>
      <c r="C27" s="3">
        <v>11</v>
      </c>
      <c r="D27" s="3">
        <v>7.75</v>
      </c>
      <c r="E27" s="3">
        <v>7846</v>
      </c>
      <c r="F27" s="3" t="s">
        <v>63</v>
      </c>
      <c r="G27" s="14" t="s">
        <v>13</v>
      </c>
      <c r="H27" s="9" t="s">
        <v>22</v>
      </c>
      <c r="I27" s="9" t="s">
        <v>23</v>
      </c>
      <c r="J27" s="9">
        <v>3</v>
      </c>
      <c r="K27" s="9">
        <v>31.075362587575157</v>
      </c>
      <c r="L27" s="9">
        <v>31.256291750405293</v>
      </c>
      <c r="M27" s="9">
        <f t="shared" si="0"/>
        <v>0.18092916283013594</v>
      </c>
      <c r="N27" s="9">
        <v>1.0219100000000001</v>
      </c>
      <c r="O27" s="10">
        <v>7.7322739633129656</v>
      </c>
      <c r="P27" s="28">
        <v>7.6958813061751918</v>
      </c>
      <c r="Q27" s="6">
        <f t="shared" si="1"/>
        <v>-3.6392657137773732E-2</v>
      </c>
      <c r="R27" s="11">
        <v>2.1242643630499547</v>
      </c>
      <c r="S27" s="29">
        <v>1.9879327141034941</v>
      </c>
      <c r="T27" s="32">
        <f t="shared" si="18"/>
        <v>-0.13633164894646055</v>
      </c>
      <c r="U27" s="31">
        <v>1035.8124599780122</v>
      </c>
      <c r="V27" s="30">
        <v>1140.9954200592385</v>
      </c>
      <c r="W27" s="36">
        <f t="shared" si="19"/>
        <v>105.18296008122638</v>
      </c>
      <c r="X27" s="31">
        <v>1075.23350850313</v>
      </c>
      <c r="Y27" s="30">
        <v>1184.4150951572019</v>
      </c>
      <c r="Z27" s="36">
        <f t="shared" si="2"/>
        <v>109.18158665407191</v>
      </c>
      <c r="AA27" s="64">
        <v>2332.0382730000001</v>
      </c>
      <c r="AB27" s="64">
        <v>2357.0667430000003</v>
      </c>
      <c r="AC27" s="64">
        <f t="shared" si="26"/>
        <v>25.028470000000198</v>
      </c>
      <c r="AD27" s="34">
        <f t="shared" si="27"/>
        <v>2.332038273E-3</v>
      </c>
      <c r="AE27" s="34">
        <f t="shared" si="28"/>
        <v>2.3570667430000002E-3</v>
      </c>
      <c r="AF27" s="64">
        <v>2482.1823450000002</v>
      </c>
      <c r="AG27" s="64">
        <v>2493.0887521483301</v>
      </c>
      <c r="AH27" s="64">
        <f t="shared" si="20"/>
        <v>10.90640714832989</v>
      </c>
      <c r="AI27" s="35">
        <f t="shared" si="21"/>
        <v>9.2611320483298911</v>
      </c>
      <c r="AJ27" s="33">
        <f t="shared" si="22"/>
        <v>2.4821823450000002E-3</v>
      </c>
      <c r="AK27" s="33">
        <f t="shared" si="3"/>
        <v>2.4930887521483298E-3</v>
      </c>
      <c r="AL27" s="3">
        <v>2.1800000000000002</v>
      </c>
      <c r="AM27" s="3">
        <v>0.69500000000000006</v>
      </c>
      <c r="AN27" s="3">
        <v>7.16</v>
      </c>
      <c r="AO27" s="3">
        <v>6.4849999999999994</v>
      </c>
      <c r="AP27" s="3">
        <v>0.68</v>
      </c>
      <c r="AQ27" s="3">
        <v>3</v>
      </c>
      <c r="AR27" s="3">
        <v>2.7350000000000003</v>
      </c>
      <c r="AS27" s="3">
        <v>0.65</v>
      </c>
      <c r="AT27" s="3">
        <v>6.16</v>
      </c>
      <c r="AU27" s="3">
        <v>5.6150000000000002</v>
      </c>
      <c r="AV27" s="3">
        <v>0.54</v>
      </c>
      <c r="AW27" s="3">
        <v>3.35</v>
      </c>
      <c r="AX27" s="3">
        <f t="shared" si="4"/>
        <v>0.55500000000000016</v>
      </c>
      <c r="AY27" s="3">
        <f t="shared" si="5"/>
        <v>-4.500000000000004E-2</v>
      </c>
      <c r="AZ27" s="3">
        <f t="shared" si="6"/>
        <v>-1</v>
      </c>
      <c r="BA27" s="3">
        <f t="shared" si="7"/>
        <v>-0.86999999999999922</v>
      </c>
      <c r="BB27" s="3">
        <f t="shared" si="8"/>
        <v>-0.14000000000000001</v>
      </c>
      <c r="BC27" s="3">
        <f t="shared" si="9"/>
        <v>0.35000000000000009</v>
      </c>
      <c r="BD27" s="35">
        <f t="shared" si="10"/>
        <v>0.56716005000000025</v>
      </c>
      <c r="BE27" s="35">
        <f t="shared" si="11"/>
        <v>-4.5985950000000046E-2</v>
      </c>
      <c r="BF27" s="35">
        <f t="shared" si="12"/>
        <v>-1.0219100000000001</v>
      </c>
      <c r="BG27" s="35">
        <f t="shared" si="13"/>
        <v>-0.88906169999999929</v>
      </c>
      <c r="BH27" s="35">
        <f t="shared" si="14"/>
        <v>-0.14306740000000004</v>
      </c>
      <c r="BI27" s="35">
        <f t="shared" si="15"/>
        <v>0.35766850000000011</v>
      </c>
      <c r="BJ27" s="3">
        <f t="shared" si="29"/>
        <v>9.26113204832989E-6</v>
      </c>
      <c r="BK27" s="3">
        <f t="shared" si="16"/>
        <v>-3.5490162943157991E-4</v>
      </c>
      <c r="BL27" s="3">
        <f t="shared" si="17"/>
        <v>-1.1830054314385997E-4</v>
      </c>
      <c r="BM27" s="3">
        <v>3.4</v>
      </c>
      <c r="BN27" s="3">
        <f t="shared" si="47"/>
        <v>1.7</v>
      </c>
      <c r="BO27" s="3">
        <v>1.7</v>
      </c>
      <c r="BP27" s="3">
        <f t="shared" si="48"/>
        <v>36.316811075500397</v>
      </c>
      <c r="BQ27" s="38">
        <f t="shared" si="49"/>
        <v>-3.2574595522145509E-6</v>
      </c>
      <c r="BR27" s="38">
        <f t="shared" si="50"/>
        <v>-3.2574595522145509E-3</v>
      </c>
      <c r="BS27" s="38">
        <f t="shared" si="51"/>
        <v>-3.2574595522145509</v>
      </c>
      <c r="BT27" s="8"/>
      <c r="BU27" s="39">
        <f t="shared" si="52"/>
        <v>-3.908951462657461E-2</v>
      </c>
      <c r="BV27" s="40"/>
      <c r="BW27" s="61"/>
    </row>
    <row r="28" spans="1:75" s="9" customFormat="1" x14ac:dyDescent="0.2">
      <c r="A28" s="3">
        <v>5872</v>
      </c>
      <c r="B28" s="5">
        <v>44120</v>
      </c>
      <c r="C28" s="3">
        <v>11</v>
      </c>
      <c r="D28" s="3">
        <v>7.75</v>
      </c>
      <c r="E28" s="2">
        <v>7839</v>
      </c>
      <c r="F28" s="12" t="s">
        <v>63</v>
      </c>
      <c r="G28" s="14" t="s">
        <v>13</v>
      </c>
      <c r="H28" s="9" t="s">
        <v>59</v>
      </c>
      <c r="I28" s="9" t="s">
        <v>60</v>
      </c>
      <c r="J28" s="9">
        <v>3</v>
      </c>
      <c r="K28" s="9">
        <v>33.317069102855733</v>
      </c>
      <c r="L28" s="9">
        <v>33.315129834310667</v>
      </c>
      <c r="M28" s="9">
        <f t="shared" si="0"/>
        <v>-1.9392685450654312E-3</v>
      </c>
      <c r="N28" s="9">
        <v>1.0234780000000001</v>
      </c>
      <c r="O28" s="10">
        <v>7.7525594580964299</v>
      </c>
      <c r="P28" s="28">
        <v>7.7118053759871366</v>
      </c>
      <c r="Q28" s="6">
        <f t="shared" si="1"/>
        <v>-4.0754082109293321E-2</v>
      </c>
      <c r="R28" s="11">
        <v>2.2625876142065962</v>
      </c>
      <c r="S28" s="29">
        <v>2.0893175949945104</v>
      </c>
      <c r="T28" s="32">
        <f t="shared" si="18"/>
        <v>-0.17327001921208574</v>
      </c>
      <c r="U28" s="31">
        <v>953.05449672690031</v>
      </c>
      <c r="V28" s="30">
        <v>1061.8017829481985</v>
      </c>
      <c r="W28" s="36">
        <f t="shared" si="19"/>
        <v>108.74728622129817</v>
      </c>
      <c r="X28" s="31">
        <v>989.28004896566461</v>
      </c>
      <c r="Y28" s="30">
        <v>1102.1608581750029</v>
      </c>
      <c r="Z28" s="36">
        <f t="shared" si="2"/>
        <v>112.88080920933828</v>
      </c>
      <c r="AA28" s="64">
        <v>2283.8812487165324</v>
      </c>
      <c r="AB28" s="64">
        <v>2306.4445315165322</v>
      </c>
      <c r="AC28" s="64">
        <f t="shared" si="26"/>
        <v>22.563282799999797</v>
      </c>
      <c r="AD28" s="34">
        <f t="shared" si="27"/>
        <v>2.2838812487165324E-3</v>
      </c>
      <c r="AE28" s="34">
        <f t="shared" si="28"/>
        <v>2.3064445315165321E-3</v>
      </c>
      <c r="AF28" s="64">
        <v>2453.8181657863192</v>
      </c>
      <c r="AG28" s="64">
        <v>2458.3712667963828</v>
      </c>
      <c r="AH28" s="64">
        <f t="shared" si="20"/>
        <v>4.5531010100635285</v>
      </c>
      <c r="AI28" s="35">
        <f t="shared" si="21"/>
        <v>2.9053014300635294</v>
      </c>
      <c r="AJ28" s="33">
        <f t="shared" si="22"/>
        <v>2.4538181657863191E-3</v>
      </c>
      <c r="AK28" s="33">
        <f t="shared" si="3"/>
        <v>2.4583712667963827E-3</v>
      </c>
      <c r="AL28" s="3">
        <v>2.1800000000000002</v>
      </c>
      <c r="AM28" s="3">
        <v>0.69500000000000006</v>
      </c>
      <c r="AN28" s="3">
        <v>7.16</v>
      </c>
      <c r="AO28" s="3">
        <v>6.4849999999999994</v>
      </c>
      <c r="AP28" s="3">
        <v>0.68</v>
      </c>
      <c r="AQ28" s="3">
        <v>3</v>
      </c>
      <c r="AR28" s="3">
        <v>2.7350000000000003</v>
      </c>
      <c r="AS28" s="3">
        <v>0.65</v>
      </c>
      <c r="AT28" s="3">
        <v>6.16</v>
      </c>
      <c r="AU28" s="3">
        <v>5.6150000000000002</v>
      </c>
      <c r="AV28" s="3">
        <v>0.54</v>
      </c>
      <c r="AW28" s="3">
        <v>3.35</v>
      </c>
      <c r="AX28" s="3">
        <f t="shared" si="4"/>
        <v>0.55500000000000016</v>
      </c>
      <c r="AY28" s="3">
        <f t="shared" si="5"/>
        <v>-4.500000000000004E-2</v>
      </c>
      <c r="AZ28" s="3">
        <f t="shared" si="6"/>
        <v>-1</v>
      </c>
      <c r="BA28" s="3">
        <f t="shared" si="7"/>
        <v>-0.86999999999999922</v>
      </c>
      <c r="BB28" s="3">
        <f t="shared" si="8"/>
        <v>-0.14000000000000001</v>
      </c>
      <c r="BC28" s="3">
        <f t="shared" si="9"/>
        <v>0.35000000000000009</v>
      </c>
      <c r="BD28" s="35">
        <f t="shared" si="10"/>
        <v>0.56803029000000027</v>
      </c>
      <c r="BE28" s="35">
        <f t="shared" si="11"/>
        <v>-4.6056510000000044E-2</v>
      </c>
      <c r="BF28" s="35">
        <f t="shared" si="12"/>
        <v>-1.0234780000000001</v>
      </c>
      <c r="BG28" s="35">
        <f t="shared" si="13"/>
        <v>-0.89042585999999935</v>
      </c>
      <c r="BH28" s="35">
        <f t="shared" si="14"/>
        <v>-0.14328692000000004</v>
      </c>
      <c r="BI28" s="35">
        <f t="shared" si="15"/>
        <v>0.35821730000000013</v>
      </c>
      <c r="BJ28" s="3">
        <f t="shared" si="29"/>
        <v>2.9053014300635294E-6</v>
      </c>
      <c r="BK28" s="3">
        <f t="shared" si="16"/>
        <v>-1.1150670363894606E-4</v>
      </c>
      <c r="BL28" s="3">
        <f t="shared" si="17"/>
        <v>-3.7168901212982022E-5</v>
      </c>
      <c r="BM28" s="3">
        <v>3.3</v>
      </c>
      <c r="BN28" s="3">
        <f t="shared" si="47"/>
        <v>1.65</v>
      </c>
      <c r="BO28" s="3">
        <v>1</v>
      </c>
      <c r="BP28" s="3">
        <f t="shared" si="48"/>
        <v>27.473227755644551</v>
      </c>
      <c r="BQ28" s="38">
        <f t="shared" si="49"/>
        <v>-1.3529135179737093E-6</v>
      </c>
      <c r="BR28" s="38">
        <f t="shared" si="50"/>
        <v>-1.3529135179737094E-3</v>
      </c>
      <c r="BS28" s="38">
        <f t="shared" si="51"/>
        <v>-1.3529135179737093</v>
      </c>
      <c r="BT28" s="8"/>
      <c r="BU28" s="39">
        <f t="shared" si="52"/>
        <v>-1.6234962215684511E-2</v>
      </c>
      <c r="BV28" s="40"/>
      <c r="BW28" s="61"/>
    </row>
    <row r="29" spans="1:75" s="9" customFormat="1" x14ac:dyDescent="0.2">
      <c r="A29" s="3">
        <v>5873</v>
      </c>
      <c r="B29" s="5">
        <v>44120</v>
      </c>
      <c r="C29" s="3">
        <v>11</v>
      </c>
      <c r="D29" s="3">
        <v>7.75</v>
      </c>
      <c r="E29" s="3">
        <v>7862</v>
      </c>
      <c r="F29" s="12" t="s">
        <v>63</v>
      </c>
      <c r="G29" s="14" t="s">
        <v>13</v>
      </c>
      <c r="H29" s="9" t="s">
        <v>59</v>
      </c>
      <c r="I29" s="9" t="s">
        <v>60</v>
      </c>
      <c r="J29" s="9">
        <v>3</v>
      </c>
      <c r="K29" s="9">
        <v>33.317069102855733</v>
      </c>
      <c r="L29" s="9">
        <v>33.274456292670891</v>
      </c>
      <c r="M29" s="9">
        <f t="shared" si="0"/>
        <v>-4.2612810184841976E-2</v>
      </c>
      <c r="N29" s="9">
        <v>1.023447</v>
      </c>
      <c r="O29" s="10">
        <v>7.7525594580964299</v>
      </c>
      <c r="P29" s="28">
        <v>7.7096026218546312</v>
      </c>
      <c r="Q29" s="6">
        <f t="shared" si="1"/>
        <v>-4.295683624179869E-2</v>
      </c>
      <c r="R29" s="11">
        <v>2.2625876142065962</v>
      </c>
      <c r="S29" s="29">
        <v>2.083944237796834</v>
      </c>
      <c r="T29" s="32">
        <f t="shared" si="18"/>
        <v>-0.17864337640976213</v>
      </c>
      <c r="U29" s="31">
        <v>953.05449672690031</v>
      </c>
      <c r="V29" s="30">
        <v>1070.8251822770269</v>
      </c>
      <c r="W29" s="36">
        <f t="shared" si="19"/>
        <v>117.77068555012659</v>
      </c>
      <c r="X29" s="31">
        <v>989.28004896566461</v>
      </c>
      <c r="Y29" s="30">
        <v>1111.5281716270003</v>
      </c>
      <c r="Z29" s="36">
        <f t="shared" si="2"/>
        <v>122.24812266133574</v>
      </c>
      <c r="AA29" s="64">
        <v>2283.8812487165324</v>
      </c>
      <c r="AB29" s="64">
        <v>2313.2660887165325</v>
      </c>
      <c r="AC29" s="64">
        <f t="shared" si="26"/>
        <v>29.384840000000167</v>
      </c>
      <c r="AD29" s="34">
        <f t="shared" si="27"/>
        <v>2.2838812487165324E-3</v>
      </c>
      <c r="AE29" s="34">
        <f t="shared" si="28"/>
        <v>2.3132660887165324E-3</v>
      </c>
      <c r="AF29" s="64">
        <v>2453.8181657863192</v>
      </c>
      <c r="AG29" s="64">
        <v>2464.2667522961824</v>
      </c>
      <c r="AH29" s="64">
        <f t="shared" si="20"/>
        <v>10.448586509863162</v>
      </c>
      <c r="AI29" s="35">
        <f t="shared" si="21"/>
        <v>8.8008368398631625</v>
      </c>
      <c r="AJ29" s="33">
        <f t="shared" si="22"/>
        <v>2.4538181657863191E-3</v>
      </c>
      <c r="AK29" s="33">
        <f t="shared" si="3"/>
        <v>2.4642667522961825E-3</v>
      </c>
      <c r="AL29" s="3">
        <v>2.1800000000000002</v>
      </c>
      <c r="AM29" s="3">
        <v>0.69500000000000006</v>
      </c>
      <c r="AN29" s="3">
        <v>7.16</v>
      </c>
      <c r="AO29" s="3">
        <v>6.4849999999999994</v>
      </c>
      <c r="AP29" s="3">
        <v>0.68</v>
      </c>
      <c r="AQ29" s="3">
        <v>3</v>
      </c>
      <c r="AR29" s="3">
        <v>2.7350000000000003</v>
      </c>
      <c r="AS29" s="3">
        <v>0.65</v>
      </c>
      <c r="AT29" s="3">
        <v>6.16</v>
      </c>
      <c r="AU29" s="3">
        <v>5.6150000000000002</v>
      </c>
      <c r="AV29" s="3">
        <v>0.54</v>
      </c>
      <c r="AW29" s="3">
        <v>3.35</v>
      </c>
      <c r="AX29" s="3">
        <f t="shared" si="4"/>
        <v>0.55500000000000016</v>
      </c>
      <c r="AY29" s="3">
        <f t="shared" si="5"/>
        <v>-4.500000000000004E-2</v>
      </c>
      <c r="AZ29" s="3">
        <f t="shared" si="6"/>
        <v>-1</v>
      </c>
      <c r="BA29" s="3">
        <f t="shared" si="7"/>
        <v>-0.86999999999999922</v>
      </c>
      <c r="BB29" s="3">
        <f t="shared" si="8"/>
        <v>-0.14000000000000001</v>
      </c>
      <c r="BC29" s="3">
        <f t="shared" si="9"/>
        <v>0.35000000000000009</v>
      </c>
      <c r="BD29" s="35">
        <f t="shared" si="10"/>
        <v>0.56801308500000014</v>
      </c>
      <c r="BE29" s="35">
        <f t="shared" si="11"/>
        <v>-4.6055115000000042E-2</v>
      </c>
      <c r="BF29" s="35">
        <f t="shared" si="12"/>
        <v>-1.023447</v>
      </c>
      <c r="BG29" s="35">
        <f t="shared" si="13"/>
        <v>-0.89039888999999917</v>
      </c>
      <c r="BH29" s="35">
        <f t="shared" si="14"/>
        <v>-0.14328258000000002</v>
      </c>
      <c r="BI29" s="35">
        <f t="shared" si="15"/>
        <v>0.35820645000000007</v>
      </c>
      <c r="BJ29" s="3">
        <f t="shared" si="29"/>
        <v>8.8008368398631613E-6</v>
      </c>
      <c r="BK29" s="3">
        <f t="shared" si="16"/>
        <v>-3.3776962729677867E-4</v>
      </c>
      <c r="BL29" s="3">
        <f t="shared" si="17"/>
        <v>-1.1258987576559289E-4</v>
      </c>
      <c r="BM29" s="3">
        <v>3.8</v>
      </c>
      <c r="BN29" s="3">
        <f t="shared" si="47"/>
        <v>1.9</v>
      </c>
      <c r="BO29" s="3">
        <v>1.5</v>
      </c>
      <c r="BP29" s="3">
        <f t="shared" si="48"/>
        <v>40.589377084382797</v>
      </c>
      <c r="BQ29" s="38">
        <f t="shared" si="49"/>
        <v>-2.7738754288228057E-6</v>
      </c>
      <c r="BR29" s="38">
        <f t="shared" si="50"/>
        <v>-2.7738754288228057E-3</v>
      </c>
      <c r="BS29" s="38">
        <f t="shared" si="51"/>
        <v>-2.7738754288228056</v>
      </c>
      <c r="BT29" s="8"/>
      <c r="BU29" s="39">
        <f t="shared" si="52"/>
        <v>-3.3286505145873668E-2</v>
      </c>
      <c r="BV29" s="40"/>
      <c r="BW29" s="61"/>
    </row>
    <row r="30" spans="1:75" s="9" customFormat="1" x14ac:dyDescent="0.2">
      <c r="A30" s="3">
        <v>2238</v>
      </c>
      <c r="B30" s="5">
        <v>44116</v>
      </c>
      <c r="C30" s="3">
        <v>10</v>
      </c>
      <c r="D30" s="3">
        <v>7.85</v>
      </c>
      <c r="E30" s="3" t="s">
        <v>14</v>
      </c>
      <c r="F30" s="3" t="s">
        <v>64</v>
      </c>
      <c r="G30" s="8" t="s">
        <v>12</v>
      </c>
      <c r="H30" s="9" t="s">
        <v>18</v>
      </c>
      <c r="I30" s="9" t="s">
        <v>19</v>
      </c>
      <c r="J30" s="9">
        <v>2.75</v>
      </c>
      <c r="K30" s="9">
        <v>31.180447366080919</v>
      </c>
      <c r="L30" s="9">
        <v>31.167312072317156</v>
      </c>
      <c r="M30" s="9">
        <f t="shared" si="0"/>
        <v>-1.3135293763763656E-2</v>
      </c>
      <c r="N30" s="9">
        <v>1.0218419999999999</v>
      </c>
      <c r="O30" s="10">
        <v>7.8547941731102107</v>
      </c>
      <c r="P30" s="28">
        <v>7.8513415813479144</v>
      </c>
      <c r="Q30" s="6">
        <f t="shared" si="1"/>
        <v>-3.4525917622962865E-3</v>
      </c>
      <c r="R30" s="11">
        <v>2.6837828591093782</v>
      </c>
      <c r="S30" s="29">
        <v>2.6684327263252579</v>
      </c>
      <c r="T30" s="32">
        <f t="shared" si="18"/>
        <v>-1.5350132784120341E-2</v>
      </c>
      <c r="U30" s="31">
        <v>742.38557120531232</v>
      </c>
      <c r="V30" s="30">
        <v>750.21706628177412</v>
      </c>
      <c r="W30" s="36">
        <f t="shared" si="19"/>
        <v>7.8314950764618061</v>
      </c>
      <c r="X30" s="31">
        <v>770.63767490129544</v>
      </c>
      <c r="Y30" s="30">
        <v>778.76741582314571</v>
      </c>
      <c r="Z30" s="36">
        <f t="shared" si="2"/>
        <v>8.1297409218502708</v>
      </c>
      <c r="AA30" s="63">
        <v>2251.2248260000001</v>
      </c>
      <c r="AB30" s="63">
        <v>2255.6197259999999</v>
      </c>
      <c r="AC30" s="64">
        <f t="shared" si="26"/>
        <v>4.3948999999997795</v>
      </c>
      <c r="AD30" s="34">
        <f t="shared" si="27"/>
        <v>2.2512248260000002E-3</v>
      </c>
      <c r="AE30" s="34">
        <f t="shared" si="28"/>
        <v>2.2556197259999996E-3</v>
      </c>
      <c r="AF30" s="63">
        <v>2457.2693627794874</v>
      </c>
      <c r="AG30" s="64">
        <v>2460.0461087527901</v>
      </c>
      <c r="AH30" s="64">
        <f t="shared" si="20"/>
        <v>2.7767459733026953</v>
      </c>
      <c r="AI30" s="35">
        <f t="shared" si="21"/>
        <v>-0.13039451669730417</v>
      </c>
      <c r="AJ30" s="33">
        <f t="shared" si="22"/>
        <v>2.4572693627794872E-3</v>
      </c>
      <c r="AK30" s="33">
        <f t="shared" si="3"/>
        <v>2.4600461087527902E-3</v>
      </c>
      <c r="AL30" s="3">
        <v>1.6950000000000001</v>
      </c>
      <c r="AM30" s="3">
        <v>0.245</v>
      </c>
      <c r="AN30" s="3">
        <v>6.3849999999999998</v>
      </c>
      <c r="AO30" s="3">
        <v>5.91</v>
      </c>
      <c r="AP30" s="3">
        <v>0.47499999999999998</v>
      </c>
      <c r="AQ30" s="3">
        <v>3.85</v>
      </c>
      <c r="AR30" s="3">
        <v>3</v>
      </c>
      <c r="AS30" s="3">
        <v>0.26500000000000001</v>
      </c>
      <c r="AT30" s="3">
        <v>4.8149999999999995</v>
      </c>
      <c r="AU30" s="3">
        <v>4.3600000000000003</v>
      </c>
      <c r="AV30" s="3">
        <v>0.46500000000000002</v>
      </c>
      <c r="AW30" s="3">
        <v>2</v>
      </c>
      <c r="AX30" s="3">
        <f t="shared" si="4"/>
        <v>1.3049999999999999</v>
      </c>
      <c r="AY30" s="3">
        <f t="shared" si="5"/>
        <v>2.0000000000000018E-2</v>
      </c>
      <c r="AZ30" s="3">
        <f t="shared" si="6"/>
        <v>-1.5700000000000003</v>
      </c>
      <c r="BA30" s="3">
        <f t="shared" si="7"/>
        <v>-1.5499999999999998</v>
      </c>
      <c r="BB30" s="3">
        <f t="shared" si="8"/>
        <v>-9.9999999999999534E-3</v>
      </c>
      <c r="BC30" s="3">
        <f t="shared" si="9"/>
        <v>-1.85</v>
      </c>
      <c r="BD30" s="35">
        <f t="shared" si="10"/>
        <v>1.3335038099999998</v>
      </c>
      <c r="BE30" s="35">
        <f t="shared" si="11"/>
        <v>2.0436840000000015E-2</v>
      </c>
      <c r="BF30" s="35">
        <f t="shared" si="12"/>
        <v>-1.6042919400000002</v>
      </c>
      <c r="BG30" s="35">
        <f t="shared" si="13"/>
        <v>-1.5838550999999996</v>
      </c>
      <c r="BH30" s="35">
        <f t="shared" si="14"/>
        <v>-1.0218419999999952E-2</v>
      </c>
      <c r="BI30" s="35">
        <f t="shared" si="15"/>
        <v>-1.8904076999999999</v>
      </c>
      <c r="BJ30" s="3">
        <f t="shared" si="29"/>
        <v>-1.3039451669730417E-7</v>
      </c>
      <c r="BK30" s="3">
        <f t="shared" si="16"/>
        <v>4.99659726491275E-6</v>
      </c>
      <c r="BL30" s="3">
        <f t="shared" si="17"/>
        <v>1.6655324216375833E-6</v>
      </c>
      <c r="BM30" s="3"/>
      <c r="BN30" s="3"/>
      <c r="BO30" s="3"/>
      <c r="BP30" s="3"/>
      <c r="BQ30" s="38"/>
      <c r="BR30" s="38"/>
      <c r="BS30" s="38"/>
      <c r="BT30" s="8"/>
      <c r="BU30" s="39"/>
      <c r="BV30" s="40"/>
      <c r="BW30" s="61"/>
    </row>
    <row r="31" spans="1:75" s="9" customFormat="1" x14ac:dyDescent="0.2">
      <c r="A31" s="3">
        <v>2234</v>
      </c>
      <c r="B31" s="5">
        <v>44116</v>
      </c>
      <c r="C31" s="3">
        <v>10</v>
      </c>
      <c r="D31" s="3">
        <v>7.85</v>
      </c>
      <c r="E31" s="3">
        <v>7819</v>
      </c>
      <c r="F31" s="2" t="s">
        <v>63</v>
      </c>
      <c r="G31" s="8" t="s">
        <v>12</v>
      </c>
      <c r="H31" s="9" t="s">
        <v>18</v>
      </c>
      <c r="I31" s="9" t="s">
        <v>19</v>
      </c>
      <c r="J31" s="9">
        <v>2.75</v>
      </c>
      <c r="K31" s="9">
        <v>31.180447366080919</v>
      </c>
      <c r="L31" s="9">
        <v>31.172566200237789</v>
      </c>
      <c r="M31" s="9">
        <f t="shared" si="0"/>
        <v>-7.8811658431305887E-3</v>
      </c>
      <c r="N31" s="9">
        <v>1.021846</v>
      </c>
      <c r="O31" s="10">
        <v>7.8547941731102107</v>
      </c>
      <c r="P31" s="28">
        <v>8.0966805841701426</v>
      </c>
      <c r="Q31" s="6">
        <f t="shared" si="1"/>
        <v>0.24188641105993192</v>
      </c>
      <c r="R31" s="11">
        <v>2.6837828591093782</v>
      </c>
      <c r="S31" s="29">
        <v>4.2136344900586886</v>
      </c>
      <c r="T31" s="32">
        <f t="shared" si="18"/>
        <v>1.5298516309493104</v>
      </c>
      <c r="U31" s="31">
        <v>742.38557120531232</v>
      </c>
      <c r="V31" s="30">
        <v>382.694473734952</v>
      </c>
      <c r="W31" s="36">
        <f t="shared" si="19"/>
        <v>-359.69109747036032</v>
      </c>
      <c r="X31" s="31">
        <v>770.63767490129544</v>
      </c>
      <c r="Y31" s="30">
        <v>397.25829675887951</v>
      </c>
      <c r="Z31" s="36">
        <f t="shared" si="2"/>
        <v>-373.37937814241593</v>
      </c>
      <c r="AA31" s="63">
        <v>2251.2248260000001</v>
      </c>
      <c r="AB31" s="63">
        <v>2126.8490790000001</v>
      </c>
      <c r="AC31" s="64">
        <f t="shared" si="26"/>
        <v>-124.37574700000005</v>
      </c>
      <c r="AD31" s="34">
        <f t="shared" si="27"/>
        <v>2.2512248260000002E-3</v>
      </c>
      <c r="AE31" s="34">
        <f t="shared" si="28"/>
        <v>2.1268490789999998E-3</v>
      </c>
      <c r="AF31" s="63">
        <v>2457.2693627794874</v>
      </c>
      <c r="AG31" s="64">
        <v>2471.8115691897701</v>
      </c>
      <c r="AH31" s="64">
        <f t="shared" si="20"/>
        <v>14.542206410282688</v>
      </c>
      <c r="AI31" s="35">
        <f t="shared" si="21"/>
        <v>11.635054540282688</v>
      </c>
      <c r="AJ31" s="33">
        <f t="shared" si="22"/>
        <v>2.4572693627794872E-3</v>
      </c>
      <c r="AK31" s="33">
        <f t="shared" si="3"/>
        <v>2.4718115691897699E-3</v>
      </c>
      <c r="AL31" s="3">
        <v>1.6950000000000001</v>
      </c>
      <c r="AM31" s="3">
        <v>0.245</v>
      </c>
      <c r="AN31" s="3">
        <v>6.3849999999999998</v>
      </c>
      <c r="AO31" s="3">
        <v>5.91</v>
      </c>
      <c r="AP31" s="3">
        <v>0.47499999999999998</v>
      </c>
      <c r="AQ31" s="3">
        <v>3.85</v>
      </c>
      <c r="AR31" s="3">
        <v>3</v>
      </c>
      <c r="AS31" s="3">
        <v>0.26500000000000001</v>
      </c>
      <c r="AT31" s="3">
        <v>4.8149999999999995</v>
      </c>
      <c r="AU31" s="3">
        <v>4.3600000000000003</v>
      </c>
      <c r="AV31" s="3">
        <v>0.46500000000000002</v>
      </c>
      <c r="AW31" s="3">
        <v>2</v>
      </c>
      <c r="AX31" s="3">
        <f t="shared" si="4"/>
        <v>1.3049999999999999</v>
      </c>
      <c r="AY31" s="3">
        <f t="shared" si="5"/>
        <v>2.0000000000000018E-2</v>
      </c>
      <c r="AZ31" s="3">
        <f t="shared" si="6"/>
        <v>-1.5700000000000003</v>
      </c>
      <c r="BA31" s="3">
        <f t="shared" si="7"/>
        <v>-1.5499999999999998</v>
      </c>
      <c r="BB31" s="3">
        <f t="shared" si="8"/>
        <v>-9.9999999999999534E-3</v>
      </c>
      <c r="BC31" s="3">
        <f t="shared" si="9"/>
        <v>-1.85</v>
      </c>
      <c r="BD31" s="35">
        <f t="shared" si="10"/>
        <v>1.3335090299999999</v>
      </c>
      <c r="BE31" s="35">
        <f t="shared" si="11"/>
        <v>2.0436920000000018E-2</v>
      </c>
      <c r="BF31" s="35">
        <f t="shared" si="12"/>
        <v>-1.6042982200000004</v>
      </c>
      <c r="BG31" s="35">
        <f t="shared" si="13"/>
        <v>-1.5838612999999999</v>
      </c>
      <c r="BH31" s="35">
        <f t="shared" si="14"/>
        <v>-1.0218459999999952E-2</v>
      </c>
      <c r="BI31" s="35">
        <f t="shared" si="15"/>
        <v>-1.8904151000000002</v>
      </c>
      <c r="BJ31" s="3">
        <f t="shared" si="29"/>
        <v>1.1635054540282688E-5</v>
      </c>
      <c r="BK31" s="3">
        <f t="shared" si="16"/>
        <v>-4.4584627281636391E-4</v>
      </c>
      <c r="BL31" s="3">
        <f t="shared" si="17"/>
        <v>-1.4861542427212131E-4</v>
      </c>
      <c r="BM31" s="3">
        <v>3.5</v>
      </c>
      <c r="BN31" s="3">
        <f t="shared" ref="BN31:BN36" si="53">BM31/2</f>
        <v>1.75</v>
      </c>
      <c r="BO31" s="3">
        <v>1</v>
      </c>
      <c r="BP31" s="3">
        <f t="shared" ref="BP31:BP36" si="54">(2*3.14159265359*BN31*BO31)+(2*3.14159265359*BN31^2)</f>
        <v>30.237829290803752</v>
      </c>
      <c r="BQ31" s="38">
        <f t="shared" ref="BQ31:BQ36" si="55">BL31/BP31</f>
        <v>-4.9148840296323716E-6</v>
      </c>
      <c r="BR31" s="38">
        <f t="shared" ref="BR31:BR36" si="56">BQ31*10^3</f>
        <v>-4.9148840296323716E-3</v>
      </c>
      <c r="BS31" s="38">
        <f t="shared" ref="BS31:BS36" si="57">BQ31*10^6</f>
        <v>-4.9148840296323719</v>
      </c>
      <c r="BT31" s="8">
        <f t="shared" ref="BT31:BT36" si="58">BR31*12</f>
        <v>-5.8978608355588463E-2</v>
      </c>
      <c r="BU31" s="39"/>
      <c r="BV31" s="40">
        <f>BT31+BU40</f>
        <v>-7.9046188159012404E-2</v>
      </c>
      <c r="BW31" s="61">
        <f t="shared" si="33"/>
        <v>-28.851858678039527</v>
      </c>
    </row>
    <row r="32" spans="1:75" s="9" customFormat="1" x14ac:dyDescent="0.2">
      <c r="A32" s="3">
        <v>2235</v>
      </c>
      <c r="B32" s="5">
        <v>44116</v>
      </c>
      <c r="C32" s="3">
        <v>10</v>
      </c>
      <c r="D32" s="3">
        <v>7.85</v>
      </c>
      <c r="E32" s="3">
        <v>7832</v>
      </c>
      <c r="F32" s="2" t="s">
        <v>63</v>
      </c>
      <c r="G32" s="8" t="s">
        <v>12</v>
      </c>
      <c r="H32" s="9" t="s">
        <v>18</v>
      </c>
      <c r="I32" s="9" t="s">
        <v>19</v>
      </c>
      <c r="J32" s="9">
        <v>2.75</v>
      </c>
      <c r="K32" s="9">
        <v>31.180447366080919</v>
      </c>
      <c r="L32" s="9">
        <v>31.202777166242935</v>
      </c>
      <c r="M32" s="9">
        <f t="shared" si="0"/>
        <v>2.23298001620158E-2</v>
      </c>
      <c r="N32" s="9">
        <v>1.0218689999999999</v>
      </c>
      <c r="O32" s="10">
        <v>7.8547941731102107</v>
      </c>
      <c r="P32" s="28">
        <v>8.076347056822538</v>
      </c>
      <c r="Q32" s="6">
        <f t="shared" si="1"/>
        <v>0.22155288371232729</v>
      </c>
      <c r="R32" s="11">
        <v>2.6837828591093782</v>
      </c>
      <c r="S32" s="29">
        <v>4.0634271312598234</v>
      </c>
      <c r="T32" s="32">
        <f t="shared" si="18"/>
        <v>1.3796442721504452</v>
      </c>
      <c r="U32" s="31">
        <v>742.38557120531232</v>
      </c>
      <c r="V32" s="30">
        <v>404.9723536985635</v>
      </c>
      <c r="W32" s="36">
        <f t="shared" si="19"/>
        <v>-337.41321750674882</v>
      </c>
      <c r="X32" s="31">
        <v>770.63767490129544</v>
      </c>
      <c r="Y32" s="30">
        <v>420.38372091068976</v>
      </c>
      <c r="Z32" s="36">
        <f t="shared" si="2"/>
        <v>-350.25395399060568</v>
      </c>
      <c r="AA32" s="63">
        <v>2251.2248260000001</v>
      </c>
      <c r="AB32" s="63">
        <v>2136.9298760000001</v>
      </c>
      <c r="AC32" s="64">
        <f t="shared" si="26"/>
        <v>-114.29494999999997</v>
      </c>
      <c r="AD32" s="34">
        <f t="shared" si="27"/>
        <v>2.2512248260000002E-3</v>
      </c>
      <c r="AE32" s="34">
        <f t="shared" si="28"/>
        <v>2.1369298760000001E-3</v>
      </c>
      <c r="AF32" s="63">
        <v>2457.2693627794874</v>
      </c>
      <c r="AG32" s="64">
        <v>2468.7652983723001</v>
      </c>
      <c r="AH32" s="64">
        <f t="shared" si="20"/>
        <v>11.495935592812657</v>
      </c>
      <c r="AI32" s="35">
        <f t="shared" si="21"/>
        <v>8.5887182878126573</v>
      </c>
      <c r="AJ32" s="33">
        <f t="shared" si="22"/>
        <v>2.4572693627794872E-3</v>
      </c>
      <c r="AK32" s="33">
        <f t="shared" si="3"/>
        <v>2.4687652983722999E-3</v>
      </c>
      <c r="AL32" s="3">
        <v>1.6950000000000001</v>
      </c>
      <c r="AM32" s="3">
        <v>0.245</v>
      </c>
      <c r="AN32" s="3">
        <v>6.3849999999999998</v>
      </c>
      <c r="AO32" s="3">
        <v>5.91</v>
      </c>
      <c r="AP32" s="3">
        <v>0.47499999999999998</v>
      </c>
      <c r="AQ32" s="3">
        <v>3.85</v>
      </c>
      <c r="AR32" s="3">
        <v>3</v>
      </c>
      <c r="AS32" s="3">
        <v>0.26500000000000001</v>
      </c>
      <c r="AT32" s="3">
        <v>4.8149999999999995</v>
      </c>
      <c r="AU32" s="3">
        <v>4.3600000000000003</v>
      </c>
      <c r="AV32" s="3">
        <v>0.46500000000000002</v>
      </c>
      <c r="AW32" s="3">
        <v>2</v>
      </c>
      <c r="AX32" s="3">
        <f t="shared" si="4"/>
        <v>1.3049999999999999</v>
      </c>
      <c r="AY32" s="3">
        <f t="shared" si="5"/>
        <v>2.0000000000000018E-2</v>
      </c>
      <c r="AZ32" s="3">
        <f t="shared" si="6"/>
        <v>-1.5700000000000003</v>
      </c>
      <c r="BA32" s="3">
        <f t="shared" si="7"/>
        <v>-1.5499999999999998</v>
      </c>
      <c r="BB32" s="3">
        <f t="shared" si="8"/>
        <v>-9.9999999999999534E-3</v>
      </c>
      <c r="BC32" s="3">
        <f t="shared" si="9"/>
        <v>-1.85</v>
      </c>
      <c r="BD32" s="35">
        <f t="shared" si="10"/>
        <v>1.3335390449999998</v>
      </c>
      <c r="BE32" s="35">
        <f t="shared" si="11"/>
        <v>2.0437380000000015E-2</v>
      </c>
      <c r="BF32" s="35">
        <f t="shared" si="12"/>
        <v>-1.6043343300000001</v>
      </c>
      <c r="BG32" s="35">
        <f t="shared" si="13"/>
        <v>-1.5838969499999997</v>
      </c>
      <c r="BH32" s="35">
        <f t="shared" si="14"/>
        <v>-1.0218689999999952E-2</v>
      </c>
      <c r="BI32" s="35">
        <f t="shared" si="15"/>
        <v>-1.8904576499999999</v>
      </c>
      <c r="BJ32" s="3">
        <f t="shared" si="29"/>
        <v>8.5887182878126565E-6</v>
      </c>
      <c r="BK32" s="3">
        <f t="shared" si="16"/>
        <v>-3.2912043630183111E-4</v>
      </c>
      <c r="BL32" s="3">
        <f t="shared" si="17"/>
        <v>-1.0970681210061037E-4</v>
      </c>
      <c r="BM32" s="3">
        <v>3.9</v>
      </c>
      <c r="BN32" s="3">
        <f t="shared" si="53"/>
        <v>1.95</v>
      </c>
      <c r="BO32" s="3">
        <v>1.8</v>
      </c>
      <c r="BP32" s="3">
        <f t="shared" si="54"/>
        <v>45.945792558753752</v>
      </c>
      <c r="BQ32" s="38">
        <f t="shared" si="55"/>
        <v>-2.3877444699712477E-6</v>
      </c>
      <c r="BR32" s="38">
        <f t="shared" si="56"/>
        <v>-2.3877444699712475E-3</v>
      </c>
      <c r="BS32" s="38">
        <f t="shared" si="57"/>
        <v>-2.3877444699712478</v>
      </c>
      <c r="BT32" s="8">
        <f t="shared" si="58"/>
        <v>-2.865293363965497E-2</v>
      </c>
      <c r="BU32" s="39"/>
      <c r="BV32" s="40">
        <f>BT32+BU41</f>
        <v>-5.4729604066952889E-2</v>
      </c>
      <c r="BW32" s="61">
        <f t="shared" si="33"/>
        <v>-19.976305484437805</v>
      </c>
    </row>
    <row r="33" spans="1:75" s="9" customFormat="1" x14ac:dyDescent="0.2">
      <c r="A33" s="3">
        <v>2236</v>
      </c>
      <c r="B33" s="5">
        <v>44116</v>
      </c>
      <c r="C33" s="3">
        <v>10</v>
      </c>
      <c r="D33" s="3">
        <v>7.85</v>
      </c>
      <c r="E33" s="3">
        <v>7855</v>
      </c>
      <c r="F33" s="2" t="s">
        <v>63</v>
      </c>
      <c r="G33" s="8" t="s">
        <v>12</v>
      </c>
      <c r="H33" s="9" t="s">
        <v>18</v>
      </c>
      <c r="I33" s="9" t="s">
        <v>19</v>
      </c>
      <c r="J33" s="9">
        <v>2.75</v>
      </c>
      <c r="K33" s="9">
        <v>31.180447366080919</v>
      </c>
      <c r="L33" s="9">
        <v>31.146295421802108</v>
      </c>
      <c r="M33" s="9">
        <f t="shared" si="0"/>
        <v>-3.4151944278811186E-2</v>
      </c>
      <c r="N33" s="9">
        <v>1.0218259999999999</v>
      </c>
      <c r="O33" s="10">
        <v>7.8547941731102107</v>
      </c>
      <c r="P33" s="28">
        <v>8.0789498253949716</v>
      </c>
      <c r="Q33" s="6">
        <f t="shared" si="1"/>
        <v>0.22415565228476098</v>
      </c>
      <c r="R33" s="11">
        <v>2.6837828591093782</v>
      </c>
      <c r="S33" s="29">
        <v>4.0812610427784666</v>
      </c>
      <c r="T33" s="32">
        <f t="shared" si="18"/>
        <v>1.3974781836690884</v>
      </c>
      <c r="U33" s="31">
        <v>742.38557120531232</v>
      </c>
      <c r="V33" s="30">
        <v>402.4743284368854</v>
      </c>
      <c r="W33" s="36">
        <f t="shared" si="19"/>
        <v>-339.91124276842692</v>
      </c>
      <c r="X33" s="31">
        <v>770.63767490129544</v>
      </c>
      <c r="Y33" s="30">
        <v>417.7911209396774</v>
      </c>
      <c r="Z33" s="36">
        <f t="shared" si="2"/>
        <v>-352.84655396161804</v>
      </c>
      <c r="AA33" s="63">
        <v>2251.2248260000001</v>
      </c>
      <c r="AB33" s="63">
        <v>2136.9501060000002</v>
      </c>
      <c r="AC33" s="64">
        <f t="shared" si="26"/>
        <v>-114.27471999999989</v>
      </c>
      <c r="AD33" s="34">
        <f t="shared" si="27"/>
        <v>2.2512248260000002E-3</v>
      </c>
      <c r="AE33" s="34">
        <f t="shared" si="28"/>
        <v>2.1369501060000003E-3</v>
      </c>
      <c r="AF33" s="63">
        <v>2457.2693627794874</v>
      </c>
      <c r="AG33" s="64">
        <v>2470.08448545793</v>
      </c>
      <c r="AH33" s="64">
        <f t="shared" si="20"/>
        <v>12.815122678442549</v>
      </c>
      <c r="AI33" s="35">
        <f t="shared" si="21"/>
        <v>9.9080277084425497</v>
      </c>
      <c r="AJ33" s="33">
        <f t="shared" si="22"/>
        <v>2.4572693627794872E-3</v>
      </c>
      <c r="AK33" s="33">
        <f t="shared" si="3"/>
        <v>2.4700844854579299E-3</v>
      </c>
      <c r="AL33" s="3">
        <v>1.6950000000000001</v>
      </c>
      <c r="AM33" s="3">
        <v>0.245</v>
      </c>
      <c r="AN33" s="3">
        <v>6.3849999999999998</v>
      </c>
      <c r="AO33" s="3">
        <v>5.91</v>
      </c>
      <c r="AP33" s="3">
        <v>0.47499999999999998</v>
      </c>
      <c r="AQ33" s="3">
        <v>3.85</v>
      </c>
      <c r="AR33" s="3">
        <v>3</v>
      </c>
      <c r="AS33" s="3">
        <v>0.26500000000000001</v>
      </c>
      <c r="AT33" s="3">
        <v>4.8149999999999995</v>
      </c>
      <c r="AU33" s="3">
        <v>4.3600000000000003</v>
      </c>
      <c r="AV33" s="3">
        <v>0.46500000000000002</v>
      </c>
      <c r="AW33" s="3">
        <v>2</v>
      </c>
      <c r="AX33" s="3">
        <f t="shared" si="4"/>
        <v>1.3049999999999999</v>
      </c>
      <c r="AY33" s="3">
        <f t="shared" si="5"/>
        <v>2.0000000000000018E-2</v>
      </c>
      <c r="AZ33" s="3">
        <f t="shared" si="6"/>
        <v>-1.5700000000000003</v>
      </c>
      <c r="BA33" s="3">
        <f t="shared" si="7"/>
        <v>-1.5499999999999998</v>
      </c>
      <c r="BB33" s="3">
        <f t="shared" si="8"/>
        <v>-9.9999999999999534E-3</v>
      </c>
      <c r="BC33" s="3">
        <f t="shared" si="9"/>
        <v>-1.85</v>
      </c>
      <c r="BD33" s="35">
        <f t="shared" si="10"/>
        <v>1.3334829299999997</v>
      </c>
      <c r="BE33" s="35">
        <f t="shared" si="11"/>
        <v>2.0436520000000017E-2</v>
      </c>
      <c r="BF33" s="35">
        <f t="shared" si="12"/>
        <v>-1.6042668200000001</v>
      </c>
      <c r="BG33" s="35">
        <f t="shared" si="13"/>
        <v>-1.5838302999999996</v>
      </c>
      <c r="BH33" s="35">
        <f t="shared" si="14"/>
        <v>-1.0218259999999951E-2</v>
      </c>
      <c r="BI33" s="35">
        <f t="shared" si="15"/>
        <v>-1.8903781</v>
      </c>
      <c r="BJ33" s="3">
        <f t="shared" si="29"/>
        <v>9.9080277084425493E-6</v>
      </c>
      <c r="BK33" s="3">
        <f t="shared" si="16"/>
        <v>-3.796605120452631E-4</v>
      </c>
      <c r="BL33" s="3">
        <f t="shared" si="17"/>
        <v>-1.265535040150877E-4</v>
      </c>
      <c r="BM33" s="3">
        <v>3.8</v>
      </c>
      <c r="BN33" s="3">
        <f t="shared" si="53"/>
        <v>1.9</v>
      </c>
      <c r="BO33" s="3">
        <v>1.9</v>
      </c>
      <c r="BP33" s="3">
        <f t="shared" si="54"/>
        <v>45.364597917839596</v>
      </c>
      <c r="BQ33" s="38">
        <f t="shared" si="55"/>
        <v>-2.7896974694736712E-6</v>
      </c>
      <c r="BR33" s="38">
        <f t="shared" si="56"/>
        <v>-2.7896974694736711E-3</v>
      </c>
      <c r="BS33" s="38">
        <f t="shared" si="57"/>
        <v>-2.7896974694736714</v>
      </c>
      <c r="BT33" s="8">
        <f t="shared" si="58"/>
        <v>-3.3476369633684055E-2</v>
      </c>
      <c r="BU33" s="39"/>
      <c r="BV33" s="40">
        <f>BT33+BU42</f>
        <v>-5.3966549175236231E-2</v>
      </c>
      <c r="BW33" s="61">
        <f t="shared" si="33"/>
        <v>-19.697790448961225</v>
      </c>
    </row>
    <row r="34" spans="1:75" s="9" customFormat="1" x14ac:dyDescent="0.2">
      <c r="A34" s="3">
        <v>2237</v>
      </c>
      <c r="B34" s="5">
        <v>44116</v>
      </c>
      <c r="C34" s="3">
        <v>10</v>
      </c>
      <c r="D34" s="3">
        <v>7.85</v>
      </c>
      <c r="E34" s="3">
        <v>7833</v>
      </c>
      <c r="F34" s="2" t="s">
        <v>63</v>
      </c>
      <c r="G34" s="8" t="s">
        <v>12</v>
      </c>
      <c r="H34" s="9" t="s">
        <v>18</v>
      </c>
      <c r="I34" s="9" t="s">
        <v>19</v>
      </c>
      <c r="J34" s="9">
        <v>2.75</v>
      </c>
      <c r="K34" s="9">
        <v>31.180447366080919</v>
      </c>
      <c r="L34" s="9">
        <v>31.188328500673087</v>
      </c>
      <c r="M34" s="9">
        <f t="shared" ref="M34:M65" si="59">L34-K34</f>
        <v>7.8811345921678821E-3</v>
      </c>
      <c r="N34" s="9">
        <v>1.0218579999999999</v>
      </c>
      <c r="O34" s="10">
        <v>7.8547941731102107</v>
      </c>
      <c r="P34" s="28">
        <v>8.0926196298420869</v>
      </c>
      <c r="Q34" s="6">
        <f t="shared" ref="Q34:Q65" si="60">P34-O34</f>
        <v>0.23782545673187627</v>
      </c>
      <c r="R34" s="11">
        <v>2.6837828591093782</v>
      </c>
      <c r="S34" s="29">
        <v>4.190059485465925</v>
      </c>
      <c r="T34" s="32">
        <f t="shared" ref="T34:T65" si="61">S34-R34</f>
        <v>1.5062766263565468</v>
      </c>
      <c r="U34" s="31">
        <v>742.38557120531232</v>
      </c>
      <c r="V34" s="30">
        <v>387.58365801352858</v>
      </c>
      <c r="W34" s="36">
        <f t="shared" ref="W34:W65" si="62">V34-U34</f>
        <v>-354.80191319178374</v>
      </c>
      <c r="X34" s="31">
        <v>770.63767490129544</v>
      </c>
      <c r="Y34" s="30">
        <v>402.33341257307899</v>
      </c>
      <c r="Z34" s="36">
        <f t="shared" ref="Z34:Z65" si="63">Y34-X34</f>
        <v>-368.30426232821645</v>
      </c>
      <c r="AA34" s="63">
        <v>2251.2248260000001</v>
      </c>
      <c r="AB34" s="63">
        <v>2131.9594059999999</v>
      </c>
      <c r="AC34" s="64">
        <f t="shared" si="26"/>
        <v>-119.26542000000018</v>
      </c>
      <c r="AD34" s="34">
        <f t="shared" si="27"/>
        <v>2.2512248260000002E-3</v>
      </c>
      <c r="AE34" s="34">
        <f t="shared" si="28"/>
        <v>2.1319594059999998E-3</v>
      </c>
      <c r="AF34" s="63">
        <v>2457.2693627794874</v>
      </c>
      <c r="AG34" s="64">
        <v>2474.7249173323698</v>
      </c>
      <c r="AH34" s="64">
        <f t="shared" ref="AH34:AH65" si="64">AG34-AF34</f>
        <v>17.455554552882404</v>
      </c>
      <c r="AI34" s="35">
        <f t="shared" ref="AI34:AI65" si="65">AH34+BE34+(BG34+BH34)-BD34</f>
        <v>14.548368542882404</v>
      </c>
      <c r="AJ34" s="33">
        <f t="shared" ref="AJ34:AJ65" si="66">AF34*10^-6</f>
        <v>2.4572693627794872E-3</v>
      </c>
      <c r="AK34" s="33">
        <f t="shared" ref="AK34:AK65" si="67">AG34*10^-6</f>
        <v>2.4747249173323695E-3</v>
      </c>
      <c r="AL34" s="3">
        <v>1.6950000000000001</v>
      </c>
      <c r="AM34" s="3">
        <v>0.245</v>
      </c>
      <c r="AN34" s="3">
        <v>6.3849999999999998</v>
      </c>
      <c r="AO34" s="3">
        <v>5.91</v>
      </c>
      <c r="AP34" s="3">
        <v>0.47499999999999998</v>
      </c>
      <c r="AQ34" s="3">
        <v>3.85</v>
      </c>
      <c r="AR34" s="3">
        <v>3</v>
      </c>
      <c r="AS34" s="3">
        <v>0.26500000000000001</v>
      </c>
      <c r="AT34" s="3">
        <v>4.8149999999999995</v>
      </c>
      <c r="AU34" s="3">
        <v>4.3600000000000003</v>
      </c>
      <c r="AV34" s="3">
        <v>0.46500000000000002</v>
      </c>
      <c r="AW34" s="3">
        <v>2</v>
      </c>
      <c r="AX34" s="3">
        <f t="shared" ref="AX34:AX65" si="68">AR34-AL34</f>
        <v>1.3049999999999999</v>
      </c>
      <c r="AY34" s="3">
        <f t="shared" ref="AY34:AY65" si="69">AS34-AM34</f>
        <v>2.0000000000000018E-2</v>
      </c>
      <c r="AZ34" s="3">
        <f t="shared" ref="AZ34:AZ65" si="70">AT34-AN34</f>
        <v>-1.5700000000000003</v>
      </c>
      <c r="BA34" s="3">
        <f t="shared" ref="BA34:BA65" si="71">AU34-AO34</f>
        <v>-1.5499999999999998</v>
      </c>
      <c r="BB34" s="3">
        <f t="shared" ref="BB34:BB65" si="72">AV34-AP34</f>
        <v>-9.9999999999999534E-3</v>
      </c>
      <c r="BC34" s="3">
        <f t="shared" ref="BC34:BC65" si="73">AW34-AQ34</f>
        <v>-1.85</v>
      </c>
      <c r="BD34" s="35">
        <f t="shared" ref="BD34:BD65" si="74">AX34*N34</f>
        <v>1.33352469</v>
      </c>
      <c r="BE34" s="35">
        <f t="shared" ref="BE34:BE65" si="75">AY34*N34</f>
        <v>2.0437160000000017E-2</v>
      </c>
      <c r="BF34" s="35">
        <f t="shared" ref="BF34:BF65" si="76">AZ34*N34</f>
        <v>-1.6043170600000003</v>
      </c>
      <c r="BG34" s="35">
        <f t="shared" ref="BG34:BG65" si="77">BA34*N34</f>
        <v>-1.5838798999999997</v>
      </c>
      <c r="BH34" s="35">
        <f t="shared" ref="BH34:BH65" si="78">BB34*N34</f>
        <v>-1.0218579999999951E-2</v>
      </c>
      <c r="BI34" s="35">
        <f t="shared" ref="BI34:BI65" si="79">BC34*N34</f>
        <v>-1.8904372999999999</v>
      </c>
      <c r="BJ34" s="3">
        <f t="shared" ref="BJ34:BJ65" si="80">AI34*10^-6</f>
        <v>1.4548368542882403E-5</v>
      </c>
      <c r="BK34" s="3">
        <f t="shared" ref="BK34:BK65" si="81">-(0.5*BJ34*100*0.75*N34)</f>
        <v>-5.574887543434773E-4</v>
      </c>
      <c r="BL34" s="3">
        <f t="shared" ref="BL34:BL65" si="82">BK34/3</f>
        <v>-1.8582958478115911E-4</v>
      </c>
      <c r="BM34" s="3">
        <v>4</v>
      </c>
      <c r="BN34" s="3">
        <f t="shared" si="53"/>
        <v>2</v>
      </c>
      <c r="BO34" s="3">
        <v>1.3</v>
      </c>
      <c r="BP34" s="3">
        <f t="shared" si="54"/>
        <v>41.469023027388005</v>
      </c>
      <c r="BQ34" s="38">
        <f t="shared" si="55"/>
        <v>-4.4811662107021162E-6</v>
      </c>
      <c r="BR34" s="38">
        <f t="shared" si="56"/>
        <v>-4.4811662107021163E-3</v>
      </c>
      <c r="BS34" s="38">
        <f t="shared" si="57"/>
        <v>-4.4811662107021162</v>
      </c>
      <c r="BT34" s="8">
        <f t="shared" si="58"/>
        <v>-5.3773994528425392E-2</v>
      </c>
      <c r="BU34" s="39"/>
      <c r="BV34" s="40">
        <f>BT34+BU43</f>
        <v>-6.9029994751975757E-2</v>
      </c>
      <c r="BW34" s="61">
        <f t="shared" si="33"/>
        <v>-25.195948084471151</v>
      </c>
    </row>
    <row r="35" spans="1:75" s="9" customFormat="1" x14ac:dyDescent="0.2">
      <c r="A35" s="3">
        <v>5856</v>
      </c>
      <c r="B35" s="5">
        <v>44119</v>
      </c>
      <c r="C35" s="3">
        <v>10</v>
      </c>
      <c r="D35" s="3">
        <v>7.85</v>
      </c>
      <c r="E35" s="2">
        <v>7826</v>
      </c>
      <c r="F35" s="12" t="s">
        <v>63</v>
      </c>
      <c r="G35" s="8" t="s">
        <v>12</v>
      </c>
      <c r="H35" s="9" t="s">
        <v>44</v>
      </c>
      <c r="I35" s="9" t="s">
        <v>45</v>
      </c>
      <c r="J35" s="9">
        <v>3</v>
      </c>
      <c r="K35" s="9">
        <v>33.033021241765226</v>
      </c>
      <c r="L35" s="9">
        <v>33.054016808230436</v>
      </c>
      <c r="M35" s="9">
        <f t="shared" si="59"/>
        <v>2.0995566465209947E-2</v>
      </c>
      <c r="N35" s="13">
        <v>1.023279</v>
      </c>
      <c r="O35" s="10">
        <v>7.8499968217512626</v>
      </c>
      <c r="P35" s="28">
        <v>8.0519216721605389</v>
      </c>
      <c r="Q35" s="6">
        <f t="shared" si="60"/>
        <v>0.20192485040927632</v>
      </c>
      <c r="R35" s="11">
        <v>2.7372854404148672</v>
      </c>
      <c r="S35" s="29">
        <v>3.9859452394219681</v>
      </c>
      <c r="T35" s="32">
        <f t="shared" si="61"/>
        <v>1.2486597990071009</v>
      </c>
      <c r="U35" s="31">
        <v>740.78079958829437</v>
      </c>
      <c r="V35" s="30">
        <v>425.44899091647073</v>
      </c>
      <c r="W35" s="36">
        <f t="shared" si="62"/>
        <v>-315.33180867182364</v>
      </c>
      <c r="X35" s="31">
        <v>768.94235622237909</v>
      </c>
      <c r="Y35" s="30">
        <v>441.62268738471795</v>
      </c>
      <c r="Z35" s="36">
        <f t="shared" si="63"/>
        <v>-327.31966883766114</v>
      </c>
      <c r="AA35" s="64">
        <v>2246.9537487994012</v>
      </c>
      <c r="AB35" s="64">
        <v>2138.7911087994012</v>
      </c>
      <c r="AC35" s="64">
        <f t="shared" si="26"/>
        <v>-108.16264000000001</v>
      </c>
      <c r="AD35" s="34">
        <f t="shared" si="27"/>
        <v>2.2469537487994013E-3</v>
      </c>
      <c r="AE35" s="34">
        <f t="shared" si="28"/>
        <v>2.138791108799401E-3</v>
      </c>
      <c r="AF35" s="64">
        <v>2462.65114689133</v>
      </c>
      <c r="AG35" s="64">
        <v>2471.0288603106201</v>
      </c>
      <c r="AH35" s="64">
        <f t="shared" si="64"/>
        <v>8.377713419290103</v>
      </c>
      <c r="AI35" s="35">
        <f t="shared" si="65"/>
        <v>5.4664846642901033</v>
      </c>
      <c r="AJ35" s="33">
        <f t="shared" si="66"/>
        <v>2.46265114689133E-3</v>
      </c>
      <c r="AK35" s="33">
        <f t="shared" si="67"/>
        <v>2.4710288603106202E-3</v>
      </c>
      <c r="AL35" s="3">
        <v>1.6950000000000001</v>
      </c>
      <c r="AM35" s="3">
        <v>0.245</v>
      </c>
      <c r="AN35" s="3">
        <v>6.3849999999999998</v>
      </c>
      <c r="AO35" s="3">
        <v>5.91</v>
      </c>
      <c r="AP35" s="3">
        <v>0.47499999999999998</v>
      </c>
      <c r="AQ35" s="3">
        <v>3.85</v>
      </c>
      <c r="AR35" s="3">
        <v>3</v>
      </c>
      <c r="AS35" s="3">
        <v>0.26500000000000001</v>
      </c>
      <c r="AT35" s="3">
        <v>4.8149999999999995</v>
      </c>
      <c r="AU35" s="3">
        <v>4.3600000000000003</v>
      </c>
      <c r="AV35" s="3">
        <v>0.46500000000000002</v>
      </c>
      <c r="AW35" s="3">
        <v>2</v>
      </c>
      <c r="AX35" s="3">
        <f t="shared" si="68"/>
        <v>1.3049999999999999</v>
      </c>
      <c r="AY35" s="3">
        <f t="shared" si="69"/>
        <v>2.0000000000000018E-2</v>
      </c>
      <c r="AZ35" s="3">
        <f t="shared" si="70"/>
        <v>-1.5700000000000003</v>
      </c>
      <c r="BA35" s="3">
        <f t="shared" si="71"/>
        <v>-1.5499999999999998</v>
      </c>
      <c r="BB35" s="3">
        <f t="shared" si="72"/>
        <v>-9.9999999999999534E-3</v>
      </c>
      <c r="BC35" s="3">
        <f t="shared" si="73"/>
        <v>-1.85</v>
      </c>
      <c r="BD35" s="35">
        <f t="shared" si="74"/>
        <v>1.335379095</v>
      </c>
      <c r="BE35" s="35">
        <f t="shared" si="75"/>
        <v>2.0465580000000018E-2</v>
      </c>
      <c r="BF35" s="35">
        <f t="shared" si="76"/>
        <v>-1.6065480300000003</v>
      </c>
      <c r="BG35" s="35">
        <f t="shared" si="77"/>
        <v>-1.5860824499999999</v>
      </c>
      <c r="BH35" s="35">
        <f t="shared" si="78"/>
        <v>-1.0232789999999953E-2</v>
      </c>
      <c r="BI35" s="35">
        <f t="shared" si="79"/>
        <v>-1.8930661500000001</v>
      </c>
      <c r="BJ35" s="3">
        <f t="shared" si="80"/>
        <v>5.4664846642901032E-6</v>
      </c>
      <c r="BK35" s="3">
        <f t="shared" si="81"/>
        <v>-2.097652110296292E-4</v>
      </c>
      <c r="BL35" s="3">
        <f t="shared" si="82"/>
        <v>-6.9921737009876397E-5</v>
      </c>
      <c r="BM35" s="3">
        <v>3.9</v>
      </c>
      <c r="BN35" s="3">
        <f t="shared" si="53"/>
        <v>1.95</v>
      </c>
      <c r="BO35" s="3">
        <v>1.6</v>
      </c>
      <c r="BP35" s="3">
        <f t="shared" si="54"/>
        <v>43.495350288953546</v>
      </c>
      <c r="BQ35" s="38">
        <f t="shared" si="55"/>
        <v>-1.6075680859072039E-6</v>
      </c>
      <c r="BR35" s="38">
        <f t="shared" si="56"/>
        <v>-1.6075680859072039E-3</v>
      </c>
      <c r="BS35" s="38">
        <f t="shared" si="57"/>
        <v>-1.6075680859072039</v>
      </c>
      <c r="BT35" s="8">
        <f t="shared" si="58"/>
        <v>-1.9290817030886448E-2</v>
      </c>
      <c r="BU35" s="39"/>
      <c r="BV35" s="40">
        <f>BT35+BU38</f>
        <v>-4.8267904528030259E-2</v>
      </c>
      <c r="BW35" s="61">
        <f t="shared" si="33"/>
        <v>-17.617785152731045</v>
      </c>
    </row>
    <row r="36" spans="1:75" s="9" customFormat="1" ht="17" customHeight="1" x14ac:dyDescent="0.2">
      <c r="A36" s="3">
        <v>5857</v>
      </c>
      <c r="B36" s="5">
        <v>44119</v>
      </c>
      <c r="C36" s="3">
        <v>10</v>
      </c>
      <c r="D36" s="3">
        <v>7.85</v>
      </c>
      <c r="E36" s="2">
        <v>7815</v>
      </c>
      <c r="F36" s="12" t="s">
        <v>63</v>
      </c>
      <c r="G36" s="8" t="s">
        <v>12</v>
      </c>
      <c r="H36" s="9" t="s">
        <v>44</v>
      </c>
      <c r="I36" s="9" t="s">
        <v>45</v>
      </c>
      <c r="J36" s="9">
        <v>3</v>
      </c>
      <c r="K36" s="9">
        <v>33.033021241765226</v>
      </c>
      <c r="L36" s="9">
        <v>33.026460079891955</v>
      </c>
      <c r="M36" s="9">
        <f t="shared" si="59"/>
        <v>-6.5611618732717147E-3</v>
      </c>
      <c r="N36" s="13">
        <v>1.023258</v>
      </c>
      <c r="O36" s="10">
        <v>7.8499968217512626</v>
      </c>
      <c r="P36" s="28">
        <v>8.0604929566833547</v>
      </c>
      <c r="Q36" s="6">
        <f t="shared" si="60"/>
        <v>0.21049613493209218</v>
      </c>
      <c r="R36" s="11">
        <v>2.7372854404148672</v>
      </c>
      <c r="S36" s="29">
        <v>4.0486068506529032</v>
      </c>
      <c r="T36" s="32">
        <f t="shared" si="61"/>
        <v>1.3113214102380359</v>
      </c>
      <c r="U36" s="31">
        <v>740.78079958829437</v>
      </c>
      <c r="V36" s="30">
        <v>415.66810322692783</v>
      </c>
      <c r="W36" s="36">
        <f t="shared" si="62"/>
        <v>-325.11269636136655</v>
      </c>
      <c r="X36" s="31">
        <v>768.94235622237909</v>
      </c>
      <c r="Y36" s="30">
        <v>431.47021932812629</v>
      </c>
      <c r="Z36" s="36">
        <f t="shared" si="63"/>
        <v>-337.4721368942528</v>
      </c>
      <c r="AA36" s="64">
        <v>2246.9537487994012</v>
      </c>
      <c r="AB36" s="64">
        <v>2135.4908587994014</v>
      </c>
      <c r="AC36" s="64">
        <f t="shared" si="26"/>
        <v>-111.46288999999979</v>
      </c>
      <c r="AD36" s="34">
        <f t="shared" ref="AD36:AD67" si="83">AA36*10^-6</f>
        <v>2.2469537487994013E-3</v>
      </c>
      <c r="AE36" s="34">
        <f t="shared" si="28"/>
        <v>2.1354908587994013E-3</v>
      </c>
      <c r="AF36" s="64">
        <v>2462.65114689133</v>
      </c>
      <c r="AG36" s="64">
        <v>2473.2314091991002</v>
      </c>
      <c r="AH36" s="64">
        <f t="shared" si="64"/>
        <v>10.580262307770226</v>
      </c>
      <c r="AI36" s="35">
        <f t="shared" si="65"/>
        <v>7.6690932977702282</v>
      </c>
      <c r="AJ36" s="33">
        <f t="shared" si="66"/>
        <v>2.46265114689133E-3</v>
      </c>
      <c r="AK36" s="33">
        <f t="shared" si="67"/>
        <v>2.4732314091991002E-3</v>
      </c>
      <c r="AL36" s="3">
        <v>1.6950000000000001</v>
      </c>
      <c r="AM36" s="3">
        <v>0.245</v>
      </c>
      <c r="AN36" s="3">
        <v>6.3849999999999998</v>
      </c>
      <c r="AO36" s="3">
        <v>5.91</v>
      </c>
      <c r="AP36" s="3">
        <v>0.47499999999999998</v>
      </c>
      <c r="AQ36" s="3">
        <v>3.85</v>
      </c>
      <c r="AR36" s="3">
        <v>3</v>
      </c>
      <c r="AS36" s="3">
        <v>0.26500000000000001</v>
      </c>
      <c r="AT36" s="3">
        <v>4.8149999999999995</v>
      </c>
      <c r="AU36" s="3">
        <v>4.3600000000000003</v>
      </c>
      <c r="AV36" s="3">
        <v>0.46500000000000002</v>
      </c>
      <c r="AW36" s="3">
        <v>2</v>
      </c>
      <c r="AX36" s="3">
        <f t="shared" si="68"/>
        <v>1.3049999999999999</v>
      </c>
      <c r="AY36" s="3">
        <f t="shared" si="69"/>
        <v>2.0000000000000018E-2</v>
      </c>
      <c r="AZ36" s="3">
        <f t="shared" si="70"/>
        <v>-1.5700000000000003</v>
      </c>
      <c r="BA36" s="3">
        <f t="shared" si="71"/>
        <v>-1.5499999999999998</v>
      </c>
      <c r="BB36" s="3">
        <f t="shared" si="72"/>
        <v>-9.9999999999999534E-3</v>
      </c>
      <c r="BC36" s="3">
        <f t="shared" si="73"/>
        <v>-1.85</v>
      </c>
      <c r="BD36" s="35">
        <f t="shared" si="74"/>
        <v>1.33535169</v>
      </c>
      <c r="BE36" s="35">
        <f t="shared" si="75"/>
        <v>2.0465160000000017E-2</v>
      </c>
      <c r="BF36" s="35">
        <f t="shared" si="76"/>
        <v>-1.6065150600000002</v>
      </c>
      <c r="BG36" s="35">
        <f t="shared" si="77"/>
        <v>-1.5860498999999999</v>
      </c>
      <c r="BH36" s="35">
        <f t="shared" si="78"/>
        <v>-1.0232579999999953E-2</v>
      </c>
      <c r="BI36" s="35">
        <f t="shared" si="79"/>
        <v>-1.8930273000000002</v>
      </c>
      <c r="BJ36" s="3">
        <f t="shared" si="80"/>
        <v>7.6690932977702279E-6</v>
      </c>
      <c r="BK36" s="3">
        <f t="shared" si="81"/>
        <v>-2.9427979011336627E-4</v>
      </c>
      <c r="BL36" s="3">
        <f t="shared" si="82"/>
        <v>-9.8093263371122096E-5</v>
      </c>
      <c r="BM36" s="3">
        <v>3.6</v>
      </c>
      <c r="BN36" s="3">
        <f t="shared" si="53"/>
        <v>1.8</v>
      </c>
      <c r="BO36" s="3">
        <v>1.7</v>
      </c>
      <c r="BP36" s="3">
        <f t="shared" si="54"/>
        <v>39.584067435234005</v>
      </c>
      <c r="BQ36" s="38">
        <f t="shared" si="55"/>
        <v>-2.4780996427822555E-6</v>
      </c>
      <c r="BR36" s="38">
        <f t="shared" si="56"/>
        <v>-2.4780996427822555E-3</v>
      </c>
      <c r="BS36" s="38">
        <f t="shared" si="57"/>
        <v>-2.4780996427822557</v>
      </c>
      <c r="BT36" s="8">
        <f t="shared" si="58"/>
        <v>-2.9737195713387066E-2</v>
      </c>
      <c r="BU36" s="39"/>
      <c r="BV36" s="40">
        <f>BT36+BU39</f>
        <v>-5.614252185573252E-2</v>
      </c>
      <c r="BW36" s="61">
        <f t="shared" si="33"/>
        <v>-20.492020477342368</v>
      </c>
    </row>
    <row r="37" spans="1:75" s="9" customFormat="1" x14ac:dyDescent="0.2">
      <c r="A37" s="3">
        <v>5836</v>
      </c>
      <c r="B37" s="5">
        <v>44119</v>
      </c>
      <c r="C37" s="3">
        <v>10</v>
      </c>
      <c r="D37" s="3">
        <v>7.85</v>
      </c>
      <c r="E37" s="3" t="s">
        <v>14</v>
      </c>
      <c r="F37" s="3" t="s">
        <v>64</v>
      </c>
      <c r="G37" s="14" t="s">
        <v>13</v>
      </c>
      <c r="H37" s="9" t="s">
        <v>49</v>
      </c>
      <c r="I37" s="9" t="s">
        <v>25</v>
      </c>
      <c r="J37" s="9">
        <v>2.92</v>
      </c>
      <c r="K37" s="9">
        <v>33.036957928066592</v>
      </c>
      <c r="L37" s="9">
        <v>33.030396779721237</v>
      </c>
      <c r="M37" s="9">
        <f t="shared" si="59"/>
        <v>-6.56114834535515E-3</v>
      </c>
      <c r="N37" s="13">
        <v>1.023261</v>
      </c>
      <c r="O37" s="10">
        <v>7.8237065810519244</v>
      </c>
      <c r="P37" s="28">
        <v>7.8384867782305161</v>
      </c>
      <c r="Q37" s="6">
        <f t="shared" si="60"/>
        <v>1.4780197178591692E-2</v>
      </c>
      <c r="R37" s="11">
        <v>2.6098486743876683</v>
      </c>
      <c r="S37" s="29">
        <v>2.689933727465676</v>
      </c>
      <c r="T37" s="32">
        <f t="shared" si="61"/>
        <v>8.0085053078007729E-2</v>
      </c>
      <c r="U37" s="31">
        <v>797.12643345137599</v>
      </c>
      <c r="V37" s="30">
        <v>767.63856949372837</v>
      </c>
      <c r="W37" s="36">
        <f t="shared" si="62"/>
        <v>-29.487863957647619</v>
      </c>
      <c r="X37" s="31">
        <v>827.42996090471411</v>
      </c>
      <c r="Y37" s="30">
        <v>796.82119558137822</v>
      </c>
      <c r="Z37" s="36">
        <f t="shared" si="63"/>
        <v>-30.608765323335888</v>
      </c>
      <c r="AA37" s="64">
        <v>2267.1521229999998</v>
      </c>
      <c r="AB37" s="64">
        <v>2263.5894929999999</v>
      </c>
      <c r="AC37" s="64">
        <f t="shared" si="26"/>
        <v>-3.5626299999998992</v>
      </c>
      <c r="AD37" s="34">
        <f t="shared" si="83"/>
        <v>2.2671521229999997E-3</v>
      </c>
      <c r="AE37" s="34">
        <f t="shared" si="28"/>
        <v>2.2635894929999996E-3</v>
      </c>
      <c r="AF37" s="64">
        <v>2470.1354200000001</v>
      </c>
      <c r="AG37" s="64">
        <v>2474.1452340000001</v>
      </c>
      <c r="AH37" s="64">
        <f t="shared" si="64"/>
        <v>4.0098140000000058</v>
      </c>
      <c r="AI37" s="35">
        <f t="shared" si="65"/>
        <v>1.0986364550000063</v>
      </c>
      <c r="AJ37" s="33">
        <f t="shared" si="66"/>
        <v>2.4701354200000001E-3</v>
      </c>
      <c r="AK37" s="33">
        <f t="shared" si="67"/>
        <v>2.474145234E-3</v>
      </c>
      <c r="AL37" s="3">
        <v>1.6950000000000001</v>
      </c>
      <c r="AM37" s="3">
        <v>0.245</v>
      </c>
      <c r="AN37" s="3">
        <v>6.3849999999999998</v>
      </c>
      <c r="AO37" s="3">
        <v>5.91</v>
      </c>
      <c r="AP37" s="3">
        <v>0.47499999999999998</v>
      </c>
      <c r="AQ37" s="3">
        <v>3.85</v>
      </c>
      <c r="AR37" s="3">
        <v>3</v>
      </c>
      <c r="AS37" s="3">
        <v>0.26500000000000001</v>
      </c>
      <c r="AT37" s="3">
        <v>4.8149999999999995</v>
      </c>
      <c r="AU37" s="3">
        <v>4.3600000000000003</v>
      </c>
      <c r="AV37" s="3">
        <v>0.46500000000000002</v>
      </c>
      <c r="AW37" s="3">
        <v>2</v>
      </c>
      <c r="AX37" s="3">
        <f t="shared" si="68"/>
        <v>1.3049999999999999</v>
      </c>
      <c r="AY37" s="3">
        <f t="shared" si="69"/>
        <v>2.0000000000000018E-2</v>
      </c>
      <c r="AZ37" s="3">
        <f t="shared" si="70"/>
        <v>-1.5700000000000003</v>
      </c>
      <c r="BA37" s="3">
        <f t="shared" si="71"/>
        <v>-1.5499999999999998</v>
      </c>
      <c r="BB37" s="3">
        <f t="shared" si="72"/>
        <v>-9.9999999999999534E-3</v>
      </c>
      <c r="BC37" s="3">
        <f t="shared" si="73"/>
        <v>-1.85</v>
      </c>
      <c r="BD37" s="35">
        <f t="shared" si="74"/>
        <v>1.3353556049999999</v>
      </c>
      <c r="BE37" s="35">
        <f t="shared" si="75"/>
        <v>2.0465220000000017E-2</v>
      </c>
      <c r="BF37" s="35">
        <f t="shared" si="76"/>
        <v>-1.6065197700000002</v>
      </c>
      <c r="BG37" s="35">
        <f t="shared" si="77"/>
        <v>-1.5860545499999998</v>
      </c>
      <c r="BH37" s="35">
        <f t="shared" si="78"/>
        <v>-1.0232609999999953E-2</v>
      </c>
      <c r="BI37" s="35">
        <f t="shared" si="79"/>
        <v>-1.89303285</v>
      </c>
      <c r="BJ37" s="3">
        <f t="shared" si="80"/>
        <v>1.0986364550000063E-6</v>
      </c>
      <c r="BK37" s="3">
        <f t="shared" si="81"/>
        <v>-4.215719390924105E-5</v>
      </c>
      <c r="BL37" s="3">
        <f t="shared" si="82"/>
        <v>-1.4052397969747016E-5</v>
      </c>
      <c r="BM37" s="3"/>
      <c r="BN37" s="3"/>
      <c r="BO37" s="3"/>
      <c r="BP37" s="3"/>
      <c r="BQ37" s="38"/>
      <c r="BR37" s="38"/>
      <c r="BS37" s="38"/>
      <c r="BT37" s="8"/>
      <c r="BU37" s="39"/>
      <c r="BV37" s="40"/>
      <c r="BW37" s="61"/>
    </row>
    <row r="38" spans="1:75" s="9" customFormat="1" x14ac:dyDescent="0.2">
      <c r="A38" s="3">
        <v>5803</v>
      </c>
      <c r="B38" s="5">
        <v>44118</v>
      </c>
      <c r="C38" s="3">
        <v>10</v>
      </c>
      <c r="D38" s="3">
        <v>7.85</v>
      </c>
      <c r="E38" s="2">
        <v>7826</v>
      </c>
      <c r="F38" s="12" t="s">
        <v>63</v>
      </c>
      <c r="G38" s="14" t="s">
        <v>13</v>
      </c>
      <c r="H38" s="9" t="s">
        <v>41</v>
      </c>
      <c r="I38" s="9" t="s">
        <v>42</v>
      </c>
      <c r="J38" s="9">
        <v>3</v>
      </c>
      <c r="K38" s="9">
        <v>32.273089599566759</v>
      </c>
      <c r="L38" s="9">
        <v>32.283591557579776</v>
      </c>
      <c r="M38" s="9">
        <f t="shared" si="59"/>
        <v>1.0501958013016122E-2</v>
      </c>
      <c r="N38" s="9">
        <v>1.0226919999999999</v>
      </c>
      <c r="O38" s="10">
        <v>7.8326948039433457</v>
      </c>
      <c r="P38" s="28">
        <v>7.8079410039148476</v>
      </c>
      <c r="Q38" s="6">
        <f t="shared" si="60"/>
        <v>-2.4753800028498141E-2</v>
      </c>
      <c r="R38" s="11">
        <v>2.6429148622144822</v>
      </c>
      <c r="S38" s="29">
        <v>2.5301582052867864</v>
      </c>
      <c r="T38" s="32">
        <f t="shared" si="61"/>
        <v>-0.11275665692769588</v>
      </c>
      <c r="U38" s="31">
        <v>788.18063779155477</v>
      </c>
      <c r="V38" s="30">
        <v>845.45540223122191</v>
      </c>
      <c r="W38" s="36">
        <f t="shared" si="62"/>
        <v>57.274764439667138</v>
      </c>
      <c r="X38" s="31">
        <v>818.15700956593719</v>
      </c>
      <c r="Y38" s="30">
        <v>877.6098779259811</v>
      </c>
      <c r="Z38" s="36">
        <f t="shared" si="63"/>
        <v>59.452868360043908</v>
      </c>
      <c r="AA38" s="64">
        <v>2280.82737</v>
      </c>
      <c r="AB38" s="64">
        <v>2303.3656500000002</v>
      </c>
      <c r="AC38" s="64">
        <f t="shared" si="26"/>
        <v>22.538280000000213</v>
      </c>
      <c r="AD38" s="34">
        <f t="shared" si="83"/>
        <v>2.2808273699999999E-3</v>
      </c>
      <c r="AE38" s="34">
        <f t="shared" si="28"/>
        <v>2.3033656499999999E-3</v>
      </c>
      <c r="AF38" s="64">
        <v>2484.4013683475901</v>
      </c>
      <c r="AG38" s="64">
        <v>2495.52694631946</v>
      </c>
      <c r="AH38" s="64">
        <f t="shared" si="64"/>
        <v>11.125577971869916</v>
      </c>
      <c r="AI38" s="35">
        <f t="shared" si="65"/>
        <v>8.2160192318699163</v>
      </c>
      <c r="AJ38" s="33">
        <f t="shared" si="66"/>
        <v>2.4844013683475901E-3</v>
      </c>
      <c r="AK38" s="33">
        <f t="shared" si="67"/>
        <v>2.4955269463194599E-3</v>
      </c>
      <c r="AL38" s="3">
        <v>1.6950000000000001</v>
      </c>
      <c r="AM38" s="3">
        <v>0.245</v>
      </c>
      <c r="AN38" s="3">
        <v>6.3849999999999998</v>
      </c>
      <c r="AO38" s="3">
        <v>5.91</v>
      </c>
      <c r="AP38" s="3">
        <v>0.47499999999999998</v>
      </c>
      <c r="AQ38" s="3">
        <v>3.85</v>
      </c>
      <c r="AR38" s="3">
        <v>3</v>
      </c>
      <c r="AS38" s="3">
        <v>0.26500000000000001</v>
      </c>
      <c r="AT38" s="3">
        <v>4.8149999999999995</v>
      </c>
      <c r="AU38" s="3">
        <v>4.3600000000000003</v>
      </c>
      <c r="AV38" s="3">
        <v>0.46500000000000002</v>
      </c>
      <c r="AW38" s="3">
        <v>2</v>
      </c>
      <c r="AX38" s="3">
        <f t="shared" si="68"/>
        <v>1.3049999999999999</v>
      </c>
      <c r="AY38" s="3">
        <f t="shared" si="69"/>
        <v>2.0000000000000018E-2</v>
      </c>
      <c r="AZ38" s="3">
        <f t="shared" si="70"/>
        <v>-1.5700000000000003</v>
      </c>
      <c r="BA38" s="3">
        <f t="shared" si="71"/>
        <v>-1.5499999999999998</v>
      </c>
      <c r="BB38" s="3">
        <f t="shared" si="72"/>
        <v>-9.9999999999999534E-3</v>
      </c>
      <c r="BC38" s="3">
        <f t="shared" si="73"/>
        <v>-1.85</v>
      </c>
      <c r="BD38" s="35">
        <f t="shared" si="74"/>
        <v>1.3346130599999999</v>
      </c>
      <c r="BE38" s="35">
        <f t="shared" si="75"/>
        <v>2.0453840000000018E-2</v>
      </c>
      <c r="BF38" s="35">
        <f t="shared" si="76"/>
        <v>-1.6056264400000002</v>
      </c>
      <c r="BG38" s="35">
        <f t="shared" si="77"/>
        <v>-1.5851725999999997</v>
      </c>
      <c r="BH38" s="35">
        <f t="shared" si="78"/>
        <v>-1.0226919999999952E-2</v>
      </c>
      <c r="BI38" s="35">
        <f t="shared" si="79"/>
        <v>-1.8919801999999999</v>
      </c>
      <c r="BJ38" s="3">
        <f t="shared" si="80"/>
        <v>8.2160192318699153E-6</v>
      </c>
      <c r="BK38" s="3">
        <f t="shared" si="81"/>
        <v>-3.1509214276048149E-4</v>
      </c>
      <c r="BL38" s="3">
        <f t="shared" si="82"/>
        <v>-1.0503071425349384E-4</v>
      </c>
      <c r="BM38" s="3">
        <v>3.9</v>
      </c>
      <c r="BN38" s="3">
        <f t="shared" ref="BN38:BN43" si="84">BM38/2</f>
        <v>1.95</v>
      </c>
      <c r="BO38" s="3">
        <v>1.6</v>
      </c>
      <c r="BP38" s="3">
        <f t="shared" ref="BP38:BP43" si="85">(2*3.14159265359*BN38*BO38)+(2*3.14159265359*BN38^2)</f>
        <v>43.495350288953546</v>
      </c>
      <c r="BQ38" s="38">
        <f t="shared" ref="BQ38:BQ43" si="86">BL38/BP38</f>
        <v>-2.4147572914286507E-6</v>
      </c>
      <c r="BR38" s="38">
        <f t="shared" ref="BR38:BR43" si="87">BQ38*10^3</f>
        <v>-2.4147572914286508E-3</v>
      </c>
      <c r="BS38" s="38">
        <f t="shared" ref="BS38:BS43" si="88">BQ38*10^6</f>
        <v>-2.4147572914286508</v>
      </c>
      <c r="BT38" s="8"/>
      <c r="BU38" s="39">
        <f t="shared" ref="BU38:BU43" si="89">BR38*12</f>
        <v>-2.8977087497143811E-2</v>
      </c>
      <c r="BV38" s="40"/>
      <c r="BW38" s="61"/>
    </row>
    <row r="39" spans="1:75" s="9" customFormat="1" x14ac:dyDescent="0.2">
      <c r="A39" s="3">
        <v>5804</v>
      </c>
      <c r="B39" s="5">
        <v>44118</v>
      </c>
      <c r="C39" s="3">
        <v>10</v>
      </c>
      <c r="D39" s="3">
        <v>7.85</v>
      </c>
      <c r="E39" s="2">
        <v>7815</v>
      </c>
      <c r="F39" s="12" t="s">
        <v>63</v>
      </c>
      <c r="G39" s="14" t="s">
        <v>13</v>
      </c>
      <c r="H39" s="9" t="s">
        <v>41</v>
      </c>
      <c r="I39" s="9" t="s">
        <v>42</v>
      </c>
      <c r="J39" s="9">
        <v>3</v>
      </c>
      <c r="K39" s="9">
        <v>32.273089599566759</v>
      </c>
      <c r="L39" s="9">
        <v>32.23633229907216</v>
      </c>
      <c r="M39" s="9">
        <f t="shared" si="59"/>
        <v>-3.6757300494599576E-2</v>
      </c>
      <c r="N39" s="9">
        <v>1.022656</v>
      </c>
      <c r="O39" s="10">
        <v>7.8326948039433457</v>
      </c>
      <c r="P39" s="28">
        <v>7.8138356991822322</v>
      </c>
      <c r="Q39" s="6">
        <f t="shared" si="60"/>
        <v>-1.8859104761113521E-2</v>
      </c>
      <c r="R39" s="11">
        <v>2.6429148622144822</v>
      </c>
      <c r="S39" s="29">
        <v>2.5563038091860606</v>
      </c>
      <c r="T39" s="32">
        <f t="shared" si="61"/>
        <v>-8.6611053028421647E-2</v>
      </c>
      <c r="U39" s="31">
        <v>788.18063779155477</v>
      </c>
      <c r="V39" s="30">
        <v>832.24063776539379</v>
      </c>
      <c r="W39" s="36">
        <f t="shared" si="62"/>
        <v>44.059999973839012</v>
      </c>
      <c r="X39" s="31">
        <v>818.15700956593719</v>
      </c>
      <c r="Y39" s="30">
        <v>863.89337244528974</v>
      </c>
      <c r="Z39" s="36">
        <f t="shared" si="63"/>
        <v>45.736362879352555</v>
      </c>
      <c r="AA39" s="64">
        <v>2280.82737</v>
      </c>
      <c r="AB39" s="64">
        <v>2299.4699099999998</v>
      </c>
      <c r="AC39" s="64">
        <f t="shared" si="26"/>
        <v>18.642539999999826</v>
      </c>
      <c r="AD39" s="34">
        <f t="shared" si="83"/>
        <v>2.2808273699999999E-3</v>
      </c>
      <c r="AE39" s="34">
        <f t="shared" si="28"/>
        <v>2.2994699099999996E-3</v>
      </c>
      <c r="AF39" s="64">
        <v>2484.4013683475901</v>
      </c>
      <c r="AG39" s="64">
        <v>2494.124652</v>
      </c>
      <c r="AH39" s="64">
        <f t="shared" si="64"/>
        <v>9.7232836524099184</v>
      </c>
      <c r="AI39" s="35">
        <f t="shared" si="65"/>
        <v>6.8138273324099199</v>
      </c>
      <c r="AJ39" s="33">
        <f t="shared" si="66"/>
        <v>2.4844013683475901E-3</v>
      </c>
      <c r="AK39" s="33">
        <f t="shared" si="67"/>
        <v>2.4941246519999999E-3</v>
      </c>
      <c r="AL39" s="3">
        <v>1.6950000000000001</v>
      </c>
      <c r="AM39" s="3">
        <v>0.245</v>
      </c>
      <c r="AN39" s="3">
        <v>6.3849999999999998</v>
      </c>
      <c r="AO39" s="3">
        <v>5.91</v>
      </c>
      <c r="AP39" s="3">
        <v>0.47499999999999998</v>
      </c>
      <c r="AQ39" s="3">
        <v>3.85</v>
      </c>
      <c r="AR39" s="3">
        <v>3</v>
      </c>
      <c r="AS39" s="3">
        <v>0.26500000000000001</v>
      </c>
      <c r="AT39" s="3">
        <v>4.8149999999999995</v>
      </c>
      <c r="AU39" s="3">
        <v>4.3600000000000003</v>
      </c>
      <c r="AV39" s="3">
        <v>0.46500000000000002</v>
      </c>
      <c r="AW39" s="3">
        <v>2</v>
      </c>
      <c r="AX39" s="3">
        <f t="shared" si="68"/>
        <v>1.3049999999999999</v>
      </c>
      <c r="AY39" s="3">
        <f t="shared" si="69"/>
        <v>2.0000000000000018E-2</v>
      </c>
      <c r="AZ39" s="3">
        <f t="shared" si="70"/>
        <v>-1.5700000000000003</v>
      </c>
      <c r="BA39" s="3">
        <f t="shared" si="71"/>
        <v>-1.5499999999999998</v>
      </c>
      <c r="BB39" s="3">
        <f t="shared" si="72"/>
        <v>-9.9999999999999534E-3</v>
      </c>
      <c r="BC39" s="3">
        <f t="shared" si="73"/>
        <v>-1.85</v>
      </c>
      <c r="BD39" s="35">
        <f t="shared" si="74"/>
        <v>1.3345660799999999</v>
      </c>
      <c r="BE39" s="35">
        <f t="shared" si="75"/>
        <v>2.0453120000000019E-2</v>
      </c>
      <c r="BF39" s="35">
        <f t="shared" si="76"/>
        <v>-1.6055699200000002</v>
      </c>
      <c r="BG39" s="35">
        <f t="shared" si="77"/>
        <v>-1.5851167999999998</v>
      </c>
      <c r="BH39" s="35">
        <f t="shared" si="78"/>
        <v>-1.0226559999999952E-2</v>
      </c>
      <c r="BI39" s="35">
        <f t="shared" si="79"/>
        <v>-1.8919136000000001</v>
      </c>
      <c r="BJ39" s="3">
        <f t="shared" si="80"/>
        <v>6.8138273324099194E-6</v>
      </c>
      <c r="BK39" s="3">
        <f t="shared" si="81"/>
        <v>-2.6130755266698749E-4</v>
      </c>
      <c r="BL39" s="3">
        <f t="shared" si="82"/>
        <v>-8.7102517555662492E-5</v>
      </c>
      <c r="BM39" s="3">
        <v>3.6</v>
      </c>
      <c r="BN39" s="3">
        <f t="shared" si="84"/>
        <v>1.8</v>
      </c>
      <c r="BO39" s="3">
        <v>1.7</v>
      </c>
      <c r="BP39" s="3">
        <f t="shared" si="85"/>
        <v>39.584067435234005</v>
      </c>
      <c r="BQ39" s="38">
        <f t="shared" si="86"/>
        <v>-2.2004438451954548E-6</v>
      </c>
      <c r="BR39" s="38">
        <f t="shared" si="87"/>
        <v>-2.2004438451954547E-3</v>
      </c>
      <c r="BS39" s="38">
        <f t="shared" si="88"/>
        <v>-2.2004438451954549</v>
      </c>
      <c r="BT39" s="8"/>
      <c r="BU39" s="39">
        <f t="shared" si="89"/>
        <v>-2.6405326142345455E-2</v>
      </c>
      <c r="BV39" s="40"/>
      <c r="BW39" s="61"/>
    </row>
    <row r="40" spans="1:75" s="9" customFormat="1" x14ac:dyDescent="0.2">
      <c r="A40" s="3">
        <v>5832</v>
      </c>
      <c r="B40" s="5">
        <v>44119</v>
      </c>
      <c r="C40" s="3">
        <v>10</v>
      </c>
      <c r="D40" s="3">
        <v>7.85</v>
      </c>
      <c r="E40" s="3">
        <v>7819</v>
      </c>
      <c r="F40" s="2" t="s">
        <v>63</v>
      </c>
      <c r="G40" s="14" t="s">
        <v>13</v>
      </c>
      <c r="H40" s="9" t="s">
        <v>49</v>
      </c>
      <c r="I40" s="9" t="s">
        <v>25</v>
      </c>
      <c r="J40" s="9">
        <v>2.92</v>
      </c>
      <c r="K40" s="9">
        <v>33.036957928066592</v>
      </c>
      <c r="L40" s="9">
        <v>32.997590699869889</v>
      </c>
      <c r="M40" s="9">
        <f t="shared" si="59"/>
        <v>-3.9367228196702797E-2</v>
      </c>
      <c r="N40" s="13">
        <v>1.023236</v>
      </c>
      <c r="O40" s="10">
        <v>7.8237065810519244</v>
      </c>
      <c r="P40" s="28">
        <v>7.7971058191408718</v>
      </c>
      <c r="Q40" s="6">
        <f t="shared" si="60"/>
        <v>-2.6600761911052651E-2</v>
      </c>
      <c r="R40" s="11">
        <v>2.6098486743876683</v>
      </c>
      <c r="S40" s="29">
        <v>2.4834345228726247</v>
      </c>
      <c r="T40" s="32">
        <f t="shared" si="61"/>
        <v>-0.12641415151504365</v>
      </c>
      <c r="U40" s="31">
        <v>797.12643345137599</v>
      </c>
      <c r="V40" s="30">
        <v>858.12162948938715</v>
      </c>
      <c r="W40" s="36">
        <f t="shared" si="62"/>
        <v>60.995196038011159</v>
      </c>
      <c r="X40" s="31">
        <v>827.42996090471411</v>
      </c>
      <c r="Y40" s="30">
        <v>890.74467314801564</v>
      </c>
      <c r="Z40" s="36">
        <f t="shared" si="63"/>
        <v>63.314712243301528</v>
      </c>
      <c r="AA40" s="64">
        <v>2267.1521229999998</v>
      </c>
      <c r="AB40" s="64">
        <v>2286.8357429999996</v>
      </c>
      <c r="AC40" s="64">
        <f t="shared" si="26"/>
        <v>19.683619999999792</v>
      </c>
      <c r="AD40" s="34">
        <f t="shared" si="83"/>
        <v>2.2671521229999997E-3</v>
      </c>
      <c r="AE40" s="34">
        <f t="shared" si="28"/>
        <v>2.2868357429999997E-3</v>
      </c>
      <c r="AF40" s="64">
        <v>2470.1354200000001</v>
      </c>
      <c r="AG40" s="64">
        <v>2476.9999972542</v>
      </c>
      <c r="AH40" s="64">
        <f t="shared" si="64"/>
        <v>6.8645772541999577</v>
      </c>
      <c r="AI40" s="35">
        <f t="shared" si="65"/>
        <v>3.9534708341999574</v>
      </c>
      <c r="AJ40" s="33">
        <f t="shared" si="66"/>
        <v>2.4701354200000001E-3</v>
      </c>
      <c r="AK40" s="33">
        <f t="shared" si="67"/>
        <v>2.4769999972541999E-3</v>
      </c>
      <c r="AL40" s="3">
        <v>1.6950000000000001</v>
      </c>
      <c r="AM40" s="3">
        <v>0.245</v>
      </c>
      <c r="AN40" s="3">
        <v>6.3849999999999998</v>
      </c>
      <c r="AO40" s="3">
        <v>5.91</v>
      </c>
      <c r="AP40" s="3">
        <v>0.47499999999999998</v>
      </c>
      <c r="AQ40" s="3">
        <v>3.85</v>
      </c>
      <c r="AR40" s="3">
        <v>3</v>
      </c>
      <c r="AS40" s="3">
        <v>0.26500000000000001</v>
      </c>
      <c r="AT40" s="3">
        <v>4.8149999999999995</v>
      </c>
      <c r="AU40" s="3">
        <v>4.3600000000000003</v>
      </c>
      <c r="AV40" s="3">
        <v>0.46500000000000002</v>
      </c>
      <c r="AW40" s="3">
        <v>2</v>
      </c>
      <c r="AX40" s="3">
        <f t="shared" si="68"/>
        <v>1.3049999999999999</v>
      </c>
      <c r="AY40" s="3">
        <f t="shared" si="69"/>
        <v>2.0000000000000018E-2</v>
      </c>
      <c r="AZ40" s="3">
        <f t="shared" si="70"/>
        <v>-1.5700000000000003</v>
      </c>
      <c r="BA40" s="3">
        <f t="shared" si="71"/>
        <v>-1.5499999999999998</v>
      </c>
      <c r="BB40" s="3">
        <f t="shared" si="72"/>
        <v>-9.9999999999999534E-3</v>
      </c>
      <c r="BC40" s="3">
        <f t="shared" si="73"/>
        <v>-1.85</v>
      </c>
      <c r="BD40" s="35">
        <f t="shared" si="74"/>
        <v>1.3353229799999999</v>
      </c>
      <c r="BE40" s="35">
        <f t="shared" si="75"/>
        <v>2.046472000000002E-2</v>
      </c>
      <c r="BF40" s="35">
        <f t="shared" si="76"/>
        <v>-1.6064805200000003</v>
      </c>
      <c r="BG40" s="35">
        <f t="shared" si="77"/>
        <v>-1.5860158</v>
      </c>
      <c r="BH40" s="35">
        <f t="shared" si="78"/>
        <v>-1.0232359999999953E-2</v>
      </c>
      <c r="BI40" s="35">
        <f t="shared" si="79"/>
        <v>-1.8929866000000002</v>
      </c>
      <c r="BJ40" s="3">
        <f t="shared" si="80"/>
        <v>3.9534708341999576E-6</v>
      </c>
      <c r="BK40" s="3">
        <f t="shared" si="81"/>
        <v>-1.5170001309387855E-4</v>
      </c>
      <c r="BL40" s="3">
        <f t="shared" si="82"/>
        <v>-5.0566671031292852E-5</v>
      </c>
      <c r="BM40" s="3">
        <v>3.5</v>
      </c>
      <c r="BN40" s="3">
        <f t="shared" si="84"/>
        <v>1.75</v>
      </c>
      <c r="BO40" s="3">
        <v>1</v>
      </c>
      <c r="BP40" s="3">
        <f t="shared" si="85"/>
        <v>30.237829290803752</v>
      </c>
      <c r="BQ40" s="38">
        <f t="shared" si="86"/>
        <v>-1.672298316951995E-6</v>
      </c>
      <c r="BR40" s="38">
        <f t="shared" si="87"/>
        <v>-1.672298316951995E-3</v>
      </c>
      <c r="BS40" s="38">
        <f t="shared" si="88"/>
        <v>-1.6722983169519949</v>
      </c>
      <c r="BT40" s="8"/>
      <c r="BU40" s="39">
        <f t="shared" si="89"/>
        <v>-2.0067579803423941E-2</v>
      </c>
      <c r="BV40" s="40"/>
      <c r="BW40" s="61"/>
    </row>
    <row r="41" spans="1:75" s="9" customFormat="1" x14ac:dyDescent="0.2">
      <c r="A41" s="3">
        <v>5833</v>
      </c>
      <c r="B41" s="5">
        <v>44119</v>
      </c>
      <c r="C41" s="3">
        <v>10</v>
      </c>
      <c r="D41" s="3">
        <v>7.85</v>
      </c>
      <c r="E41" s="3">
        <v>7832</v>
      </c>
      <c r="F41" s="2" t="s">
        <v>63</v>
      </c>
      <c r="G41" s="14" t="s">
        <v>13</v>
      </c>
      <c r="H41" s="9" t="s">
        <v>49</v>
      </c>
      <c r="I41" s="9" t="s">
        <v>25</v>
      </c>
      <c r="J41" s="9">
        <v>2.92</v>
      </c>
      <c r="K41" s="9">
        <v>33.036957928066592</v>
      </c>
      <c r="L41" s="9">
        <v>33.008088706723854</v>
      </c>
      <c r="M41" s="9">
        <f t="shared" si="59"/>
        <v>-2.8869221342738172E-2</v>
      </c>
      <c r="N41" s="13">
        <v>1.023244</v>
      </c>
      <c r="O41" s="10">
        <v>7.8237065810519244</v>
      </c>
      <c r="P41" s="28">
        <v>7.7798865551206413</v>
      </c>
      <c r="Q41" s="6">
        <f t="shared" si="60"/>
        <v>-4.3820025931283091E-2</v>
      </c>
      <c r="R41" s="11">
        <v>2.6098486743876683</v>
      </c>
      <c r="S41" s="29">
        <v>2.4048719584013716</v>
      </c>
      <c r="T41" s="32">
        <f t="shared" si="61"/>
        <v>-0.20497671598629674</v>
      </c>
      <c r="U41" s="31">
        <v>797.12643345137599</v>
      </c>
      <c r="V41" s="30">
        <v>899.34114154895337</v>
      </c>
      <c r="W41" s="36">
        <f t="shared" si="62"/>
        <v>102.21470809757739</v>
      </c>
      <c r="X41" s="31">
        <v>827.42996090471411</v>
      </c>
      <c r="Y41" s="30">
        <v>933.53101672813682</v>
      </c>
      <c r="Z41" s="36">
        <f t="shared" si="63"/>
        <v>106.10105582342271</v>
      </c>
      <c r="AA41" s="64">
        <v>2267.1521229999998</v>
      </c>
      <c r="AB41" s="64">
        <v>2298.6246229999997</v>
      </c>
      <c r="AC41" s="64">
        <f t="shared" si="26"/>
        <v>31.472499999999854</v>
      </c>
      <c r="AD41" s="34">
        <f t="shared" si="83"/>
        <v>2.2671521229999997E-3</v>
      </c>
      <c r="AE41" s="34">
        <f t="shared" si="28"/>
        <v>2.2986246229999997E-3</v>
      </c>
      <c r="AF41" s="64">
        <v>2470.1354200000001</v>
      </c>
      <c r="AG41" s="64">
        <v>2480.8525289207437</v>
      </c>
      <c r="AH41" s="64">
        <f t="shared" si="64"/>
        <v>10.717108920743613</v>
      </c>
      <c r="AI41" s="35">
        <f t="shared" si="65"/>
        <v>7.8059797407436129</v>
      </c>
      <c r="AJ41" s="33">
        <f t="shared" si="66"/>
        <v>2.4701354200000001E-3</v>
      </c>
      <c r="AK41" s="33">
        <f t="shared" si="67"/>
        <v>2.4808525289207435E-3</v>
      </c>
      <c r="AL41" s="3">
        <v>1.6950000000000001</v>
      </c>
      <c r="AM41" s="3">
        <v>0.245</v>
      </c>
      <c r="AN41" s="3">
        <v>6.3849999999999998</v>
      </c>
      <c r="AO41" s="3">
        <v>5.91</v>
      </c>
      <c r="AP41" s="3">
        <v>0.47499999999999998</v>
      </c>
      <c r="AQ41" s="3">
        <v>3.85</v>
      </c>
      <c r="AR41" s="3">
        <v>3</v>
      </c>
      <c r="AS41" s="3">
        <v>0.26500000000000001</v>
      </c>
      <c r="AT41" s="3">
        <v>4.8149999999999995</v>
      </c>
      <c r="AU41" s="3">
        <v>4.3600000000000003</v>
      </c>
      <c r="AV41" s="3">
        <v>0.46500000000000002</v>
      </c>
      <c r="AW41" s="3">
        <v>2</v>
      </c>
      <c r="AX41" s="3">
        <f t="shared" si="68"/>
        <v>1.3049999999999999</v>
      </c>
      <c r="AY41" s="3">
        <f t="shared" si="69"/>
        <v>2.0000000000000018E-2</v>
      </c>
      <c r="AZ41" s="3">
        <f t="shared" si="70"/>
        <v>-1.5700000000000003</v>
      </c>
      <c r="BA41" s="3">
        <f t="shared" si="71"/>
        <v>-1.5499999999999998</v>
      </c>
      <c r="BB41" s="3">
        <f t="shared" si="72"/>
        <v>-9.9999999999999534E-3</v>
      </c>
      <c r="BC41" s="3">
        <f t="shared" si="73"/>
        <v>-1.85</v>
      </c>
      <c r="BD41" s="35">
        <f t="shared" si="74"/>
        <v>1.33533342</v>
      </c>
      <c r="BE41" s="35">
        <f t="shared" si="75"/>
        <v>2.0464880000000019E-2</v>
      </c>
      <c r="BF41" s="35">
        <f t="shared" si="76"/>
        <v>-1.6064930800000004</v>
      </c>
      <c r="BG41" s="35">
        <f t="shared" si="77"/>
        <v>-1.5860281999999999</v>
      </c>
      <c r="BH41" s="35">
        <f t="shared" si="78"/>
        <v>-1.0232439999999952E-2</v>
      </c>
      <c r="BI41" s="35">
        <f t="shared" si="79"/>
        <v>-1.8930014000000002</v>
      </c>
      <c r="BJ41" s="3">
        <f t="shared" si="80"/>
        <v>7.8059797407436129E-6</v>
      </c>
      <c r="BK41" s="3">
        <f t="shared" si="81"/>
        <v>-2.9952832251890467E-4</v>
      </c>
      <c r="BL41" s="3">
        <f t="shared" si="82"/>
        <v>-9.9842774172968229E-5</v>
      </c>
      <c r="BM41" s="3">
        <v>3.9</v>
      </c>
      <c r="BN41" s="3">
        <f t="shared" si="84"/>
        <v>1.95</v>
      </c>
      <c r="BO41" s="3">
        <v>1.8</v>
      </c>
      <c r="BP41" s="3">
        <f t="shared" si="85"/>
        <v>45.945792558753752</v>
      </c>
      <c r="BQ41" s="38">
        <f t="shared" si="86"/>
        <v>-2.1730558689414932E-6</v>
      </c>
      <c r="BR41" s="38">
        <f t="shared" si="87"/>
        <v>-2.1730558689414931E-3</v>
      </c>
      <c r="BS41" s="38">
        <f t="shared" si="88"/>
        <v>-2.1730558689414932</v>
      </c>
      <c r="BT41" s="8"/>
      <c r="BU41" s="39">
        <f t="shared" si="89"/>
        <v>-2.6076670427297916E-2</v>
      </c>
      <c r="BV41" s="40"/>
      <c r="BW41" s="61"/>
    </row>
    <row r="42" spans="1:75" s="9" customFormat="1" x14ac:dyDescent="0.2">
      <c r="A42" s="3">
        <v>5834</v>
      </c>
      <c r="B42" s="5">
        <v>44119</v>
      </c>
      <c r="C42" s="3">
        <v>10</v>
      </c>
      <c r="D42" s="3">
        <v>7.85</v>
      </c>
      <c r="E42" s="3">
        <v>7855</v>
      </c>
      <c r="F42" s="2" t="s">
        <v>63</v>
      </c>
      <c r="G42" s="14" t="s">
        <v>13</v>
      </c>
      <c r="H42" s="9" t="s">
        <v>49</v>
      </c>
      <c r="I42" s="9" t="s">
        <v>25</v>
      </c>
      <c r="J42" s="9">
        <v>2.92</v>
      </c>
      <c r="K42" s="9">
        <v>33.036957928066592</v>
      </c>
      <c r="L42" s="9">
        <v>32.994966189143611</v>
      </c>
      <c r="M42" s="9">
        <f t="shared" si="59"/>
        <v>-4.1991738922980915E-2</v>
      </c>
      <c r="N42" s="13">
        <v>1.023234</v>
      </c>
      <c r="O42" s="10">
        <v>7.8237065810519244</v>
      </c>
      <c r="P42" s="28">
        <v>7.8002108966424277</v>
      </c>
      <c r="Q42" s="6">
        <f t="shared" si="60"/>
        <v>-2.3495684409496675E-2</v>
      </c>
      <c r="R42" s="11">
        <v>2.6098486743876683</v>
      </c>
      <c r="S42" s="29">
        <v>2.5006864161761926</v>
      </c>
      <c r="T42" s="32">
        <f t="shared" si="61"/>
        <v>-0.10916225821147574</v>
      </c>
      <c r="U42" s="31">
        <v>797.12643345137599</v>
      </c>
      <c r="V42" s="30">
        <v>851.8649822087491</v>
      </c>
      <c r="W42" s="36">
        <f t="shared" si="62"/>
        <v>54.73854875737311</v>
      </c>
      <c r="X42" s="31">
        <v>827.42996090471411</v>
      </c>
      <c r="Y42" s="30">
        <v>884.25021611571526</v>
      </c>
      <c r="Z42" s="36">
        <f t="shared" si="63"/>
        <v>56.820255211001154</v>
      </c>
      <c r="AA42" s="64">
        <v>2267.1521229999998</v>
      </c>
      <c r="AB42" s="64">
        <v>2287.3459429999998</v>
      </c>
      <c r="AC42" s="64">
        <f t="shared" si="26"/>
        <v>20.19381999999996</v>
      </c>
      <c r="AD42" s="34">
        <f t="shared" si="83"/>
        <v>2.2671521229999997E-3</v>
      </c>
      <c r="AE42" s="34">
        <f t="shared" si="28"/>
        <v>2.2873459429999998E-3</v>
      </c>
      <c r="AF42" s="64">
        <v>2470.1354200000001</v>
      </c>
      <c r="AG42" s="64">
        <v>2479.1026705202198</v>
      </c>
      <c r="AH42" s="64">
        <f t="shared" si="64"/>
        <v>8.9672505202197499</v>
      </c>
      <c r="AI42" s="35">
        <f t="shared" si="65"/>
        <v>6.0561497902197505</v>
      </c>
      <c r="AJ42" s="33">
        <f t="shared" si="66"/>
        <v>2.4701354200000001E-3</v>
      </c>
      <c r="AK42" s="33">
        <f t="shared" si="67"/>
        <v>2.4791026705202196E-3</v>
      </c>
      <c r="AL42" s="3">
        <v>1.6950000000000001</v>
      </c>
      <c r="AM42" s="3">
        <v>0.245</v>
      </c>
      <c r="AN42" s="3">
        <v>6.3849999999999998</v>
      </c>
      <c r="AO42" s="3">
        <v>5.91</v>
      </c>
      <c r="AP42" s="3">
        <v>0.47499999999999998</v>
      </c>
      <c r="AQ42" s="3">
        <v>3.85</v>
      </c>
      <c r="AR42" s="3">
        <v>3</v>
      </c>
      <c r="AS42" s="3">
        <v>0.26500000000000001</v>
      </c>
      <c r="AT42" s="3">
        <v>4.8149999999999995</v>
      </c>
      <c r="AU42" s="3">
        <v>4.3600000000000003</v>
      </c>
      <c r="AV42" s="3">
        <v>0.46500000000000002</v>
      </c>
      <c r="AW42" s="3">
        <v>2</v>
      </c>
      <c r="AX42" s="3">
        <f t="shared" si="68"/>
        <v>1.3049999999999999</v>
      </c>
      <c r="AY42" s="3">
        <f t="shared" si="69"/>
        <v>2.0000000000000018E-2</v>
      </c>
      <c r="AZ42" s="3">
        <f t="shared" si="70"/>
        <v>-1.5700000000000003</v>
      </c>
      <c r="BA42" s="3">
        <f t="shared" si="71"/>
        <v>-1.5499999999999998</v>
      </c>
      <c r="BB42" s="3">
        <f t="shared" si="72"/>
        <v>-9.9999999999999534E-3</v>
      </c>
      <c r="BC42" s="3">
        <f t="shared" si="73"/>
        <v>-1.85</v>
      </c>
      <c r="BD42" s="35">
        <f t="shared" si="74"/>
        <v>1.3353203699999998</v>
      </c>
      <c r="BE42" s="35">
        <f t="shared" si="75"/>
        <v>2.0464680000000016E-2</v>
      </c>
      <c r="BF42" s="35">
        <f t="shared" si="76"/>
        <v>-1.6064773800000003</v>
      </c>
      <c r="BG42" s="35">
        <f t="shared" si="77"/>
        <v>-1.5860126999999997</v>
      </c>
      <c r="BH42" s="35">
        <f t="shared" si="78"/>
        <v>-1.0232339999999953E-2</v>
      </c>
      <c r="BI42" s="35">
        <f t="shared" si="79"/>
        <v>-1.8929829</v>
      </c>
      <c r="BJ42" s="3">
        <f t="shared" si="80"/>
        <v>6.0561497902197499E-6</v>
      </c>
      <c r="BK42" s="3">
        <f t="shared" si="81"/>
        <v>-2.3238218904171433E-4</v>
      </c>
      <c r="BL42" s="3">
        <f t="shared" si="82"/>
        <v>-7.7460729680571438E-5</v>
      </c>
      <c r="BM42" s="3">
        <v>3.8</v>
      </c>
      <c r="BN42" s="3">
        <f t="shared" si="84"/>
        <v>1.9</v>
      </c>
      <c r="BO42" s="3">
        <v>1.9</v>
      </c>
      <c r="BP42" s="3">
        <f t="shared" si="85"/>
        <v>45.364597917839596</v>
      </c>
      <c r="BQ42" s="38">
        <f t="shared" si="86"/>
        <v>-1.7075149617960146E-6</v>
      </c>
      <c r="BR42" s="38">
        <f t="shared" si="87"/>
        <v>-1.7075149617960146E-3</v>
      </c>
      <c r="BS42" s="38">
        <f t="shared" si="88"/>
        <v>-1.7075149617960146</v>
      </c>
      <c r="BT42" s="8"/>
      <c r="BU42" s="39">
        <f t="shared" si="89"/>
        <v>-2.0490179541552175E-2</v>
      </c>
      <c r="BV42" s="40"/>
      <c r="BW42" s="61"/>
    </row>
    <row r="43" spans="1:75" s="9" customFormat="1" x14ac:dyDescent="0.2">
      <c r="A43" s="3">
        <v>5835</v>
      </c>
      <c r="B43" s="5">
        <v>44119</v>
      </c>
      <c r="C43" s="3">
        <v>10</v>
      </c>
      <c r="D43" s="3">
        <v>7.85</v>
      </c>
      <c r="E43" s="3">
        <v>7833</v>
      </c>
      <c r="F43" s="2" t="s">
        <v>63</v>
      </c>
      <c r="G43" s="14" t="s">
        <v>13</v>
      </c>
      <c r="H43" s="9" t="s">
        <v>49</v>
      </c>
      <c r="I43" s="9" t="s">
        <v>25</v>
      </c>
      <c r="J43" s="9">
        <v>2.92</v>
      </c>
      <c r="K43" s="9">
        <v>33.036957928066592</v>
      </c>
      <c r="L43" s="9">
        <v>32.985780373215647</v>
      </c>
      <c r="M43" s="9">
        <f t="shared" si="59"/>
        <v>-5.1177554850944773E-2</v>
      </c>
      <c r="N43" s="13">
        <v>1.0232270000000001</v>
      </c>
      <c r="O43" s="10">
        <v>7.8237065810519244</v>
      </c>
      <c r="P43" s="28">
        <v>7.8147266393984829</v>
      </c>
      <c r="Q43" s="6">
        <f t="shared" si="60"/>
        <v>-8.9799416534415144E-3</v>
      </c>
      <c r="R43" s="11">
        <v>2.6098486743876683</v>
      </c>
      <c r="S43" s="29">
        <v>2.5702895776473471</v>
      </c>
      <c r="T43" s="32">
        <f t="shared" si="61"/>
        <v>-3.9559096740321209E-2</v>
      </c>
      <c r="U43" s="31">
        <v>797.12643345137599</v>
      </c>
      <c r="V43" s="30">
        <v>819.12761173234355</v>
      </c>
      <c r="W43" s="36">
        <f t="shared" si="62"/>
        <v>22.001178280967565</v>
      </c>
      <c r="X43" s="31">
        <v>827.42996090471411</v>
      </c>
      <c r="Y43" s="30">
        <v>850.26843505531463</v>
      </c>
      <c r="Z43" s="36">
        <f t="shared" si="63"/>
        <v>22.838474150600518</v>
      </c>
      <c r="AA43" s="64">
        <v>2267.1521229999998</v>
      </c>
      <c r="AB43" s="64">
        <v>2278.5145729999999</v>
      </c>
      <c r="AC43" s="64">
        <f t="shared" si="26"/>
        <v>11.362450000000081</v>
      </c>
      <c r="AD43" s="34">
        <f t="shared" si="83"/>
        <v>2.2671521229999997E-3</v>
      </c>
      <c r="AE43" s="34">
        <f t="shared" si="28"/>
        <v>2.278514573E-3</v>
      </c>
      <c r="AF43" s="64">
        <v>2470.1354200000001</v>
      </c>
      <c r="AG43" s="64">
        <v>2477.1684367723601</v>
      </c>
      <c r="AH43" s="64">
        <f t="shared" si="64"/>
        <v>7.0330167723600425</v>
      </c>
      <c r="AI43" s="35">
        <f t="shared" si="65"/>
        <v>4.1219359573600425</v>
      </c>
      <c r="AJ43" s="33">
        <f t="shared" si="66"/>
        <v>2.4701354200000001E-3</v>
      </c>
      <c r="AK43" s="33">
        <f t="shared" si="67"/>
        <v>2.4771684367723601E-3</v>
      </c>
      <c r="AL43" s="3">
        <v>1.6950000000000001</v>
      </c>
      <c r="AM43" s="3">
        <v>0.245</v>
      </c>
      <c r="AN43" s="3">
        <v>6.3849999999999998</v>
      </c>
      <c r="AO43" s="3">
        <v>5.91</v>
      </c>
      <c r="AP43" s="3">
        <v>0.47499999999999998</v>
      </c>
      <c r="AQ43" s="3">
        <v>3.85</v>
      </c>
      <c r="AR43" s="3">
        <v>3</v>
      </c>
      <c r="AS43" s="3">
        <v>0.26500000000000001</v>
      </c>
      <c r="AT43" s="3">
        <v>4.8149999999999995</v>
      </c>
      <c r="AU43" s="3">
        <v>4.3600000000000003</v>
      </c>
      <c r="AV43" s="3">
        <v>0.46500000000000002</v>
      </c>
      <c r="AW43" s="3">
        <v>2</v>
      </c>
      <c r="AX43" s="3">
        <f t="shared" si="68"/>
        <v>1.3049999999999999</v>
      </c>
      <c r="AY43" s="3">
        <f t="shared" si="69"/>
        <v>2.0000000000000018E-2</v>
      </c>
      <c r="AZ43" s="3">
        <f t="shared" si="70"/>
        <v>-1.5700000000000003</v>
      </c>
      <c r="BA43" s="3">
        <f t="shared" si="71"/>
        <v>-1.5499999999999998</v>
      </c>
      <c r="BB43" s="3">
        <f t="shared" si="72"/>
        <v>-9.9999999999999534E-3</v>
      </c>
      <c r="BC43" s="3">
        <f t="shared" si="73"/>
        <v>-1.85</v>
      </c>
      <c r="BD43" s="35">
        <f t="shared" si="74"/>
        <v>1.335311235</v>
      </c>
      <c r="BE43" s="35">
        <f t="shared" si="75"/>
        <v>2.0464540000000021E-2</v>
      </c>
      <c r="BF43" s="35">
        <f t="shared" si="76"/>
        <v>-1.6064663900000005</v>
      </c>
      <c r="BG43" s="35">
        <f t="shared" si="77"/>
        <v>-1.5860018499999999</v>
      </c>
      <c r="BH43" s="35">
        <f t="shared" si="78"/>
        <v>-1.0232269999999953E-2</v>
      </c>
      <c r="BI43" s="35">
        <f t="shared" si="79"/>
        <v>-1.8929699500000003</v>
      </c>
      <c r="BJ43" s="3">
        <f t="shared" si="80"/>
        <v>4.1219359573600425E-6</v>
      </c>
      <c r="BK43" s="3">
        <f t="shared" si="81"/>
        <v>-1.5816285614406167E-4</v>
      </c>
      <c r="BL43" s="3">
        <f t="shared" si="82"/>
        <v>-5.2720952048020555E-5</v>
      </c>
      <c r="BM43" s="3">
        <v>4</v>
      </c>
      <c r="BN43" s="3">
        <f t="shared" si="84"/>
        <v>2</v>
      </c>
      <c r="BO43" s="3">
        <v>1.3</v>
      </c>
      <c r="BP43" s="3">
        <f t="shared" si="85"/>
        <v>41.469023027388005</v>
      </c>
      <c r="BQ43" s="38">
        <f t="shared" si="86"/>
        <v>-1.2713333519625305E-6</v>
      </c>
      <c r="BR43" s="38">
        <f t="shared" si="87"/>
        <v>-1.2713333519625304E-3</v>
      </c>
      <c r="BS43" s="38">
        <f t="shared" si="88"/>
        <v>-1.2713333519625305</v>
      </c>
      <c r="BT43" s="8"/>
      <c r="BU43" s="39">
        <f t="shared" si="89"/>
        <v>-1.5256000223550364E-2</v>
      </c>
      <c r="BV43" s="40"/>
      <c r="BW43" s="61"/>
    </row>
    <row r="44" spans="1:75" s="9" customFormat="1" x14ac:dyDescent="0.2">
      <c r="A44" s="3">
        <v>2279</v>
      </c>
      <c r="B44" s="5">
        <v>44117</v>
      </c>
      <c r="C44" s="3">
        <v>16</v>
      </c>
      <c r="D44" s="3">
        <v>7.85</v>
      </c>
      <c r="E44" s="3" t="s">
        <v>14</v>
      </c>
      <c r="F44" s="3" t="s">
        <v>64</v>
      </c>
      <c r="G44" s="8" t="s">
        <v>12</v>
      </c>
      <c r="H44" s="9" t="s">
        <v>29</v>
      </c>
      <c r="I44" s="9" t="s">
        <v>30</v>
      </c>
      <c r="J44" s="9">
        <v>2.82</v>
      </c>
      <c r="K44" s="9">
        <v>31.105575029632067</v>
      </c>
      <c r="L44" s="9">
        <v>31.163371467264696</v>
      </c>
      <c r="M44" s="9">
        <f t="shared" si="59"/>
        <v>5.7796437632628539E-2</v>
      </c>
      <c r="N44" s="9">
        <v>1.0218389999999999</v>
      </c>
      <c r="O44" s="10">
        <v>7.8465624282106567</v>
      </c>
      <c r="P44" s="28">
        <v>7.8539489385309889</v>
      </c>
      <c r="Q44" s="6">
        <f t="shared" si="60"/>
        <v>7.386510320332107E-3</v>
      </c>
      <c r="R44" s="11">
        <v>2.6551274410611154</v>
      </c>
      <c r="S44" s="29">
        <v>2.6968531394240403</v>
      </c>
      <c r="T44" s="32">
        <f t="shared" si="61"/>
        <v>4.1725698362924835E-2</v>
      </c>
      <c r="U44" s="31">
        <v>764.27500080003983</v>
      </c>
      <c r="V44" s="30">
        <v>749.23195929520841</v>
      </c>
      <c r="W44" s="36">
        <f t="shared" si="62"/>
        <v>-15.043041504831422</v>
      </c>
      <c r="X44" s="31">
        <v>793.36135478535994</v>
      </c>
      <c r="Y44" s="30">
        <v>777.74488293691695</v>
      </c>
      <c r="Z44" s="36">
        <f t="shared" si="63"/>
        <v>-15.616471848442984</v>
      </c>
      <c r="AA44" s="64">
        <v>2270.20102</v>
      </c>
      <c r="AB44" s="64">
        <v>2267.018384</v>
      </c>
      <c r="AC44" s="64">
        <f t="shared" si="26"/>
        <v>-3.1826360000000022</v>
      </c>
      <c r="AD44" s="34">
        <f t="shared" si="83"/>
        <v>2.2702010199999998E-3</v>
      </c>
      <c r="AE44" s="34">
        <f t="shared" si="28"/>
        <v>2.2670183839999998E-3</v>
      </c>
      <c r="AF44" s="64">
        <v>2472.6306411581004</v>
      </c>
      <c r="AG44" s="64">
        <v>2473.5041193104998</v>
      </c>
      <c r="AH44" s="64">
        <f t="shared" si="64"/>
        <v>0.87347815239945703</v>
      </c>
      <c r="AI44" s="35">
        <f t="shared" si="65"/>
        <v>-2.0336538026005426</v>
      </c>
      <c r="AJ44" s="33">
        <f t="shared" si="66"/>
        <v>2.4726306411581001E-3</v>
      </c>
      <c r="AK44" s="33">
        <f t="shared" si="67"/>
        <v>2.4735041193104999E-3</v>
      </c>
      <c r="AL44" s="3">
        <v>1.6950000000000001</v>
      </c>
      <c r="AM44" s="3">
        <v>0.245</v>
      </c>
      <c r="AN44" s="3">
        <v>6.3849999999999998</v>
      </c>
      <c r="AO44" s="3">
        <v>5.91</v>
      </c>
      <c r="AP44" s="3">
        <v>0.47499999999999998</v>
      </c>
      <c r="AQ44" s="3">
        <v>3.85</v>
      </c>
      <c r="AR44" s="3">
        <v>3</v>
      </c>
      <c r="AS44" s="3">
        <v>0.26500000000000001</v>
      </c>
      <c r="AT44" s="3">
        <v>4.8149999999999995</v>
      </c>
      <c r="AU44" s="3">
        <v>4.3600000000000003</v>
      </c>
      <c r="AV44" s="3">
        <v>0.46500000000000002</v>
      </c>
      <c r="AW44" s="3">
        <v>2</v>
      </c>
      <c r="AX44" s="3">
        <f t="shared" si="68"/>
        <v>1.3049999999999999</v>
      </c>
      <c r="AY44" s="3">
        <f t="shared" si="69"/>
        <v>2.0000000000000018E-2</v>
      </c>
      <c r="AZ44" s="3">
        <f t="shared" si="70"/>
        <v>-1.5700000000000003</v>
      </c>
      <c r="BA44" s="3">
        <f t="shared" si="71"/>
        <v>-1.5499999999999998</v>
      </c>
      <c r="BB44" s="3">
        <f t="shared" si="72"/>
        <v>-9.9999999999999534E-3</v>
      </c>
      <c r="BC44" s="3">
        <f t="shared" si="73"/>
        <v>-1.85</v>
      </c>
      <c r="BD44" s="35">
        <f t="shared" si="74"/>
        <v>1.3334998949999999</v>
      </c>
      <c r="BE44" s="35">
        <f t="shared" si="75"/>
        <v>2.0436780000000015E-2</v>
      </c>
      <c r="BF44" s="35">
        <f t="shared" si="76"/>
        <v>-1.6042872300000002</v>
      </c>
      <c r="BG44" s="35">
        <f t="shared" si="77"/>
        <v>-1.5838504499999997</v>
      </c>
      <c r="BH44" s="35">
        <f t="shared" si="78"/>
        <v>-1.0218389999999952E-2</v>
      </c>
      <c r="BI44" s="35">
        <f t="shared" si="79"/>
        <v>-1.8904021499999999</v>
      </c>
      <c r="BJ44" s="3">
        <f t="shared" si="80"/>
        <v>-2.0336538026005426E-6</v>
      </c>
      <c r="BK44" s="3">
        <f t="shared" si="81"/>
        <v>7.7927503799832596E-5</v>
      </c>
      <c r="BL44" s="3">
        <f t="shared" si="82"/>
        <v>2.59758345999442E-5</v>
      </c>
      <c r="BM44" s="3"/>
      <c r="BN44" s="3"/>
      <c r="BO44" s="3"/>
      <c r="BP44" s="3"/>
      <c r="BQ44" s="38"/>
      <c r="BR44" s="38"/>
      <c r="BS44" s="38"/>
      <c r="BT44" s="8"/>
      <c r="BU44" s="39"/>
      <c r="BV44" s="40"/>
      <c r="BW44" s="61"/>
    </row>
    <row r="45" spans="1:75" s="9" customFormat="1" x14ac:dyDescent="0.2">
      <c r="A45" s="3">
        <v>2275</v>
      </c>
      <c r="B45" s="5">
        <v>44117</v>
      </c>
      <c r="C45" s="3">
        <v>16</v>
      </c>
      <c r="D45" s="3">
        <v>7.85</v>
      </c>
      <c r="E45" s="3">
        <v>7837</v>
      </c>
      <c r="F45" s="12" t="s">
        <v>63</v>
      </c>
      <c r="G45" s="8" t="s">
        <v>12</v>
      </c>
      <c r="H45" s="9" t="s">
        <v>29</v>
      </c>
      <c r="I45" s="9" t="s">
        <v>30</v>
      </c>
      <c r="J45" s="9">
        <v>2.82</v>
      </c>
      <c r="K45" s="9">
        <v>31.105575029632067</v>
      </c>
      <c r="L45" s="9">
        <v>31.151549605252598</v>
      </c>
      <c r="M45" s="9">
        <f t="shared" si="59"/>
        <v>4.5974575620530089E-2</v>
      </c>
      <c r="N45" s="9">
        <v>1.02183</v>
      </c>
      <c r="O45" s="10">
        <v>7.8465624282106567</v>
      </c>
      <c r="P45" s="28">
        <v>8.053703882815622</v>
      </c>
      <c r="Q45" s="6">
        <f t="shared" si="60"/>
        <v>0.20714145460496525</v>
      </c>
      <c r="R45" s="11">
        <v>2.6551274410611154</v>
      </c>
      <c r="S45" s="29">
        <v>3.9271739140170752</v>
      </c>
      <c r="T45" s="32">
        <f t="shared" si="61"/>
        <v>1.2720464729559597</v>
      </c>
      <c r="U45" s="31">
        <v>764.27500080003983</v>
      </c>
      <c r="V45" s="30">
        <v>434.96908819703299</v>
      </c>
      <c r="W45" s="36">
        <f t="shared" si="62"/>
        <v>-329.30591260300685</v>
      </c>
      <c r="X45" s="31">
        <v>793.36135478535994</v>
      </c>
      <c r="Y45" s="30">
        <v>451.52247068319116</v>
      </c>
      <c r="Z45" s="36">
        <f t="shared" si="63"/>
        <v>-341.83888410216878</v>
      </c>
      <c r="AA45" s="64">
        <v>2270.20102</v>
      </c>
      <c r="AB45" s="64">
        <v>2165.55573</v>
      </c>
      <c r="AC45" s="64">
        <f t="shared" si="26"/>
        <v>-104.64528999999993</v>
      </c>
      <c r="AD45" s="34">
        <f t="shared" si="83"/>
        <v>2.2702010199999998E-3</v>
      </c>
      <c r="AE45" s="34">
        <f t="shared" si="28"/>
        <v>2.1655557300000001E-3</v>
      </c>
      <c r="AF45" s="64">
        <v>2472.6306411581004</v>
      </c>
      <c r="AG45" s="64">
        <v>2484.1780883193201</v>
      </c>
      <c r="AH45" s="64">
        <f t="shared" si="64"/>
        <v>11.547447161219679</v>
      </c>
      <c r="AI45" s="35">
        <f t="shared" si="65"/>
        <v>8.64034081121968</v>
      </c>
      <c r="AJ45" s="33">
        <f t="shared" si="66"/>
        <v>2.4726306411581001E-3</v>
      </c>
      <c r="AK45" s="33">
        <f t="shared" si="67"/>
        <v>2.4841780883193198E-3</v>
      </c>
      <c r="AL45" s="3">
        <v>1.6950000000000001</v>
      </c>
      <c r="AM45" s="3">
        <v>0.245</v>
      </c>
      <c r="AN45" s="3">
        <v>6.3849999999999998</v>
      </c>
      <c r="AO45" s="3">
        <v>5.91</v>
      </c>
      <c r="AP45" s="3">
        <v>0.47499999999999998</v>
      </c>
      <c r="AQ45" s="3">
        <v>3.85</v>
      </c>
      <c r="AR45" s="3">
        <v>3</v>
      </c>
      <c r="AS45" s="3">
        <v>0.26500000000000001</v>
      </c>
      <c r="AT45" s="3">
        <v>4.8149999999999995</v>
      </c>
      <c r="AU45" s="3">
        <v>4.3600000000000003</v>
      </c>
      <c r="AV45" s="3">
        <v>0.46500000000000002</v>
      </c>
      <c r="AW45" s="3">
        <v>2</v>
      </c>
      <c r="AX45" s="3">
        <f t="shared" si="68"/>
        <v>1.3049999999999999</v>
      </c>
      <c r="AY45" s="3">
        <f t="shared" si="69"/>
        <v>2.0000000000000018E-2</v>
      </c>
      <c r="AZ45" s="3">
        <f t="shared" si="70"/>
        <v>-1.5700000000000003</v>
      </c>
      <c r="BA45" s="3">
        <f t="shared" si="71"/>
        <v>-1.5499999999999998</v>
      </c>
      <c r="BB45" s="3">
        <f t="shared" si="72"/>
        <v>-9.9999999999999534E-3</v>
      </c>
      <c r="BC45" s="3">
        <f t="shared" si="73"/>
        <v>-1.85</v>
      </c>
      <c r="BD45" s="35">
        <f t="shared" si="74"/>
        <v>1.33348815</v>
      </c>
      <c r="BE45" s="35">
        <f t="shared" si="75"/>
        <v>2.043660000000002E-2</v>
      </c>
      <c r="BF45" s="35">
        <f t="shared" si="76"/>
        <v>-1.6042731000000003</v>
      </c>
      <c r="BG45" s="35">
        <f t="shared" si="77"/>
        <v>-1.5838364999999999</v>
      </c>
      <c r="BH45" s="35">
        <f t="shared" si="78"/>
        <v>-1.0218299999999953E-2</v>
      </c>
      <c r="BI45" s="35">
        <f t="shared" si="79"/>
        <v>-1.8903855000000001</v>
      </c>
      <c r="BJ45" s="3">
        <f t="shared" si="80"/>
        <v>8.6403408112196797E-6</v>
      </c>
      <c r="BK45" s="3">
        <f t="shared" si="81"/>
        <v>-3.3108597941732264E-4</v>
      </c>
      <c r="BL45" s="3">
        <f t="shared" si="82"/>
        <v>-1.1036199313910754E-4</v>
      </c>
      <c r="BM45" s="3">
        <v>4</v>
      </c>
      <c r="BN45" s="3">
        <f t="shared" ref="BN45:BN50" si="90">BM45/2</f>
        <v>2</v>
      </c>
      <c r="BO45" s="3">
        <v>1.7</v>
      </c>
      <c r="BP45" s="3">
        <f t="shared" ref="BP45:BP50" si="91">(2*3.14159265359*BN45*BO45)+(2*3.14159265359*BN45^2)</f>
        <v>46.495571273132001</v>
      </c>
      <c r="BQ45" s="38">
        <f t="shared" ref="BQ45:BQ50" si="92">BL45/BP45</f>
        <v>-2.3736022618326551E-6</v>
      </c>
      <c r="BR45" s="38">
        <f t="shared" ref="BR45:BR50" si="93">BQ45*10^3</f>
        <v>-2.3736022618326552E-3</v>
      </c>
      <c r="BS45" s="38">
        <f t="shared" ref="BS45:BS50" si="94">BQ45*10^6</f>
        <v>-2.3736022618326551</v>
      </c>
      <c r="BT45" s="8">
        <f t="shared" ref="BT45:BT50" si="95">BR45*12</f>
        <v>-2.8483227141991863E-2</v>
      </c>
      <c r="BU45" s="39"/>
      <c r="BV45" s="40">
        <f>BT45+BU54</f>
        <v>-4.581805875395098E-2</v>
      </c>
      <c r="BW45" s="61">
        <f t="shared" si="33"/>
        <v>-16.723591445192106</v>
      </c>
    </row>
    <row r="46" spans="1:75" s="9" customFormat="1" x14ac:dyDescent="0.2">
      <c r="A46" s="3">
        <v>2276</v>
      </c>
      <c r="B46" s="5">
        <v>44117</v>
      </c>
      <c r="C46" s="3">
        <v>16</v>
      </c>
      <c r="D46" s="3">
        <v>7.85</v>
      </c>
      <c r="E46" s="3">
        <v>7844</v>
      </c>
      <c r="F46" s="12" t="s">
        <v>63</v>
      </c>
      <c r="G46" s="8" t="s">
        <v>12</v>
      </c>
      <c r="H46" s="9" t="s">
        <v>29</v>
      </c>
      <c r="I46" s="9" t="s">
        <v>30</v>
      </c>
      <c r="J46" s="9">
        <v>2.82</v>
      </c>
      <c r="K46" s="9">
        <v>31.105575029632067</v>
      </c>
      <c r="L46" s="9">
        <v>31.162057930511786</v>
      </c>
      <c r="M46" s="9">
        <f t="shared" si="59"/>
        <v>5.6482900879718301E-2</v>
      </c>
      <c r="N46" s="9">
        <v>1.021838</v>
      </c>
      <c r="O46" s="10">
        <v>7.8465624282106567</v>
      </c>
      <c r="P46" s="28">
        <v>8.0456275396696189</v>
      </c>
      <c r="Q46" s="6">
        <f t="shared" si="60"/>
        <v>0.19906511145896211</v>
      </c>
      <c r="R46" s="11">
        <v>2.6551274410611154</v>
      </c>
      <c r="S46" s="29">
        <v>3.8804125856470493</v>
      </c>
      <c r="T46" s="32">
        <f t="shared" si="61"/>
        <v>1.2252851445859338</v>
      </c>
      <c r="U46" s="31">
        <v>764.27500080003983</v>
      </c>
      <c r="V46" s="30">
        <v>445.95809564905545</v>
      </c>
      <c r="W46" s="36">
        <f t="shared" si="62"/>
        <v>-318.31690515098438</v>
      </c>
      <c r="X46" s="31">
        <v>793.36135478535994</v>
      </c>
      <c r="Y46" s="30">
        <v>462.92958012360515</v>
      </c>
      <c r="Z46" s="36">
        <f t="shared" si="63"/>
        <v>-330.43177466175479</v>
      </c>
      <c r="AA46" s="64">
        <v>2270.20102</v>
      </c>
      <c r="AB46" s="64">
        <v>2175.3448199999998</v>
      </c>
      <c r="AC46" s="64">
        <f t="shared" si="26"/>
        <v>-94.856200000000172</v>
      </c>
      <c r="AD46" s="34">
        <f t="shared" si="83"/>
        <v>2.2702010199999998E-3</v>
      </c>
      <c r="AE46" s="34">
        <f t="shared" si="28"/>
        <v>2.1753448199999998E-3</v>
      </c>
      <c r="AF46" s="64">
        <v>2472.6306411581004</v>
      </c>
      <c r="AG46" s="64">
        <v>2489.5376661733599</v>
      </c>
      <c r="AH46" s="64">
        <f t="shared" si="64"/>
        <v>16.907025015259478</v>
      </c>
      <c r="AI46" s="35">
        <f t="shared" si="65"/>
        <v>13.999895905259478</v>
      </c>
      <c r="AJ46" s="33">
        <f t="shared" si="66"/>
        <v>2.4726306411581001E-3</v>
      </c>
      <c r="AK46" s="33">
        <f t="shared" si="67"/>
        <v>2.48953766617336E-3</v>
      </c>
      <c r="AL46" s="3">
        <v>1.6950000000000001</v>
      </c>
      <c r="AM46" s="3">
        <v>0.245</v>
      </c>
      <c r="AN46" s="3">
        <v>6.3849999999999998</v>
      </c>
      <c r="AO46" s="3">
        <v>5.91</v>
      </c>
      <c r="AP46" s="3">
        <v>0.47499999999999998</v>
      </c>
      <c r="AQ46" s="3">
        <v>3.85</v>
      </c>
      <c r="AR46" s="3">
        <v>3</v>
      </c>
      <c r="AS46" s="3">
        <v>0.26500000000000001</v>
      </c>
      <c r="AT46" s="3">
        <v>4.8149999999999995</v>
      </c>
      <c r="AU46" s="3">
        <v>4.3600000000000003</v>
      </c>
      <c r="AV46" s="3">
        <v>0.46500000000000002</v>
      </c>
      <c r="AW46" s="3">
        <v>2</v>
      </c>
      <c r="AX46" s="3">
        <f t="shared" si="68"/>
        <v>1.3049999999999999</v>
      </c>
      <c r="AY46" s="3">
        <f t="shared" si="69"/>
        <v>2.0000000000000018E-2</v>
      </c>
      <c r="AZ46" s="3">
        <f t="shared" si="70"/>
        <v>-1.5700000000000003</v>
      </c>
      <c r="BA46" s="3">
        <f t="shared" si="71"/>
        <v>-1.5499999999999998</v>
      </c>
      <c r="BB46" s="3">
        <f t="shared" si="72"/>
        <v>-9.9999999999999534E-3</v>
      </c>
      <c r="BC46" s="3">
        <f t="shared" si="73"/>
        <v>-1.85</v>
      </c>
      <c r="BD46" s="35">
        <f t="shared" si="74"/>
        <v>1.33349859</v>
      </c>
      <c r="BE46" s="35">
        <f t="shared" si="75"/>
        <v>2.0436760000000019E-2</v>
      </c>
      <c r="BF46" s="35">
        <f t="shared" si="76"/>
        <v>-1.6042856600000004</v>
      </c>
      <c r="BG46" s="35">
        <f t="shared" si="77"/>
        <v>-1.5838488999999998</v>
      </c>
      <c r="BH46" s="35">
        <f t="shared" si="78"/>
        <v>-1.0218379999999952E-2</v>
      </c>
      <c r="BI46" s="35">
        <f t="shared" si="79"/>
        <v>-1.8904003</v>
      </c>
      <c r="BJ46" s="3">
        <f t="shared" si="80"/>
        <v>1.3999895905259479E-5</v>
      </c>
      <c r="BK46" s="3">
        <f t="shared" si="81"/>
        <v>-5.3646096120144504E-4</v>
      </c>
      <c r="BL46" s="3">
        <f t="shared" si="82"/>
        <v>-1.7882032040048167E-4</v>
      </c>
      <c r="BM46" s="3">
        <v>3.8</v>
      </c>
      <c r="BN46" s="3">
        <f t="shared" si="90"/>
        <v>1.9</v>
      </c>
      <c r="BO46" s="3">
        <v>2</v>
      </c>
      <c r="BP46" s="3">
        <f t="shared" si="91"/>
        <v>46.5584031262038</v>
      </c>
      <c r="BQ46" s="38">
        <f t="shared" si="92"/>
        <v>-3.8407743477748013E-6</v>
      </c>
      <c r="BR46" s="38">
        <f t="shared" si="93"/>
        <v>-3.8407743477748015E-3</v>
      </c>
      <c r="BS46" s="38">
        <f t="shared" si="94"/>
        <v>-3.8407743477748011</v>
      </c>
      <c r="BT46" s="8">
        <f t="shared" si="95"/>
        <v>-4.6089292173297616E-2</v>
      </c>
      <c r="BU46" s="39"/>
      <c r="BV46" s="40">
        <f>BT46+BU55</f>
        <v>-7.0351321307281972E-2</v>
      </c>
      <c r="BW46" s="61">
        <f t="shared" si="33"/>
        <v>-25.678232277157921</v>
      </c>
    </row>
    <row r="47" spans="1:75" s="9" customFormat="1" x14ac:dyDescent="0.2">
      <c r="A47" s="3">
        <v>2277</v>
      </c>
      <c r="B47" s="5">
        <v>44117</v>
      </c>
      <c r="C47" s="3">
        <v>16</v>
      </c>
      <c r="D47" s="3">
        <v>7.85</v>
      </c>
      <c r="E47" s="3">
        <v>7860</v>
      </c>
      <c r="F47" s="12" t="s">
        <v>63</v>
      </c>
      <c r="G47" s="8" t="s">
        <v>12</v>
      </c>
      <c r="H47" s="9" t="s">
        <v>29</v>
      </c>
      <c r="I47" s="9" t="s">
        <v>30</v>
      </c>
      <c r="J47" s="9">
        <v>2.82</v>
      </c>
      <c r="K47" s="9">
        <v>31.105575029632067</v>
      </c>
      <c r="L47" s="9">
        <v>31.138414120605734</v>
      </c>
      <c r="M47" s="9">
        <f t="shared" si="59"/>
        <v>3.2839090973666885E-2</v>
      </c>
      <c r="N47" s="9">
        <v>1.02182</v>
      </c>
      <c r="O47" s="10">
        <v>7.8465624282106567</v>
      </c>
      <c r="P47" s="28">
        <v>8.0428729575403661</v>
      </c>
      <c r="Q47" s="6">
        <f t="shared" si="60"/>
        <v>0.19631052932970938</v>
      </c>
      <c r="R47" s="11">
        <v>2.6551274410611154</v>
      </c>
      <c r="S47" s="29">
        <v>3.8489593208047999</v>
      </c>
      <c r="T47" s="32">
        <f t="shared" si="61"/>
        <v>1.1938318797436844</v>
      </c>
      <c r="U47" s="31">
        <v>764.27500080003983</v>
      </c>
      <c r="V47" s="30">
        <v>448.25696262354904</v>
      </c>
      <c r="W47" s="36">
        <f t="shared" si="62"/>
        <v>-316.01803817649079</v>
      </c>
      <c r="X47" s="31">
        <v>793.36135478535994</v>
      </c>
      <c r="Y47" s="30">
        <v>465.31616107673727</v>
      </c>
      <c r="Z47" s="36">
        <f t="shared" si="63"/>
        <v>-328.04519370862266</v>
      </c>
      <c r="AA47" s="64">
        <v>2270.20102</v>
      </c>
      <c r="AB47" s="64">
        <v>2170.9169200000001</v>
      </c>
      <c r="AC47" s="64">
        <f t="shared" si="26"/>
        <v>-99.284099999999853</v>
      </c>
      <c r="AD47" s="34">
        <f t="shared" si="83"/>
        <v>2.2702010199999998E-3</v>
      </c>
      <c r="AE47" s="34">
        <f t="shared" si="28"/>
        <v>2.17091692E-3</v>
      </c>
      <c r="AF47" s="64">
        <v>2472.6306411581004</v>
      </c>
      <c r="AG47" s="64">
        <v>2482.5628986614902</v>
      </c>
      <c r="AH47" s="64">
        <f t="shared" si="64"/>
        <v>9.932257503389792</v>
      </c>
      <c r="AI47" s="35">
        <f t="shared" si="65"/>
        <v>7.0251796033897929</v>
      </c>
      <c r="AJ47" s="33">
        <f t="shared" si="66"/>
        <v>2.4726306411581001E-3</v>
      </c>
      <c r="AK47" s="33">
        <f t="shared" si="67"/>
        <v>2.4825628986614901E-3</v>
      </c>
      <c r="AL47" s="3">
        <v>1.6950000000000001</v>
      </c>
      <c r="AM47" s="3">
        <v>0.245</v>
      </c>
      <c r="AN47" s="3">
        <v>6.3849999999999998</v>
      </c>
      <c r="AO47" s="3">
        <v>5.91</v>
      </c>
      <c r="AP47" s="3">
        <v>0.47499999999999998</v>
      </c>
      <c r="AQ47" s="3">
        <v>3.85</v>
      </c>
      <c r="AR47" s="3">
        <v>3</v>
      </c>
      <c r="AS47" s="3">
        <v>0.26500000000000001</v>
      </c>
      <c r="AT47" s="3">
        <v>4.8149999999999995</v>
      </c>
      <c r="AU47" s="3">
        <v>4.3600000000000003</v>
      </c>
      <c r="AV47" s="3">
        <v>0.46500000000000002</v>
      </c>
      <c r="AW47" s="3">
        <v>2</v>
      </c>
      <c r="AX47" s="3">
        <f t="shared" si="68"/>
        <v>1.3049999999999999</v>
      </c>
      <c r="AY47" s="3">
        <f t="shared" si="69"/>
        <v>2.0000000000000018E-2</v>
      </c>
      <c r="AZ47" s="3">
        <f t="shared" si="70"/>
        <v>-1.5700000000000003</v>
      </c>
      <c r="BA47" s="3">
        <f t="shared" si="71"/>
        <v>-1.5499999999999998</v>
      </c>
      <c r="BB47" s="3">
        <f t="shared" si="72"/>
        <v>-9.9999999999999534E-3</v>
      </c>
      <c r="BC47" s="3">
        <f t="shared" si="73"/>
        <v>-1.85</v>
      </c>
      <c r="BD47" s="35">
        <f t="shared" si="74"/>
        <v>1.3334750999999998</v>
      </c>
      <c r="BE47" s="35">
        <f t="shared" si="75"/>
        <v>2.0436400000000018E-2</v>
      </c>
      <c r="BF47" s="35">
        <f t="shared" si="76"/>
        <v>-1.6042574000000003</v>
      </c>
      <c r="BG47" s="35">
        <f t="shared" si="77"/>
        <v>-1.5838209999999997</v>
      </c>
      <c r="BH47" s="35">
        <f t="shared" si="78"/>
        <v>-1.0218199999999952E-2</v>
      </c>
      <c r="BI47" s="35">
        <f t="shared" si="79"/>
        <v>-1.8903669999999999</v>
      </c>
      <c r="BJ47" s="3">
        <f t="shared" si="80"/>
        <v>7.0251796033897926E-6</v>
      </c>
      <c r="BK47" s="3">
        <f t="shared" si="81"/>
        <v>-2.6919258833759096E-4</v>
      </c>
      <c r="BL47" s="3">
        <f t="shared" si="82"/>
        <v>-8.9730862779196987E-5</v>
      </c>
      <c r="BM47" s="3">
        <v>3.7</v>
      </c>
      <c r="BN47" s="3">
        <f t="shared" si="90"/>
        <v>1.85</v>
      </c>
      <c r="BO47" s="3">
        <v>1.6</v>
      </c>
      <c r="BP47" s="3">
        <f t="shared" si="91"/>
        <v>40.102430223076354</v>
      </c>
      <c r="BQ47" s="38">
        <f t="shared" si="92"/>
        <v>-2.2375417719089423E-6</v>
      </c>
      <c r="BR47" s="38">
        <f t="shared" si="93"/>
        <v>-2.2375417719089422E-3</v>
      </c>
      <c r="BS47" s="38">
        <f t="shared" si="94"/>
        <v>-2.2375417719089423</v>
      </c>
      <c r="BT47" s="8">
        <f t="shared" si="95"/>
        <v>-2.6850501262907306E-2</v>
      </c>
      <c r="BU47" s="39"/>
      <c r="BV47" s="40">
        <f>BT47+BU56</f>
        <v>-6.1004210739807149E-2</v>
      </c>
      <c r="BW47" s="61">
        <f t="shared" si="33"/>
        <v>-22.266536920029608</v>
      </c>
    </row>
    <row r="48" spans="1:75" s="9" customFormat="1" x14ac:dyDescent="0.2">
      <c r="A48" s="3">
        <v>2278</v>
      </c>
      <c r="B48" s="5">
        <v>44117</v>
      </c>
      <c r="C48" s="3">
        <v>16</v>
      </c>
      <c r="D48" s="3">
        <v>7.85</v>
      </c>
      <c r="E48" s="3">
        <v>7850</v>
      </c>
      <c r="F48" s="12" t="s">
        <v>63</v>
      </c>
      <c r="G48" s="8" t="s">
        <v>12</v>
      </c>
      <c r="H48" s="9" t="s">
        <v>29</v>
      </c>
      <c r="I48" s="9" t="s">
        <v>30</v>
      </c>
      <c r="J48" s="9">
        <v>2.82</v>
      </c>
      <c r="K48" s="9">
        <v>31.105575029632067</v>
      </c>
      <c r="L48" s="9">
        <v>31.162057930511786</v>
      </c>
      <c r="M48" s="9">
        <f t="shared" si="59"/>
        <v>5.6482900879718301E-2</v>
      </c>
      <c r="N48" s="9">
        <v>1.021838</v>
      </c>
      <c r="O48" s="10">
        <v>7.8465624282106567</v>
      </c>
      <c r="P48" s="28">
        <v>8.0552988467765267</v>
      </c>
      <c r="Q48" s="6">
        <f t="shared" si="60"/>
        <v>0.20873641856587</v>
      </c>
      <c r="R48" s="11">
        <v>2.6551274410611154</v>
      </c>
      <c r="S48" s="29">
        <v>3.9448494007299231</v>
      </c>
      <c r="T48" s="32">
        <f t="shared" si="61"/>
        <v>1.2897219596688076</v>
      </c>
      <c r="U48" s="31">
        <v>764.27500080003983</v>
      </c>
      <c r="V48" s="30">
        <v>433.61466492467667</v>
      </c>
      <c r="W48" s="36">
        <f t="shared" si="62"/>
        <v>-330.66033587536316</v>
      </c>
      <c r="X48" s="31">
        <v>793.36135478535994</v>
      </c>
      <c r="Y48" s="30">
        <v>450.11640494353577</v>
      </c>
      <c r="Z48" s="36">
        <f t="shared" si="63"/>
        <v>-343.24494984182417</v>
      </c>
      <c r="AA48" s="64">
        <v>2270.20102</v>
      </c>
      <c r="AB48" s="64">
        <v>2167.7711199999999</v>
      </c>
      <c r="AC48" s="64">
        <f t="shared" si="26"/>
        <v>-102.42990000000009</v>
      </c>
      <c r="AD48" s="34">
        <f t="shared" si="83"/>
        <v>2.2702010199999998E-3</v>
      </c>
      <c r="AE48" s="34">
        <f t="shared" si="28"/>
        <v>2.1677711199999997E-3</v>
      </c>
      <c r="AF48" s="64">
        <v>2472.6306411581004</v>
      </c>
      <c r="AG48" s="64">
        <v>2487.8249123216401</v>
      </c>
      <c r="AH48" s="64">
        <f t="shared" si="64"/>
        <v>15.194271163539725</v>
      </c>
      <c r="AI48" s="35">
        <f t="shared" si="65"/>
        <v>12.287142053539727</v>
      </c>
      <c r="AJ48" s="33">
        <f t="shared" si="66"/>
        <v>2.4726306411581001E-3</v>
      </c>
      <c r="AK48" s="33">
        <f t="shared" si="67"/>
        <v>2.4878249123216401E-3</v>
      </c>
      <c r="AL48" s="3">
        <v>1.6950000000000001</v>
      </c>
      <c r="AM48" s="3">
        <v>0.245</v>
      </c>
      <c r="AN48" s="3">
        <v>6.3849999999999998</v>
      </c>
      <c r="AO48" s="3">
        <v>5.91</v>
      </c>
      <c r="AP48" s="3">
        <v>0.47499999999999998</v>
      </c>
      <c r="AQ48" s="3">
        <v>3.85</v>
      </c>
      <c r="AR48" s="3">
        <v>3</v>
      </c>
      <c r="AS48" s="3">
        <v>0.26500000000000001</v>
      </c>
      <c r="AT48" s="3">
        <v>4.8149999999999995</v>
      </c>
      <c r="AU48" s="3">
        <v>4.3600000000000003</v>
      </c>
      <c r="AV48" s="3">
        <v>0.46500000000000002</v>
      </c>
      <c r="AW48" s="3">
        <v>2</v>
      </c>
      <c r="AX48" s="3">
        <f t="shared" si="68"/>
        <v>1.3049999999999999</v>
      </c>
      <c r="AY48" s="3">
        <f t="shared" si="69"/>
        <v>2.0000000000000018E-2</v>
      </c>
      <c r="AZ48" s="3">
        <f t="shared" si="70"/>
        <v>-1.5700000000000003</v>
      </c>
      <c r="BA48" s="3">
        <f t="shared" si="71"/>
        <v>-1.5499999999999998</v>
      </c>
      <c r="BB48" s="3">
        <f t="shared" si="72"/>
        <v>-9.9999999999999534E-3</v>
      </c>
      <c r="BC48" s="3">
        <f t="shared" si="73"/>
        <v>-1.85</v>
      </c>
      <c r="BD48" s="35">
        <f t="shared" si="74"/>
        <v>1.33349859</v>
      </c>
      <c r="BE48" s="35">
        <f t="shared" si="75"/>
        <v>2.0436760000000019E-2</v>
      </c>
      <c r="BF48" s="35">
        <f t="shared" si="76"/>
        <v>-1.6042856600000004</v>
      </c>
      <c r="BG48" s="35">
        <f t="shared" si="77"/>
        <v>-1.5838488999999998</v>
      </c>
      <c r="BH48" s="35">
        <f t="shared" si="78"/>
        <v>-1.0218379999999952E-2</v>
      </c>
      <c r="BI48" s="35">
        <f t="shared" si="79"/>
        <v>-1.8904003</v>
      </c>
      <c r="BJ48" s="3">
        <f t="shared" si="80"/>
        <v>1.2287142053539726E-5</v>
      </c>
      <c r="BK48" s="3">
        <f t="shared" si="81"/>
        <v>-4.7083007481393477E-4</v>
      </c>
      <c r="BL48" s="3">
        <f t="shared" si="82"/>
        <v>-1.5694335827131159E-4</v>
      </c>
      <c r="BM48" s="3">
        <v>3.5</v>
      </c>
      <c r="BN48" s="3">
        <f t="shared" si="90"/>
        <v>1.75</v>
      </c>
      <c r="BO48" s="3">
        <v>2</v>
      </c>
      <c r="BP48" s="3">
        <f t="shared" si="91"/>
        <v>41.233403578368751</v>
      </c>
      <c r="BQ48" s="38">
        <f t="shared" si="92"/>
        <v>-3.8062188578011265E-6</v>
      </c>
      <c r="BR48" s="38">
        <f t="shared" si="93"/>
        <v>-3.8062188578011267E-3</v>
      </c>
      <c r="BS48" s="38">
        <f t="shared" si="94"/>
        <v>-3.8062188578011265</v>
      </c>
      <c r="BT48" s="8">
        <f t="shared" si="95"/>
        <v>-4.5674626293613518E-2</v>
      </c>
      <c r="BU48" s="39"/>
      <c r="BV48" s="40">
        <f>BT48+BU57</f>
        <v>-8.9044002268442057E-2</v>
      </c>
      <c r="BW48" s="61">
        <f t="shared" si="33"/>
        <v>-32.501060827981348</v>
      </c>
    </row>
    <row r="49" spans="1:75" s="9" customFormat="1" x14ac:dyDescent="0.2">
      <c r="A49" s="3">
        <v>5850</v>
      </c>
      <c r="B49" s="5">
        <v>44119</v>
      </c>
      <c r="C49" s="3">
        <v>16</v>
      </c>
      <c r="D49" s="3">
        <v>7.85</v>
      </c>
      <c r="E49" s="2">
        <v>7816</v>
      </c>
      <c r="F49" s="12" t="s">
        <v>63</v>
      </c>
      <c r="G49" s="8" t="s">
        <v>12</v>
      </c>
      <c r="H49" s="9" t="s">
        <v>44</v>
      </c>
      <c r="I49" s="9" t="s">
        <v>53</v>
      </c>
      <c r="J49" s="9">
        <v>3.17</v>
      </c>
      <c r="K49" s="9">
        <v>33.054016808230436</v>
      </c>
      <c r="L49" s="9">
        <v>33.076324344518163</v>
      </c>
      <c r="M49" s="9">
        <f t="shared" si="59"/>
        <v>2.2307536287726748E-2</v>
      </c>
      <c r="N49" s="13">
        <v>1.023296</v>
      </c>
      <c r="O49" s="10">
        <v>7.845165626583201</v>
      </c>
      <c r="P49" s="28">
        <v>8.0452019674266211</v>
      </c>
      <c r="Q49" s="6">
        <f t="shared" si="60"/>
        <v>0.20003634084342004</v>
      </c>
      <c r="R49" s="11">
        <v>2.7258879645278276</v>
      </c>
      <c r="S49" s="29">
        <v>3.9613275312304168</v>
      </c>
      <c r="T49" s="32">
        <f t="shared" si="61"/>
        <v>1.2354395667025893</v>
      </c>
      <c r="U49" s="31">
        <v>753.93909393041463</v>
      </c>
      <c r="V49" s="30">
        <v>435.89326135105466</v>
      </c>
      <c r="W49" s="36">
        <f t="shared" si="62"/>
        <v>-318.04583257935997</v>
      </c>
      <c r="X49" s="31">
        <v>782.60053706724875</v>
      </c>
      <c r="Y49" s="30">
        <v>452.46379423089763</v>
      </c>
      <c r="Z49" s="36">
        <f t="shared" si="63"/>
        <v>-330.13674283635112</v>
      </c>
      <c r="AA49" s="64">
        <v>2260.2039399999999</v>
      </c>
      <c r="AB49" s="64">
        <v>2154.37754</v>
      </c>
      <c r="AC49" s="64">
        <f t="shared" si="26"/>
        <v>-105.82639999999992</v>
      </c>
      <c r="AD49" s="34">
        <f t="shared" si="83"/>
        <v>2.2602039399999998E-3</v>
      </c>
      <c r="AE49" s="34">
        <f t="shared" si="28"/>
        <v>2.1543775399999999E-3</v>
      </c>
      <c r="AF49" s="64">
        <v>2474.2937400000001</v>
      </c>
      <c r="AG49" s="64">
        <v>2483.7440156831099</v>
      </c>
      <c r="AH49" s="64">
        <f t="shared" si="64"/>
        <v>9.450275683109794</v>
      </c>
      <c r="AI49" s="35">
        <f t="shared" si="65"/>
        <v>6.5389985631097938</v>
      </c>
      <c r="AJ49" s="33">
        <f t="shared" si="66"/>
        <v>2.4742937399999999E-3</v>
      </c>
      <c r="AK49" s="33">
        <f t="shared" si="67"/>
        <v>2.4837440156831097E-3</v>
      </c>
      <c r="AL49" s="3">
        <v>1.6950000000000001</v>
      </c>
      <c r="AM49" s="3">
        <v>0.245</v>
      </c>
      <c r="AN49" s="3">
        <v>6.3849999999999998</v>
      </c>
      <c r="AO49" s="3">
        <v>5.91</v>
      </c>
      <c r="AP49" s="3">
        <v>0.47499999999999998</v>
      </c>
      <c r="AQ49" s="3">
        <v>3.85</v>
      </c>
      <c r="AR49" s="3">
        <v>3</v>
      </c>
      <c r="AS49" s="3">
        <v>0.26500000000000001</v>
      </c>
      <c r="AT49" s="3">
        <v>4.8149999999999995</v>
      </c>
      <c r="AU49" s="3">
        <v>4.3600000000000003</v>
      </c>
      <c r="AV49" s="3">
        <v>0.46500000000000002</v>
      </c>
      <c r="AW49" s="3">
        <v>2</v>
      </c>
      <c r="AX49" s="3">
        <f t="shared" si="68"/>
        <v>1.3049999999999999</v>
      </c>
      <c r="AY49" s="3">
        <f t="shared" si="69"/>
        <v>2.0000000000000018E-2</v>
      </c>
      <c r="AZ49" s="3">
        <f t="shared" si="70"/>
        <v>-1.5700000000000003</v>
      </c>
      <c r="BA49" s="3">
        <f t="shared" si="71"/>
        <v>-1.5499999999999998</v>
      </c>
      <c r="BB49" s="3">
        <f t="shared" si="72"/>
        <v>-9.9999999999999534E-3</v>
      </c>
      <c r="BC49" s="3">
        <f t="shared" si="73"/>
        <v>-1.85</v>
      </c>
      <c r="BD49" s="35">
        <f t="shared" si="74"/>
        <v>1.3354012799999999</v>
      </c>
      <c r="BE49" s="35">
        <f t="shared" si="75"/>
        <v>2.0465920000000019E-2</v>
      </c>
      <c r="BF49" s="35">
        <f t="shared" si="76"/>
        <v>-1.6065747200000002</v>
      </c>
      <c r="BG49" s="35">
        <f t="shared" si="77"/>
        <v>-1.5861087999999999</v>
      </c>
      <c r="BH49" s="35">
        <f t="shared" si="78"/>
        <v>-1.0232959999999952E-2</v>
      </c>
      <c r="BI49" s="35">
        <f t="shared" si="79"/>
        <v>-1.8930976000000002</v>
      </c>
      <c r="BJ49" s="3">
        <f t="shared" si="80"/>
        <v>6.5389985631097936E-6</v>
      </c>
      <c r="BK49" s="3">
        <f t="shared" si="81"/>
        <v>-2.5092491526134997E-4</v>
      </c>
      <c r="BL49" s="3">
        <f t="shared" si="82"/>
        <v>-8.364163842044999E-5</v>
      </c>
      <c r="BM49" s="3">
        <v>3.5</v>
      </c>
      <c r="BN49" s="3">
        <f t="shared" si="90"/>
        <v>1.75</v>
      </c>
      <c r="BO49" s="3">
        <v>1.8</v>
      </c>
      <c r="BP49" s="3">
        <f t="shared" si="91"/>
        <v>39.034288720855756</v>
      </c>
      <c r="BQ49" s="38">
        <f t="shared" si="92"/>
        <v>-2.1427734733068371E-6</v>
      </c>
      <c r="BR49" s="38">
        <f t="shared" si="93"/>
        <v>-2.142773473306837E-3</v>
      </c>
      <c r="BS49" s="38">
        <f t="shared" si="94"/>
        <v>-2.1427734733068373</v>
      </c>
      <c r="BT49" s="8">
        <f t="shared" si="95"/>
        <v>-2.5713281679682044E-2</v>
      </c>
      <c r="BU49" s="39"/>
      <c r="BV49" s="40">
        <f>BT49+BU52</f>
        <v>-7.0678149599723017E-2</v>
      </c>
      <c r="BW49" s="61">
        <f t="shared" si="33"/>
        <v>-25.7975246038989</v>
      </c>
    </row>
    <row r="50" spans="1:75" s="9" customFormat="1" x14ac:dyDescent="0.2">
      <c r="A50" s="3">
        <v>5851</v>
      </c>
      <c r="B50" s="5">
        <v>44119</v>
      </c>
      <c r="C50" s="3">
        <v>16</v>
      </c>
      <c r="D50" s="3">
        <v>7.85</v>
      </c>
      <c r="E50" s="2">
        <v>7820</v>
      </c>
      <c r="F50" s="12" t="s">
        <v>63</v>
      </c>
      <c r="G50" s="8" t="s">
        <v>12</v>
      </c>
      <c r="H50" s="9" t="s">
        <v>44</v>
      </c>
      <c r="I50" s="9" t="s">
        <v>53</v>
      </c>
      <c r="J50" s="9">
        <v>3.17</v>
      </c>
      <c r="K50" s="9">
        <v>33.054016808230436</v>
      </c>
      <c r="L50" s="9">
        <v>33.060577875387736</v>
      </c>
      <c r="M50" s="9">
        <f t="shared" si="59"/>
        <v>6.5610671572997603E-3</v>
      </c>
      <c r="N50" s="13">
        <v>1.0232840000000001</v>
      </c>
      <c r="O50" s="10">
        <v>7.845165626583201</v>
      </c>
      <c r="P50" s="28">
        <v>8.0632474102955367</v>
      </c>
      <c r="Q50" s="6">
        <f t="shared" si="60"/>
        <v>0.21808178371233566</v>
      </c>
      <c r="R50" s="11">
        <v>2.7258879645278276</v>
      </c>
      <c r="S50" s="29">
        <v>4.1030450032162111</v>
      </c>
      <c r="T50" s="32">
        <f t="shared" si="61"/>
        <v>1.3771570386883836</v>
      </c>
      <c r="U50" s="31">
        <v>753.93909393041463</v>
      </c>
      <c r="V50" s="30">
        <v>415.63045142130892</v>
      </c>
      <c r="W50" s="36">
        <f t="shared" si="62"/>
        <v>-338.30864250910571</v>
      </c>
      <c r="X50" s="31">
        <v>782.60053706724875</v>
      </c>
      <c r="Y50" s="30">
        <v>431.43083172915402</v>
      </c>
      <c r="Z50" s="36">
        <f t="shared" si="63"/>
        <v>-351.16970533809473</v>
      </c>
      <c r="AA50" s="64">
        <v>2260.2039399999999</v>
      </c>
      <c r="AB50" s="64">
        <v>2150.9192199999998</v>
      </c>
      <c r="AC50" s="64">
        <f t="shared" si="26"/>
        <v>-109.28472000000011</v>
      </c>
      <c r="AD50" s="34">
        <f t="shared" si="83"/>
        <v>2.2602039399999998E-3</v>
      </c>
      <c r="AE50" s="34">
        <f t="shared" si="28"/>
        <v>2.1509192199999998E-3</v>
      </c>
      <c r="AF50" s="64">
        <v>2474.2937400000001</v>
      </c>
      <c r="AG50" s="64">
        <v>2492.68980930303</v>
      </c>
      <c r="AH50" s="64">
        <f t="shared" si="64"/>
        <v>18.39606930302989</v>
      </c>
      <c r="AI50" s="35">
        <f t="shared" si="65"/>
        <v>15.484826323029889</v>
      </c>
      <c r="AJ50" s="33">
        <f t="shared" si="66"/>
        <v>2.4742937399999999E-3</v>
      </c>
      <c r="AK50" s="33">
        <f t="shared" si="67"/>
        <v>2.4926898093030297E-3</v>
      </c>
      <c r="AL50" s="3">
        <v>1.6950000000000001</v>
      </c>
      <c r="AM50" s="3">
        <v>0.245</v>
      </c>
      <c r="AN50" s="3">
        <v>6.3849999999999998</v>
      </c>
      <c r="AO50" s="3">
        <v>5.91</v>
      </c>
      <c r="AP50" s="3">
        <v>0.47499999999999998</v>
      </c>
      <c r="AQ50" s="3">
        <v>3.85</v>
      </c>
      <c r="AR50" s="3">
        <v>3</v>
      </c>
      <c r="AS50" s="3">
        <v>0.26500000000000001</v>
      </c>
      <c r="AT50" s="3">
        <v>4.8149999999999995</v>
      </c>
      <c r="AU50" s="3">
        <v>4.3600000000000003</v>
      </c>
      <c r="AV50" s="3">
        <v>0.46500000000000002</v>
      </c>
      <c r="AW50" s="3">
        <v>2</v>
      </c>
      <c r="AX50" s="3">
        <f t="shared" si="68"/>
        <v>1.3049999999999999</v>
      </c>
      <c r="AY50" s="3">
        <f t="shared" si="69"/>
        <v>2.0000000000000018E-2</v>
      </c>
      <c r="AZ50" s="3">
        <f t="shared" si="70"/>
        <v>-1.5700000000000003</v>
      </c>
      <c r="BA50" s="3">
        <f t="shared" si="71"/>
        <v>-1.5499999999999998</v>
      </c>
      <c r="BB50" s="3">
        <f t="shared" si="72"/>
        <v>-9.9999999999999534E-3</v>
      </c>
      <c r="BC50" s="3">
        <f t="shared" si="73"/>
        <v>-1.85</v>
      </c>
      <c r="BD50" s="35">
        <f t="shared" si="74"/>
        <v>1.3353856200000001</v>
      </c>
      <c r="BE50" s="35">
        <f t="shared" si="75"/>
        <v>2.0465680000000021E-2</v>
      </c>
      <c r="BF50" s="35">
        <f t="shared" si="76"/>
        <v>-1.6065558800000004</v>
      </c>
      <c r="BG50" s="35">
        <f t="shared" si="77"/>
        <v>-1.5860901999999999</v>
      </c>
      <c r="BH50" s="35">
        <f t="shared" si="78"/>
        <v>-1.0232839999999953E-2</v>
      </c>
      <c r="BI50" s="35">
        <f t="shared" si="79"/>
        <v>-1.8930754000000003</v>
      </c>
      <c r="BJ50" s="3">
        <f t="shared" si="80"/>
        <v>1.5484826323029888E-5</v>
      </c>
      <c r="BK50" s="3">
        <f t="shared" si="81"/>
        <v>-5.9420156321757429E-4</v>
      </c>
      <c r="BL50" s="3">
        <f t="shared" si="82"/>
        <v>-1.9806718773919142E-4</v>
      </c>
      <c r="BM50" s="3">
        <v>3.7</v>
      </c>
      <c r="BN50" s="3">
        <f t="shared" si="90"/>
        <v>1.85</v>
      </c>
      <c r="BO50" s="3">
        <v>1.4</v>
      </c>
      <c r="BP50" s="3">
        <f t="shared" si="91"/>
        <v>37.777651659419746</v>
      </c>
      <c r="BQ50" s="38">
        <f t="shared" si="92"/>
        <v>-5.2429724728483472E-6</v>
      </c>
      <c r="BR50" s="38">
        <f t="shared" si="93"/>
        <v>-5.2429724728483475E-3</v>
      </c>
      <c r="BS50" s="38">
        <f t="shared" si="94"/>
        <v>-5.2429724728483471</v>
      </c>
      <c r="BT50" s="8">
        <f t="shared" si="95"/>
        <v>-6.2915669674180164E-2</v>
      </c>
      <c r="BU50" s="39"/>
      <c r="BV50" s="40">
        <f>BT50+BU53</f>
        <v>-9.8468989772256904E-2</v>
      </c>
      <c r="BW50" s="61">
        <f t="shared" si="33"/>
        <v>-35.94118126687377</v>
      </c>
    </row>
    <row r="51" spans="1:75" s="9" customFormat="1" x14ac:dyDescent="0.2">
      <c r="A51" s="3">
        <v>2297</v>
      </c>
      <c r="B51" s="5">
        <v>44118</v>
      </c>
      <c r="C51" s="3">
        <v>16</v>
      </c>
      <c r="D51" s="3">
        <v>7.85</v>
      </c>
      <c r="E51" s="2" t="s">
        <v>14</v>
      </c>
      <c r="F51" s="2" t="s">
        <v>64</v>
      </c>
      <c r="G51" s="14" t="s">
        <v>13</v>
      </c>
      <c r="H51" s="9" t="s">
        <v>22</v>
      </c>
      <c r="I51" s="9" t="s">
        <v>36</v>
      </c>
      <c r="J51" s="9">
        <v>2.92</v>
      </c>
      <c r="K51" s="9">
        <v>32.368917858177426</v>
      </c>
      <c r="L51" s="9">
        <v>32.371543223232607</v>
      </c>
      <c r="M51" s="9">
        <f t="shared" si="59"/>
        <v>2.6253650551808505E-3</v>
      </c>
      <c r="N51" s="9">
        <v>1.022759</v>
      </c>
      <c r="O51" s="10">
        <v>7.8323734461023227</v>
      </c>
      <c r="P51" s="28">
        <v>7.8328941975540074</v>
      </c>
      <c r="Q51" s="6">
        <f t="shared" si="60"/>
        <v>5.2075145168473114E-4</v>
      </c>
      <c r="R51" s="11">
        <v>2.6196490573169351</v>
      </c>
      <c r="S51" s="29">
        <v>2.624384233513914</v>
      </c>
      <c r="T51" s="32">
        <f t="shared" si="61"/>
        <v>4.7351761969789408E-3</v>
      </c>
      <c r="U51" s="31">
        <v>780.64434477329246</v>
      </c>
      <c r="V51" s="30">
        <v>780.13434140717084</v>
      </c>
      <c r="W51" s="36">
        <f t="shared" si="62"/>
        <v>-0.510003366121623</v>
      </c>
      <c r="X51" s="31">
        <v>810.33248694380586</v>
      </c>
      <c r="Y51" s="30">
        <v>809.80304402436866</v>
      </c>
      <c r="Z51" s="36">
        <f t="shared" si="63"/>
        <v>-0.52944291943720145</v>
      </c>
      <c r="AA51" s="64">
        <v>2258.6085100572341</v>
      </c>
      <c r="AB51" s="64">
        <v>2260.0452635072343</v>
      </c>
      <c r="AC51" s="64">
        <f t="shared" si="26"/>
        <v>1.4367534500001966</v>
      </c>
      <c r="AD51" s="34">
        <f t="shared" si="83"/>
        <v>2.2586085100572339E-3</v>
      </c>
      <c r="AE51" s="34">
        <f t="shared" si="28"/>
        <v>2.2600452635072343E-3</v>
      </c>
      <c r="AF51" s="64">
        <v>2461.2736100000002</v>
      </c>
      <c r="AG51" s="64">
        <v>2463.0882605525399</v>
      </c>
      <c r="AH51" s="64">
        <f t="shared" si="64"/>
        <v>1.8146505525396606</v>
      </c>
      <c r="AI51" s="35">
        <f t="shared" si="65"/>
        <v>-1.0950988024603392</v>
      </c>
      <c r="AJ51" s="33">
        <f t="shared" si="66"/>
        <v>2.4612736100000001E-3</v>
      </c>
      <c r="AK51" s="33">
        <f t="shared" si="67"/>
        <v>2.4630882605525396E-3</v>
      </c>
      <c r="AL51" s="3">
        <v>1.6950000000000001</v>
      </c>
      <c r="AM51" s="3">
        <v>0.245</v>
      </c>
      <c r="AN51" s="3">
        <v>6.3849999999999998</v>
      </c>
      <c r="AO51" s="3">
        <v>5.91</v>
      </c>
      <c r="AP51" s="3">
        <v>0.47499999999999998</v>
      </c>
      <c r="AQ51" s="3">
        <v>3.85</v>
      </c>
      <c r="AR51" s="3">
        <v>3</v>
      </c>
      <c r="AS51" s="3">
        <v>0.26500000000000001</v>
      </c>
      <c r="AT51" s="3">
        <v>4.8149999999999995</v>
      </c>
      <c r="AU51" s="3">
        <v>4.3600000000000003</v>
      </c>
      <c r="AV51" s="3">
        <v>0.46500000000000002</v>
      </c>
      <c r="AW51" s="3">
        <v>2</v>
      </c>
      <c r="AX51" s="3">
        <f t="shared" si="68"/>
        <v>1.3049999999999999</v>
      </c>
      <c r="AY51" s="3">
        <f t="shared" si="69"/>
        <v>2.0000000000000018E-2</v>
      </c>
      <c r="AZ51" s="3">
        <f t="shared" si="70"/>
        <v>-1.5700000000000003</v>
      </c>
      <c r="BA51" s="3">
        <f t="shared" si="71"/>
        <v>-1.5499999999999998</v>
      </c>
      <c r="BB51" s="3">
        <f t="shared" si="72"/>
        <v>-9.9999999999999534E-3</v>
      </c>
      <c r="BC51" s="3">
        <f t="shared" si="73"/>
        <v>-1.85</v>
      </c>
      <c r="BD51" s="35">
        <f t="shared" si="74"/>
        <v>1.3347004949999999</v>
      </c>
      <c r="BE51" s="35">
        <f t="shared" si="75"/>
        <v>2.0455180000000017E-2</v>
      </c>
      <c r="BF51" s="35">
        <f t="shared" si="76"/>
        <v>-1.6057316300000002</v>
      </c>
      <c r="BG51" s="35">
        <f t="shared" si="77"/>
        <v>-1.5852764499999998</v>
      </c>
      <c r="BH51" s="35">
        <f t="shared" si="78"/>
        <v>-1.0227589999999951E-2</v>
      </c>
      <c r="BI51" s="35">
        <f t="shared" si="79"/>
        <v>-1.89210415</v>
      </c>
      <c r="BJ51" s="3">
        <f t="shared" si="80"/>
        <v>-1.0950988024603391E-6</v>
      </c>
      <c r="BK51" s="3">
        <f t="shared" si="81"/>
        <v>4.2000830853957524E-5</v>
      </c>
      <c r="BL51" s="3">
        <f t="shared" si="82"/>
        <v>1.4000276951319174E-5</v>
      </c>
      <c r="BM51" s="3"/>
      <c r="BN51" s="3"/>
      <c r="BO51" s="3"/>
      <c r="BP51" s="3"/>
      <c r="BQ51" s="38"/>
      <c r="BR51" s="38"/>
      <c r="BS51" s="38"/>
      <c r="BT51" s="8"/>
      <c r="BU51" s="39"/>
      <c r="BV51" s="40"/>
      <c r="BW51" s="61"/>
    </row>
    <row r="52" spans="1:75" s="9" customFormat="1" x14ac:dyDescent="0.2">
      <c r="A52" s="3">
        <v>2295</v>
      </c>
      <c r="B52" s="5">
        <v>44118</v>
      </c>
      <c r="C52" s="3">
        <v>16</v>
      </c>
      <c r="D52" s="3">
        <v>7.85</v>
      </c>
      <c r="E52" s="2">
        <v>7816</v>
      </c>
      <c r="F52" s="12" t="s">
        <v>63</v>
      </c>
      <c r="G52" s="14" t="s">
        <v>13</v>
      </c>
      <c r="H52" s="9" t="s">
        <v>22</v>
      </c>
      <c r="I52" s="9" t="s">
        <v>36</v>
      </c>
      <c r="J52" s="9">
        <v>2.92</v>
      </c>
      <c r="K52" s="9">
        <v>32.368917858177426</v>
      </c>
      <c r="L52" s="9">
        <v>32.313784370195009</v>
      </c>
      <c r="M52" s="9">
        <f t="shared" si="59"/>
        <v>-5.5133487982416796E-2</v>
      </c>
      <c r="N52" s="9">
        <v>1.022715</v>
      </c>
      <c r="O52" s="10">
        <v>7.8323734461023227</v>
      </c>
      <c r="P52" s="28">
        <v>7.8068113697380328</v>
      </c>
      <c r="Q52" s="6">
        <f t="shared" si="60"/>
        <v>-2.5562076364289865E-2</v>
      </c>
      <c r="R52" s="11">
        <v>2.6196490573169351</v>
      </c>
      <c r="S52" s="29">
        <v>2.5050350046479681</v>
      </c>
      <c r="T52" s="32">
        <f t="shared" si="61"/>
        <v>-0.11461405266896696</v>
      </c>
      <c r="U52" s="31">
        <v>780.64434477329246</v>
      </c>
      <c r="V52" s="30">
        <v>840.83037876026629</v>
      </c>
      <c r="W52" s="36">
        <f t="shared" si="62"/>
        <v>60.186033986973825</v>
      </c>
      <c r="X52" s="31">
        <v>810.33248694380586</v>
      </c>
      <c r="Y52" s="30">
        <v>872.80840970342035</v>
      </c>
      <c r="Z52" s="36">
        <f t="shared" si="63"/>
        <v>62.475922759614491</v>
      </c>
      <c r="AA52" s="64">
        <v>2258.6085100572341</v>
      </c>
      <c r="AB52" s="64">
        <v>2284.9032300572339</v>
      </c>
      <c r="AC52" s="64">
        <f t="shared" si="26"/>
        <v>26.29471999999987</v>
      </c>
      <c r="AD52" s="34">
        <f t="shared" si="83"/>
        <v>2.2586085100572339E-3</v>
      </c>
      <c r="AE52" s="34">
        <f t="shared" si="28"/>
        <v>2.2849032300572337E-3</v>
      </c>
      <c r="AF52" s="64">
        <v>2461.2736100000002</v>
      </c>
      <c r="AG52" s="64">
        <v>2475.6244902869898</v>
      </c>
      <c r="AH52" s="64">
        <f t="shared" si="64"/>
        <v>14.35088028698965</v>
      </c>
      <c r="AI52" s="35">
        <f t="shared" si="65"/>
        <v>11.441256111989651</v>
      </c>
      <c r="AJ52" s="33">
        <f t="shared" si="66"/>
        <v>2.4612736100000001E-3</v>
      </c>
      <c r="AK52" s="33">
        <f t="shared" si="67"/>
        <v>2.4756244902869899E-3</v>
      </c>
      <c r="AL52" s="3">
        <v>1.6950000000000001</v>
      </c>
      <c r="AM52" s="3">
        <v>0.245</v>
      </c>
      <c r="AN52" s="3">
        <v>6.3849999999999998</v>
      </c>
      <c r="AO52" s="3">
        <v>5.91</v>
      </c>
      <c r="AP52" s="3">
        <v>0.47499999999999998</v>
      </c>
      <c r="AQ52" s="3">
        <v>3.85</v>
      </c>
      <c r="AR52" s="3">
        <v>3</v>
      </c>
      <c r="AS52" s="3">
        <v>0.26500000000000001</v>
      </c>
      <c r="AT52" s="3">
        <v>4.8149999999999995</v>
      </c>
      <c r="AU52" s="3">
        <v>4.3600000000000003</v>
      </c>
      <c r="AV52" s="3">
        <v>0.46500000000000002</v>
      </c>
      <c r="AW52" s="3">
        <v>2</v>
      </c>
      <c r="AX52" s="3">
        <f t="shared" si="68"/>
        <v>1.3049999999999999</v>
      </c>
      <c r="AY52" s="3">
        <f t="shared" si="69"/>
        <v>2.0000000000000018E-2</v>
      </c>
      <c r="AZ52" s="3">
        <f t="shared" si="70"/>
        <v>-1.5700000000000003</v>
      </c>
      <c r="BA52" s="3">
        <f t="shared" si="71"/>
        <v>-1.5499999999999998</v>
      </c>
      <c r="BB52" s="3">
        <f t="shared" si="72"/>
        <v>-9.9999999999999534E-3</v>
      </c>
      <c r="BC52" s="3">
        <f t="shared" si="73"/>
        <v>-1.85</v>
      </c>
      <c r="BD52" s="35">
        <f t="shared" si="74"/>
        <v>1.334643075</v>
      </c>
      <c r="BE52" s="35">
        <f t="shared" si="75"/>
        <v>2.0454300000000019E-2</v>
      </c>
      <c r="BF52" s="35">
        <f t="shared" si="76"/>
        <v>-1.6056625500000004</v>
      </c>
      <c r="BG52" s="35">
        <f t="shared" si="77"/>
        <v>-1.58520825</v>
      </c>
      <c r="BH52" s="35">
        <f t="shared" si="78"/>
        <v>-1.0227149999999952E-2</v>
      </c>
      <c r="BI52" s="35">
        <f t="shared" si="79"/>
        <v>-1.8920227500000002</v>
      </c>
      <c r="BJ52" s="3">
        <f t="shared" si="80"/>
        <v>1.1441256111989649E-5</v>
      </c>
      <c r="BK52" s="3">
        <f t="shared" si="81"/>
        <v>-4.3879290917150601E-4</v>
      </c>
      <c r="BL52" s="3">
        <f t="shared" si="82"/>
        <v>-1.4626430305716867E-4</v>
      </c>
      <c r="BM52" s="3">
        <v>3.5</v>
      </c>
      <c r="BN52" s="3">
        <f t="shared" ref="BN52:BN57" si="96">BM52/2</f>
        <v>1.75</v>
      </c>
      <c r="BO52" s="3">
        <v>1.8</v>
      </c>
      <c r="BP52" s="3">
        <f t="shared" ref="BP52:BP57" si="97">(2*3.14159265359*BN52*BO52)+(2*3.14159265359*BN52^2)</f>
        <v>39.034288720855756</v>
      </c>
      <c r="BQ52" s="38">
        <f t="shared" ref="BQ52:BQ57" si="98">BL52/BP52</f>
        <v>-3.7470723266700809E-6</v>
      </c>
      <c r="BR52" s="38">
        <f t="shared" ref="BR52:BR57" si="99">BQ52*10^3</f>
        <v>-3.7470723266700809E-3</v>
      </c>
      <c r="BS52" s="38">
        <f t="shared" ref="BS52:BS57" si="100">BQ52*10^6</f>
        <v>-3.7470723266700809</v>
      </c>
      <c r="BT52" s="8"/>
      <c r="BU52" s="39">
        <f t="shared" ref="BU52:BU57" si="101">BR52*12</f>
        <v>-4.4964867920040973E-2</v>
      </c>
      <c r="BV52" s="40"/>
      <c r="BW52" s="61"/>
    </row>
    <row r="53" spans="1:75" s="9" customFormat="1" x14ac:dyDescent="0.2">
      <c r="A53" s="3">
        <v>2296</v>
      </c>
      <c r="B53" s="5">
        <v>44118</v>
      </c>
      <c r="C53" s="3">
        <v>16</v>
      </c>
      <c r="D53" s="3">
        <v>7.85</v>
      </c>
      <c r="E53" s="2">
        <v>7820</v>
      </c>
      <c r="F53" s="12" t="s">
        <v>63</v>
      </c>
      <c r="G53" s="14" t="s">
        <v>13</v>
      </c>
      <c r="H53" s="9" t="s">
        <v>22</v>
      </c>
      <c r="I53" s="9" t="s">
        <v>36</v>
      </c>
      <c r="J53" s="9">
        <v>2.92</v>
      </c>
      <c r="K53" s="9">
        <v>32.368917858177426</v>
      </c>
      <c r="L53" s="9">
        <v>32.321660678788071</v>
      </c>
      <c r="M53" s="9">
        <f t="shared" si="59"/>
        <v>-4.7257179389355031E-2</v>
      </c>
      <c r="N53" s="9">
        <v>1.022721</v>
      </c>
      <c r="O53" s="10">
        <v>7.8323734461023227</v>
      </c>
      <c r="P53" s="28">
        <v>7.7951272572714965</v>
      </c>
      <c r="Q53" s="6">
        <f t="shared" si="60"/>
        <v>-3.7246188830826199E-2</v>
      </c>
      <c r="R53" s="11">
        <v>2.6196490573169351</v>
      </c>
      <c r="S53" s="29">
        <v>2.4457342130181567</v>
      </c>
      <c r="T53" s="32">
        <f t="shared" si="61"/>
        <v>-0.17391484429877835</v>
      </c>
      <c r="U53" s="31">
        <v>780.64434477329246</v>
      </c>
      <c r="V53" s="30">
        <v>866.14766187777104</v>
      </c>
      <c r="W53" s="36">
        <f t="shared" si="62"/>
        <v>85.503317104478583</v>
      </c>
      <c r="X53" s="31">
        <v>810.33248694380586</v>
      </c>
      <c r="Y53" s="30">
        <v>899.08840032643161</v>
      </c>
      <c r="Z53" s="36">
        <f t="shared" si="63"/>
        <v>88.755913382625749</v>
      </c>
      <c r="AA53" s="64">
        <v>2258.6085100572341</v>
      </c>
      <c r="AB53" s="64">
        <v>2287.876530057234</v>
      </c>
      <c r="AC53" s="64">
        <f t="shared" si="26"/>
        <v>29.268019999999979</v>
      </c>
      <c r="AD53" s="34">
        <f t="shared" si="83"/>
        <v>2.2586085100572339E-3</v>
      </c>
      <c r="AE53" s="34">
        <f t="shared" si="28"/>
        <v>2.2878765300572341E-3</v>
      </c>
      <c r="AF53" s="64">
        <v>2461.2736100000002</v>
      </c>
      <c r="AG53" s="64">
        <v>2472.9384636766799</v>
      </c>
      <c r="AH53" s="64">
        <f t="shared" si="64"/>
        <v>11.664853676679741</v>
      </c>
      <c r="AI53" s="35">
        <f t="shared" si="65"/>
        <v>8.7552124316797411</v>
      </c>
      <c r="AJ53" s="33">
        <f t="shared" si="66"/>
        <v>2.4612736100000001E-3</v>
      </c>
      <c r="AK53" s="33">
        <f t="shared" si="67"/>
        <v>2.47293846367668E-3</v>
      </c>
      <c r="AL53" s="3">
        <v>1.6950000000000001</v>
      </c>
      <c r="AM53" s="3">
        <v>0.245</v>
      </c>
      <c r="AN53" s="3">
        <v>6.3849999999999998</v>
      </c>
      <c r="AO53" s="3">
        <v>5.91</v>
      </c>
      <c r="AP53" s="3">
        <v>0.47499999999999998</v>
      </c>
      <c r="AQ53" s="3">
        <v>3.85</v>
      </c>
      <c r="AR53" s="3">
        <v>3</v>
      </c>
      <c r="AS53" s="3">
        <v>0.26500000000000001</v>
      </c>
      <c r="AT53" s="3">
        <v>4.8149999999999995</v>
      </c>
      <c r="AU53" s="3">
        <v>4.3600000000000003</v>
      </c>
      <c r="AV53" s="3">
        <v>0.46500000000000002</v>
      </c>
      <c r="AW53" s="3">
        <v>2</v>
      </c>
      <c r="AX53" s="3">
        <f t="shared" si="68"/>
        <v>1.3049999999999999</v>
      </c>
      <c r="AY53" s="3">
        <f t="shared" si="69"/>
        <v>2.0000000000000018E-2</v>
      </c>
      <c r="AZ53" s="3">
        <f t="shared" si="70"/>
        <v>-1.5700000000000003</v>
      </c>
      <c r="BA53" s="3">
        <f t="shared" si="71"/>
        <v>-1.5499999999999998</v>
      </c>
      <c r="BB53" s="3">
        <f t="shared" si="72"/>
        <v>-9.9999999999999534E-3</v>
      </c>
      <c r="BC53" s="3">
        <f t="shared" si="73"/>
        <v>-1.85</v>
      </c>
      <c r="BD53" s="35">
        <f t="shared" si="74"/>
        <v>1.3346509049999999</v>
      </c>
      <c r="BE53" s="35">
        <f t="shared" si="75"/>
        <v>2.0454420000000018E-2</v>
      </c>
      <c r="BF53" s="35">
        <f t="shared" si="76"/>
        <v>-1.6056719700000002</v>
      </c>
      <c r="BG53" s="35">
        <f t="shared" si="77"/>
        <v>-1.5852175499999999</v>
      </c>
      <c r="BH53" s="35">
        <f t="shared" si="78"/>
        <v>-1.0227209999999952E-2</v>
      </c>
      <c r="BI53" s="35">
        <f t="shared" si="79"/>
        <v>-1.89203385</v>
      </c>
      <c r="BJ53" s="3">
        <f t="shared" si="80"/>
        <v>8.7552124316797401E-6</v>
      </c>
      <c r="BK53" s="3">
        <f t="shared" si="81"/>
        <v>-3.3578023550024755E-4</v>
      </c>
      <c r="BL53" s="3">
        <f t="shared" si="82"/>
        <v>-1.1192674516674919E-4</v>
      </c>
      <c r="BM53" s="3">
        <v>3.7</v>
      </c>
      <c r="BN53" s="3">
        <f t="shared" si="96"/>
        <v>1.85</v>
      </c>
      <c r="BO53" s="3">
        <v>1.4</v>
      </c>
      <c r="BP53" s="3">
        <f t="shared" si="97"/>
        <v>37.777651659419746</v>
      </c>
      <c r="BQ53" s="38">
        <f t="shared" si="98"/>
        <v>-2.9627766748397287E-6</v>
      </c>
      <c r="BR53" s="38">
        <f t="shared" si="99"/>
        <v>-2.9627766748397287E-3</v>
      </c>
      <c r="BS53" s="38">
        <f t="shared" si="100"/>
        <v>-2.9627766748397288</v>
      </c>
      <c r="BT53" s="8"/>
      <c r="BU53" s="39">
        <f t="shared" si="101"/>
        <v>-3.5553320098076741E-2</v>
      </c>
      <c r="BV53" s="40"/>
      <c r="BW53" s="61"/>
    </row>
    <row r="54" spans="1:75" s="9" customFormat="1" x14ac:dyDescent="0.2">
      <c r="A54" s="3">
        <v>5868</v>
      </c>
      <c r="B54" s="5">
        <v>44120</v>
      </c>
      <c r="C54" s="3">
        <v>16</v>
      </c>
      <c r="D54" s="3">
        <v>7.85</v>
      </c>
      <c r="E54" s="3">
        <v>7837</v>
      </c>
      <c r="F54" s="12" t="s">
        <v>63</v>
      </c>
      <c r="G54" s="14" t="s">
        <v>13</v>
      </c>
      <c r="H54" s="9" t="s">
        <v>43</v>
      </c>
      <c r="I54" s="9" t="s">
        <v>38</v>
      </c>
      <c r="J54" s="9">
        <v>3</v>
      </c>
      <c r="K54" s="9">
        <v>33.279362203619819</v>
      </c>
      <c r="L54" s="9">
        <v>33.263959753438023</v>
      </c>
      <c r="M54" s="9">
        <f t="shared" si="59"/>
        <v>-1.5402450181795757E-2</v>
      </c>
      <c r="N54" s="9">
        <v>1.023439</v>
      </c>
      <c r="O54" s="10">
        <v>7.8354242525368534</v>
      </c>
      <c r="P54" s="28">
        <v>7.7769215019306284</v>
      </c>
      <c r="Q54" s="6">
        <f t="shared" si="60"/>
        <v>-5.8502750606225007E-2</v>
      </c>
      <c r="R54" s="11">
        <v>2.672302746582901</v>
      </c>
      <c r="S54" s="29">
        <v>2.3913033206461876</v>
      </c>
      <c r="T54" s="32">
        <f t="shared" si="61"/>
        <v>-0.28099942593671345</v>
      </c>
      <c r="U54" s="31">
        <v>769.18007174424633</v>
      </c>
      <c r="V54" s="30">
        <v>901.42523050343959</v>
      </c>
      <c r="W54" s="36">
        <f t="shared" si="62"/>
        <v>132.24515875919326</v>
      </c>
      <c r="X54" s="31">
        <v>798.41718911815713</v>
      </c>
      <c r="Y54" s="30">
        <v>935.68938460435652</v>
      </c>
      <c r="Z54" s="36">
        <f t="shared" si="63"/>
        <v>137.27219548619939</v>
      </c>
      <c r="AA54" s="64">
        <v>2254.4837200000002</v>
      </c>
      <c r="AB54" s="64">
        <v>2290.7574200000004</v>
      </c>
      <c r="AC54" s="64">
        <f t="shared" si="26"/>
        <v>36.27370000000019</v>
      </c>
      <c r="AD54" s="34">
        <f t="shared" si="83"/>
        <v>2.25448372E-3</v>
      </c>
      <c r="AE54" s="34">
        <f t="shared" si="28"/>
        <v>2.2907574200000001E-3</v>
      </c>
      <c r="AF54" s="64">
        <v>2464.4589000000001</v>
      </c>
      <c r="AG54" s="64">
        <v>2472.6208099005398</v>
      </c>
      <c r="AH54" s="64">
        <f t="shared" si="64"/>
        <v>8.1619099005397402</v>
      </c>
      <c r="AI54" s="35">
        <f t="shared" si="65"/>
        <v>5.2502259455397411</v>
      </c>
      <c r="AJ54" s="33">
        <f t="shared" si="66"/>
        <v>2.4644589E-3</v>
      </c>
      <c r="AK54" s="33">
        <f t="shared" si="67"/>
        <v>2.4726208099005399E-3</v>
      </c>
      <c r="AL54" s="3">
        <v>1.6950000000000001</v>
      </c>
      <c r="AM54" s="3">
        <v>0.245</v>
      </c>
      <c r="AN54" s="3">
        <v>6.3849999999999998</v>
      </c>
      <c r="AO54" s="3">
        <v>5.91</v>
      </c>
      <c r="AP54" s="3">
        <v>0.47499999999999998</v>
      </c>
      <c r="AQ54" s="3">
        <v>3.85</v>
      </c>
      <c r="AR54" s="3">
        <v>3</v>
      </c>
      <c r="AS54" s="3">
        <v>0.26500000000000001</v>
      </c>
      <c r="AT54" s="3">
        <v>4.8149999999999995</v>
      </c>
      <c r="AU54" s="3">
        <v>4.3600000000000003</v>
      </c>
      <c r="AV54" s="3">
        <v>0.46500000000000002</v>
      </c>
      <c r="AW54" s="3">
        <v>2</v>
      </c>
      <c r="AX54" s="3">
        <f t="shared" si="68"/>
        <v>1.3049999999999999</v>
      </c>
      <c r="AY54" s="3">
        <f t="shared" si="69"/>
        <v>2.0000000000000018E-2</v>
      </c>
      <c r="AZ54" s="3">
        <f t="shared" si="70"/>
        <v>-1.5700000000000003</v>
      </c>
      <c r="BA54" s="3">
        <f t="shared" si="71"/>
        <v>-1.5499999999999998</v>
      </c>
      <c r="BB54" s="3">
        <f t="shared" si="72"/>
        <v>-9.9999999999999534E-3</v>
      </c>
      <c r="BC54" s="3">
        <f t="shared" si="73"/>
        <v>-1.85</v>
      </c>
      <c r="BD54" s="35">
        <f t="shared" si="74"/>
        <v>1.335587895</v>
      </c>
      <c r="BE54" s="35">
        <f t="shared" si="75"/>
        <v>2.0468780000000016E-2</v>
      </c>
      <c r="BF54" s="35">
        <f t="shared" si="76"/>
        <v>-1.6067992300000002</v>
      </c>
      <c r="BG54" s="35">
        <f t="shared" si="77"/>
        <v>-1.5863304499999997</v>
      </c>
      <c r="BH54" s="35">
        <f t="shared" si="78"/>
        <v>-1.0234389999999953E-2</v>
      </c>
      <c r="BI54" s="35">
        <f t="shared" si="79"/>
        <v>-1.89336215</v>
      </c>
      <c r="BJ54" s="3">
        <f t="shared" si="80"/>
        <v>5.250225945539741E-6</v>
      </c>
      <c r="BK54" s="3">
        <f t="shared" si="81"/>
        <v>-2.0149822468039673E-4</v>
      </c>
      <c r="BL54" s="3">
        <f t="shared" si="82"/>
        <v>-6.7166074893465575E-5</v>
      </c>
      <c r="BM54" s="3">
        <v>4</v>
      </c>
      <c r="BN54" s="3">
        <f t="shared" si="96"/>
        <v>2</v>
      </c>
      <c r="BO54" s="3">
        <v>1.7</v>
      </c>
      <c r="BP54" s="3">
        <f t="shared" si="97"/>
        <v>46.495571273132001</v>
      </c>
      <c r="BQ54" s="38">
        <f t="shared" si="98"/>
        <v>-1.4445693009965933E-6</v>
      </c>
      <c r="BR54" s="38">
        <f t="shared" si="99"/>
        <v>-1.4445693009965932E-3</v>
      </c>
      <c r="BS54" s="38">
        <f t="shared" si="100"/>
        <v>-1.4445693009965932</v>
      </c>
      <c r="BT54" s="8"/>
      <c r="BU54" s="39">
        <f t="shared" si="101"/>
        <v>-1.7334831611959117E-2</v>
      </c>
      <c r="BV54" s="40"/>
      <c r="BW54" s="61"/>
    </row>
    <row r="55" spans="1:75" s="9" customFormat="1" x14ac:dyDescent="0.2">
      <c r="A55" s="3">
        <v>5869</v>
      </c>
      <c r="B55" s="5">
        <v>44120</v>
      </c>
      <c r="C55" s="3">
        <v>16</v>
      </c>
      <c r="D55" s="3">
        <v>7.85</v>
      </c>
      <c r="E55" s="3">
        <v>7844</v>
      </c>
      <c r="F55" s="12" t="s">
        <v>63</v>
      </c>
      <c r="G55" s="14" t="s">
        <v>13</v>
      </c>
      <c r="H55" s="9" t="s">
        <v>43</v>
      </c>
      <c r="I55" s="9" t="s">
        <v>38</v>
      </c>
      <c r="J55" s="9">
        <v>3</v>
      </c>
      <c r="K55" s="9">
        <v>33.279362203619819</v>
      </c>
      <c r="L55" s="9">
        <v>33.257399386972331</v>
      </c>
      <c r="M55" s="9">
        <f t="shared" si="59"/>
        <v>-2.1962816647487671E-2</v>
      </c>
      <c r="N55" s="9">
        <v>1.023434</v>
      </c>
      <c r="O55" s="10">
        <v>7.8354242525368534</v>
      </c>
      <c r="P55" s="28">
        <v>7.8043370364535072</v>
      </c>
      <c r="Q55" s="6">
        <f t="shared" si="60"/>
        <v>-3.1087216083346192E-2</v>
      </c>
      <c r="R55" s="11">
        <v>2.672302746582901</v>
      </c>
      <c r="S55" s="29">
        <v>2.5255890173835711</v>
      </c>
      <c r="T55" s="32">
        <f t="shared" si="61"/>
        <v>-0.1467137291993299</v>
      </c>
      <c r="U55" s="31">
        <v>769.18007174424633</v>
      </c>
      <c r="V55" s="30">
        <v>839.24614490470492</v>
      </c>
      <c r="W55" s="36">
        <f t="shared" si="62"/>
        <v>70.066073160458586</v>
      </c>
      <c r="X55" s="31">
        <v>798.41718911815713</v>
      </c>
      <c r="Y55" s="30">
        <v>871.14692241157809</v>
      </c>
      <c r="Z55" s="36">
        <f t="shared" si="63"/>
        <v>72.729733293420963</v>
      </c>
      <c r="AA55" s="64">
        <v>2254.4837200000002</v>
      </c>
      <c r="AB55" s="64">
        <v>2279.6667400000001</v>
      </c>
      <c r="AC55" s="64">
        <f t="shared" si="26"/>
        <v>25.183019999999942</v>
      </c>
      <c r="AD55" s="34">
        <f t="shared" si="83"/>
        <v>2.25448372E-3</v>
      </c>
      <c r="AE55" s="34">
        <f t="shared" si="28"/>
        <v>2.2796667400000001E-3</v>
      </c>
      <c r="AF55" s="64">
        <v>2464.4589000000001</v>
      </c>
      <c r="AG55" s="64">
        <v>2474.7288122291402</v>
      </c>
      <c r="AH55" s="64">
        <f t="shared" si="64"/>
        <v>10.269912229140118</v>
      </c>
      <c r="AI55" s="35">
        <f t="shared" si="65"/>
        <v>7.3582424991401183</v>
      </c>
      <c r="AJ55" s="33">
        <f t="shared" si="66"/>
        <v>2.4644589E-3</v>
      </c>
      <c r="AK55" s="33">
        <f t="shared" si="67"/>
        <v>2.4747288122291401E-3</v>
      </c>
      <c r="AL55" s="3">
        <v>1.6950000000000001</v>
      </c>
      <c r="AM55" s="3">
        <v>0.245</v>
      </c>
      <c r="AN55" s="3">
        <v>6.3849999999999998</v>
      </c>
      <c r="AO55" s="3">
        <v>5.91</v>
      </c>
      <c r="AP55" s="3">
        <v>0.47499999999999998</v>
      </c>
      <c r="AQ55" s="3">
        <v>3.85</v>
      </c>
      <c r="AR55" s="3">
        <v>3</v>
      </c>
      <c r="AS55" s="3">
        <v>0.26500000000000001</v>
      </c>
      <c r="AT55" s="3">
        <v>4.8149999999999995</v>
      </c>
      <c r="AU55" s="3">
        <v>4.3600000000000003</v>
      </c>
      <c r="AV55" s="3">
        <v>0.46500000000000002</v>
      </c>
      <c r="AW55" s="3">
        <v>2</v>
      </c>
      <c r="AX55" s="3">
        <f t="shared" si="68"/>
        <v>1.3049999999999999</v>
      </c>
      <c r="AY55" s="3">
        <f t="shared" si="69"/>
        <v>2.0000000000000018E-2</v>
      </c>
      <c r="AZ55" s="3">
        <f t="shared" si="70"/>
        <v>-1.5700000000000003</v>
      </c>
      <c r="BA55" s="3">
        <f t="shared" si="71"/>
        <v>-1.5499999999999998</v>
      </c>
      <c r="BB55" s="3">
        <f t="shared" si="72"/>
        <v>-9.9999999999999534E-3</v>
      </c>
      <c r="BC55" s="3">
        <f t="shared" si="73"/>
        <v>-1.85</v>
      </c>
      <c r="BD55" s="35">
        <f t="shared" si="74"/>
        <v>1.3355813699999999</v>
      </c>
      <c r="BE55" s="35">
        <f t="shared" si="75"/>
        <v>2.0468680000000017E-2</v>
      </c>
      <c r="BF55" s="35">
        <f t="shared" si="76"/>
        <v>-1.6067913800000002</v>
      </c>
      <c r="BG55" s="35">
        <f t="shared" si="77"/>
        <v>-1.5863226999999998</v>
      </c>
      <c r="BH55" s="35">
        <f t="shared" si="78"/>
        <v>-1.0234339999999951E-2</v>
      </c>
      <c r="BI55" s="35">
        <f t="shared" si="79"/>
        <v>-1.8933529</v>
      </c>
      <c r="BJ55" s="3">
        <f t="shared" si="80"/>
        <v>7.3582424991401181E-6</v>
      </c>
      <c r="BK55" s="3">
        <f t="shared" si="81"/>
        <v>-2.8240033326993631E-4</v>
      </c>
      <c r="BL55" s="3">
        <f t="shared" si="82"/>
        <v>-9.4133444423312104E-5</v>
      </c>
      <c r="BM55" s="3">
        <v>3.8</v>
      </c>
      <c r="BN55" s="3">
        <f t="shared" si="96"/>
        <v>1.9</v>
      </c>
      <c r="BO55" s="3">
        <v>2</v>
      </c>
      <c r="BP55" s="3">
        <f t="shared" si="97"/>
        <v>46.5584031262038</v>
      </c>
      <c r="BQ55" s="38">
        <f t="shared" si="98"/>
        <v>-2.0218357611653636E-6</v>
      </c>
      <c r="BR55" s="38">
        <f t="shared" si="99"/>
        <v>-2.0218357611653634E-3</v>
      </c>
      <c r="BS55" s="38">
        <f t="shared" si="100"/>
        <v>-2.0218357611653635</v>
      </c>
      <c r="BT55" s="8"/>
      <c r="BU55" s="39">
        <f t="shared" si="101"/>
        <v>-2.4262029133984363E-2</v>
      </c>
      <c r="BV55" s="40"/>
      <c r="BW55" s="61"/>
    </row>
    <row r="56" spans="1:75" s="9" customFormat="1" x14ac:dyDescent="0.2">
      <c r="A56" s="3">
        <v>5870</v>
      </c>
      <c r="B56" s="5">
        <v>44120</v>
      </c>
      <c r="C56" s="3">
        <v>16</v>
      </c>
      <c r="D56" s="3">
        <v>7.85</v>
      </c>
      <c r="E56" s="3">
        <v>7860</v>
      </c>
      <c r="F56" s="12" t="s">
        <v>63</v>
      </c>
      <c r="G56" s="14" t="s">
        <v>13</v>
      </c>
      <c r="H56" s="9" t="s">
        <v>43</v>
      </c>
      <c r="I56" s="9" t="s">
        <v>38</v>
      </c>
      <c r="J56" s="9">
        <v>3</v>
      </c>
      <c r="K56" s="9">
        <v>33.279362203619819</v>
      </c>
      <c r="L56" s="9">
        <v>33.292825096770763</v>
      </c>
      <c r="M56" s="9">
        <f t="shared" si="59"/>
        <v>1.3462893150943955E-2</v>
      </c>
      <c r="N56" s="9">
        <v>1.023461</v>
      </c>
      <c r="O56" s="10">
        <v>7.8354242525368534</v>
      </c>
      <c r="P56" s="28">
        <v>7.8293756802200187</v>
      </c>
      <c r="Q56" s="6">
        <f t="shared" si="60"/>
        <v>-6.0485723168346439E-3</v>
      </c>
      <c r="R56" s="11">
        <v>2.672302746582901</v>
      </c>
      <c r="S56" s="29">
        <v>2.6547174595072578</v>
      </c>
      <c r="T56" s="32">
        <f t="shared" si="61"/>
        <v>-1.7585287075643219E-2</v>
      </c>
      <c r="U56" s="31">
        <v>769.18007174424633</v>
      </c>
      <c r="V56" s="30">
        <v>785.46949056277288</v>
      </c>
      <c r="W56" s="36">
        <f t="shared" si="62"/>
        <v>16.289418818526542</v>
      </c>
      <c r="X56" s="31">
        <v>798.41718911815713</v>
      </c>
      <c r="Y56" s="30">
        <v>815.32555413070656</v>
      </c>
      <c r="Z56" s="36">
        <f t="shared" si="63"/>
        <v>16.908365012549439</v>
      </c>
      <c r="AA56" s="64">
        <v>2254.4837200000002</v>
      </c>
      <c r="AB56" s="64">
        <v>2268.56639</v>
      </c>
      <c r="AC56" s="64">
        <f t="shared" si="26"/>
        <v>14.08266999999978</v>
      </c>
      <c r="AD56" s="34">
        <f t="shared" si="83"/>
        <v>2.25448372E-3</v>
      </c>
      <c r="AE56" s="34">
        <f t="shared" si="28"/>
        <v>2.2685663899999998E-3</v>
      </c>
      <c r="AF56" s="64">
        <v>2464.4589000000001</v>
      </c>
      <c r="AG56" s="64">
        <v>2476.2923136539998</v>
      </c>
      <c r="AH56" s="64">
        <f t="shared" si="64"/>
        <v>11.833413653999742</v>
      </c>
      <c r="AI56" s="35">
        <f t="shared" si="65"/>
        <v>8.9216671089997419</v>
      </c>
      <c r="AJ56" s="33">
        <f t="shared" si="66"/>
        <v>2.4644589E-3</v>
      </c>
      <c r="AK56" s="33">
        <f t="shared" si="67"/>
        <v>2.4762923136539996E-3</v>
      </c>
      <c r="AL56" s="3">
        <v>1.6950000000000001</v>
      </c>
      <c r="AM56" s="3">
        <v>0.245</v>
      </c>
      <c r="AN56" s="3">
        <v>6.3849999999999998</v>
      </c>
      <c r="AO56" s="3">
        <v>5.91</v>
      </c>
      <c r="AP56" s="3">
        <v>0.47499999999999998</v>
      </c>
      <c r="AQ56" s="3">
        <v>3.85</v>
      </c>
      <c r="AR56" s="3">
        <v>3</v>
      </c>
      <c r="AS56" s="3">
        <v>0.26500000000000001</v>
      </c>
      <c r="AT56" s="3">
        <v>4.8149999999999995</v>
      </c>
      <c r="AU56" s="3">
        <v>4.3600000000000003</v>
      </c>
      <c r="AV56" s="3">
        <v>0.46500000000000002</v>
      </c>
      <c r="AW56" s="3">
        <v>2</v>
      </c>
      <c r="AX56" s="3">
        <f t="shared" si="68"/>
        <v>1.3049999999999999</v>
      </c>
      <c r="AY56" s="3">
        <f t="shared" si="69"/>
        <v>2.0000000000000018E-2</v>
      </c>
      <c r="AZ56" s="3">
        <f t="shared" si="70"/>
        <v>-1.5700000000000003</v>
      </c>
      <c r="BA56" s="3">
        <f t="shared" si="71"/>
        <v>-1.5499999999999998</v>
      </c>
      <c r="BB56" s="3">
        <f t="shared" si="72"/>
        <v>-9.9999999999999534E-3</v>
      </c>
      <c r="BC56" s="3">
        <f t="shared" si="73"/>
        <v>-1.85</v>
      </c>
      <c r="BD56" s="35">
        <f t="shared" si="74"/>
        <v>1.3356166049999998</v>
      </c>
      <c r="BE56" s="35">
        <f t="shared" si="75"/>
        <v>2.0469220000000017E-2</v>
      </c>
      <c r="BF56" s="35">
        <f t="shared" si="76"/>
        <v>-1.6068337700000002</v>
      </c>
      <c r="BG56" s="35">
        <f t="shared" si="77"/>
        <v>-1.5863645499999997</v>
      </c>
      <c r="BH56" s="35">
        <f t="shared" si="78"/>
        <v>-1.0234609999999951E-2</v>
      </c>
      <c r="BI56" s="35">
        <f t="shared" si="79"/>
        <v>-1.89340285</v>
      </c>
      <c r="BJ56" s="3">
        <f t="shared" si="80"/>
        <v>8.9216671089997413E-6</v>
      </c>
      <c r="BK56" s="3">
        <f t="shared" si="81"/>
        <v>-3.424116877891494E-4</v>
      </c>
      <c r="BL56" s="3">
        <f t="shared" si="82"/>
        <v>-1.141372292630498E-4</v>
      </c>
      <c r="BM56" s="3">
        <v>3.7</v>
      </c>
      <c r="BN56" s="3">
        <f t="shared" si="96"/>
        <v>1.85</v>
      </c>
      <c r="BO56" s="3">
        <v>1.6</v>
      </c>
      <c r="BP56" s="3">
        <f t="shared" si="97"/>
        <v>40.102430223076354</v>
      </c>
      <c r="BQ56" s="38">
        <f t="shared" si="98"/>
        <v>-2.8461424564083203E-6</v>
      </c>
      <c r="BR56" s="38">
        <f t="shared" si="99"/>
        <v>-2.8461424564083203E-3</v>
      </c>
      <c r="BS56" s="38">
        <f t="shared" si="100"/>
        <v>-2.8461424564083204</v>
      </c>
      <c r="BT56" s="8"/>
      <c r="BU56" s="39">
        <f t="shared" si="101"/>
        <v>-3.4153709476899843E-2</v>
      </c>
      <c r="BV56" s="40"/>
      <c r="BW56" s="61"/>
    </row>
    <row r="57" spans="1:75" s="9" customFormat="1" x14ac:dyDescent="0.2">
      <c r="A57" s="3">
        <v>5871</v>
      </c>
      <c r="B57" s="5">
        <v>44120</v>
      </c>
      <c r="C57" s="3">
        <v>16</v>
      </c>
      <c r="D57" s="3">
        <v>7.85</v>
      </c>
      <c r="E57" s="3">
        <v>7850</v>
      </c>
      <c r="F57" s="12" t="s">
        <v>63</v>
      </c>
      <c r="G57" s="14" t="s">
        <v>13</v>
      </c>
      <c r="H57" s="9" t="s">
        <v>43</v>
      </c>
      <c r="I57" s="9" t="s">
        <v>38</v>
      </c>
      <c r="J57" s="9">
        <v>3</v>
      </c>
      <c r="K57" s="9">
        <v>33.279362203619819</v>
      </c>
      <c r="L57" s="9">
        <v>33.286264829984916</v>
      </c>
      <c r="M57" s="9">
        <f t="shared" si="59"/>
        <v>6.9026263650968644E-3</v>
      </c>
      <c r="N57" s="9">
        <v>1.0234559999999999</v>
      </c>
      <c r="O57" s="10">
        <v>7.8354242525368534</v>
      </c>
      <c r="P57" s="28">
        <v>7.8217813793064801</v>
      </c>
      <c r="Q57" s="6">
        <f t="shared" si="60"/>
        <v>-1.3642873230373276E-2</v>
      </c>
      <c r="R57" s="11">
        <v>2.672302746582901</v>
      </c>
      <c r="S57" s="29">
        <v>2.6186157235695675</v>
      </c>
      <c r="T57" s="32">
        <f t="shared" si="61"/>
        <v>-5.3687023013333501E-2</v>
      </c>
      <c r="U57" s="31">
        <v>769.18007174424633</v>
      </c>
      <c r="V57" s="30">
        <v>802.47953174593204</v>
      </c>
      <c r="W57" s="36">
        <f t="shared" si="62"/>
        <v>33.299460001685702</v>
      </c>
      <c r="X57" s="31">
        <v>798.41718911815713</v>
      </c>
      <c r="Y57" s="30">
        <v>832.9822679005988</v>
      </c>
      <c r="Z57" s="36">
        <f t="shared" si="63"/>
        <v>34.565078782441674</v>
      </c>
      <c r="AA57" s="64">
        <v>2254.4837200000002</v>
      </c>
      <c r="AB57" s="64">
        <v>2274.9647580000001</v>
      </c>
      <c r="AC57" s="64">
        <f t="shared" si="26"/>
        <v>20.481037999999899</v>
      </c>
      <c r="AD57" s="34">
        <f t="shared" si="83"/>
        <v>2.25448372E-3</v>
      </c>
      <c r="AE57" s="34">
        <f t="shared" si="28"/>
        <v>2.274964758E-3</v>
      </c>
      <c r="AF57" s="64">
        <v>2464.4589000000001</v>
      </c>
      <c r="AG57" s="64">
        <v>2479.01918378036</v>
      </c>
      <c r="AH57" s="64">
        <f t="shared" si="64"/>
        <v>14.560283780359896</v>
      </c>
      <c r="AI57" s="35">
        <f t="shared" si="65"/>
        <v>11.648551460359895</v>
      </c>
      <c r="AJ57" s="33">
        <f t="shared" si="66"/>
        <v>2.4644589E-3</v>
      </c>
      <c r="AK57" s="33">
        <f t="shared" si="67"/>
        <v>2.4790191837803597E-3</v>
      </c>
      <c r="AL57" s="3">
        <v>1.6950000000000001</v>
      </c>
      <c r="AM57" s="3">
        <v>0.245</v>
      </c>
      <c r="AN57" s="3">
        <v>6.3849999999999998</v>
      </c>
      <c r="AO57" s="3">
        <v>5.91</v>
      </c>
      <c r="AP57" s="3">
        <v>0.47499999999999998</v>
      </c>
      <c r="AQ57" s="3">
        <v>3.85</v>
      </c>
      <c r="AR57" s="3">
        <v>3</v>
      </c>
      <c r="AS57" s="3">
        <v>0.26500000000000001</v>
      </c>
      <c r="AT57" s="3">
        <v>4.8149999999999995</v>
      </c>
      <c r="AU57" s="3">
        <v>4.3600000000000003</v>
      </c>
      <c r="AV57" s="3">
        <v>0.46500000000000002</v>
      </c>
      <c r="AW57" s="3">
        <v>2</v>
      </c>
      <c r="AX57" s="3">
        <f t="shared" si="68"/>
        <v>1.3049999999999999</v>
      </c>
      <c r="AY57" s="3">
        <f t="shared" si="69"/>
        <v>2.0000000000000018E-2</v>
      </c>
      <c r="AZ57" s="3">
        <f t="shared" si="70"/>
        <v>-1.5700000000000003</v>
      </c>
      <c r="BA57" s="3">
        <f t="shared" si="71"/>
        <v>-1.5499999999999998</v>
      </c>
      <c r="BB57" s="3">
        <f t="shared" si="72"/>
        <v>-9.9999999999999534E-3</v>
      </c>
      <c r="BC57" s="3">
        <f t="shared" si="73"/>
        <v>-1.85</v>
      </c>
      <c r="BD57" s="35">
        <f t="shared" si="74"/>
        <v>1.3356100799999999</v>
      </c>
      <c r="BE57" s="35">
        <f t="shared" si="75"/>
        <v>2.0469120000000018E-2</v>
      </c>
      <c r="BF57" s="35">
        <f t="shared" si="76"/>
        <v>-1.6068259200000001</v>
      </c>
      <c r="BG57" s="35">
        <f t="shared" si="77"/>
        <v>-1.5863567999999997</v>
      </c>
      <c r="BH57" s="35">
        <f t="shared" si="78"/>
        <v>-1.0234559999999952E-2</v>
      </c>
      <c r="BI57" s="35">
        <f t="shared" si="79"/>
        <v>-1.8933936</v>
      </c>
      <c r="BJ57" s="3">
        <f t="shared" si="80"/>
        <v>1.1648551460359894E-5</v>
      </c>
      <c r="BK57" s="3">
        <f t="shared" si="81"/>
        <v>-4.4706674562802859E-4</v>
      </c>
      <c r="BL57" s="3">
        <f t="shared" si="82"/>
        <v>-1.490222485426762E-4</v>
      </c>
      <c r="BM57" s="3">
        <v>3.5</v>
      </c>
      <c r="BN57" s="3">
        <f t="shared" si="96"/>
        <v>1.75</v>
      </c>
      <c r="BO57" s="3">
        <v>2</v>
      </c>
      <c r="BP57" s="3">
        <f t="shared" si="97"/>
        <v>41.233403578368751</v>
      </c>
      <c r="BQ57" s="38">
        <f t="shared" si="98"/>
        <v>-3.614114664569044E-6</v>
      </c>
      <c r="BR57" s="38">
        <f t="shared" si="99"/>
        <v>-3.6141146645690442E-3</v>
      </c>
      <c r="BS57" s="38">
        <f t="shared" si="100"/>
        <v>-3.6141146645690441</v>
      </c>
      <c r="BT57" s="8"/>
      <c r="BU57" s="39">
        <f t="shared" si="101"/>
        <v>-4.3369375974828532E-2</v>
      </c>
      <c r="BV57" s="40"/>
      <c r="BW57" s="61"/>
    </row>
    <row r="58" spans="1:75" s="9" customFormat="1" x14ac:dyDescent="0.2">
      <c r="A58" s="3">
        <v>2243</v>
      </c>
      <c r="B58" s="5">
        <v>44116</v>
      </c>
      <c r="C58" s="3">
        <v>13</v>
      </c>
      <c r="D58" s="3">
        <v>8.0500000000000007</v>
      </c>
      <c r="E58" s="3" t="s">
        <v>14</v>
      </c>
      <c r="F58" s="3" t="s">
        <v>64</v>
      </c>
      <c r="G58" s="8" t="s">
        <v>12</v>
      </c>
      <c r="H58" s="9" t="s">
        <v>20</v>
      </c>
      <c r="I58" s="9" t="s">
        <v>21</v>
      </c>
      <c r="J58" s="9">
        <v>2.92</v>
      </c>
      <c r="K58" s="9">
        <v>31.110829320594469</v>
      </c>
      <c r="L58" s="9">
        <v>31.163371467264696</v>
      </c>
      <c r="M58" s="9">
        <f t="shared" si="59"/>
        <v>5.2542146670226941E-2</v>
      </c>
      <c r="N58" s="9">
        <v>1.0218389999999999</v>
      </c>
      <c r="O58" s="10">
        <v>8.0564734126510213</v>
      </c>
      <c r="P58" s="28">
        <v>8.0654698814923744</v>
      </c>
      <c r="Q58" s="6">
        <f t="shared" si="60"/>
        <v>8.996468841353078E-3</v>
      </c>
      <c r="R58" s="11">
        <v>3.9132920882760756</v>
      </c>
      <c r="S58" s="29">
        <v>3.9798193209114681</v>
      </c>
      <c r="T58" s="32">
        <f t="shared" si="61"/>
        <v>6.6527232635392508E-2</v>
      </c>
      <c r="U58" s="31">
        <v>428.37787055180678</v>
      </c>
      <c r="V58" s="30">
        <v>417.42693352843054</v>
      </c>
      <c r="W58" s="36">
        <f t="shared" si="62"/>
        <v>-10.950937023376241</v>
      </c>
      <c r="X58" s="31">
        <v>444.68078953970473</v>
      </c>
      <c r="Y58" s="30">
        <v>433.31261770677872</v>
      </c>
      <c r="Z58" s="36">
        <f t="shared" si="63"/>
        <v>-11.368171832926009</v>
      </c>
      <c r="AA58" s="63">
        <v>2147.1204240000002</v>
      </c>
      <c r="AB58" s="63">
        <v>2141.6376840000003</v>
      </c>
      <c r="AC58" s="64">
        <f t="shared" si="26"/>
        <v>-5.4827399999999216</v>
      </c>
      <c r="AD58" s="34">
        <f t="shared" si="83"/>
        <v>2.1471204240000002E-3</v>
      </c>
      <c r="AE58" s="34">
        <f t="shared" si="28"/>
        <v>2.1416376840000004E-3</v>
      </c>
      <c r="AF58" s="63">
        <v>2465.3342525959306</v>
      </c>
      <c r="AG58" s="64">
        <v>2465.9820811394902</v>
      </c>
      <c r="AH58" s="64">
        <f t="shared" si="64"/>
        <v>0.64782854355962627</v>
      </c>
      <c r="AI58" s="35">
        <f t="shared" si="65"/>
        <v>-5.7240366440374002E-2</v>
      </c>
      <c r="AJ58" s="33">
        <f t="shared" si="66"/>
        <v>2.4653342525959303E-3</v>
      </c>
      <c r="AK58" s="33">
        <f t="shared" si="67"/>
        <v>2.4659820811394899E-3</v>
      </c>
      <c r="AL58" s="3">
        <v>2.7450000000000001</v>
      </c>
      <c r="AM58" s="3">
        <v>0.6</v>
      </c>
      <c r="AN58" s="3">
        <v>4.66</v>
      </c>
      <c r="AO58" s="3">
        <v>4.43</v>
      </c>
      <c r="AP58" s="3">
        <v>0.22999999999999998</v>
      </c>
      <c r="AQ58" s="3">
        <v>2.75</v>
      </c>
      <c r="AR58" s="3">
        <v>3.2</v>
      </c>
      <c r="AS58" s="3">
        <v>0.60499999999999998</v>
      </c>
      <c r="AT58" s="3">
        <v>4.415</v>
      </c>
      <c r="AU58" s="3">
        <v>4.1899999999999995</v>
      </c>
      <c r="AV58" s="3">
        <v>0.22999999999999998</v>
      </c>
      <c r="AW58" s="3">
        <v>3.15</v>
      </c>
      <c r="AX58" s="3">
        <f t="shared" si="68"/>
        <v>0.45500000000000007</v>
      </c>
      <c r="AY58" s="3">
        <f t="shared" si="69"/>
        <v>5.0000000000000044E-3</v>
      </c>
      <c r="AZ58" s="3">
        <f t="shared" si="70"/>
        <v>-0.24500000000000011</v>
      </c>
      <c r="BA58" s="3">
        <f t="shared" si="71"/>
        <v>-0.24000000000000021</v>
      </c>
      <c r="BB58" s="3">
        <f t="shared" si="72"/>
        <v>0</v>
      </c>
      <c r="BC58" s="3">
        <f t="shared" si="73"/>
        <v>0.39999999999999991</v>
      </c>
      <c r="BD58" s="35">
        <f t="shared" si="74"/>
        <v>0.46493674500000004</v>
      </c>
      <c r="BE58" s="35">
        <f t="shared" si="75"/>
        <v>5.1091950000000039E-3</v>
      </c>
      <c r="BF58" s="35">
        <f t="shared" si="76"/>
        <v>-0.25035055500000009</v>
      </c>
      <c r="BG58" s="35">
        <f t="shared" si="77"/>
        <v>-0.24524136000000021</v>
      </c>
      <c r="BH58" s="35">
        <f t="shared" si="78"/>
        <v>0</v>
      </c>
      <c r="BI58" s="35">
        <f t="shared" si="79"/>
        <v>0.40873559999999987</v>
      </c>
      <c r="BJ58" s="3">
        <f t="shared" si="80"/>
        <v>-5.7240366440373997E-8</v>
      </c>
      <c r="BK58" s="3">
        <f t="shared" si="81"/>
        <v>2.1933914551149496E-6</v>
      </c>
      <c r="BL58" s="3">
        <f t="shared" si="82"/>
        <v>7.3113048503831651E-7</v>
      </c>
      <c r="BM58" s="3"/>
      <c r="BN58" s="3"/>
      <c r="BO58" s="3"/>
      <c r="BP58" s="3"/>
      <c r="BQ58" s="38"/>
      <c r="BR58" s="38"/>
      <c r="BS58" s="38"/>
      <c r="BT58" s="8"/>
      <c r="BU58" s="39"/>
      <c r="BV58" s="40"/>
      <c r="BW58" s="61"/>
    </row>
    <row r="59" spans="1:75" s="9" customFormat="1" x14ac:dyDescent="0.2">
      <c r="A59" s="3">
        <v>2239</v>
      </c>
      <c r="B59" s="5">
        <v>44116</v>
      </c>
      <c r="C59" s="3">
        <v>13</v>
      </c>
      <c r="D59" s="3">
        <v>8.0500000000000007</v>
      </c>
      <c r="E59" s="3">
        <v>7828</v>
      </c>
      <c r="F59" s="12" t="s">
        <v>63</v>
      </c>
      <c r="G59" s="8" t="s">
        <v>12</v>
      </c>
      <c r="H59" s="9" t="s">
        <v>20</v>
      </c>
      <c r="I59" s="9" t="s">
        <v>21</v>
      </c>
      <c r="J59" s="9">
        <v>2.92</v>
      </c>
      <c r="K59" s="9">
        <v>31.110829320594469</v>
      </c>
      <c r="L59" s="9">
        <v>31.210658212262086</v>
      </c>
      <c r="M59" s="9">
        <f t="shared" si="59"/>
        <v>9.9828891667616659E-2</v>
      </c>
      <c r="N59" s="9">
        <v>1.0218750000000001</v>
      </c>
      <c r="O59" s="10">
        <v>8.0564734126510213</v>
      </c>
      <c r="P59" s="28">
        <v>8.201279983918031</v>
      </c>
      <c r="Q59" s="6">
        <f t="shared" si="60"/>
        <v>0.14480657126700969</v>
      </c>
      <c r="R59" s="11">
        <v>3.9132920882760756</v>
      </c>
      <c r="S59" s="29">
        <v>5.0231270622672053</v>
      </c>
      <c r="T59" s="32">
        <f t="shared" si="61"/>
        <v>1.1098349739911297</v>
      </c>
      <c r="U59" s="31">
        <v>428.37787055180678</v>
      </c>
      <c r="V59" s="30">
        <v>281.54988646969258</v>
      </c>
      <c r="W59" s="36">
        <f t="shared" si="62"/>
        <v>-146.8279840821142</v>
      </c>
      <c r="X59" s="31">
        <v>444.68078953970473</v>
      </c>
      <c r="Y59" s="30">
        <v>292.26432003105447</v>
      </c>
      <c r="Z59" s="36">
        <f t="shared" si="63"/>
        <v>-152.41646950865027</v>
      </c>
      <c r="AA59" s="63">
        <v>2147.1204240000002</v>
      </c>
      <c r="AB59" s="63">
        <v>2054.6375940000003</v>
      </c>
      <c r="AC59" s="64">
        <f t="shared" si="26"/>
        <v>-92.482829999999922</v>
      </c>
      <c r="AD59" s="34">
        <f t="shared" si="83"/>
        <v>2.1471204240000002E-3</v>
      </c>
      <c r="AE59" s="34">
        <f t="shared" si="28"/>
        <v>2.054637594E-3</v>
      </c>
      <c r="AF59" s="63">
        <v>2465.3342525959306</v>
      </c>
      <c r="AG59" s="64">
        <v>2471.6039142519298</v>
      </c>
      <c r="AH59" s="64">
        <f t="shared" si="64"/>
        <v>6.2696616559992435</v>
      </c>
      <c r="AI59" s="35">
        <f t="shared" si="65"/>
        <v>5.564567905999243</v>
      </c>
      <c r="AJ59" s="33">
        <f t="shared" si="66"/>
        <v>2.4653342525959303E-3</v>
      </c>
      <c r="AK59" s="33">
        <f t="shared" si="67"/>
        <v>2.4716039142519295E-3</v>
      </c>
      <c r="AL59" s="3">
        <v>2.7450000000000001</v>
      </c>
      <c r="AM59" s="3">
        <v>0.6</v>
      </c>
      <c r="AN59" s="3">
        <v>4.66</v>
      </c>
      <c r="AO59" s="3">
        <v>4.43</v>
      </c>
      <c r="AP59" s="3">
        <v>0.22999999999999998</v>
      </c>
      <c r="AQ59" s="3">
        <v>2.75</v>
      </c>
      <c r="AR59" s="3">
        <v>3.2</v>
      </c>
      <c r="AS59" s="3">
        <v>0.60499999999999998</v>
      </c>
      <c r="AT59" s="3">
        <v>4.415</v>
      </c>
      <c r="AU59" s="3">
        <v>4.1899999999999995</v>
      </c>
      <c r="AV59" s="3">
        <v>0.22999999999999998</v>
      </c>
      <c r="AW59" s="3">
        <v>3.15</v>
      </c>
      <c r="AX59" s="3">
        <f t="shared" si="68"/>
        <v>0.45500000000000007</v>
      </c>
      <c r="AY59" s="3">
        <f t="shared" si="69"/>
        <v>5.0000000000000044E-3</v>
      </c>
      <c r="AZ59" s="3">
        <f t="shared" si="70"/>
        <v>-0.24500000000000011</v>
      </c>
      <c r="BA59" s="3">
        <f t="shared" si="71"/>
        <v>-0.24000000000000021</v>
      </c>
      <c r="BB59" s="3">
        <f t="shared" si="72"/>
        <v>0</v>
      </c>
      <c r="BC59" s="3">
        <f t="shared" si="73"/>
        <v>0.39999999999999991</v>
      </c>
      <c r="BD59" s="35">
        <f t="shared" si="74"/>
        <v>0.46495312500000013</v>
      </c>
      <c r="BE59" s="35">
        <f t="shared" si="75"/>
        <v>5.1093750000000054E-3</v>
      </c>
      <c r="BF59" s="35">
        <f t="shared" si="76"/>
        <v>-0.25035937500000011</v>
      </c>
      <c r="BG59" s="35">
        <f t="shared" si="77"/>
        <v>-0.24525000000000025</v>
      </c>
      <c r="BH59" s="35">
        <f t="shared" si="78"/>
        <v>0</v>
      </c>
      <c r="BI59" s="35">
        <f t="shared" si="79"/>
        <v>0.40874999999999995</v>
      </c>
      <c r="BJ59" s="3">
        <f t="shared" si="80"/>
        <v>5.5645679059992431E-6</v>
      </c>
      <c r="BK59" s="3">
        <f t="shared" si="81"/>
        <v>-2.1323598108536162E-4</v>
      </c>
      <c r="BL59" s="3">
        <f t="shared" si="82"/>
        <v>-7.1078660361787211E-5</v>
      </c>
      <c r="BM59" s="3">
        <v>3.45</v>
      </c>
      <c r="BN59" s="3">
        <f t="shared" ref="BN59:BN64" si="102">BM59/2</f>
        <v>1.7250000000000001</v>
      </c>
      <c r="BO59" s="3">
        <v>1.1000000000000001</v>
      </c>
      <c r="BP59" s="3">
        <f t="shared" ref="BP59:BP64" si="103">(2*3.14159265359*BN59*BO59)+(2*3.14159265359*BN59^2)</f>
        <v>30.618747400051543</v>
      </c>
      <c r="BQ59" s="38">
        <f t="shared" ref="BQ59:BQ64" si="104">BL59/BP59</f>
        <v>-2.3214098027297995E-6</v>
      </c>
      <c r="BR59" s="38">
        <f t="shared" ref="BR59:BR64" si="105">BQ59*10^3</f>
        <v>-2.3214098027297993E-3</v>
      </c>
      <c r="BS59" s="38">
        <f t="shared" ref="BS59:BS64" si="106">BQ59*10^6</f>
        <v>-2.3214098027297996</v>
      </c>
      <c r="BT59" s="8">
        <f t="shared" ref="BT59:BT64" si="107">BR59*12</f>
        <v>-2.7856917632757591E-2</v>
      </c>
      <c r="BU59" s="39"/>
      <c r="BV59" s="40">
        <f>BT59+BU68</f>
        <v>-4.7269855758471209E-2</v>
      </c>
      <c r="BW59" s="61">
        <f t="shared" si="33"/>
        <v>-17.25349735184199</v>
      </c>
    </row>
    <row r="60" spans="1:75" s="47" customFormat="1" x14ac:dyDescent="0.2">
      <c r="A60" s="2">
        <v>2240</v>
      </c>
      <c r="B60" s="45">
        <v>44116</v>
      </c>
      <c r="C60" s="2">
        <v>13</v>
      </c>
      <c r="D60" s="2">
        <v>8.0500000000000007</v>
      </c>
      <c r="E60" s="2">
        <v>7856</v>
      </c>
      <c r="F60" s="46" t="s">
        <v>63</v>
      </c>
      <c r="G60" s="8" t="s">
        <v>12</v>
      </c>
      <c r="H60" s="47" t="s">
        <v>20</v>
      </c>
      <c r="I60" s="47" t="s">
        <v>21</v>
      </c>
      <c r="J60" s="47">
        <v>2.92</v>
      </c>
      <c r="K60" s="47">
        <v>31.110829320594469</v>
      </c>
      <c r="L60" s="47">
        <v>31.244809050239159</v>
      </c>
      <c r="M60" s="47">
        <f t="shared" si="59"/>
        <v>0.13397972964468963</v>
      </c>
      <c r="N60" s="47">
        <v>1.0219009999999999</v>
      </c>
      <c r="O60" s="48">
        <v>8.0564734126510213</v>
      </c>
      <c r="P60" s="49">
        <v>8.224728549869722</v>
      </c>
      <c r="Q60" s="50">
        <f t="shared" si="60"/>
        <v>0.16825513721870067</v>
      </c>
      <c r="R60" s="51">
        <v>3.9132920882760756</v>
      </c>
      <c r="S60" s="52">
        <v>5.2475689292182928</v>
      </c>
      <c r="T60" s="53">
        <f t="shared" si="61"/>
        <v>1.3342768409422172</v>
      </c>
      <c r="U60" s="54">
        <v>428.37787055180678</v>
      </c>
      <c r="V60" s="55">
        <v>263.79749458408219</v>
      </c>
      <c r="W60" s="56">
        <f t="shared" si="62"/>
        <v>-164.58037596772459</v>
      </c>
      <c r="X60" s="54">
        <v>444.68078953970473</v>
      </c>
      <c r="Y60" s="55">
        <v>273.83616396512383</v>
      </c>
      <c r="Z60" s="56">
        <f t="shared" si="63"/>
        <v>-170.8446255745809</v>
      </c>
      <c r="AA60" s="65">
        <v>2147.1204240000002</v>
      </c>
      <c r="AB60" s="65">
        <v>2048.845624</v>
      </c>
      <c r="AC60" s="64">
        <f t="shared" si="26"/>
        <v>-98.274800000000141</v>
      </c>
      <c r="AD60" s="58">
        <f t="shared" si="83"/>
        <v>2.1471204240000002E-3</v>
      </c>
      <c r="AE60" s="34">
        <f t="shared" si="28"/>
        <v>2.0488456239999998E-3</v>
      </c>
      <c r="AF60" s="65">
        <v>2465.3342525959306</v>
      </c>
      <c r="AG60" s="66">
        <v>2484.9599145279899</v>
      </c>
      <c r="AH60" s="66">
        <f t="shared" si="64"/>
        <v>19.625661932059302</v>
      </c>
      <c r="AI60" s="57">
        <f t="shared" si="65"/>
        <v>18.920550242059303</v>
      </c>
      <c r="AJ60" s="59">
        <f t="shared" si="66"/>
        <v>2.4653342525959303E-3</v>
      </c>
      <c r="AK60" s="59">
        <f t="shared" si="67"/>
        <v>2.4849599145279899E-3</v>
      </c>
      <c r="AL60" s="2">
        <v>2.7450000000000001</v>
      </c>
      <c r="AM60" s="2">
        <v>0.6</v>
      </c>
      <c r="AN60" s="2">
        <v>4.66</v>
      </c>
      <c r="AO60" s="2">
        <v>4.43</v>
      </c>
      <c r="AP60" s="2">
        <v>0.22999999999999998</v>
      </c>
      <c r="AQ60" s="2">
        <v>2.75</v>
      </c>
      <c r="AR60" s="2">
        <v>3.2</v>
      </c>
      <c r="AS60" s="2">
        <v>0.60499999999999998</v>
      </c>
      <c r="AT60" s="2">
        <v>4.415</v>
      </c>
      <c r="AU60" s="2">
        <v>4.1899999999999995</v>
      </c>
      <c r="AV60" s="2">
        <v>0.22999999999999998</v>
      </c>
      <c r="AW60" s="2">
        <v>3.15</v>
      </c>
      <c r="AX60" s="2">
        <f t="shared" si="68"/>
        <v>0.45500000000000007</v>
      </c>
      <c r="AY60" s="2">
        <f t="shared" si="69"/>
        <v>5.0000000000000044E-3</v>
      </c>
      <c r="AZ60" s="2">
        <f t="shared" si="70"/>
        <v>-0.24500000000000011</v>
      </c>
      <c r="BA60" s="2">
        <f t="shared" si="71"/>
        <v>-0.24000000000000021</v>
      </c>
      <c r="BB60" s="2">
        <f t="shared" si="72"/>
        <v>0</v>
      </c>
      <c r="BC60" s="2">
        <f t="shared" si="73"/>
        <v>0.39999999999999991</v>
      </c>
      <c r="BD60" s="57">
        <f t="shared" si="74"/>
        <v>0.46496495500000007</v>
      </c>
      <c r="BE60" s="57">
        <f t="shared" si="75"/>
        <v>5.1095050000000046E-3</v>
      </c>
      <c r="BF60" s="57">
        <f t="shared" si="76"/>
        <v>-0.25036574500000008</v>
      </c>
      <c r="BG60" s="57">
        <f t="shared" si="77"/>
        <v>-0.24525624000000021</v>
      </c>
      <c r="BH60" s="57">
        <f t="shared" si="78"/>
        <v>0</v>
      </c>
      <c r="BI60" s="57">
        <f t="shared" si="79"/>
        <v>0.40876039999999991</v>
      </c>
      <c r="BJ60" s="2">
        <f t="shared" si="80"/>
        <v>1.8920550242059302E-5</v>
      </c>
      <c r="BK60" s="2">
        <f t="shared" si="81"/>
        <v>-7.2505984548414907E-4</v>
      </c>
      <c r="BL60" s="2">
        <f t="shared" si="82"/>
        <v>-2.4168661516138303E-4</v>
      </c>
      <c r="BM60" s="2">
        <v>3.8</v>
      </c>
      <c r="BN60" s="2">
        <f t="shared" si="102"/>
        <v>1.9</v>
      </c>
      <c r="BO60" s="2">
        <v>2.2000000000000002</v>
      </c>
      <c r="BP60" s="2">
        <f t="shared" si="103"/>
        <v>48.946013542932199</v>
      </c>
      <c r="BQ60" s="38">
        <f t="shared" si="104"/>
        <v>-4.9378202159281378E-6</v>
      </c>
      <c r="BR60" s="38">
        <f>BQ60*10^3</f>
        <v>-4.9378202159281381E-3</v>
      </c>
      <c r="BS60" s="38">
        <f t="shared" si="106"/>
        <v>-4.9378202159281379</v>
      </c>
      <c r="BT60" s="8">
        <f t="shared" si="107"/>
        <v>-5.9253842591137654E-2</v>
      </c>
      <c r="BU60" s="39"/>
      <c r="BV60" s="40">
        <f>BT60+BU69</f>
        <v>-7.2153719811280492E-2</v>
      </c>
      <c r="BW60" s="61">
        <f t="shared" si="33"/>
        <v>-26.33610773111738</v>
      </c>
    </row>
    <row r="61" spans="1:75" s="9" customFormat="1" x14ac:dyDescent="0.2">
      <c r="A61" s="3">
        <v>2241</v>
      </c>
      <c r="B61" s="5">
        <v>44116</v>
      </c>
      <c r="C61" s="3">
        <v>13</v>
      </c>
      <c r="D61" s="3">
        <v>8.0500000000000007</v>
      </c>
      <c r="E61" s="2">
        <v>7831</v>
      </c>
      <c r="F61" s="12" t="s">
        <v>63</v>
      </c>
      <c r="G61" s="8" t="s">
        <v>12</v>
      </c>
      <c r="H61" s="9" t="s">
        <v>20</v>
      </c>
      <c r="I61" s="9" t="s">
        <v>21</v>
      </c>
      <c r="J61" s="9">
        <v>2.92</v>
      </c>
      <c r="K61" s="9">
        <v>31.110829320594469</v>
      </c>
      <c r="L61" s="9">
        <v>31.194896088957741</v>
      </c>
      <c r="M61" s="9">
        <f t="shared" si="59"/>
        <v>8.4066768363271649E-2</v>
      </c>
      <c r="N61" s="9">
        <v>1.021863</v>
      </c>
      <c r="O61" s="10">
        <v>8.0564734126510213</v>
      </c>
      <c r="P61" s="28">
        <v>8.2193087831630525</v>
      </c>
      <c r="Q61" s="6">
        <f t="shared" si="60"/>
        <v>0.16283537051203112</v>
      </c>
      <c r="R61" s="11">
        <v>3.9132920882760756</v>
      </c>
      <c r="S61" s="29">
        <v>5.1729068260259963</v>
      </c>
      <c r="T61" s="32">
        <f t="shared" si="61"/>
        <v>1.2596147377499207</v>
      </c>
      <c r="U61" s="31">
        <v>428.37787055180678</v>
      </c>
      <c r="V61" s="30">
        <v>266.95004379979406</v>
      </c>
      <c r="W61" s="36">
        <f t="shared" si="62"/>
        <v>-161.42782675201272</v>
      </c>
      <c r="X61" s="31">
        <v>444.68078953970473</v>
      </c>
      <c r="Y61" s="30">
        <v>277.10896804351063</v>
      </c>
      <c r="Z61" s="36">
        <f t="shared" si="63"/>
        <v>-167.5718214961941</v>
      </c>
      <c r="AA61" s="63">
        <v>2147.1204240000002</v>
      </c>
      <c r="AB61" s="63">
        <v>2042.8357040000001</v>
      </c>
      <c r="AC61" s="64">
        <f t="shared" si="26"/>
        <v>-104.28472000000011</v>
      </c>
      <c r="AD61" s="34">
        <f t="shared" si="83"/>
        <v>2.1471204240000002E-3</v>
      </c>
      <c r="AE61" s="34">
        <f t="shared" si="28"/>
        <v>2.042835704E-3</v>
      </c>
      <c r="AF61" s="63">
        <v>2465.3342525959306</v>
      </c>
      <c r="AG61" s="64">
        <v>2472.8730782458697</v>
      </c>
      <c r="AH61" s="64">
        <f t="shared" si="64"/>
        <v>7.5388256499390991</v>
      </c>
      <c r="AI61" s="35">
        <f t="shared" si="65"/>
        <v>6.8337401799390989</v>
      </c>
      <c r="AJ61" s="33">
        <f t="shared" si="66"/>
        <v>2.4653342525959303E-3</v>
      </c>
      <c r="AK61" s="33">
        <f t="shared" si="67"/>
        <v>2.4728730782458694E-3</v>
      </c>
      <c r="AL61" s="3">
        <v>2.7450000000000001</v>
      </c>
      <c r="AM61" s="3">
        <v>0.6</v>
      </c>
      <c r="AN61" s="3">
        <v>4.66</v>
      </c>
      <c r="AO61" s="3">
        <v>4.43</v>
      </c>
      <c r="AP61" s="3">
        <v>0.22999999999999998</v>
      </c>
      <c r="AQ61" s="3">
        <v>2.75</v>
      </c>
      <c r="AR61" s="3">
        <v>3.2</v>
      </c>
      <c r="AS61" s="3">
        <v>0.60499999999999998</v>
      </c>
      <c r="AT61" s="3">
        <v>4.415</v>
      </c>
      <c r="AU61" s="3">
        <v>4.1899999999999995</v>
      </c>
      <c r="AV61" s="3">
        <v>0.22999999999999998</v>
      </c>
      <c r="AW61" s="3">
        <v>3.15</v>
      </c>
      <c r="AX61" s="3">
        <f t="shared" si="68"/>
        <v>0.45500000000000007</v>
      </c>
      <c r="AY61" s="3">
        <f t="shared" si="69"/>
        <v>5.0000000000000044E-3</v>
      </c>
      <c r="AZ61" s="3">
        <f t="shared" si="70"/>
        <v>-0.24500000000000011</v>
      </c>
      <c r="BA61" s="3">
        <f t="shared" si="71"/>
        <v>-0.24000000000000021</v>
      </c>
      <c r="BB61" s="3">
        <f t="shared" si="72"/>
        <v>0</v>
      </c>
      <c r="BC61" s="3">
        <f t="shared" si="73"/>
        <v>0.39999999999999991</v>
      </c>
      <c r="BD61" s="35">
        <f t="shared" si="74"/>
        <v>0.46494766500000007</v>
      </c>
      <c r="BE61" s="35">
        <f t="shared" si="75"/>
        <v>5.109315000000004E-3</v>
      </c>
      <c r="BF61" s="35">
        <f t="shared" si="76"/>
        <v>-0.2503564350000001</v>
      </c>
      <c r="BG61" s="35">
        <f t="shared" si="77"/>
        <v>-0.24524712000000021</v>
      </c>
      <c r="BH61" s="35">
        <f t="shared" si="78"/>
        <v>0</v>
      </c>
      <c r="BI61" s="35">
        <f t="shared" si="79"/>
        <v>0.40874519999999992</v>
      </c>
      <c r="BJ61" s="3">
        <f t="shared" si="80"/>
        <v>6.8337401799390983E-6</v>
      </c>
      <c r="BK61" s="3">
        <f t="shared" si="81"/>
        <v>-2.6186798405599147E-4</v>
      </c>
      <c r="BL61" s="3">
        <f t="shared" si="82"/>
        <v>-8.7289328018663823E-5</v>
      </c>
      <c r="BM61" s="3">
        <v>3.6</v>
      </c>
      <c r="BN61" s="3">
        <f t="shared" si="102"/>
        <v>1.8</v>
      </c>
      <c r="BO61" s="3">
        <v>1.7</v>
      </c>
      <c r="BP61" s="3">
        <f t="shared" si="103"/>
        <v>39.584067435234005</v>
      </c>
      <c r="BQ61" s="38">
        <f t="shared" si="104"/>
        <v>-2.2051631798951284E-6</v>
      </c>
      <c r="BR61" s="38">
        <f t="shared" si="105"/>
        <v>-2.2051631798951283E-3</v>
      </c>
      <c r="BS61" s="38">
        <f t="shared" si="106"/>
        <v>-2.2051631798951283</v>
      </c>
      <c r="BT61" s="8">
        <f t="shared" si="107"/>
        <v>-2.6461958158741541E-2</v>
      </c>
      <c r="BU61" s="39"/>
      <c r="BV61" s="40">
        <f>BT61+BU70</f>
        <v>-5.1391074904952039E-2</v>
      </c>
      <c r="BW61" s="61">
        <f t="shared" si="33"/>
        <v>-18.757742340307495</v>
      </c>
    </row>
    <row r="62" spans="1:75" s="47" customFormat="1" x14ac:dyDescent="0.2">
      <c r="A62" s="2">
        <v>2242</v>
      </c>
      <c r="B62" s="45">
        <v>44116</v>
      </c>
      <c r="C62" s="2">
        <v>13</v>
      </c>
      <c r="D62" s="2">
        <v>8.0500000000000007</v>
      </c>
      <c r="E62" s="2">
        <v>7847</v>
      </c>
      <c r="F62" s="46" t="s">
        <v>63</v>
      </c>
      <c r="G62" s="8" t="s">
        <v>12</v>
      </c>
      <c r="H62" s="47" t="s">
        <v>20</v>
      </c>
      <c r="I62" s="47" t="s">
        <v>21</v>
      </c>
      <c r="J62" s="47">
        <v>2.92</v>
      </c>
      <c r="K62" s="47">
        <v>31.110829320594469</v>
      </c>
      <c r="L62" s="47">
        <v>31.225106715405541</v>
      </c>
      <c r="M62" s="47">
        <f t="shared" si="59"/>
        <v>0.11427739481107224</v>
      </c>
      <c r="N62" s="47">
        <v>1.0218860000000001</v>
      </c>
      <c r="O62" s="48">
        <v>8.0564734126510213</v>
      </c>
      <c r="P62" s="49">
        <v>8.2174734695630374</v>
      </c>
      <c r="Q62" s="50">
        <f t="shared" si="60"/>
        <v>0.16100005691201602</v>
      </c>
      <c r="R62" s="51">
        <v>3.9132920882760756</v>
      </c>
      <c r="S62" s="52">
        <v>5.1570066672051409</v>
      </c>
      <c r="T62" s="53">
        <f t="shared" si="61"/>
        <v>1.2437145789290653</v>
      </c>
      <c r="U62" s="54">
        <v>428.37787055180678</v>
      </c>
      <c r="V62" s="55">
        <v>268.18508806993896</v>
      </c>
      <c r="W62" s="56">
        <f t="shared" si="62"/>
        <v>-160.19278248186782</v>
      </c>
      <c r="X62" s="54">
        <v>444.68078953970473</v>
      </c>
      <c r="Y62" s="55">
        <v>278.39083846172804</v>
      </c>
      <c r="Z62" s="56">
        <f t="shared" si="63"/>
        <v>-166.2899510779767</v>
      </c>
      <c r="AA62" s="65">
        <v>2147.1204240000002</v>
      </c>
      <c r="AB62" s="65">
        <v>2042.8976940000002</v>
      </c>
      <c r="AC62" s="64">
        <f t="shared" si="26"/>
        <v>-104.22272999999996</v>
      </c>
      <c r="AD62" s="58">
        <f t="shared" si="83"/>
        <v>2.1471204240000002E-3</v>
      </c>
      <c r="AE62" s="34">
        <f t="shared" si="28"/>
        <v>2.0428976939999999E-3</v>
      </c>
      <c r="AF62" s="65">
        <v>2465.3342525959306</v>
      </c>
      <c r="AG62" s="66">
        <v>2471.7598444769901</v>
      </c>
      <c r="AH62" s="66">
        <f t="shared" si="64"/>
        <v>6.4255918810595176</v>
      </c>
      <c r="AI62" s="57">
        <f t="shared" si="65"/>
        <v>5.720490541059517</v>
      </c>
      <c r="AJ62" s="59">
        <f t="shared" si="66"/>
        <v>2.4653342525959303E-3</v>
      </c>
      <c r="AK62" s="59">
        <f t="shared" si="67"/>
        <v>2.4717598444769901E-3</v>
      </c>
      <c r="AL62" s="2">
        <v>2.7450000000000001</v>
      </c>
      <c r="AM62" s="2">
        <v>0.6</v>
      </c>
      <c r="AN62" s="2">
        <v>4.66</v>
      </c>
      <c r="AO62" s="2">
        <v>4.43</v>
      </c>
      <c r="AP62" s="2">
        <v>0.22999999999999998</v>
      </c>
      <c r="AQ62" s="2">
        <v>2.75</v>
      </c>
      <c r="AR62" s="2">
        <v>3.2</v>
      </c>
      <c r="AS62" s="2">
        <v>0.60499999999999998</v>
      </c>
      <c r="AT62" s="2">
        <v>4.415</v>
      </c>
      <c r="AU62" s="2">
        <v>4.1899999999999995</v>
      </c>
      <c r="AV62" s="2">
        <v>0.22999999999999998</v>
      </c>
      <c r="AW62" s="2">
        <v>3.15</v>
      </c>
      <c r="AX62" s="2">
        <f t="shared" si="68"/>
        <v>0.45500000000000007</v>
      </c>
      <c r="AY62" s="2">
        <f t="shared" si="69"/>
        <v>5.0000000000000044E-3</v>
      </c>
      <c r="AZ62" s="2">
        <f t="shared" si="70"/>
        <v>-0.24500000000000011</v>
      </c>
      <c r="BA62" s="2">
        <f t="shared" si="71"/>
        <v>-0.24000000000000021</v>
      </c>
      <c r="BB62" s="2">
        <f t="shared" si="72"/>
        <v>0</v>
      </c>
      <c r="BC62" s="2">
        <f t="shared" si="73"/>
        <v>0.39999999999999991</v>
      </c>
      <c r="BD62" s="57">
        <f t="shared" si="74"/>
        <v>0.46495813000000008</v>
      </c>
      <c r="BE62" s="57">
        <f t="shared" si="75"/>
        <v>5.1094300000000051E-3</v>
      </c>
      <c r="BF62" s="57">
        <f t="shared" si="76"/>
        <v>-0.2503620700000001</v>
      </c>
      <c r="BG62" s="57">
        <f t="shared" si="77"/>
        <v>-0.24525264000000024</v>
      </c>
      <c r="BH62" s="57">
        <f t="shared" si="78"/>
        <v>0</v>
      </c>
      <c r="BI62" s="57">
        <f t="shared" si="79"/>
        <v>0.40875439999999996</v>
      </c>
      <c r="BJ62" s="2">
        <f t="shared" si="80"/>
        <v>5.7204905410595168E-6</v>
      </c>
      <c r="BK62" s="2">
        <f t="shared" si="81"/>
        <v>-2.1921334488904295E-4</v>
      </c>
      <c r="BL62" s="2">
        <f t="shared" si="82"/>
        <v>-7.307111496301432E-5</v>
      </c>
      <c r="BM62" s="2">
        <v>3.55</v>
      </c>
      <c r="BN62" s="2">
        <f t="shared" si="102"/>
        <v>1.7749999999999999</v>
      </c>
      <c r="BO62" s="2">
        <v>1.3</v>
      </c>
      <c r="BP62" s="2">
        <f t="shared" si="103"/>
        <v>34.294410804751834</v>
      </c>
      <c r="BQ62" s="38">
        <f t="shared" si="104"/>
        <v>-2.1307004041862583E-6</v>
      </c>
      <c r="BR62" s="38">
        <f t="shared" si="105"/>
        <v>-2.1307004041862584E-3</v>
      </c>
      <c r="BS62" s="38">
        <f t="shared" si="106"/>
        <v>-2.1307004041862583</v>
      </c>
      <c r="BT62" s="8">
        <f t="shared" si="107"/>
        <v>-2.5568404850235101E-2</v>
      </c>
      <c r="BU62" s="39"/>
      <c r="BV62" s="40">
        <f>BT62+BU71</f>
        <v>-4.9930423147510998E-2</v>
      </c>
      <c r="BW62" s="61">
        <f t="shared" si="33"/>
        <v>-18.224604448841514</v>
      </c>
    </row>
    <row r="63" spans="1:75" s="9" customFormat="1" x14ac:dyDescent="0.2">
      <c r="A63" s="3">
        <v>5854</v>
      </c>
      <c r="B63" s="5">
        <v>44119</v>
      </c>
      <c r="C63" s="3">
        <v>13</v>
      </c>
      <c r="D63" s="3">
        <v>8.0500000000000007</v>
      </c>
      <c r="E63" s="2">
        <v>7859</v>
      </c>
      <c r="F63" s="12" t="s">
        <v>63</v>
      </c>
      <c r="G63" s="8" t="s">
        <v>12</v>
      </c>
      <c r="H63" s="9" t="s">
        <v>56</v>
      </c>
      <c r="I63" s="9" t="s">
        <v>17</v>
      </c>
      <c r="J63" s="9">
        <v>3</v>
      </c>
      <c r="K63" s="9">
        <v>33.027772314070013</v>
      </c>
      <c r="L63" s="9">
        <v>33.008088706723854</v>
      </c>
      <c r="M63" s="9">
        <f t="shared" si="59"/>
        <v>-1.9683607346159704E-2</v>
      </c>
      <c r="N63" s="13">
        <v>1.023244</v>
      </c>
      <c r="O63" s="10">
        <v>8.0539607125254289</v>
      </c>
      <c r="P63" s="28">
        <v>8.1945887327764328</v>
      </c>
      <c r="Q63" s="6">
        <f t="shared" si="60"/>
        <v>0.14062802025100396</v>
      </c>
      <c r="R63" s="11">
        <v>4.004221001076834</v>
      </c>
      <c r="S63" s="29">
        <v>5.089070897700382</v>
      </c>
      <c r="T63" s="32">
        <f t="shared" si="61"/>
        <v>1.084849896623548</v>
      </c>
      <c r="U63" s="31">
        <v>423.65357188352652</v>
      </c>
      <c r="V63" s="30">
        <v>281.88154862540739</v>
      </c>
      <c r="W63" s="36">
        <f t="shared" si="62"/>
        <v>-141.77202325811913</v>
      </c>
      <c r="X63" s="31">
        <v>439.75925311542102</v>
      </c>
      <c r="Y63" s="30">
        <v>292.59772129623485</v>
      </c>
      <c r="Z63" s="36">
        <f t="shared" si="63"/>
        <v>-147.16153181918617</v>
      </c>
      <c r="AA63" s="64">
        <v>2140.4924970000002</v>
      </c>
      <c r="AB63" s="64">
        <v>2051.9195970000001</v>
      </c>
      <c r="AC63" s="64">
        <f t="shared" si="26"/>
        <v>-88.572900000000118</v>
      </c>
      <c r="AD63" s="34">
        <f t="shared" si="83"/>
        <v>2.1404924970000001E-3</v>
      </c>
      <c r="AE63" s="34">
        <f t="shared" si="28"/>
        <v>2.0519195969999999E-3</v>
      </c>
      <c r="AF63" s="64">
        <v>2474.1227920000001</v>
      </c>
      <c r="AG63" s="64">
        <v>2483.4821919183901</v>
      </c>
      <c r="AH63" s="64">
        <f t="shared" si="64"/>
        <v>9.3593999183899541</v>
      </c>
      <c r="AI63" s="35">
        <f t="shared" si="65"/>
        <v>8.6533615583899532</v>
      </c>
      <c r="AJ63" s="33">
        <f t="shared" si="66"/>
        <v>2.4741227919999999E-3</v>
      </c>
      <c r="AK63" s="33">
        <f t="shared" si="67"/>
        <v>2.48348219191839E-3</v>
      </c>
      <c r="AL63" s="3">
        <v>2.7450000000000001</v>
      </c>
      <c r="AM63" s="3">
        <v>0.6</v>
      </c>
      <c r="AN63" s="3">
        <v>4.66</v>
      </c>
      <c r="AO63" s="3">
        <v>4.43</v>
      </c>
      <c r="AP63" s="3">
        <v>0.22999999999999998</v>
      </c>
      <c r="AQ63" s="3">
        <v>2.75</v>
      </c>
      <c r="AR63" s="3">
        <v>3.2</v>
      </c>
      <c r="AS63" s="3">
        <v>0.60499999999999998</v>
      </c>
      <c r="AT63" s="3">
        <v>4.415</v>
      </c>
      <c r="AU63" s="3">
        <v>4.1899999999999995</v>
      </c>
      <c r="AV63" s="3">
        <v>0.22999999999999998</v>
      </c>
      <c r="AW63" s="3">
        <v>3.15</v>
      </c>
      <c r="AX63" s="3">
        <f t="shared" si="68"/>
        <v>0.45500000000000007</v>
      </c>
      <c r="AY63" s="3">
        <f t="shared" si="69"/>
        <v>5.0000000000000044E-3</v>
      </c>
      <c r="AZ63" s="3">
        <f t="shared" si="70"/>
        <v>-0.24500000000000011</v>
      </c>
      <c r="BA63" s="3">
        <f t="shared" si="71"/>
        <v>-0.24000000000000021</v>
      </c>
      <c r="BB63" s="3">
        <f t="shared" si="72"/>
        <v>0</v>
      </c>
      <c r="BC63" s="3">
        <f t="shared" si="73"/>
        <v>0.39999999999999991</v>
      </c>
      <c r="BD63" s="35">
        <f t="shared" si="74"/>
        <v>0.46557602000000009</v>
      </c>
      <c r="BE63" s="35">
        <f t="shared" si="75"/>
        <v>5.1162200000000047E-3</v>
      </c>
      <c r="BF63" s="35">
        <f t="shared" si="76"/>
        <v>-0.25069478000000012</v>
      </c>
      <c r="BG63" s="35">
        <f t="shared" si="77"/>
        <v>-0.24557856000000022</v>
      </c>
      <c r="BH63" s="35">
        <f t="shared" si="78"/>
        <v>0</v>
      </c>
      <c r="BI63" s="35">
        <f t="shared" si="79"/>
        <v>0.40929759999999993</v>
      </c>
      <c r="BJ63" s="3">
        <f t="shared" si="80"/>
        <v>8.6533615583899525E-6</v>
      </c>
      <c r="BK63" s="3">
        <f t="shared" si="81"/>
        <v>-3.3204376104199382E-4</v>
      </c>
      <c r="BL63" s="3">
        <f t="shared" si="82"/>
        <v>-1.106812536806646E-4</v>
      </c>
      <c r="BM63" s="3">
        <v>3.8</v>
      </c>
      <c r="BN63" s="3">
        <f t="shared" si="102"/>
        <v>1.9</v>
      </c>
      <c r="BO63" s="3">
        <v>1.9</v>
      </c>
      <c r="BP63" s="3">
        <f t="shared" si="103"/>
        <v>45.364597917839596</v>
      </c>
      <c r="BQ63" s="38">
        <f t="shared" si="104"/>
        <v>-2.4398155998455192E-6</v>
      </c>
      <c r="BR63" s="38">
        <f t="shared" si="105"/>
        <v>-2.4398155998455193E-3</v>
      </c>
      <c r="BS63" s="38">
        <f t="shared" si="106"/>
        <v>-2.4398155998455193</v>
      </c>
      <c r="BT63" s="8">
        <f t="shared" si="107"/>
        <v>-2.9277787198146232E-2</v>
      </c>
      <c r="BU63" s="39"/>
      <c r="BV63" s="40">
        <f>BT63+BU66</f>
        <v>-4.4580934333272676E-2</v>
      </c>
      <c r="BW63" s="61">
        <f t="shared" si="33"/>
        <v>-16.272041031644527</v>
      </c>
    </row>
    <row r="64" spans="1:75" s="9" customFormat="1" x14ac:dyDescent="0.2">
      <c r="A64" s="3">
        <v>5855</v>
      </c>
      <c r="B64" s="5">
        <v>44119</v>
      </c>
      <c r="C64" s="3">
        <v>13</v>
      </c>
      <c r="D64" s="3">
        <v>8.0500000000000007</v>
      </c>
      <c r="E64" s="2">
        <v>7834</v>
      </c>
      <c r="F64" s="12" t="s">
        <v>63</v>
      </c>
      <c r="G64" s="8" t="s">
        <v>12</v>
      </c>
      <c r="H64" s="9" t="s">
        <v>56</v>
      </c>
      <c r="I64" s="9" t="s">
        <v>17</v>
      </c>
      <c r="J64" s="9">
        <v>3</v>
      </c>
      <c r="K64" s="9">
        <v>33.027772314070013</v>
      </c>
      <c r="L64" s="9">
        <v>33.0185866558867</v>
      </c>
      <c r="M64" s="9">
        <f t="shared" si="59"/>
        <v>-9.1856581833127393E-3</v>
      </c>
      <c r="N64" s="13">
        <v>1.0232520000000001</v>
      </c>
      <c r="O64" s="10">
        <v>8.0539607125254289</v>
      </c>
      <c r="P64" s="28">
        <v>8.2082417769952247</v>
      </c>
      <c r="Q64" s="6">
        <f t="shared" si="60"/>
        <v>0.15428106446979584</v>
      </c>
      <c r="R64" s="11">
        <v>4.004221001076834</v>
      </c>
      <c r="S64" s="29">
        <v>5.2054317342577603</v>
      </c>
      <c r="T64" s="32">
        <f t="shared" si="61"/>
        <v>1.2012107331809263</v>
      </c>
      <c r="U64" s="31">
        <v>423.65357188352652</v>
      </c>
      <c r="V64" s="30">
        <v>270.6928140800203</v>
      </c>
      <c r="W64" s="36">
        <f t="shared" si="62"/>
        <v>-152.96075780350623</v>
      </c>
      <c r="X64" s="31">
        <v>439.75925311542102</v>
      </c>
      <c r="Y64" s="30">
        <v>280.98356831563711</v>
      </c>
      <c r="Z64" s="36">
        <f t="shared" si="63"/>
        <v>-158.7756847997839</v>
      </c>
      <c r="AA64" s="64">
        <v>2140.4924970000002</v>
      </c>
      <c r="AB64" s="64">
        <v>2043.2166970000003</v>
      </c>
      <c r="AC64" s="64">
        <f t="shared" si="26"/>
        <v>-97.27579999999989</v>
      </c>
      <c r="AD64" s="34">
        <f t="shared" si="83"/>
        <v>2.1404924970000001E-3</v>
      </c>
      <c r="AE64" s="34">
        <f t="shared" si="28"/>
        <v>2.0432166970000003E-3</v>
      </c>
      <c r="AF64" s="64">
        <v>2474.1227920000001</v>
      </c>
      <c r="AG64" s="64">
        <v>2485.2345989491</v>
      </c>
      <c r="AH64" s="64">
        <f t="shared" si="64"/>
        <v>11.111806949099901</v>
      </c>
      <c r="AI64" s="35">
        <f t="shared" si="65"/>
        <v>10.405763069099899</v>
      </c>
      <c r="AJ64" s="33">
        <f t="shared" si="66"/>
        <v>2.4741227919999999E-3</v>
      </c>
      <c r="AK64" s="33">
        <f t="shared" si="67"/>
        <v>2.4852345989490997E-3</v>
      </c>
      <c r="AL64" s="3">
        <v>2.7450000000000001</v>
      </c>
      <c r="AM64" s="3">
        <v>0.6</v>
      </c>
      <c r="AN64" s="3">
        <v>4.66</v>
      </c>
      <c r="AO64" s="3">
        <v>4.43</v>
      </c>
      <c r="AP64" s="3">
        <v>0.22999999999999998</v>
      </c>
      <c r="AQ64" s="3">
        <v>2.75</v>
      </c>
      <c r="AR64" s="3">
        <v>3.2</v>
      </c>
      <c r="AS64" s="3">
        <v>0.60499999999999998</v>
      </c>
      <c r="AT64" s="3">
        <v>4.415</v>
      </c>
      <c r="AU64" s="3">
        <v>4.1899999999999995</v>
      </c>
      <c r="AV64" s="3">
        <v>0.22999999999999998</v>
      </c>
      <c r="AW64" s="3">
        <v>3.15</v>
      </c>
      <c r="AX64" s="3">
        <f t="shared" si="68"/>
        <v>0.45500000000000007</v>
      </c>
      <c r="AY64" s="3">
        <f t="shared" si="69"/>
        <v>5.0000000000000044E-3</v>
      </c>
      <c r="AZ64" s="3">
        <f t="shared" si="70"/>
        <v>-0.24500000000000011</v>
      </c>
      <c r="BA64" s="3">
        <f t="shared" si="71"/>
        <v>-0.24000000000000021</v>
      </c>
      <c r="BB64" s="3">
        <f t="shared" si="72"/>
        <v>0</v>
      </c>
      <c r="BC64" s="3">
        <f t="shared" si="73"/>
        <v>0.39999999999999991</v>
      </c>
      <c r="BD64" s="35">
        <f t="shared" si="74"/>
        <v>0.46557966000000012</v>
      </c>
      <c r="BE64" s="35">
        <f t="shared" si="75"/>
        <v>5.1162600000000044E-3</v>
      </c>
      <c r="BF64" s="35">
        <f t="shared" si="76"/>
        <v>-0.25069674000000014</v>
      </c>
      <c r="BG64" s="35">
        <f t="shared" si="77"/>
        <v>-0.24558048000000024</v>
      </c>
      <c r="BH64" s="35">
        <f t="shared" si="78"/>
        <v>0</v>
      </c>
      <c r="BI64" s="35">
        <f t="shared" si="79"/>
        <v>0.40930079999999991</v>
      </c>
      <c r="BJ64" s="3">
        <f t="shared" si="80"/>
        <v>1.0405763069099899E-5</v>
      </c>
      <c r="BK64" s="3">
        <f t="shared" si="81"/>
        <v>-3.9928942019934786E-4</v>
      </c>
      <c r="BL64" s="3">
        <f t="shared" si="82"/>
        <v>-1.3309647339978262E-4</v>
      </c>
      <c r="BM64" s="3">
        <v>3.7</v>
      </c>
      <c r="BN64" s="3">
        <f t="shared" si="102"/>
        <v>1.85</v>
      </c>
      <c r="BO64" s="3">
        <v>1.8</v>
      </c>
      <c r="BP64" s="3">
        <f t="shared" si="103"/>
        <v>42.427208786732947</v>
      </c>
      <c r="BQ64" s="38">
        <f t="shared" si="104"/>
        <v>-3.1370546685928133E-6</v>
      </c>
      <c r="BR64" s="38">
        <f t="shared" si="105"/>
        <v>-3.1370546685928133E-3</v>
      </c>
      <c r="BS64" s="38">
        <f t="shared" si="106"/>
        <v>-3.1370546685928131</v>
      </c>
      <c r="BT64" s="8">
        <f t="shared" si="107"/>
        <v>-3.7644656023113759E-2</v>
      </c>
      <c r="BU64" s="39"/>
      <c r="BV64" s="40">
        <f>BT64+BU67</f>
        <v>-8.3395724703346927E-2</v>
      </c>
      <c r="BW64" s="61">
        <f t="shared" si="33"/>
        <v>-30.439439516721627</v>
      </c>
    </row>
    <row r="65" spans="1:75" s="9" customFormat="1" x14ac:dyDescent="0.2">
      <c r="A65" s="3">
        <v>5841</v>
      </c>
      <c r="B65" s="5">
        <v>44119</v>
      </c>
      <c r="C65" s="3">
        <v>13</v>
      </c>
      <c r="D65" s="3">
        <v>8.0500000000000007</v>
      </c>
      <c r="E65" s="3" t="s">
        <v>14</v>
      </c>
      <c r="F65" s="3" t="s">
        <v>64</v>
      </c>
      <c r="G65" s="14" t="s">
        <v>13</v>
      </c>
      <c r="H65" s="9" t="s">
        <v>50</v>
      </c>
      <c r="I65" s="9" t="s">
        <v>36</v>
      </c>
      <c r="J65" s="9">
        <v>3</v>
      </c>
      <c r="K65" s="9">
        <v>33.039582381091549</v>
      </c>
      <c r="L65" s="9">
        <v>32.865048406531464</v>
      </c>
      <c r="M65" s="9">
        <f t="shared" si="59"/>
        <v>-0.17453397456008446</v>
      </c>
      <c r="N65" s="13">
        <v>1.0231349999999999</v>
      </c>
      <c r="O65" s="10">
        <v>8.0237063870807415</v>
      </c>
      <c r="P65" s="28">
        <v>8.0228421918217787</v>
      </c>
      <c r="Q65" s="6">
        <f t="shared" si="60"/>
        <v>-8.6419525896275218E-4</v>
      </c>
      <c r="R65" s="11">
        <v>3.8110599857533831</v>
      </c>
      <c r="S65" s="29">
        <v>3.8000727841127442</v>
      </c>
      <c r="T65" s="32">
        <f t="shared" si="61"/>
        <v>-1.0987201640638933E-2</v>
      </c>
      <c r="U65" s="31">
        <v>463.37497755568052</v>
      </c>
      <c r="V65" s="30">
        <v>465.7054567619935</v>
      </c>
      <c r="W65" s="36">
        <f t="shared" si="62"/>
        <v>2.3304792063129867</v>
      </c>
      <c r="X65" s="31">
        <v>480.99059655167906</v>
      </c>
      <c r="Y65" s="30">
        <v>483.41141597708742</v>
      </c>
      <c r="Z65" s="36">
        <f t="shared" si="63"/>
        <v>2.4208194254083537</v>
      </c>
      <c r="AA65" s="64">
        <v>2167.7944157528882</v>
      </c>
      <c r="AB65" s="64">
        <v>2171.3208157528884</v>
      </c>
      <c r="AC65" s="64">
        <f t="shared" si="26"/>
        <v>3.5264000000001943</v>
      </c>
      <c r="AD65" s="34">
        <f t="shared" si="83"/>
        <v>2.1677944157528881E-3</v>
      </c>
      <c r="AE65" s="34">
        <f t="shared" si="28"/>
        <v>2.1713208157528884E-3</v>
      </c>
      <c r="AF65" s="64">
        <v>2483.241194372863</v>
      </c>
      <c r="AG65" s="64">
        <v>2484.9780515060402</v>
      </c>
      <c r="AH65" s="64">
        <f t="shared" si="64"/>
        <v>1.7368571331771818</v>
      </c>
      <c r="AI65" s="35">
        <f t="shared" si="65"/>
        <v>1.0308939831771817</v>
      </c>
      <c r="AJ65" s="33">
        <f t="shared" si="66"/>
        <v>2.483241194372863E-3</v>
      </c>
      <c r="AK65" s="33">
        <f t="shared" si="67"/>
        <v>2.48497805150604E-3</v>
      </c>
      <c r="AL65" s="3">
        <v>2.7450000000000001</v>
      </c>
      <c r="AM65" s="3">
        <v>0.6</v>
      </c>
      <c r="AN65" s="3">
        <v>4.66</v>
      </c>
      <c r="AO65" s="3">
        <v>4.43</v>
      </c>
      <c r="AP65" s="3">
        <v>0.22999999999999998</v>
      </c>
      <c r="AQ65" s="3">
        <v>2.75</v>
      </c>
      <c r="AR65" s="3">
        <v>3.2</v>
      </c>
      <c r="AS65" s="3">
        <v>0.60499999999999998</v>
      </c>
      <c r="AT65" s="3">
        <v>4.415</v>
      </c>
      <c r="AU65" s="3">
        <v>4.1899999999999995</v>
      </c>
      <c r="AV65" s="3">
        <v>0.22999999999999998</v>
      </c>
      <c r="AW65" s="3">
        <v>3.15</v>
      </c>
      <c r="AX65" s="3">
        <f t="shared" si="68"/>
        <v>0.45500000000000007</v>
      </c>
      <c r="AY65" s="3">
        <f t="shared" si="69"/>
        <v>5.0000000000000044E-3</v>
      </c>
      <c r="AZ65" s="3">
        <f t="shared" si="70"/>
        <v>-0.24500000000000011</v>
      </c>
      <c r="BA65" s="3">
        <f t="shared" si="71"/>
        <v>-0.24000000000000021</v>
      </c>
      <c r="BB65" s="3">
        <f t="shared" si="72"/>
        <v>0</v>
      </c>
      <c r="BC65" s="3">
        <f t="shared" si="73"/>
        <v>0.39999999999999991</v>
      </c>
      <c r="BD65" s="35">
        <f t="shared" si="74"/>
        <v>0.46552642500000002</v>
      </c>
      <c r="BE65" s="35">
        <f t="shared" si="75"/>
        <v>5.1156750000000044E-3</v>
      </c>
      <c r="BF65" s="35">
        <f t="shared" si="76"/>
        <v>-0.2506680750000001</v>
      </c>
      <c r="BG65" s="35">
        <f t="shared" si="77"/>
        <v>-0.2455524000000002</v>
      </c>
      <c r="BH65" s="35">
        <f t="shared" si="78"/>
        <v>0</v>
      </c>
      <c r="BI65" s="35">
        <f t="shared" si="79"/>
        <v>0.4092539999999999</v>
      </c>
      <c r="BJ65" s="3">
        <f t="shared" si="80"/>
        <v>1.0308939831771818E-6</v>
      </c>
      <c r="BK65" s="3">
        <f t="shared" si="81"/>
        <v>-3.9552889330424472E-5</v>
      </c>
      <c r="BL65" s="3">
        <f t="shared" si="82"/>
        <v>-1.3184296443474824E-5</v>
      </c>
      <c r="BM65" s="3"/>
      <c r="BN65" s="3"/>
      <c r="BO65" s="3"/>
      <c r="BP65" s="3"/>
      <c r="BQ65" s="38"/>
      <c r="BR65" s="38"/>
      <c r="BS65" s="38"/>
      <c r="BT65" s="8"/>
      <c r="BU65" s="39"/>
      <c r="BV65" s="40"/>
      <c r="BW65" s="61"/>
    </row>
    <row r="66" spans="1:75" s="9" customFormat="1" x14ac:dyDescent="0.2">
      <c r="A66" s="3">
        <v>5801</v>
      </c>
      <c r="B66" s="5">
        <v>44118</v>
      </c>
      <c r="C66" s="3">
        <v>13</v>
      </c>
      <c r="D66" s="3">
        <v>8.0500000000000007</v>
      </c>
      <c r="E66" s="2">
        <v>7859</v>
      </c>
      <c r="F66" s="12" t="s">
        <v>63</v>
      </c>
      <c r="G66" s="14" t="s">
        <v>13</v>
      </c>
      <c r="H66" s="9" t="s">
        <v>39</v>
      </c>
      <c r="I66" s="9" t="s">
        <v>40</v>
      </c>
      <c r="J66" s="9">
        <v>3</v>
      </c>
      <c r="K66" s="9">
        <v>32.256023796595372</v>
      </c>
      <c r="L66" s="9">
        <v>32.208763867168926</v>
      </c>
      <c r="M66" s="9">
        <f t="shared" ref="M66:M97" si="108">L66-K66</f>
        <v>-4.7259929426445524E-2</v>
      </c>
      <c r="N66" s="9">
        <v>1.022635</v>
      </c>
      <c r="O66" s="10">
        <v>8.0223147624824271</v>
      </c>
      <c r="P66" s="28">
        <v>7.9552405382010738</v>
      </c>
      <c r="Q66" s="6">
        <f t="shared" ref="Q66:Q97" si="109">P66-O66</f>
        <v>-6.7074224281353345E-2</v>
      </c>
      <c r="R66" s="11">
        <v>3.7581627632575985</v>
      </c>
      <c r="S66" s="29">
        <v>3.3314101719282596</v>
      </c>
      <c r="T66" s="32">
        <f t="shared" ref="T66:T97" si="110">S66-R66</f>
        <v>-0.42675259132933885</v>
      </c>
      <c r="U66" s="31">
        <v>468.22280633738166</v>
      </c>
      <c r="V66" s="30">
        <v>565.89674414199555</v>
      </c>
      <c r="W66" s="36">
        <f t="shared" ref="W66:W97" si="111">V66-U66</f>
        <v>97.6739378046139</v>
      </c>
      <c r="X66" s="31">
        <v>486.0305974863353</v>
      </c>
      <c r="Y66" s="30">
        <v>587.41991609712591</v>
      </c>
      <c r="Z66" s="36">
        <f t="shared" ref="Z66:Z97" si="112">Y66-X66</f>
        <v>101.38931861079061</v>
      </c>
      <c r="AA66" s="64">
        <v>2170.7727289999998</v>
      </c>
      <c r="AB66" s="64">
        <v>2215.6012489999998</v>
      </c>
      <c r="AC66" s="64">
        <f t="shared" si="26"/>
        <v>44.828520000000026</v>
      </c>
      <c r="AD66" s="34">
        <f t="shared" si="83"/>
        <v>2.1707727289999998E-3</v>
      </c>
      <c r="AE66" s="34">
        <f t="shared" si="28"/>
        <v>2.2156012489999996E-3</v>
      </c>
      <c r="AF66" s="64">
        <v>2478.5941790000002</v>
      </c>
      <c r="AG66" s="64">
        <v>2483.8254986737602</v>
      </c>
      <c r="AH66" s="64">
        <f t="shared" ref="AH66:AH97" si="113">AG66-AF66</f>
        <v>5.2313196737600265</v>
      </c>
      <c r="AI66" s="35">
        <f t="shared" ref="AI66:AI97" si="114">AH66+BE66+(BG66+BH66)-BD66</f>
        <v>4.5257015237600262</v>
      </c>
      <c r="AJ66" s="33">
        <f t="shared" ref="AJ66:AJ97" si="115">AF66*10^-6</f>
        <v>2.4785941789999999E-3</v>
      </c>
      <c r="AK66" s="33">
        <f t="shared" ref="AK66:AK97" si="116">AG66*10^-6</f>
        <v>2.4838254986737601E-3</v>
      </c>
      <c r="AL66" s="3">
        <v>2.7450000000000001</v>
      </c>
      <c r="AM66" s="3">
        <v>0.6</v>
      </c>
      <c r="AN66" s="3">
        <v>4.66</v>
      </c>
      <c r="AO66" s="3">
        <v>4.43</v>
      </c>
      <c r="AP66" s="3">
        <v>0.22999999999999998</v>
      </c>
      <c r="AQ66" s="3">
        <v>2.75</v>
      </c>
      <c r="AR66" s="3">
        <v>3.2</v>
      </c>
      <c r="AS66" s="3">
        <v>0.60499999999999998</v>
      </c>
      <c r="AT66" s="3">
        <v>4.415</v>
      </c>
      <c r="AU66" s="3">
        <v>4.1899999999999995</v>
      </c>
      <c r="AV66" s="3">
        <v>0.22999999999999998</v>
      </c>
      <c r="AW66" s="3">
        <v>3.15</v>
      </c>
      <c r="AX66" s="3">
        <f t="shared" ref="AX66:AX97" si="117">AR66-AL66</f>
        <v>0.45500000000000007</v>
      </c>
      <c r="AY66" s="3">
        <f t="shared" ref="AY66:AY97" si="118">AS66-AM66</f>
        <v>5.0000000000000044E-3</v>
      </c>
      <c r="AZ66" s="3">
        <f t="shared" ref="AZ66:AZ97" si="119">AT66-AN66</f>
        <v>-0.24500000000000011</v>
      </c>
      <c r="BA66" s="3">
        <f t="shared" ref="BA66:BA97" si="120">AU66-AO66</f>
        <v>-0.24000000000000021</v>
      </c>
      <c r="BB66" s="3">
        <f t="shared" ref="BB66:BB97" si="121">AV66-AP66</f>
        <v>0</v>
      </c>
      <c r="BC66" s="3">
        <f t="shared" ref="BC66:BC97" si="122">AW66-AQ66</f>
        <v>0.39999999999999991</v>
      </c>
      <c r="BD66" s="35">
        <f t="shared" ref="BD66:BD97" si="123">AX66*N66</f>
        <v>0.46529892500000003</v>
      </c>
      <c r="BE66" s="35">
        <f t="shared" ref="BE66:BE97" si="124">AY66*N66</f>
        <v>5.1131750000000045E-3</v>
      </c>
      <c r="BF66" s="35">
        <f t="shared" ref="BF66:BF97" si="125">AZ66*N66</f>
        <v>-0.25054557500000008</v>
      </c>
      <c r="BG66" s="35">
        <f t="shared" ref="BG66:BG97" si="126">BA66*N66</f>
        <v>-0.24543240000000022</v>
      </c>
      <c r="BH66" s="35">
        <f t="shared" ref="BH66:BH97" si="127">BB66*N66</f>
        <v>0</v>
      </c>
      <c r="BI66" s="35">
        <f t="shared" ref="BI66:BI97" si="128">BC66*N66</f>
        <v>0.40905399999999992</v>
      </c>
      <c r="BJ66" s="3">
        <f t="shared" ref="BJ66:BJ97" si="129">AI66*10^-6</f>
        <v>4.525701523760026E-6</v>
      </c>
      <c r="BK66" s="3">
        <f t="shared" ref="BK66:BK97" si="130">-(0.5*BJ66*100*0.75*N66)</f>
        <v>-1.7355527916563753E-4</v>
      </c>
      <c r="BL66" s="3">
        <f t="shared" ref="BL66:BL97" si="131">BK66/3</f>
        <v>-5.7851759721879176E-5</v>
      </c>
      <c r="BM66" s="3">
        <v>3.8</v>
      </c>
      <c r="BN66" s="3">
        <f t="shared" ref="BN66:BN71" si="132">BM66/2</f>
        <v>1.9</v>
      </c>
      <c r="BO66" s="3">
        <v>1.9</v>
      </c>
      <c r="BP66" s="3">
        <f t="shared" ref="BP66:BP71" si="133">(2*3.14159265359*BN66*BO66)+(2*3.14159265359*BN66^2)</f>
        <v>45.364597917839596</v>
      </c>
      <c r="BQ66" s="38">
        <f t="shared" ref="BQ66:BQ71" si="134">BL66/BP66</f>
        <v>-1.2752622612605371E-6</v>
      </c>
      <c r="BR66" s="38">
        <f t="shared" ref="BR66:BR71" si="135">BQ66*10^3</f>
        <v>-1.275262261260537E-3</v>
      </c>
      <c r="BS66" s="38">
        <f t="shared" ref="BS66:BS71" si="136">BQ66*10^6</f>
        <v>-1.2752622612605371</v>
      </c>
      <c r="BT66" s="8"/>
      <c r="BU66" s="39">
        <f t="shared" ref="BU66:BU71" si="137">BR66*12</f>
        <v>-1.5303147135126444E-2</v>
      </c>
      <c r="BV66" s="40"/>
      <c r="BW66" s="61"/>
    </row>
    <row r="67" spans="1:75" s="9" customFormat="1" x14ac:dyDescent="0.2">
      <c r="A67" s="3">
        <v>5802</v>
      </c>
      <c r="B67" s="5">
        <v>44118</v>
      </c>
      <c r="C67" s="3">
        <v>13</v>
      </c>
      <c r="D67" s="3">
        <v>8.0500000000000007</v>
      </c>
      <c r="E67" s="2">
        <v>7834</v>
      </c>
      <c r="F67" s="12" t="s">
        <v>63</v>
      </c>
      <c r="G67" s="14" t="s">
        <v>13</v>
      </c>
      <c r="H67" s="9" t="s">
        <v>39</v>
      </c>
      <c r="I67" s="9" t="s">
        <v>40</v>
      </c>
      <c r="J67" s="9">
        <v>3</v>
      </c>
      <c r="K67" s="9">
        <v>32.256023796595372</v>
      </c>
      <c r="L67" s="9">
        <v>32.253398275129712</v>
      </c>
      <c r="M67" s="9">
        <f t="shared" si="108"/>
        <v>-2.6255214656600856E-3</v>
      </c>
      <c r="N67" s="9">
        <v>1.0226690000000001</v>
      </c>
      <c r="O67" s="10">
        <v>8.0223147624824271</v>
      </c>
      <c r="P67" s="28">
        <v>7.9939521138412415</v>
      </c>
      <c r="Q67" s="6">
        <f t="shared" si="109"/>
        <v>-2.836264864118565E-2</v>
      </c>
      <c r="R67" s="11">
        <v>3.7581627632575985</v>
      </c>
      <c r="S67" s="29">
        <v>3.5906362236049296</v>
      </c>
      <c r="T67" s="32">
        <f t="shared" si="110"/>
        <v>-0.16752653965266884</v>
      </c>
      <c r="U67" s="31">
        <v>468.22280633738166</v>
      </c>
      <c r="V67" s="30">
        <v>509.80079085550057</v>
      </c>
      <c r="W67" s="36">
        <f t="shared" si="111"/>
        <v>41.57798451811891</v>
      </c>
      <c r="X67" s="31">
        <v>486.0305974863353</v>
      </c>
      <c r="Y67" s="30">
        <v>529.18993496126666</v>
      </c>
      <c r="Z67" s="36">
        <f t="shared" si="112"/>
        <v>43.159337474931363</v>
      </c>
      <c r="AA67" s="64">
        <v>2170.7727289999998</v>
      </c>
      <c r="AB67" s="64">
        <v>2200.1453789999996</v>
      </c>
      <c r="AC67" s="64">
        <f t="shared" ref="AC67:AC113" si="138">AB67-AA67</f>
        <v>29.372649999999794</v>
      </c>
      <c r="AD67" s="34">
        <f t="shared" si="83"/>
        <v>2.1707727289999998E-3</v>
      </c>
      <c r="AE67" s="34">
        <f t="shared" ref="AE67:AE113" si="139">AB67*10^-6</f>
        <v>2.2001453789999995E-3</v>
      </c>
      <c r="AF67" s="64">
        <v>2478.5941790000002</v>
      </c>
      <c r="AG67" s="64">
        <v>2491.9535736367202</v>
      </c>
      <c r="AH67" s="64">
        <f t="shared" si="113"/>
        <v>13.359394636720026</v>
      </c>
      <c r="AI67" s="35">
        <f t="shared" si="114"/>
        <v>12.653753026720025</v>
      </c>
      <c r="AJ67" s="33">
        <f t="shared" si="115"/>
        <v>2.4785941789999999E-3</v>
      </c>
      <c r="AK67" s="33">
        <f t="shared" si="116"/>
        <v>2.49195357363672E-3</v>
      </c>
      <c r="AL67" s="3">
        <v>2.7450000000000001</v>
      </c>
      <c r="AM67" s="3">
        <v>0.6</v>
      </c>
      <c r="AN67" s="3">
        <v>4.66</v>
      </c>
      <c r="AO67" s="3">
        <v>4.43</v>
      </c>
      <c r="AP67" s="3">
        <v>0.22999999999999998</v>
      </c>
      <c r="AQ67" s="3">
        <v>2.75</v>
      </c>
      <c r="AR67" s="3">
        <v>3.2</v>
      </c>
      <c r="AS67" s="3">
        <v>0.60499999999999998</v>
      </c>
      <c r="AT67" s="3">
        <v>4.415</v>
      </c>
      <c r="AU67" s="3">
        <v>4.1899999999999995</v>
      </c>
      <c r="AV67" s="3">
        <v>0.22999999999999998</v>
      </c>
      <c r="AW67" s="3">
        <v>3.15</v>
      </c>
      <c r="AX67" s="3">
        <f t="shared" si="117"/>
        <v>0.45500000000000007</v>
      </c>
      <c r="AY67" s="3">
        <f t="shared" si="118"/>
        <v>5.0000000000000044E-3</v>
      </c>
      <c r="AZ67" s="3">
        <f t="shared" si="119"/>
        <v>-0.24500000000000011</v>
      </c>
      <c r="BA67" s="3">
        <f t="shared" si="120"/>
        <v>-0.24000000000000021</v>
      </c>
      <c r="BB67" s="3">
        <f t="shared" si="121"/>
        <v>0</v>
      </c>
      <c r="BC67" s="3">
        <f t="shared" si="122"/>
        <v>0.39999999999999991</v>
      </c>
      <c r="BD67" s="35">
        <f t="shared" si="123"/>
        <v>0.4653143950000001</v>
      </c>
      <c r="BE67" s="35">
        <f t="shared" si="124"/>
        <v>5.1133450000000044E-3</v>
      </c>
      <c r="BF67" s="35">
        <f t="shared" si="125"/>
        <v>-0.25055390500000013</v>
      </c>
      <c r="BG67" s="35">
        <f t="shared" si="126"/>
        <v>-0.24544056000000022</v>
      </c>
      <c r="BH67" s="35">
        <f t="shared" si="127"/>
        <v>0</v>
      </c>
      <c r="BI67" s="35">
        <f t="shared" si="128"/>
        <v>0.40906759999999992</v>
      </c>
      <c r="BJ67" s="3">
        <f t="shared" si="129"/>
        <v>1.2653753026720024E-5</v>
      </c>
      <c r="BK67" s="3">
        <f t="shared" si="130"/>
        <v>-4.8527253577810279E-4</v>
      </c>
      <c r="BL67" s="3">
        <f t="shared" si="131"/>
        <v>-1.6175751192603425E-4</v>
      </c>
      <c r="BM67" s="3">
        <v>3.7</v>
      </c>
      <c r="BN67" s="3">
        <f t="shared" si="132"/>
        <v>1.85</v>
      </c>
      <c r="BO67" s="3">
        <v>1.8</v>
      </c>
      <c r="BP67" s="3">
        <f t="shared" si="133"/>
        <v>42.427208786732947</v>
      </c>
      <c r="BQ67" s="38">
        <f t="shared" si="134"/>
        <v>-3.8125890566860969E-6</v>
      </c>
      <c r="BR67" s="38">
        <f t="shared" si="135"/>
        <v>-3.8125890566860971E-3</v>
      </c>
      <c r="BS67" s="38">
        <f t="shared" si="136"/>
        <v>-3.8125890566860972</v>
      </c>
      <c r="BT67" s="8"/>
      <c r="BU67" s="39">
        <f t="shared" si="137"/>
        <v>-4.5751068680233167E-2</v>
      </c>
      <c r="BV67" s="40"/>
      <c r="BW67" s="61"/>
    </row>
    <row r="68" spans="1:75" s="9" customFormat="1" x14ac:dyDescent="0.2">
      <c r="A68" s="3">
        <v>5837</v>
      </c>
      <c r="B68" s="5">
        <v>44119</v>
      </c>
      <c r="C68" s="3">
        <v>13</v>
      </c>
      <c r="D68" s="3">
        <v>8.0500000000000007</v>
      </c>
      <c r="E68" s="3">
        <v>7828</v>
      </c>
      <c r="F68" s="3" t="s">
        <v>63</v>
      </c>
      <c r="G68" s="14" t="s">
        <v>13</v>
      </c>
      <c r="H68" s="9" t="s">
        <v>50</v>
      </c>
      <c r="I68" s="9" t="s">
        <v>36</v>
      </c>
      <c r="J68" s="9">
        <v>3</v>
      </c>
      <c r="K68" s="9">
        <v>33.039582381091549</v>
      </c>
      <c r="L68" s="9">
        <v>33.040894606250781</v>
      </c>
      <c r="M68" s="9">
        <f t="shared" si="108"/>
        <v>1.3122251592321277E-3</v>
      </c>
      <c r="N68" s="13">
        <v>1.023269</v>
      </c>
      <c r="O68" s="10">
        <v>8.0237063870807415</v>
      </c>
      <c r="P68" s="28">
        <v>7.9735486188052018</v>
      </c>
      <c r="Q68" s="6">
        <f t="shared" si="109"/>
        <v>-5.0157768275539638E-2</v>
      </c>
      <c r="R68" s="11">
        <v>3.8110599857533831</v>
      </c>
      <c r="S68" s="29">
        <v>3.4882666568663234</v>
      </c>
      <c r="T68" s="32">
        <f t="shared" si="110"/>
        <v>-0.32279332888705969</v>
      </c>
      <c r="U68" s="31">
        <v>463.37497755568052</v>
      </c>
      <c r="V68" s="30">
        <v>534.31734062821977</v>
      </c>
      <c r="W68" s="36">
        <f t="shared" si="111"/>
        <v>70.942363072539251</v>
      </c>
      <c r="X68" s="31">
        <v>480.99059655167906</v>
      </c>
      <c r="Y68" s="30">
        <v>554.62988268762513</v>
      </c>
      <c r="Z68" s="36">
        <f t="shared" si="112"/>
        <v>73.639286135946065</v>
      </c>
      <c r="AA68" s="64">
        <v>2167.7944157528882</v>
      </c>
      <c r="AB68" s="64">
        <v>2202.424535752888</v>
      </c>
      <c r="AC68" s="64">
        <f t="shared" si="138"/>
        <v>34.630119999999806</v>
      </c>
      <c r="AD68" s="34">
        <f t="shared" ref="AD68:AD99" si="140">AA68*10^-6</f>
        <v>2.1677944157528881E-3</v>
      </c>
      <c r="AE68" s="34">
        <f t="shared" si="139"/>
        <v>2.2024245357528879E-3</v>
      </c>
      <c r="AF68" s="64">
        <v>2483.241194372863</v>
      </c>
      <c r="AG68" s="64">
        <v>2487.8198051549898</v>
      </c>
      <c r="AH68" s="64">
        <f t="shared" si="113"/>
        <v>4.578610782126816</v>
      </c>
      <c r="AI68" s="35">
        <f t="shared" si="114"/>
        <v>3.8725551721268161</v>
      </c>
      <c r="AJ68" s="33">
        <f t="shared" si="115"/>
        <v>2.483241194372863E-3</v>
      </c>
      <c r="AK68" s="33">
        <f t="shared" si="116"/>
        <v>2.4878198051549896E-3</v>
      </c>
      <c r="AL68" s="3">
        <v>2.7450000000000001</v>
      </c>
      <c r="AM68" s="3">
        <v>0.6</v>
      </c>
      <c r="AN68" s="3">
        <v>4.66</v>
      </c>
      <c r="AO68" s="3">
        <v>4.43</v>
      </c>
      <c r="AP68" s="3">
        <v>0.22999999999999998</v>
      </c>
      <c r="AQ68" s="3">
        <v>2.75</v>
      </c>
      <c r="AR68" s="3">
        <v>3.2</v>
      </c>
      <c r="AS68" s="3">
        <v>0.60499999999999998</v>
      </c>
      <c r="AT68" s="3">
        <v>4.415</v>
      </c>
      <c r="AU68" s="3">
        <v>4.1899999999999995</v>
      </c>
      <c r="AV68" s="3">
        <v>0.22999999999999998</v>
      </c>
      <c r="AW68" s="3">
        <v>3.15</v>
      </c>
      <c r="AX68" s="3">
        <f t="shared" si="117"/>
        <v>0.45500000000000007</v>
      </c>
      <c r="AY68" s="3">
        <f t="shared" si="118"/>
        <v>5.0000000000000044E-3</v>
      </c>
      <c r="AZ68" s="3">
        <f t="shared" si="119"/>
        <v>-0.24500000000000011</v>
      </c>
      <c r="BA68" s="3">
        <f t="shared" si="120"/>
        <v>-0.24000000000000021</v>
      </c>
      <c r="BB68" s="3">
        <f t="shared" si="121"/>
        <v>0</v>
      </c>
      <c r="BC68" s="3">
        <f t="shared" si="122"/>
        <v>0.39999999999999991</v>
      </c>
      <c r="BD68" s="35">
        <f t="shared" si="123"/>
        <v>0.46558739500000007</v>
      </c>
      <c r="BE68" s="35">
        <f t="shared" si="124"/>
        <v>5.1163450000000048E-3</v>
      </c>
      <c r="BF68" s="35">
        <f t="shared" si="125"/>
        <v>-0.25070090500000008</v>
      </c>
      <c r="BG68" s="35">
        <f t="shared" si="126"/>
        <v>-0.2455845600000002</v>
      </c>
      <c r="BH68" s="35">
        <f t="shared" si="127"/>
        <v>0</v>
      </c>
      <c r="BI68" s="35">
        <f t="shared" si="128"/>
        <v>0.40930759999999988</v>
      </c>
      <c r="BJ68" s="3">
        <f t="shared" si="129"/>
        <v>3.8725551721268157E-6</v>
      </c>
      <c r="BK68" s="3">
        <f t="shared" si="130"/>
        <v>-1.4859996219101381E-4</v>
      </c>
      <c r="BL68" s="3">
        <f t="shared" si="131"/>
        <v>-4.953332073033794E-5</v>
      </c>
      <c r="BM68" s="3">
        <v>3.45</v>
      </c>
      <c r="BN68" s="3">
        <f t="shared" si="132"/>
        <v>1.7250000000000001</v>
      </c>
      <c r="BO68" s="3">
        <v>1.1000000000000001</v>
      </c>
      <c r="BP68" s="3">
        <f t="shared" si="133"/>
        <v>30.618747400051543</v>
      </c>
      <c r="BQ68" s="38">
        <f t="shared" si="134"/>
        <v>-1.617744843809468E-6</v>
      </c>
      <c r="BR68" s="38">
        <f t="shared" si="135"/>
        <v>-1.617744843809468E-3</v>
      </c>
      <c r="BS68" s="38">
        <f t="shared" si="136"/>
        <v>-1.6177448438094679</v>
      </c>
      <c r="BT68" s="8"/>
      <c r="BU68" s="39">
        <f t="shared" si="137"/>
        <v>-1.9412938125713618E-2</v>
      </c>
      <c r="BV68" s="40"/>
      <c r="BW68" s="61"/>
    </row>
    <row r="69" spans="1:75" s="9" customFormat="1" x14ac:dyDescent="0.2">
      <c r="A69" s="3">
        <v>5838</v>
      </c>
      <c r="B69" s="5">
        <v>44119</v>
      </c>
      <c r="C69" s="3">
        <v>13</v>
      </c>
      <c r="D69" s="3">
        <v>8.0500000000000007</v>
      </c>
      <c r="E69" s="2">
        <v>7856</v>
      </c>
      <c r="F69" s="3" t="s">
        <v>63</v>
      </c>
      <c r="G69" s="14" t="s">
        <v>13</v>
      </c>
      <c r="H69" s="9" t="s">
        <v>50</v>
      </c>
      <c r="I69" s="9" t="s">
        <v>36</v>
      </c>
      <c r="J69" s="9">
        <v>3</v>
      </c>
      <c r="K69" s="9">
        <v>33.039582381091549</v>
      </c>
      <c r="L69" s="9">
        <v>33.014649931712057</v>
      </c>
      <c r="M69" s="9">
        <f t="shared" si="108"/>
        <v>-2.4932449379491572E-2</v>
      </c>
      <c r="N69" s="13">
        <v>1.0232490000000001</v>
      </c>
      <c r="O69" s="10">
        <v>8.0237063870807415</v>
      </c>
      <c r="P69" s="28">
        <v>7.9938001932620715</v>
      </c>
      <c r="Q69" s="6">
        <f t="shared" si="109"/>
        <v>-2.990619381866999E-2</v>
      </c>
      <c r="R69" s="11">
        <v>3.8110599857533831</v>
      </c>
      <c r="S69" s="29">
        <v>3.6181921148154585</v>
      </c>
      <c r="T69" s="32">
        <f t="shared" si="110"/>
        <v>-0.19286787093792457</v>
      </c>
      <c r="U69" s="31">
        <v>463.37497755568052</v>
      </c>
      <c r="V69" s="30">
        <v>505.16474770725193</v>
      </c>
      <c r="W69" s="36">
        <f t="shared" si="111"/>
        <v>41.789770151571418</v>
      </c>
      <c r="X69" s="31">
        <v>480.99059655167906</v>
      </c>
      <c r="Y69" s="30">
        <v>524.3693130048141</v>
      </c>
      <c r="Z69" s="36">
        <f t="shared" si="112"/>
        <v>43.378716453135041</v>
      </c>
      <c r="AA69" s="64">
        <v>2167.7944157528882</v>
      </c>
      <c r="AB69" s="64">
        <v>2190.7434357528882</v>
      </c>
      <c r="AC69" s="64">
        <f t="shared" si="138"/>
        <v>22.949020000000019</v>
      </c>
      <c r="AD69" s="34">
        <f t="shared" si="140"/>
        <v>2.1677944157528881E-3</v>
      </c>
      <c r="AE69" s="34">
        <f t="shared" si="139"/>
        <v>2.190743435752888E-3</v>
      </c>
      <c r="AF69" s="64">
        <v>2483.241194372863</v>
      </c>
      <c r="AG69" s="64">
        <v>2488.0609143792699</v>
      </c>
      <c r="AH69" s="64">
        <f t="shared" si="113"/>
        <v>4.8197200064068966</v>
      </c>
      <c r="AI69" s="35">
        <f t="shared" si="114"/>
        <v>4.1136781964068962</v>
      </c>
      <c r="AJ69" s="33">
        <f t="shared" si="115"/>
        <v>2.483241194372863E-3</v>
      </c>
      <c r="AK69" s="33">
        <f t="shared" si="116"/>
        <v>2.4880609143792696E-3</v>
      </c>
      <c r="AL69" s="3">
        <v>2.7450000000000001</v>
      </c>
      <c r="AM69" s="3">
        <v>0.6</v>
      </c>
      <c r="AN69" s="3">
        <v>4.66</v>
      </c>
      <c r="AO69" s="3">
        <v>4.43</v>
      </c>
      <c r="AP69" s="3">
        <v>0.22999999999999998</v>
      </c>
      <c r="AQ69" s="3">
        <v>2.75</v>
      </c>
      <c r="AR69" s="3">
        <v>3.2</v>
      </c>
      <c r="AS69" s="3">
        <v>0.60499999999999998</v>
      </c>
      <c r="AT69" s="3">
        <v>4.415</v>
      </c>
      <c r="AU69" s="3">
        <v>4.1899999999999995</v>
      </c>
      <c r="AV69" s="3">
        <v>0.22999999999999998</v>
      </c>
      <c r="AW69" s="3">
        <v>3.15</v>
      </c>
      <c r="AX69" s="3">
        <f t="shared" si="117"/>
        <v>0.45500000000000007</v>
      </c>
      <c r="AY69" s="3">
        <f t="shared" si="118"/>
        <v>5.0000000000000044E-3</v>
      </c>
      <c r="AZ69" s="3">
        <f t="shared" si="119"/>
        <v>-0.24500000000000011</v>
      </c>
      <c r="BA69" s="3">
        <f t="shared" si="120"/>
        <v>-0.24000000000000021</v>
      </c>
      <c r="BB69" s="3">
        <f t="shared" si="121"/>
        <v>0</v>
      </c>
      <c r="BC69" s="3">
        <f t="shared" si="122"/>
        <v>0.39999999999999991</v>
      </c>
      <c r="BD69" s="35">
        <f t="shared" si="123"/>
        <v>0.46557829500000009</v>
      </c>
      <c r="BE69" s="35">
        <f t="shared" si="124"/>
        <v>5.1162450000000045E-3</v>
      </c>
      <c r="BF69" s="35">
        <f t="shared" si="125"/>
        <v>-0.25069600500000011</v>
      </c>
      <c r="BG69" s="35">
        <f t="shared" si="126"/>
        <v>-0.24557976000000023</v>
      </c>
      <c r="BH69" s="35">
        <f t="shared" si="127"/>
        <v>0</v>
      </c>
      <c r="BI69" s="35">
        <f t="shared" si="128"/>
        <v>0.40929959999999993</v>
      </c>
      <c r="BJ69" s="3">
        <f t="shared" si="129"/>
        <v>4.1136781964068962E-6</v>
      </c>
      <c r="BK69" s="3">
        <f t="shared" si="130"/>
        <v>-1.5784939127981852E-4</v>
      </c>
      <c r="BL69" s="3">
        <f t="shared" si="131"/>
        <v>-5.2616463759939507E-5</v>
      </c>
      <c r="BM69" s="3">
        <v>3.8</v>
      </c>
      <c r="BN69" s="3">
        <f t="shared" si="132"/>
        <v>1.9</v>
      </c>
      <c r="BO69" s="3">
        <v>2.2000000000000002</v>
      </c>
      <c r="BP69" s="3">
        <f t="shared" si="133"/>
        <v>48.946013542932199</v>
      </c>
      <c r="BQ69" s="38">
        <f t="shared" si="134"/>
        <v>-1.0749897683452369E-6</v>
      </c>
      <c r="BR69" s="38">
        <f t="shared" si="135"/>
        <v>-1.074989768345237E-3</v>
      </c>
      <c r="BS69" s="38">
        <f t="shared" si="136"/>
        <v>-1.074989768345237</v>
      </c>
      <c r="BT69" s="8"/>
      <c r="BU69" s="39">
        <f t="shared" si="137"/>
        <v>-1.2899877220142844E-2</v>
      </c>
      <c r="BV69" s="40"/>
      <c r="BW69" s="61"/>
    </row>
    <row r="70" spans="1:75" s="9" customFormat="1" x14ac:dyDescent="0.2">
      <c r="A70" s="3">
        <v>5839</v>
      </c>
      <c r="B70" s="5">
        <v>44119</v>
      </c>
      <c r="C70" s="3">
        <v>13</v>
      </c>
      <c r="D70" s="3">
        <v>8.0500000000000007</v>
      </c>
      <c r="E70" s="2">
        <v>7831</v>
      </c>
      <c r="F70" s="3" t="s">
        <v>63</v>
      </c>
      <c r="G70" s="14" t="s">
        <v>13</v>
      </c>
      <c r="H70" s="9" t="s">
        <v>50</v>
      </c>
      <c r="I70" s="9" t="s">
        <v>36</v>
      </c>
      <c r="J70" s="9">
        <v>3</v>
      </c>
      <c r="K70" s="9">
        <v>33.039582381091549</v>
      </c>
      <c r="L70" s="9">
        <v>32.989717156877155</v>
      </c>
      <c r="M70" s="9">
        <f t="shared" si="108"/>
        <v>-4.9865224214393322E-2</v>
      </c>
      <c r="N70" s="13">
        <v>1.0232300000000001</v>
      </c>
      <c r="O70" s="10">
        <v>8.0237063870807415</v>
      </c>
      <c r="P70" s="28">
        <v>7.9834764528695521</v>
      </c>
      <c r="Q70" s="6">
        <f t="shared" si="109"/>
        <v>-4.0229934211189367E-2</v>
      </c>
      <c r="R70" s="11">
        <v>3.8110599857533831</v>
      </c>
      <c r="S70" s="29">
        <v>3.553458238663691</v>
      </c>
      <c r="T70" s="32">
        <f t="shared" si="110"/>
        <v>-0.25760174708969208</v>
      </c>
      <c r="U70" s="31">
        <v>463.37497755568052</v>
      </c>
      <c r="V70" s="30">
        <v>520.57433193820532</v>
      </c>
      <c r="W70" s="36">
        <f t="shared" si="111"/>
        <v>57.199354382524803</v>
      </c>
      <c r="X70" s="31">
        <v>480.99059655167906</v>
      </c>
      <c r="Y70" s="30">
        <v>540.36499340242653</v>
      </c>
      <c r="Z70" s="36">
        <f t="shared" si="112"/>
        <v>59.374396850747473</v>
      </c>
      <c r="AA70" s="64">
        <v>2167.7944157528882</v>
      </c>
      <c r="AB70" s="64">
        <v>2199.2566157528881</v>
      </c>
      <c r="AC70" s="64">
        <f t="shared" si="138"/>
        <v>31.462199999999939</v>
      </c>
      <c r="AD70" s="34">
        <f t="shared" si="140"/>
        <v>2.1677944157528881E-3</v>
      </c>
      <c r="AE70" s="34">
        <f t="shared" si="139"/>
        <v>2.199256615752888E-3</v>
      </c>
      <c r="AF70" s="64">
        <v>2483.241194372863</v>
      </c>
      <c r="AG70" s="64">
        <v>2490.3765096678144</v>
      </c>
      <c r="AH70" s="64">
        <f t="shared" si="113"/>
        <v>7.1353152949513969</v>
      </c>
      <c r="AI70" s="35">
        <f t="shared" si="114"/>
        <v>6.4292865949513969</v>
      </c>
      <c r="AJ70" s="33">
        <f t="shared" si="115"/>
        <v>2.483241194372863E-3</v>
      </c>
      <c r="AK70" s="33">
        <f t="shared" si="116"/>
        <v>2.4903765096678143E-3</v>
      </c>
      <c r="AL70" s="3">
        <v>2.7450000000000001</v>
      </c>
      <c r="AM70" s="3">
        <v>0.6</v>
      </c>
      <c r="AN70" s="3">
        <v>4.66</v>
      </c>
      <c r="AO70" s="3">
        <v>4.43</v>
      </c>
      <c r="AP70" s="3">
        <v>0.22999999999999998</v>
      </c>
      <c r="AQ70" s="3">
        <v>2.75</v>
      </c>
      <c r="AR70" s="3">
        <v>3.2</v>
      </c>
      <c r="AS70" s="3">
        <v>0.60499999999999998</v>
      </c>
      <c r="AT70" s="3">
        <v>4.415</v>
      </c>
      <c r="AU70" s="3">
        <v>4.1899999999999995</v>
      </c>
      <c r="AV70" s="3">
        <v>0.22999999999999998</v>
      </c>
      <c r="AW70" s="3">
        <v>3.15</v>
      </c>
      <c r="AX70" s="3">
        <f t="shared" si="117"/>
        <v>0.45500000000000007</v>
      </c>
      <c r="AY70" s="3">
        <f t="shared" si="118"/>
        <v>5.0000000000000044E-3</v>
      </c>
      <c r="AZ70" s="3">
        <f t="shared" si="119"/>
        <v>-0.24500000000000011</v>
      </c>
      <c r="BA70" s="3">
        <f t="shared" si="120"/>
        <v>-0.24000000000000021</v>
      </c>
      <c r="BB70" s="3">
        <f t="shared" si="121"/>
        <v>0</v>
      </c>
      <c r="BC70" s="3">
        <f t="shared" si="122"/>
        <v>0.39999999999999991</v>
      </c>
      <c r="BD70" s="35">
        <f t="shared" si="123"/>
        <v>0.46556965000000011</v>
      </c>
      <c r="BE70" s="35">
        <f t="shared" si="124"/>
        <v>5.1161500000000051E-3</v>
      </c>
      <c r="BF70" s="35">
        <f t="shared" si="125"/>
        <v>-0.25069135000000015</v>
      </c>
      <c r="BG70" s="35">
        <f t="shared" si="126"/>
        <v>-0.24557520000000024</v>
      </c>
      <c r="BH70" s="35">
        <f t="shared" si="127"/>
        <v>0</v>
      </c>
      <c r="BI70" s="35">
        <f t="shared" si="128"/>
        <v>0.40929199999999993</v>
      </c>
      <c r="BJ70" s="3">
        <f t="shared" si="129"/>
        <v>6.4292865949513966E-6</v>
      </c>
      <c r="BK70" s="3">
        <f t="shared" si="130"/>
        <v>-2.4669895959570444E-4</v>
      </c>
      <c r="BL70" s="3">
        <f t="shared" si="131"/>
        <v>-8.223298653190148E-5</v>
      </c>
      <c r="BM70" s="3">
        <v>3.6</v>
      </c>
      <c r="BN70" s="3">
        <f t="shared" si="132"/>
        <v>1.8</v>
      </c>
      <c r="BO70" s="3">
        <v>1.7</v>
      </c>
      <c r="BP70" s="3">
        <f t="shared" si="133"/>
        <v>39.584067435234005</v>
      </c>
      <c r="BQ70" s="38">
        <f t="shared" si="134"/>
        <v>-2.0774263955175417E-6</v>
      </c>
      <c r="BR70" s="38">
        <f t="shared" si="135"/>
        <v>-2.0774263955175417E-3</v>
      </c>
      <c r="BS70" s="38">
        <f t="shared" si="136"/>
        <v>-2.0774263955175418</v>
      </c>
      <c r="BT70" s="8"/>
      <c r="BU70" s="39">
        <f t="shared" si="137"/>
        <v>-2.4929116746210501E-2</v>
      </c>
      <c r="BV70" s="40"/>
      <c r="BW70" s="61"/>
    </row>
    <row r="71" spans="1:75" s="9" customFormat="1" x14ac:dyDescent="0.2">
      <c r="A71" s="3">
        <v>5840</v>
      </c>
      <c r="B71" s="5">
        <v>44119</v>
      </c>
      <c r="C71" s="3">
        <v>13</v>
      </c>
      <c r="D71" s="3">
        <v>8.0500000000000007</v>
      </c>
      <c r="E71" s="2">
        <v>7847</v>
      </c>
      <c r="F71" s="3" t="s">
        <v>63</v>
      </c>
      <c r="G71" s="14" t="s">
        <v>13</v>
      </c>
      <c r="H71" s="9" t="s">
        <v>50</v>
      </c>
      <c r="I71" s="9" t="s">
        <v>36</v>
      </c>
      <c r="J71" s="9">
        <v>3</v>
      </c>
      <c r="K71" s="9">
        <v>33.039582381091549</v>
      </c>
      <c r="L71" s="9">
        <v>32.993653932428799</v>
      </c>
      <c r="M71" s="9">
        <f t="shared" si="108"/>
        <v>-4.5928448662749588E-2</v>
      </c>
      <c r="N71" s="13">
        <v>1.0232330000000001</v>
      </c>
      <c r="O71" s="10">
        <v>8.0237063870807415</v>
      </c>
      <c r="P71" s="28">
        <v>7.9711790703234433</v>
      </c>
      <c r="Q71" s="6">
        <f t="shared" si="109"/>
        <v>-5.2527316757298159E-2</v>
      </c>
      <c r="R71" s="11">
        <v>3.8110599857533831</v>
      </c>
      <c r="S71" s="29">
        <v>3.4734366283011937</v>
      </c>
      <c r="T71" s="32">
        <f t="shared" si="110"/>
        <v>-0.33762335745218941</v>
      </c>
      <c r="U71" s="31">
        <v>463.37497755568052</v>
      </c>
      <c r="V71" s="30">
        <v>538.4524292765052</v>
      </c>
      <c r="W71" s="36">
        <f t="shared" si="111"/>
        <v>75.077451720824683</v>
      </c>
      <c r="X71" s="31">
        <v>480.99059655167906</v>
      </c>
      <c r="Y71" s="30">
        <v>558.92271641788102</v>
      </c>
      <c r="Z71" s="36">
        <f t="shared" si="112"/>
        <v>77.932119866201958</v>
      </c>
      <c r="AA71" s="64">
        <v>2167.7944157528882</v>
      </c>
      <c r="AB71" s="64">
        <v>2205.620675752888</v>
      </c>
      <c r="AC71" s="64">
        <f t="shared" si="138"/>
        <v>37.82625999999982</v>
      </c>
      <c r="AD71" s="34">
        <f t="shared" si="140"/>
        <v>2.1677944157528881E-3</v>
      </c>
      <c r="AE71" s="34">
        <f t="shared" si="139"/>
        <v>2.2056206757528878E-3</v>
      </c>
      <c r="AF71" s="64">
        <v>2483.241194372863</v>
      </c>
      <c r="AG71" s="64">
        <v>2489.3906322229686</v>
      </c>
      <c r="AH71" s="64">
        <f t="shared" si="113"/>
        <v>6.1494378501056417</v>
      </c>
      <c r="AI71" s="35">
        <f t="shared" si="114"/>
        <v>5.4434070801056409</v>
      </c>
      <c r="AJ71" s="33">
        <f t="shared" si="115"/>
        <v>2.483241194372863E-3</v>
      </c>
      <c r="AK71" s="33">
        <f t="shared" si="116"/>
        <v>2.4893906322229686E-3</v>
      </c>
      <c r="AL71" s="3">
        <v>2.7450000000000001</v>
      </c>
      <c r="AM71" s="3">
        <v>0.6</v>
      </c>
      <c r="AN71" s="3">
        <v>4.66</v>
      </c>
      <c r="AO71" s="3">
        <v>4.43</v>
      </c>
      <c r="AP71" s="3">
        <v>0.22999999999999998</v>
      </c>
      <c r="AQ71" s="3">
        <v>2.75</v>
      </c>
      <c r="AR71" s="3">
        <v>3.2</v>
      </c>
      <c r="AS71" s="3">
        <v>0.60499999999999998</v>
      </c>
      <c r="AT71" s="3">
        <v>4.415</v>
      </c>
      <c r="AU71" s="3">
        <v>4.1899999999999995</v>
      </c>
      <c r="AV71" s="3">
        <v>0.22999999999999998</v>
      </c>
      <c r="AW71" s="3">
        <v>3.15</v>
      </c>
      <c r="AX71" s="3">
        <f t="shared" si="117"/>
        <v>0.45500000000000007</v>
      </c>
      <c r="AY71" s="3">
        <f t="shared" si="118"/>
        <v>5.0000000000000044E-3</v>
      </c>
      <c r="AZ71" s="3">
        <f t="shared" si="119"/>
        <v>-0.24500000000000011</v>
      </c>
      <c r="BA71" s="3">
        <f t="shared" si="120"/>
        <v>-0.24000000000000021</v>
      </c>
      <c r="BB71" s="3">
        <f t="shared" si="121"/>
        <v>0</v>
      </c>
      <c r="BC71" s="3">
        <f t="shared" si="122"/>
        <v>0.39999999999999991</v>
      </c>
      <c r="BD71" s="35">
        <f t="shared" si="123"/>
        <v>0.46557101500000009</v>
      </c>
      <c r="BE71" s="35">
        <f t="shared" si="124"/>
        <v>5.116165000000005E-3</v>
      </c>
      <c r="BF71" s="35">
        <f t="shared" si="125"/>
        <v>-0.25069208500000012</v>
      </c>
      <c r="BG71" s="35">
        <f t="shared" si="126"/>
        <v>-0.24557592000000023</v>
      </c>
      <c r="BH71" s="35">
        <f t="shared" si="127"/>
        <v>0</v>
      </c>
      <c r="BI71" s="35">
        <f t="shared" si="128"/>
        <v>0.40929319999999991</v>
      </c>
      <c r="BJ71" s="3">
        <f t="shared" si="129"/>
        <v>5.4434070801056408E-6</v>
      </c>
      <c r="BK71" s="3">
        <f t="shared" si="130"/>
        <v>-2.0887026587991506E-4</v>
      </c>
      <c r="BL71" s="3">
        <f t="shared" si="131"/>
        <v>-6.9623421959971691E-5</v>
      </c>
      <c r="BM71" s="3">
        <v>3.55</v>
      </c>
      <c r="BN71" s="3">
        <f t="shared" si="132"/>
        <v>1.7749999999999999</v>
      </c>
      <c r="BO71" s="3">
        <v>1.3</v>
      </c>
      <c r="BP71" s="3">
        <f t="shared" si="133"/>
        <v>34.294410804751834</v>
      </c>
      <c r="BQ71" s="38">
        <f t="shared" si="134"/>
        <v>-2.0301681914396579E-6</v>
      </c>
      <c r="BR71" s="38">
        <f t="shared" si="135"/>
        <v>-2.0301681914396581E-3</v>
      </c>
      <c r="BS71" s="38">
        <f t="shared" si="136"/>
        <v>-2.0301681914396581</v>
      </c>
      <c r="BT71" s="8"/>
      <c r="BU71" s="39">
        <f t="shared" si="137"/>
        <v>-2.4362018297275898E-2</v>
      </c>
      <c r="BV71" s="40"/>
      <c r="BW71" s="61"/>
    </row>
    <row r="72" spans="1:75" s="9" customFormat="1" x14ac:dyDescent="0.2">
      <c r="A72" s="3">
        <v>5824</v>
      </c>
      <c r="B72" s="5">
        <v>44118</v>
      </c>
      <c r="C72" s="3">
        <v>15</v>
      </c>
      <c r="D72" s="3">
        <v>8.0500000000000007</v>
      </c>
      <c r="E72" s="3" t="s">
        <v>14</v>
      </c>
      <c r="F72" s="3" t="s">
        <v>64</v>
      </c>
      <c r="G72" s="8" t="s">
        <v>12</v>
      </c>
      <c r="H72" s="9" t="s">
        <v>28</v>
      </c>
      <c r="I72" s="9" t="s">
        <v>46</v>
      </c>
      <c r="J72" s="9">
        <v>3.08</v>
      </c>
      <c r="K72" s="9">
        <v>32.651124188379164</v>
      </c>
      <c r="L72" s="9">
        <v>32.605186435763287</v>
      </c>
      <c r="M72" s="9">
        <f t="shared" si="108"/>
        <v>-4.5937752615877514E-2</v>
      </c>
      <c r="N72" s="13">
        <v>1.022937</v>
      </c>
      <c r="O72" s="10">
        <v>8.0400932588106802</v>
      </c>
      <c r="P72" s="28">
        <v>8.0528236046958828</v>
      </c>
      <c r="Q72" s="6">
        <f t="shared" si="109"/>
        <v>1.273034588520261E-2</v>
      </c>
      <c r="R72" s="11">
        <v>3.862574265865212</v>
      </c>
      <c r="S72" s="29">
        <v>3.9443057490395832</v>
      </c>
      <c r="T72" s="32">
        <f t="shared" si="110"/>
        <v>8.1731483174371178E-2</v>
      </c>
      <c r="U72" s="31">
        <v>439.34954698138017</v>
      </c>
      <c r="V72" s="30">
        <v>423.5469011204251</v>
      </c>
      <c r="W72" s="36">
        <f t="shared" si="111"/>
        <v>-15.802645860955067</v>
      </c>
      <c r="X72" s="31">
        <v>456.05548163860232</v>
      </c>
      <c r="Y72" s="30">
        <v>439.6523698714102</v>
      </c>
      <c r="Z72" s="36">
        <f t="shared" si="112"/>
        <v>-16.403111767192115</v>
      </c>
      <c r="AA72" s="64">
        <v>2136.9937839999998</v>
      </c>
      <c r="AB72" s="64">
        <v>2127.3472569999999</v>
      </c>
      <c r="AC72" s="64">
        <f t="shared" si="138"/>
        <v>-9.6465269999998782</v>
      </c>
      <c r="AD72" s="34">
        <f t="shared" si="140"/>
        <v>2.1369937839999997E-3</v>
      </c>
      <c r="AE72" s="34">
        <f t="shared" si="139"/>
        <v>2.1273472569999998E-3</v>
      </c>
      <c r="AF72" s="64">
        <v>2457.0505513867702</v>
      </c>
      <c r="AG72" s="64">
        <v>2454.8200109170998</v>
      </c>
      <c r="AH72" s="64">
        <f t="shared" si="113"/>
        <v>-2.230540469670359</v>
      </c>
      <c r="AI72" s="35">
        <f t="shared" si="114"/>
        <v>-2.9363669996703594</v>
      </c>
      <c r="AJ72" s="33">
        <f t="shared" si="115"/>
        <v>2.4570505513867701E-3</v>
      </c>
      <c r="AK72" s="33">
        <f t="shared" si="116"/>
        <v>2.4548200109170996E-3</v>
      </c>
      <c r="AL72" s="3">
        <v>2.7450000000000001</v>
      </c>
      <c r="AM72" s="3">
        <v>0.6</v>
      </c>
      <c r="AN72" s="3">
        <v>4.66</v>
      </c>
      <c r="AO72" s="3">
        <v>4.43</v>
      </c>
      <c r="AP72" s="3">
        <v>0.22999999999999998</v>
      </c>
      <c r="AQ72" s="3">
        <v>2.75</v>
      </c>
      <c r="AR72" s="3">
        <v>3.2</v>
      </c>
      <c r="AS72" s="3">
        <v>0.60499999999999998</v>
      </c>
      <c r="AT72" s="3">
        <v>4.415</v>
      </c>
      <c r="AU72" s="3">
        <v>4.1899999999999995</v>
      </c>
      <c r="AV72" s="3">
        <v>0.22999999999999998</v>
      </c>
      <c r="AW72" s="3">
        <v>3.15</v>
      </c>
      <c r="AX72" s="3">
        <f t="shared" si="117"/>
        <v>0.45500000000000007</v>
      </c>
      <c r="AY72" s="3">
        <f t="shared" si="118"/>
        <v>5.0000000000000044E-3</v>
      </c>
      <c r="AZ72" s="3">
        <f t="shared" si="119"/>
        <v>-0.24500000000000011</v>
      </c>
      <c r="BA72" s="3">
        <f t="shared" si="120"/>
        <v>-0.24000000000000021</v>
      </c>
      <c r="BB72" s="3">
        <f t="shared" si="121"/>
        <v>0</v>
      </c>
      <c r="BC72" s="3">
        <f t="shared" si="122"/>
        <v>0.39999999999999991</v>
      </c>
      <c r="BD72" s="35">
        <f t="shared" si="123"/>
        <v>0.46543633500000009</v>
      </c>
      <c r="BE72" s="35">
        <f t="shared" si="124"/>
        <v>5.1146850000000042E-3</v>
      </c>
      <c r="BF72" s="35">
        <f t="shared" si="125"/>
        <v>-0.2506195650000001</v>
      </c>
      <c r="BG72" s="35">
        <f t="shared" si="126"/>
        <v>-0.2455048800000002</v>
      </c>
      <c r="BH72" s="35">
        <f t="shared" si="127"/>
        <v>0</v>
      </c>
      <c r="BI72" s="35">
        <f t="shared" si="128"/>
        <v>0.40917479999999989</v>
      </c>
      <c r="BJ72" s="3">
        <f t="shared" si="129"/>
        <v>-2.9363669996703594E-6</v>
      </c>
      <c r="BK72" s="3">
        <f t="shared" si="130"/>
        <v>1.1263944185781744E-4</v>
      </c>
      <c r="BL72" s="3">
        <f t="shared" si="131"/>
        <v>3.7546480619272478E-5</v>
      </c>
      <c r="BM72" s="3"/>
      <c r="BN72" s="3"/>
      <c r="BO72" s="3"/>
      <c r="BP72" s="3"/>
      <c r="BQ72" s="38"/>
      <c r="BR72" s="38"/>
      <c r="BS72" s="38"/>
      <c r="BT72" s="8"/>
      <c r="BU72" s="39"/>
      <c r="BV72" s="40"/>
      <c r="BW72" s="61"/>
    </row>
    <row r="73" spans="1:75" s="9" customFormat="1" x14ac:dyDescent="0.2">
      <c r="A73" s="3">
        <v>2282</v>
      </c>
      <c r="B73" s="5">
        <v>44117</v>
      </c>
      <c r="C73" s="3">
        <v>15</v>
      </c>
      <c r="D73" s="3">
        <v>8.0500000000000007</v>
      </c>
      <c r="E73" s="2">
        <v>7843</v>
      </c>
      <c r="F73" s="12" t="s">
        <v>63</v>
      </c>
      <c r="G73" s="8" t="s">
        <v>12</v>
      </c>
      <c r="H73" s="9" t="s">
        <v>33</v>
      </c>
      <c r="I73" s="9" t="s">
        <v>34</v>
      </c>
      <c r="J73" s="9">
        <v>3</v>
      </c>
      <c r="K73" s="9">
        <v>31.010995422973284</v>
      </c>
      <c r="L73" s="9">
        <v>31.083244138376603</v>
      </c>
      <c r="M73" s="9">
        <f t="shared" si="108"/>
        <v>7.2248715403318897E-2</v>
      </c>
      <c r="N73" s="9">
        <v>1.0217780000000001</v>
      </c>
      <c r="O73" s="10">
        <v>8.0395206301496938</v>
      </c>
      <c r="P73" s="28">
        <v>8.2235100090115854</v>
      </c>
      <c r="Q73" s="6">
        <f t="shared" si="109"/>
        <v>0.18398937886189159</v>
      </c>
      <c r="R73" s="11">
        <v>3.8049850695187493</v>
      </c>
      <c r="S73" s="29">
        <v>5.2259152483384508</v>
      </c>
      <c r="T73" s="32">
        <f t="shared" si="110"/>
        <v>1.4209301788197015</v>
      </c>
      <c r="U73" s="31">
        <v>451.48162026211293</v>
      </c>
      <c r="V73" s="30">
        <v>265.26279763861675</v>
      </c>
      <c r="W73" s="36">
        <f t="shared" si="111"/>
        <v>-186.21882262349618</v>
      </c>
      <c r="X73" s="31">
        <v>468.66477501804633</v>
      </c>
      <c r="Y73" s="30">
        <v>275.3581493387872</v>
      </c>
      <c r="Z73" s="36">
        <f t="shared" si="112"/>
        <v>-193.30662567925913</v>
      </c>
      <c r="AA73" s="64">
        <v>2165.8276540000002</v>
      </c>
      <c r="AB73" s="64">
        <v>2050.5532740000003</v>
      </c>
      <c r="AC73" s="64">
        <f t="shared" si="138"/>
        <v>-115.27437999999984</v>
      </c>
      <c r="AD73" s="34">
        <f t="shared" si="140"/>
        <v>2.1658276539999999E-3</v>
      </c>
      <c r="AE73" s="34">
        <f t="shared" si="139"/>
        <v>2.0505532740000003E-3</v>
      </c>
      <c r="AF73" s="64">
        <v>2473.5261829999999</v>
      </c>
      <c r="AG73" s="64">
        <v>2483.97174520624</v>
      </c>
      <c r="AH73" s="64">
        <f t="shared" si="113"/>
        <v>10.445562206240083</v>
      </c>
      <c r="AI73" s="35">
        <f t="shared" si="114"/>
        <v>10.644808916240082</v>
      </c>
      <c r="AJ73" s="33">
        <f t="shared" si="115"/>
        <v>2.4735261829999999E-3</v>
      </c>
      <c r="AK73" s="33">
        <f t="shared" si="116"/>
        <v>2.4839717452062398E-3</v>
      </c>
      <c r="AL73" s="3">
        <v>2.0499999999999998</v>
      </c>
      <c r="AM73" s="3">
        <v>0.24</v>
      </c>
      <c r="AN73" s="3">
        <v>4.4700000000000006</v>
      </c>
      <c r="AO73" s="3">
        <v>4.16</v>
      </c>
      <c r="AP73" s="3">
        <v>0.315</v>
      </c>
      <c r="AQ73" s="3">
        <v>1.85</v>
      </c>
      <c r="AR73" s="3">
        <v>2.71</v>
      </c>
      <c r="AS73" s="3">
        <v>0.28500000000000003</v>
      </c>
      <c r="AT73" s="3">
        <v>5.29</v>
      </c>
      <c r="AU73" s="3">
        <v>4.92</v>
      </c>
      <c r="AV73" s="3">
        <v>0.36499999999999999</v>
      </c>
      <c r="AW73" s="3">
        <v>2.8</v>
      </c>
      <c r="AX73" s="3">
        <f t="shared" si="117"/>
        <v>0.66000000000000014</v>
      </c>
      <c r="AY73" s="3">
        <f t="shared" si="118"/>
        <v>4.500000000000004E-2</v>
      </c>
      <c r="AZ73" s="3">
        <f t="shared" si="119"/>
        <v>0.8199999999999994</v>
      </c>
      <c r="BA73" s="3">
        <f t="shared" si="120"/>
        <v>0.75999999999999979</v>
      </c>
      <c r="BB73" s="3">
        <f t="shared" si="121"/>
        <v>4.9999999999999989E-2</v>
      </c>
      <c r="BC73" s="3">
        <f t="shared" si="122"/>
        <v>0.94999999999999973</v>
      </c>
      <c r="BD73" s="35">
        <f t="shared" si="123"/>
        <v>0.67437348000000019</v>
      </c>
      <c r="BE73" s="35">
        <f t="shared" si="124"/>
        <v>4.5980010000000043E-2</v>
      </c>
      <c r="BF73" s="35">
        <f t="shared" si="125"/>
        <v>0.83785795999999946</v>
      </c>
      <c r="BG73" s="35">
        <f t="shared" si="126"/>
        <v>0.77655127999999984</v>
      </c>
      <c r="BH73" s="35">
        <f t="shared" si="127"/>
        <v>5.1088899999999993E-2</v>
      </c>
      <c r="BI73" s="35">
        <f t="shared" si="128"/>
        <v>0.97068909999999975</v>
      </c>
      <c r="BJ73" s="3">
        <f t="shared" si="129"/>
        <v>1.0644808916240081E-5</v>
      </c>
      <c r="BK73" s="3">
        <f t="shared" si="130"/>
        <v>-4.0787368368067344E-4</v>
      </c>
      <c r="BL73" s="3">
        <f t="shared" si="131"/>
        <v>-1.3595789456022448E-4</v>
      </c>
      <c r="BM73" s="3">
        <v>3.7</v>
      </c>
      <c r="BN73" s="3">
        <f t="shared" ref="BN73:BN78" si="141">BM73/2</f>
        <v>1.85</v>
      </c>
      <c r="BO73" s="3">
        <v>1.3</v>
      </c>
      <c r="BP73" s="3">
        <f t="shared" ref="BP73:BP78" si="142">(2*3.14159265359*BN73*BO73)+(2*3.14159265359*BN73^2)</f>
        <v>36.615262377591449</v>
      </c>
      <c r="BQ73" s="38">
        <f t="shared" ref="BQ73:BQ78" si="143">BL73/BP73</f>
        <v>-3.7131481718790237E-6</v>
      </c>
      <c r="BR73" s="38">
        <f t="shared" ref="BR73:BR78" si="144">BQ73*10^3</f>
        <v>-3.7131481718790235E-3</v>
      </c>
      <c r="BS73" s="38">
        <f t="shared" ref="BS73:BS78" si="145">BQ73*10^6</f>
        <v>-3.7131481718790238</v>
      </c>
      <c r="BT73" s="8">
        <f t="shared" ref="BT73:BT78" si="146">BR73*12</f>
        <v>-4.4557778062548278E-2</v>
      </c>
      <c r="BU73" s="39"/>
      <c r="BV73" s="40">
        <f>BT73+BU84</f>
        <v>-7.3559017634754087E-2</v>
      </c>
      <c r="BW73" s="61">
        <f t="shared" ref="BW73:BW92" si="147">BV73*365</f>
        <v>-26.849041436685241</v>
      </c>
    </row>
    <row r="74" spans="1:75" s="9" customFormat="1" x14ac:dyDescent="0.2">
      <c r="A74" s="3">
        <v>2283</v>
      </c>
      <c r="B74" s="5">
        <v>44117</v>
      </c>
      <c r="C74" s="3">
        <v>15</v>
      </c>
      <c r="D74" s="3">
        <v>8.0500000000000007</v>
      </c>
      <c r="E74" s="2">
        <v>7864</v>
      </c>
      <c r="F74" s="12" t="s">
        <v>63</v>
      </c>
      <c r="G74" s="8" t="s">
        <v>12</v>
      </c>
      <c r="H74" s="9" t="s">
        <v>33</v>
      </c>
      <c r="I74" s="9" t="s">
        <v>34</v>
      </c>
      <c r="J74" s="9">
        <v>3</v>
      </c>
      <c r="K74" s="9">
        <v>31.010995422973284</v>
      </c>
      <c r="L74" s="9">
        <v>31.070108203054762</v>
      </c>
      <c r="M74" s="9">
        <f t="shared" si="108"/>
        <v>5.9112780081477467E-2</v>
      </c>
      <c r="N74" s="9">
        <v>1.021768</v>
      </c>
      <c r="O74" s="10">
        <v>8.0395206301496938</v>
      </c>
      <c r="P74" s="28">
        <v>8.2781772783229908</v>
      </c>
      <c r="Q74" s="6">
        <f t="shared" si="109"/>
        <v>0.23865664817329701</v>
      </c>
      <c r="R74" s="11">
        <v>3.8049850695187493</v>
      </c>
      <c r="S74" s="29">
        <v>5.7026392912339974</v>
      </c>
      <c r="T74" s="32">
        <f t="shared" si="110"/>
        <v>1.8976542217152481</v>
      </c>
      <c r="U74" s="31">
        <v>451.48162026211293</v>
      </c>
      <c r="V74" s="30">
        <v>225.11245812502329</v>
      </c>
      <c r="W74" s="36">
        <f t="shared" si="111"/>
        <v>-226.36916213708963</v>
      </c>
      <c r="X74" s="31">
        <v>468.66477501804633</v>
      </c>
      <c r="Y74" s="30">
        <v>233.67983476051984</v>
      </c>
      <c r="Z74" s="36">
        <f t="shared" si="112"/>
        <v>-234.98494025752649</v>
      </c>
      <c r="AA74" s="64">
        <v>2165.8276540000002</v>
      </c>
      <c r="AB74" s="64">
        <v>2013.4449280000001</v>
      </c>
      <c r="AC74" s="64">
        <f t="shared" si="138"/>
        <v>-152.38272600000005</v>
      </c>
      <c r="AD74" s="34">
        <f t="shared" si="140"/>
        <v>2.1658276539999999E-3</v>
      </c>
      <c r="AE74" s="34">
        <f t="shared" si="139"/>
        <v>2.0134449279999998E-3</v>
      </c>
      <c r="AF74" s="64">
        <v>2473.5261829999999</v>
      </c>
      <c r="AG74" s="64">
        <v>2488.4131800908899</v>
      </c>
      <c r="AH74" s="64">
        <f t="shared" si="113"/>
        <v>14.886997090889963</v>
      </c>
      <c r="AI74" s="35">
        <f t="shared" si="114"/>
        <v>15.086241850889961</v>
      </c>
      <c r="AJ74" s="33">
        <f t="shared" si="115"/>
        <v>2.4735261829999999E-3</v>
      </c>
      <c r="AK74" s="33">
        <f t="shared" si="116"/>
        <v>2.4884131800908898E-3</v>
      </c>
      <c r="AL74" s="3">
        <v>2.0499999999999998</v>
      </c>
      <c r="AM74" s="3">
        <v>0.24</v>
      </c>
      <c r="AN74" s="3">
        <v>4.4700000000000006</v>
      </c>
      <c r="AO74" s="3">
        <v>4.16</v>
      </c>
      <c r="AP74" s="3">
        <v>0.315</v>
      </c>
      <c r="AQ74" s="3">
        <v>1.85</v>
      </c>
      <c r="AR74" s="3">
        <v>2.71</v>
      </c>
      <c r="AS74" s="3">
        <v>0.28500000000000003</v>
      </c>
      <c r="AT74" s="3">
        <v>5.29</v>
      </c>
      <c r="AU74" s="3">
        <v>4.92</v>
      </c>
      <c r="AV74" s="3">
        <v>0.36499999999999999</v>
      </c>
      <c r="AW74" s="3">
        <v>2.8</v>
      </c>
      <c r="AX74" s="3">
        <f t="shared" si="117"/>
        <v>0.66000000000000014</v>
      </c>
      <c r="AY74" s="3">
        <f t="shared" si="118"/>
        <v>4.500000000000004E-2</v>
      </c>
      <c r="AZ74" s="3">
        <f t="shared" si="119"/>
        <v>0.8199999999999994</v>
      </c>
      <c r="BA74" s="3">
        <f t="shared" si="120"/>
        <v>0.75999999999999979</v>
      </c>
      <c r="BB74" s="3">
        <f t="shared" si="121"/>
        <v>4.9999999999999989E-2</v>
      </c>
      <c r="BC74" s="3">
        <f t="shared" si="122"/>
        <v>0.94999999999999973</v>
      </c>
      <c r="BD74" s="35">
        <f t="shared" si="123"/>
        <v>0.67436688000000011</v>
      </c>
      <c r="BE74" s="35">
        <f t="shared" si="124"/>
        <v>4.5979560000000044E-2</v>
      </c>
      <c r="BF74" s="35">
        <f t="shared" si="125"/>
        <v>0.83784975999999944</v>
      </c>
      <c r="BG74" s="35">
        <f t="shared" si="126"/>
        <v>0.77654367999999974</v>
      </c>
      <c r="BH74" s="35">
        <f t="shared" si="127"/>
        <v>5.1088399999999992E-2</v>
      </c>
      <c r="BI74" s="35">
        <f t="shared" si="128"/>
        <v>0.97067959999999975</v>
      </c>
      <c r="BJ74" s="3">
        <f t="shared" si="129"/>
        <v>1.5086241850889959E-5</v>
      </c>
      <c r="BK74" s="3">
        <f t="shared" si="130"/>
        <v>-5.7804896863125491E-4</v>
      </c>
      <c r="BL74" s="3">
        <f t="shared" si="131"/>
        <v>-1.9268298954375164E-4</v>
      </c>
      <c r="BM74" s="3">
        <v>3.7</v>
      </c>
      <c r="BN74" s="3">
        <f t="shared" si="141"/>
        <v>1.85</v>
      </c>
      <c r="BO74" s="3">
        <v>1.6</v>
      </c>
      <c r="BP74" s="3">
        <f t="shared" si="142"/>
        <v>40.102430223076354</v>
      </c>
      <c r="BQ74" s="38">
        <f t="shared" si="143"/>
        <v>-4.8047708947293435E-6</v>
      </c>
      <c r="BR74" s="38">
        <f t="shared" si="144"/>
        <v>-4.8047708947293434E-3</v>
      </c>
      <c r="BS74" s="38">
        <f t="shared" si="145"/>
        <v>-4.8047708947293435</v>
      </c>
      <c r="BT74" s="8">
        <f t="shared" si="146"/>
        <v>-5.7657250736752125E-2</v>
      </c>
      <c r="BU74" s="39"/>
      <c r="BV74" s="40">
        <f>BT74+BU85</f>
        <v>-7.4115329127228624E-2</v>
      </c>
      <c r="BW74" s="61">
        <f t="shared" si="147"/>
        <v>-27.052095131438449</v>
      </c>
    </row>
    <row r="75" spans="1:75" s="9" customFormat="1" x14ac:dyDescent="0.2">
      <c r="A75" s="3">
        <v>5820</v>
      </c>
      <c r="B75" s="5">
        <v>44118</v>
      </c>
      <c r="C75" s="3">
        <v>15</v>
      </c>
      <c r="D75" s="3">
        <v>8.0500000000000007</v>
      </c>
      <c r="E75" s="2">
        <v>7817</v>
      </c>
      <c r="F75" s="2" t="s">
        <v>63</v>
      </c>
      <c r="G75" s="8" t="s">
        <v>12</v>
      </c>
      <c r="H75" s="9" t="s">
        <v>28</v>
      </c>
      <c r="I75" s="9" t="s">
        <v>46</v>
      </c>
      <c r="J75" s="9">
        <v>3.08</v>
      </c>
      <c r="K75" s="9">
        <v>32.651124188379164</v>
      </c>
      <c r="L75" s="9">
        <v>32.571060539019882</v>
      </c>
      <c r="M75" s="9">
        <f t="shared" si="108"/>
        <v>-8.0063649359281897E-2</v>
      </c>
      <c r="N75" s="13">
        <v>1.0229109999999999</v>
      </c>
      <c r="O75" s="10">
        <v>8.0400932588106802</v>
      </c>
      <c r="P75" s="28">
        <v>8.1975760719644324</v>
      </c>
      <c r="Q75" s="6">
        <f t="shared" si="109"/>
        <v>0.15748281315375223</v>
      </c>
      <c r="R75" s="11">
        <v>3.862574265865212</v>
      </c>
      <c r="S75" s="29">
        <v>5.0535210488963846</v>
      </c>
      <c r="T75" s="32">
        <f t="shared" si="110"/>
        <v>1.1909467830311726</v>
      </c>
      <c r="U75" s="31">
        <v>439.34954698138017</v>
      </c>
      <c r="V75" s="30">
        <v>278.84408302646978</v>
      </c>
      <c r="W75" s="36">
        <f t="shared" si="111"/>
        <v>-160.5054639549104</v>
      </c>
      <c r="X75" s="31">
        <v>456.05548163860232</v>
      </c>
      <c r="Y75" s="30">
        <v>289.44739802486259</v>
      </c>
      <c r="Z75" s="36">
        <f t="shared" si="112"/>
        <v>-166.60808361373972</v>
      </c>
      <c r="AA75" s="64">
        <v>2136.9937839999998</v>
      </c>
      <c r="AB75" s="64">
        <v>2038.7063219999998</v>
      </c>
      <c r="AC75" s="64">
        <f t="shared" si="138"/>
        <v>-98.287462000000005</v>
      </c>
      <c r="AD75" s="34">
        <f t="shared" si="140"/>
        <v>2.1369937839999997E-3</v>
      </c>
      <c r="AE75" s="34">
        <f t="shared" si="139"/>
        <v>2.0387063219999995E-3</v>
      </c>
      <c r="AF75" s="64">
        <v>2457.0505513867702</v>
      </c>
      <c r="AG75" s="64">
        <v>2465.84768899135</v>
      </c>
      <c r="AH75" s="64">
        <f t="shared" si="113"/>
        <v>8.7971376045798024</v>
      </c>
      <c r="AI75" s="35">
        <f t="shared" si="114"/>
        <v>8.0913290145798022</v>
      </c>
      <c r="AJ75" s="33">
        <f t="shared" si="115"/>
        <v>2.4570505513867701E-3</v>
      </c>
      <c r="AK75" s="33">
        <f t="shared" si="116"/>
        <v>2.4658476889913498E-3</v>
      </c>
      <c r="AL75" s="3">
        <v>2.7450000000000001</v>
      </c>
      <c r="AM75" s="3">
        <v>0.6</v>
      </c>
      <c r="AN75" s="3">
        <v>4.66</v>
      </c>
      <c r="AO75" s="3">
        <v>4.43</v>
      </c>
      <c r="AP75" s="3">
        <v>0.22999999999999998</v>
      </c>
      <c r="AQ75" s="3">
        <v>2.75</v>
      </c>
      <c r="AR75" s="3">
        <v>3.2</v>
      </c>
      <c r="AS75" s="3">
        <v>0.60499999999999998</v>
      </c>
      <c r="AT75" s="3">
        <v>4.415</v>
      </c>
      <c r="AU75" s="3">
        <v>4.1899999999999995</v>
      </c>
      <c r="AV75" s="3">
        <v>0.22999999999999998</v>
      </c>
      <c r="AW75" s="3">
        <v>3.15</v>
      </c>
      <c r="AX75" s="3">
        <f t="shared" si="117"/>
        <v>0.45500000000000007</v>
      </c>
      <c r="AY75" s="3">
        <f t="shared" si="118"/>
        <v>5.0000000000000044E-3</v>
      </c>
      <c r="AZ75" s="3">
        <f t="shared" si="119"/>
        <v>-0.24500000000000011</v>
      </c>
      <c r="BA75" s="3">
        <f t="shared" si="120"/>
        <v>-0.24000000000000021</v>
      </c>
      <c r="BB75" s="3">
        <f t="shared" si="121"/>
        <v>0</v>
      </c>
      <c r="BC75" s="3">
        <f t="shared" si="122"/>
        <v>0.39999999999999991</v>
      </c>
      <c r="BD75" s="35">
        <f t="shared" si="123"/>
        <v>0.46542450500000004</v>
      </c>
      <c r="BE75" s="35">
        <f t="shared" si="124"/>
        <v>5.1145550000000041E-3</v>
      </c>
      <c r="BF75" s="35">
        <f t="shared" si="125"/>
        <v>-0.25061319500000007</v>
      </c>
      <c r="BG75" s="35">
        <f t="shared" si="126"/>
        <v>-0.24549864000000018</v>
      </c>
      <c r="BH75" s="35">
        <f t="shared" si="127"/>
        <v>0</v>
      </c>
      <c r="BI75" s="35">
        <f t="shared" si="128"/>
        <v>0.40916439999999987</v>
      </c>
      <c r="BJ75" s="3">
        <f t="shared" si="129"/>
        <v>8.0913290145798012E-6</v>
      </c>
      <c r="BK75" s="3">
        <f t="shared" si="130"/>
        <v>-3.1037660451123145E-4</v>
      </c>
      <c r="BL75" s="3">
        <f t="shared" si="131"/>
        <v>-1.0345886817041048E-4</v>
      </c>
      <c r="BM75" s="3">
        <v>3.7</v>
      </c>
      <c r="BN75" s="3">
        <f t="shared" si="141"/>
        <v>1.85</v>
      </c>
      <c r="BO75" s="3">
        <v>2</v>
      </c>
      <c r="BP75" s="3">
        <f t="shared" si="142"/>
        <v>44.751987350389555</v>
      </c>
      <c r="BQ75" s="38">
        <f t="shared" si="143"/>
        <v>-2.3118273465795009E-6</v>
      </c>
      <c r="BR75" s="38">
        <f t="shared" si="144"/>
        <v>-2.311827346579501E-3</v>
      </c>
      <c r="BS75" s="38">
        <f t="shared" si="145"/>
        <v>-2.3118273465795007</v>
      </c>
      <c r="BT75" s="8">
        <f t="shared" si="146"/>
        <v>-2.7741928158954012E-2</v>
      </c>
      <c r="BU75" s="39"/>
      <c r="BV75" s="40">
        <f>BT75+BU80</f>
        <v>-4.0657929755393188E-2</v>
      </c>
      <c r="BW75" s="61">
        <f t="shared" si="147"/>
        <v>-14.840144360718513</v>
      </c>
    </row>
    <row r="76" spans="1:75" s="9" customFormat="1" x14ac:dyDescent="0.2">
      <c r="A76" s="3">
        <v>5821</v>
      </c>
      <c r="B76" s="5">
        <v>44118</v>
      </c>
      <c r="C76" s="3">
        <v>15</v>
      </c>
      <c r="D76" s="3">
        <v>8.0500000000000007</v>
      </c>
      <c r="E76" s="2">
        <v>7842</v>
      </c>
      <c r="F76" s="2" t="s">
        <v>63</v>
      </c>
      <c r="G76" s="8" t="s">
        <v>12</v>
      </c>
      <c r="H76" s="9" t="s">
        <v>28</v>
      </c>
      <c r="I76" s="9" t="s">
        <v>46</v>
      </c>
      <c r="J76" s="9">
        <v>3.08</v>
      </c>
      <c r="K76" s="9">
        <v>32.651124188379164</v>
      </c>
      <c r="L76" s="9">
        <v>32.614374073942507</v>
      </c>
      <c r="M76" s="9">
        <f t="shared" si="108"/>
        <v>-3.67501144366571E-2</v>
      </c>
      <c r="N76" s="13">
        <v>1.0229440000000001</v>
      </c>
      <c r="O76" s="10">
        <v>8.0400932588106802</v>
      </c>
      <c r="P76" s="28">
        <v>8.2279617730053989</v>
      </c>
      <c r="Q76" s="6">
        <f t="shared" si="109"/>
        <v>0.18786851419471873</v>
      </c>
      <c r="R76" s="11">
        <v>3.862574265865212</v>
      </c>
      <c r="S76" s="29">
        <v>5.3235151148686688</v>
      </c>
      <c r="T76" s="32">
        <f t="shared" si="110"/>
        <v>1.4609408490034568</v>
      </c>
      <c r="U76" s="31">
        <v>439.34954698138017</v>
      </c>
      <c r="V76" s="30">
        <v>255.12988801774435</v>
      </c>
      <c r="W76" s="36">
        <f t="shared" si="111"/>
        <v>-184.21965896363582</v>
      </c>
      <c r="X76" s="31">
        <v>456.05548163860232</v>
      </c>
      <c r="Y76" s="30">
        <v>264.83121062083177</v>
      </c>
      <c r="Z76" s="36">
        <f t="shared" si="112"/>
        <v>-191.22427101777055</v>
      </c>
      <c r="AA76" s="64">
        <v>2136.9937839999998</v>
      </c>
      <c r="AB76" s="64">
        <v>2022.7190339999997</v>
      </c>
      <c r="AC76" s="64">
        <f t="shared" si="138"/>
        <v>-114.27475000000004</v>
      </c>
      <c r="AD76" s="34">
        <f t="shared" si="140"/>
        <v>2.1369937839999997E-3</v>
      </c>
      <c r="AE76" s="34">
        <f t="shared" si="139"/>
        <v>2.0227190339999995E-3</v>
      </c>
      <c r="AF76" s="64">
        <v>2457.0505513867702</v>
      </c>
      <c r="AG76" s="64">
        <v>2473.8590748486099</v>
      </c>
      <c r="AH76" s="64">
        <f t="shared" si="113"/>
        <v>16.808523461839741</v>
      </c>
      <c r="AI76" s="35">
        <f t="shared" si="114"/>
        <v>16.102692101839743</v>
      </c>
      <c r="AJ76" s="33">
        <f t="shared" si="115"/>
        <v>2.4570505513867701E-3</v>
      </c>
      <c r="AK76" s="33">
        <f t="shared" si="116"/>
        <v>2.4738590748486096E-3</v>
      </c>
      <c r="AL76" s="3">
        <v>2.7450000000000001</v>
      </c>
      <c r="AM76" s="3">
        <v>0.6</v>
      </c>
      <c r="AN76" s="3">
        <v>4.66</v>
      </c>
      <c r="AO76" s="3">
        <v>4.43</v>
      </c>
      <c r="AP76" s="3">
        <v>0.22999999999999998</v>
      </c>
      <c r="AQ76" s="3">
        <v>2.75</v>
      </c>
      <c r="AR76" s="3">
        <v>3.2</v>
      </c>
      <c r="AS76" s="3">
        <v>0.60499999999999998</v>
      </c>
      <c r="AT76" s="3">
        <v>4.415</v>
      </c>
      <c r="AU76" s="3">
        <v>4.1899999999999995</v>
      </c>
      <c r="AV76" s="3">
        <v>0.22999999999999998</v>
      </c>
      <c r="AW76" s="3">
        <v>3.15</v>
      </c>
      <c r="AX76" s="3">
        <f t="shared" si="117"/>
        <v>0.45500000000000007</v>
      </c>
      <c r="AY76" s="3">
        <f t="shared" si="118"/>
        <v>5.0000000000000044E-3</v>
      </c>
      <c r="AZ76" s="3">
        <f t="shared" si="119"/>
        <v>-0.24500000000000011</v>
      </c>
      <c r="BA76" s="3">
        <f t="shared" si="120"/>
        <v>-0.24000000000000021</v>
      </c>
      <c r="BB76" s="3">
        <f t="shared" si="121"/>
        <v>0</v>
      </c>
      <c r="BC76" s="3">
        <f t="shared" si="122"/>
        <v>0.39999999999999991</v>
      </c>
      <c r="BD76" s="35">
        <f t="shared" si="123"/>
        <v>0.46543952000000011</v>
      </c>
      <c r="BE76" s="35">
        <f t="shared" si="124"/>
        <v>5.1147200000000049E-3</v>
      </c>
      <c r="BF76" s="35">
        <f t="shared" si="125"/>
        <v>-0.25062128000000011</v>
      </c>
      <c r="BG76" s="35">
        <f t="shared" si="126"/>
        <v>-0.24550656000000023</v>
      </c>
      <c r="BH76" s="35">
        <f t="shared" si="127"/>
        <v>0</v>
      </c>
      <c r="BI76" s="35">
        <f t="shared" si="128"/>
        <v>0.40917759999999992</v>
      </c>
      <c r="BJ76" s="3">
        <f t="shared" si="129"/>
        <v>1.6102692101839743E-5</v>
      </c>
      <c r="BK76" s="3">
        <f t="shared" si="130"/>
        <v>-6.1770571010341332E-4</v>
      </c>
      <c r="BL76" s="3">
        <f t="shared" si="131"/>
        <v>-2.0590190336780445E-4</v>
      </c>
      <c r="BM76" s="3">
        <v>3.4</v>
      </c>
      <c r="BN76" s="3">
        <f t="shared" si="141"/>
        <v>1.7</v>
      </c>
      <c r="BO76" s="3">
        <v>1.9</v>
      </c>
      <c r="BP76" s="3">
        <f t="shared" si="142"/>
        <v>38.453094079941593</v>
      </c>
      <c r="BQ76" s="38">
        <f t="shared" si="143"/>
        <v>-5.3546251165055063E-6</v>
      </c>
      <c r="BR76" s="38">
        <f t="shared" si="144"/>
        <v>-5.3546251165055066E-3</v>
      </c>
      <c r="BS76" s="38">
        <f t="shared" si="145"/>
        <v>-5.3546251165055061</v>
      </c>
      <c r="BT76" s="8">
        <f t="shared" si="146"/>
        <v>-6.4255501398066073E-2</v>
      </c>
      <c r="BU76" s="39"/>
      <c r="BV76" s="40">
        <f>BT76+BU81</f>
        <v>-7.7618878928078117E-2</v>
      </c>
      <c r="BW76" s="61">
        <f t="shared" si="147"/>
        <v>-28.330890808748514</v>
      </c>
    </row>
    <row r="77" spans="1:75" s="9" customFormat="1" x14ac:dyDescent="0.2">
      <c r="A77" s="3">
        <v>5822</v>
      </c>
      <c r="B77" s="5">
        <v>44118</v>
      </c>
      <c r="C77" s="3">
        <v>15</v>
      </c>
      <c r="D77" s="3">
        <v>8.0500000000000007</v>
      </c>
      <c r="E77" s="2">
        <v>7841</v>
      </c>
      <c r="F77" s="2" t="s">
        <v>63</v>
      </c>
      <c r="G77" s="8" t="s">
        <v>12</v>
      </c>
      <c r="H77" s="9" t="s">
        <v>28</v>
      </c>
      <c r="I77" s="9" t="s">
        <v>46</v>
      </c>
      <c r="J77" s="9">
        <v>3.08</v>
      </c>
      <c r="K77" s="9">
        <v>32.651124188379164</v>
      </c>
      <c r="L77" s="9">
        <v>32.613061556884873</v>
      </c>
      <c r="M77" s="9">
        <f t="shared" si="108"/>
        <v>-3.8062631494291566E-2</v>
      </c>
      <c r="N77" s="13">
        <v>1.0229429999999999</v>
      </c>
      <c r="O77" s="10">
        <v>8.0400932588106802</v>
      </c>
      <c r="P77" s="28">
        <v>8.2724496949370323</v>
      </c>
      <c r="Q77" s="6">
        <f t="shared" si="109"/>
        <v>0.23235643612635215</v>
      </c>
      <c r="R77" s="11">
        <v>3.862574265865212</v>
      </c>
      <c r="S77" s="29">
        <v>5.6756096677724628</v>
      </c>
      <c r="T77" s="32">
        <f t="shared" si="110"/>
        <v>1.8130354019072508</v>
      </c>
      <c r="U77" s="31">
        <v>439.34954698138017</v>
      </c>
      <c r="V77" s="30">
        <v>221.62187610455067</v>
      </c>
      <c r="W77" s="36">
        <f t="shared" si="111"/>
        <v>-217.72767087682951</v>
      </c>
      <c r="X77" s="31">
        <v>456.05548163860232</v>
      </c>
      <c r="Y77" s="30">
        <v>230.04906166831097</v>
      </c>
      <c r="Z77" s="36">
        <f t="shared" si="112"/>
        <v>-226.00641997029135</v>
      </c>
      <c r="AA77" s="64">
        <v>2136.9937839999998</v>
      </c>
      <c r="AB77" s="64">
        <v>1979.7201639999998</v>
      </c>
      <c r="AC77" s="64">
        <f t="shared" si="138"/>
        <v>-157.27361999999994</v>
      </c>
      <c r="AD77" s="34">
        <f t="shared" si="140"/>
        <v>2.1369937839999997E-3</v>
      </c>
      <c r="AE77" s="34">
        <f t="shared" si="139"/>
        <v>1.9797201639999997E-3</v>
      </c>
      <c r="AF77" s="64">
        <v>2457.0505513867702</v>
      </c>
      <c r="AG77" s="64">
        <v>2463.2748731526999</v>
      </c>
      <c r="AH77" s="64">
        <f t="shared" si="113"/>
        <v>6.2243217659297443</v>
      </c>
      <c r="AI77" s="35">
        <f t="shared" si="114"/>
        <v>5.5184910959297442</v>
      </c>
      <c r="AJ77" s="33">
        <f t="shared" si="115"/>
        <v>2.4570505513867701E-3</v>
      </c>
      <c r="AK77" s="33">
        <f t="shared" si="116"/>
        <v>2.4632748731527E-3</v>
      </c>
      <c r="AL77" s="3">
        <v>2.7450000000000001</v>
      </c>
      <c r="AM77" s="3">
        <v>0.6</v>
      </c>
      <c r="AN77" s="3">
        <v>4.66</v>
      </c>
      <c r="AO77" s="3">
        <v>4.43</v>
      </c>
      <c r="AP77" s="3">
        <v>0.22999999999999998</v>
      </c>
      <c r="AQ77" s="3">
        <v>2.75</v>
      </c>
      <c r="AR77" s="3">
        <v>3.2</v>
      </c>
      <c r="AS77" s="3">
        <v>0.60499999999999998</v>
      </c>
      <c r="AT77" s="3">
        <v>4.415</v>
      </c>
      <c r="AU77" s="3">
        <v>4.1899999999999995</v>
      </c>
      <c r="AV77" s="3">
        <v>0.22999999999999998</v>
      </c>
      <c r="AW77" s="3">
        <v>3.15</v>
      </c>
      <c r="AX77" s="3">
        <f t="shared" si="117"/>
        <v>0.45500000000000007</v>
      </c>
      <c r="AY77" s="3">
        <f t="shared" si="118"/>
        <v>5.0000000000000044E-3</v>
      </c>
      <c r="AZ77" s="3">
        <f t="shared" si="119"/>
        <v>-0.24500000000000011</v>
      </c>
      <c r="BA77" s="3">
        <f t="shared" si="120"/>
        <v>-0.24000000000000021</v>
      </c>
      <c r="BB77" s="3">
        <f t="shared" si="121"/>
        <v>0</v>
      </c>
      <c r="BC77" s="3">
        <f t="shared" si="122"/>
        <v>0.39999999999999991</v>
      </c>
      <c r="BD77" s="35">
        <f t="shared" si="123"/>
        <v>0.46543906500000004</v>
      </c>
      <c r="BE77" s="35">
        <f t="shared" si="124"/>
        <v>5.114715000000004E-3</v>
      </c>
      <c r="BF77" s="35">
        <f t="shared" si="125"/>
        <v>-0.2506210350000001</v>
      </c>
      <c r="BG77" s="35">
        <f t="shared" si="126"/>
        <v>-0.24550632000000019</v>
      </c>
      <c r="BH77" s="35">
        <f t="shared" si="127"/>
        <v>0</v>
      </c>
      <c r="BI77" s="35">
        <f t="shared" si="128"/>
        <v>0.40917719999999991</v>
      </c>
      <c r="BJ77" s="3">
        <f t="shared" si="129"/>
        <v>5.5184910959297442E-6</v>
      </c>
      <c r="BK77" s="3">
        <f t="shared" si="130"/>
        <v>-2.1169131889288724E-4</v>
      </c>
      <c r="BL77" s="3">
        <f t="shared" si="131"/>
        <v>-7.0563772964295742E-5</v>
      </c>
      <c r="BM77" s="3">
        <v>3.8</v>
      </c>
      <c r="BN77" s="3">
        <f t="shared" si="141"/>
        <v>1.9</v>
      </c>
      <c r="BO77" s="3">
        <v>1.8</v>
      </c>
      <c r="BP77" s="3">
        <f t="shared" si="142"/>
        <v>44.170792709475393</v>
      </c>
      <c r="BQ77" s="38">
        <f t="shared" si="143"/>
        <v>-1.5975210911068527E-6</v>
      </c>
      <c r="BR77" s="38">
        <f t="shared" si="144"/>
        <v>-1.5975210911068527E-3</v>
      </c>
      <c r="BS77" s="38">
        <f t="shared" si="145"/>
        <v>-1.5975210911068527</v>
      </c>
      <c r="BT77" s="8">
        <f t="shared" si="146"/>
        <v>-1.9170253093282234E-2</v>
      </c>
      <c r="BU77" s="39"/>
      <c r="BV77" s="40">
        <f>BT77+BU82</f>
        <v>-3.1377666577661362E-2</v>
      </c>
      <c r="BW77" s="61">
        <f t="shared" si="147"/>
        <v>-11.452848300846396</v>
      </c>
    </row>
    <row r="78" spans="1:75" s="9" customFormat="1" x14ac:dyDescent="0.2">
      <c r="A78" s="3">
        <v>5823</v>
      </c>
      <c r="B78" s="5">
        <v>44118</v>
      </c>
      <c r="C78" s="3">
        <v>15</v>
      </c>
      <c r="D78" s="3">
        <v>8.0500000000000007</v>
      </c>
      <c r="E78" s="2">
        <v>7825</v>
      </c>
      <c r="F78" s="2" t="s">
        <v>63</v>
      </c>
      <c r="G78" s="8" t="s">
        <v>12</v>
      </c>
      <c r="H78" s="9" t="s">
        <v>28</v>
      </c>
      <c r="I78" s="9" t="s">
        <v>46</v>
      </c>
      <c r="J78" s="9">
        <v>3.08</v>
      </c>
      <c r="K78" s="9">
        <v>32.651124188379164</v>
      </c>
      <c r="L78" s="9">
        <v>32.598623810240262</v>
      </c>
      <c r="M78" s="9">
        <f t="shared" si="108"/>
        <v>-5.2500378138901738E-2</v>
      </c>
      <c r="N78" s="13">
        <v>1.022932</v>
      </c>
      <c r="O78" s="10">
        <v>8.0400932588106802</v>
      </c>
      <c r="P78" s="28">
        <v>8.2352439271533537</v>
      </c>
      <c r="Q78" s="6">
        <f t="shared" si="109"/>
        <v>0.19515066834267358</v>
      </c>
      <c r="R78" s="11">
        <v>3.862574265865212</v>
      </c>
      <c r="S78" s="29">
        <v>5.3550860885791876</v>
      </c>
      <c r="T78" s="32">
        <f t="shared" si="110"/>
        <v>1.4925118227139755</v>
      </c>
      <c r="U78" s="31">
        <v>439.34954698138017</v>
      </c>
      <c r="V78" s="30">
        <v>248.26889951462798</v>
      </c>
      <c r="W78" s="36">
        <f t="shared" si="111"/>
        <v>-191.0806474667522</v>
      </c>
      <c r="X78" s="31">
        <v>456.05548163860232</v>
      </c>
      <c r="Y78" s="30">
        <v>257.70941674439092</v>
      </c>
      <c r="Z78" s="36">
        <f t="shared" si="112"/>
        <v>-198.34606489421139</v>
      </c>
      <c r="AA78" s="64">
        <v>2136.9937839999998</v>
      </c>
      <c r="AB78" s="64">
        <v>2006.6737439999997</v>
      </c>
      <c r="AC78" s="64">
        <f t="shared" si="138"/>
        <v>-130.32004000000006</v>
      </c>
      <c r="AD78" s="34">
        <f t="shared" si="140"/>
        <v>2.1369937839999997E-3</v>
      </c>
      <c r="AE78" s="34">
        <f t="shared" si="139"/>
        <v>2.0066737439999997E-3</v>
      </c>
      <c r="AF78" s="64">
        <v>2457.0505513867702</v>
      </c>
      <c r="AG78" s="64">
        <v>2461.4206427703198</v>
      </c>
      <c r="AH78" s="64">
        <f t="shared" si="113"/>
        <v>4.3700913835496067</v>
      </c>
      <c r="AI78" s="35">
        <f t="shared" si="114"/>
        <v>3.6642683035496062</v>
      </c>
      <c r="AJ78" s="33">
        <f t="shared" si="115"/>
        <v>2.4570505513867701E-3</v>
      </c>
      <c r="AK78" s="33">
        <f t="shared" si="116"/>
        <v>2.4614206427703198E-3</v>
      </c>
      <c r="AL78" s="3">
        <v>2.7450000000000001</v>
      </c>
      <c r="AM78" s="3">
        <v>0.6</v>
      </c>
      <c r="AN78" s="3">
        <v>4.66</v>
      </c>
      <c r="AO78" s="3">
        <v>4.43</v>
      </c>
      <c r="AP78" s="3">
        <v>0.22999999999999998</v>
      </c>
      <c r="AQ78" s="3">
        <v>2.75</v>
      </c>
      <c r="AR78" s="3">
        <v>3.2</v>
      </c>
      <c r="AS78" s="3">
        <v>0.60499999999999998</v>
      </c>
      <c r="AT78" s="3">
        <v>4.415</v>
      </c>
      <c r="AU78" s="3">
        <v>4.1899999999999995</v>
      </c>
      <c r="AV78" s="3">
        <v>0.22999999999999998</v>
      </c>
      <c r="AW78" s="3">
        <v>3.15</v>
      </c>
      <c r="AX78" s="3">
        <f t="shared" si="117"/>
        <v>0.45500000000000007</v>
      </c>
      <c r="AY78" s="3">
        <f t="shared" si="118"/>
        <v>5.0000000000000044E-3</v>
      </c>
      <c r="AZ78" s="3">
        <f t="shared" si="119"/>
        <v>-0.24500000000000011</v>
      </c>
      <c r="BA78" s="3">
        <f t="shared" si="120"/>
        <v>-0.24000000000000021</v>
      </c>
      <c r="BB78" s="3">
        <f t="shared" si="121"/>
        <v>0</v>
      </c>
      <c r="BC78" s="3">
        <f t="shared" si="122"/>
        <v>0.39999999999999991</v>
      </c>
      <c r="BD78" s="35">
        <f t="shared" si="123"/>
        <v>0.46543406000000004</v>
      </c>
      <c r="BE78" s="35">
        <f t="shared" si="124"/>
        <v>5.1146600000000044E-3</v>
      </c>
      <c r="BF78" s="35">
        <f t="shared" si="125"/>
        <v>-0.25061834000000011</v>
      </c>
      <c r="BG78" s="35">
        <f t="shared" si="126"/>
        <v>-0.2455036800000002</v>
      </c>
      <c r="BH78" s="35">
        <f t="shared" si="127"/>
        <v>0</v>
      </c>
      <c r="BI78" s="35">
        <f t="shared" si="128"/>
        <v>0.40917279999999989</v>
      </c>
      <c r="BJ78" s="3">
        <f t="shared" si="129"/>
        <v>3.6642683035496059E-6</v>
      </c>
      <c r="BK78" s="3">
        <f t="shared" si="130"/>
        <v>-1.405611489107477E-4</v>
      </c>
      <c r="BL78" s="3">
        <f t="shared" si="131"/>
        <v>-4.685371630358257E-5</v>
      </c>
      <c r="BM78" s="3">
        <v>3.8</v>
      </c>
      <c r="BN78" s="3">
        <f t="shared" si="141"/>
        <v>1.9</v>
      </c>
      <c r="BO78" s="3">
        <v>1</v>
      </c>
      <c r="BP78" s="3">
        <f t="shared" si="142"/>
        <v>34.620351042561794</v>
      </c>
      <c r="BQ78" s="38">
        <f t="shared" si="143"/>
        <v>-1.3533576319310351E-6</v>
      </c>
      <c r="BR78" s="38">
        <f t="shared" si="144"/>
        <v>-1.3533576319310352E-3</v>
      </c>
      <c r="BS78" s="38">
        <f t="shared" si="145"/>
        <v>-1.353357631931035</v>
      </c>
      <c r="BT78" s="8">
        <f t="shared" si="146"/>
        <v>-1.6240291583172424E-2</v>
      </c>
      <c r="BU78" s="39"/>
      <c r="BV78" s="40">
        <f>BT78+BU83</f>
        <v>-5.4959348837924825E-2</v>
      </c>
      <c r="BW78" s="61">
        <f t="shared" si="147"/>
        <v>-20.060162325842562</v>
      </c>
    </row>
    <row r="79" spans="1:75" s="9" customFormat="1" x14ac:dyDescent="0.2">
      <c r="A79" s="3">
        <v>2265</v>
      </c>
      <c r="B79" s="5">
        <v>44117</v>
      </c>
      <c r="C79" s="3">
        <v>15</v>
      </c>
      <c r="D79" s="3">
        <v>8.0500000000000007</v>
      </c>
      <c r="E79" s="3" t="s">
        <v>14</v>
      </c>
      <c r="F79" s="3" t="s">
        <v>64</v>
      </c>
      <c r="G79" s="14" t="s">
        <v>13</v>
      </c>
      <c r="H79" s="9" t="s">
        <v>26</v>
      </c>
      <c r="I79" s="9" t="s">
        <v>27</v>
      </c>
      <c r="J79" s="9">
        <v>3</v>
      </c>
      <c r="K79" s="9">
        <v>31.130532788189004</v>
      </c>
      <c r="L79" s="9">
        <v>31.050404137729945</v>
      </c>
      <c r="M79" s="9">
        <f t="shared" si="108"/>
        <v>-8.0128650459059259E-2</v>
      </c>
      <c r="N79" s="9">
        <v>1.0217529999999999</v>
      </c>
      <c r="O79" s="10">
        <v>8.0360465760169433</v>
      </c>
      <c r="P79" s="28">
        <v>8.03958402736213</v>
      </c>
      <c r="Q79" s="6">
        <f t="shared" si="109"/>
        <v>3.5374513451866818E-3</v>
      </c>
      <c r="R79" s="11">
        <v>3.8083855560725675</v>
      </c>
      <c r="S79" s="29">
        <v>3.8312885068085434</v>
      </c>
      <c r="T79" s="32">
        <f t="shared" si="110"/>
        <v>2.2902950735975924E-2</v>
      </c>
      <c r="U79" s="31">
        <v>457.78716417169733</v>
      </c>
      <c r="V79" s="30">
        <v>454.01633477004577</v>
      </c>
      <c r="W79" s="36">
        <f t="shared" si="111"/>
        <v>-3.7708294016515538</v>
      </c>
      <c r="X79" s="31">
        <v>475.20912855910279</v>
      </c>
      <c r="Y79" s="30">
        <v>471.2955749053786</v>
      </c>
      <c r="Z79" s="36">
        <f t="shared" si="112"/>
        <v>-3.9135536537241933</v>
      </c>
      <c r="AA79" s="64">
        <v>2178.8926452000001</v>
      </c>
      <c r="AB79" s="64">
        <v>2179.0211072000002</v>
      </c>
      <c r="AC79" s="64">
        <f t="shared" si="138"/>
        <v>0.12846200000012686</v>
      </c>
      <c r="AD79" s="34">
        <f t="shared" si="140"/>
        <v>2.1788926452000002E-3</v>
      </c>
      <c r="AE79" s="34">
        <f t="shared" si="139"/>
        <v>2.1790211071999999E-3</v>
      </c>
      <c r="AF79" s="64">
        <v>2486.6571010509201</v>
      </c>
      <c r="AG79" s="64">
        <v>2488.45388933398</v>
      </c>
      <c r="AH79" s="64">
        <f t="shared" si="113"/>
        <v>1.7967882830598683</v>
      </c>
      <c r="AI79" s="35">
        <f t="shared" si="114"/>
        <v>1.0917787130598677</v>
      </c>
      <c r="AJ79" s="33">
        <f t="shared" si="115"/>
        <v>2.48665710105092E-3</v>
      </c>
      <c r="AK79" s="33">
        <f t="shared" si="116"/>
        <v>2.48845388933398E-3</v>
      </c>
      <c r="AL79" s="3">
        <v>2.7450000000000001</v>
      </c>
      <c r="AM79" s="3">
        <v>0.6</v>
      </c>
      <c r="AN79" s="3">
        <v>4.66</v>
      </c>
      <c r="AO79" s="3">
        <v>4.43</v>
      </c>
      <c r="AP79" s="3">
        <v>0.22999999999999998</v>
      </c>
      <c r="AQ79" s="3">
        <v>2.75</v>
      </c>
      <c r="AR79" s="3">
        <v>3.2</v>
      </c>
      <c r="AS79" s="3">
        <v>0.60499999999999998</v>
      </c>
      <c r="AT79" s="3">
        <v>4.415</v>
      </c>
      <c r="AU79" s="3">
        <v>4.1899999999999995</v>
      </c>
      <c r="AV79" s="3">
        <v>0.22999999999999998</v>
      </c>
      <c r="AW79" s="3">
        <v>3.15</v>
      </c>
      <c r="AX79" s="3">
        <f t="shared" si="117"/>
        <v>0.45500000000000007</v>
      </c>
      <c r="AY79" s="3">
        <f t="shared" si="118"/>
        <v>5.0000000000000044E-3</v>
      </c>
      <c r="AZ79" s="3">
        <f t="shared" si="119"/>
        <v>-0.24500000000000011</v>
      </c>
      <c r="BA79" s="3">
        <f t="shared" si="120"/>
        <v>-0.24000000000000021</v>
      </c>
      <c r="BB79" s="3">
        <f t="shared" si="121"/>
        <v>0</v>
      </c>
      <c r="BC79" s="3">
        <f t="shared" si="122"/>
        <v>0.39999999999999991</v>
      </c>
      <c r="BD79" s="35">
        <f t="shared" si="123"/>
        <v>0.46489761500000004</v>
      </c>
      <c r="BE79" s="35">
        <f t="shared" si="124"/>
        <v>5.1087650000000038E-3</v>
      </c>
      <c r="BF79" s="35">
        <f t="shared" si="125"/>
        <v>-0.25032948500000007</v>
      </c>
      <c r="BG79" s="35">
        <f t="shared" si="126"/>
        <v>-0.2452207200000002</v>
      </c>
      <c r="BH79" s="35">
        <f t="shared" si="127"/>
        <v>0</v>
      </c>
      <c r="BI79" s="35">
        <f t="shared" si="128"/>
        <v>0.40870119999999988</v>
      </c>
      <c r="BJ79" s="3">
        <f t="shared" si="129"/>
        <v>1.0917787130598677E-6</v>
      </c>
      <c r="BK79" s="3">
        <f t="shared" si="130"/>
        <v>-4.1832306577689703E-5</v>
      </c>
      <c r="BL79" s="3">
        <f t="shared" si="131"/>
        <v>-1.3944102192563235E-5</v>
      </c>
      <c r="BM79" s="3"/>
      <c r="BN79" s="3"/>
      <c r="BO79" s="3"/>
      <c r="BP79" s="3"/>
      <c r="BQ79" s="38"/>
      <c r="BR79" s="38"/>
      <c r="BS79" s="38"/>
      <c r="BT79" s="8"/>
      <c r="BU79" s="39"/>
      <c r="BV79" s="40"/>
      <c r="BW79" s="61"/>
    </row>
    <row r="80" spans="1:75" s="9" customFormat="1" x14ac:dyDescent="0.2">
      <c r="A80" s="3">
        <v>2261</v>
      </c>
      <c r="B80" s="5">
        <v>44117</v>
      </c>
      <c r="C80" s="3">
        <v>15</v>
      </c>
      <c r="D80" s="3">
        <v>8.0500000000000007</v>
      </c>
      <c r="E80" s="2">
        <v>7817</v>
      </c>
      <c r="F80" s="12" t="s">
        <v>63</v>
      </c>
      <c r="G80" s="14" t="s">
        <v>13</v>
      </c>
      <c r="H80" s="9" t="s">
        <v>26</v>
      </c>
      <c r="I80" s="9" t="s">
        <v>27</v>
      </c>
      <c r="J80" s="9">
        <v>3</v>
      </c>
      <c r="K80" s="9">
        <v>31.130532788189004</v>
      </c>
      <c r="L80" s="9">
        <v>31.100320724803769</v>
      </c>
      <c r="M80" s="9">
        <f t="shared" si="108"/>
        <v>-3.021206338523541E-2</v>
      </c>
      <c r="N80" s="9">
        <v>1.0217909999999999</v>
      </c>
      <c r="O80" s="10">
        <v>8.0360465760169433</v>
      </c>
      <c r="P80" s="28">
        <v>7.9847918774015243</v>
      </c>
      <c r="Q80" s="6">
        <f t="shared" si="109"/>
        <v>-5.1254698615418981E-2</v>
      </c>
      <c r="R80" s="11">
        <v>3.8083855560725675</v>
      </c>
      <c r="S80" s="29">
        <v>3.4752799541847139</v>
      </c>
      <c r="T80" s="32">
        <f t="shared" si="110"/>
        <v>-0.33310560188785354</v>
      </c>
      <c r="U80" s="31">
        <v>457.78716417169733</v>
      </c>
      <c r="V80" s="30">
        <v>529.36200873797952</v>
      </c>
      <c r="W80" s="36">
        <f t="shared" si="111"/>
        <v>71.574844566282195</v>
      </c>
      <c r="X80" s="31">
        <v>475.20912855910279</v>
      </c>
      <c r="Y80" s="30">
        <v>549.50823417481229</v>
      </c>
      <c r="Z80" s="36">
        <f t="shared" si="112"/>
        <v>74.299105615709493</v>
      </c>
      <c r="AA80" s="64">
        <v>2178.8926452000001</v>
      </c>
      <c r="AB80" s="64">
        <v>2213.7388552000002</v>
      </c>
      <c r="AC80" s="64">
        <f t="shared" si="138"/>
        <v>34.846210000000156</v>
      </c>
      <c r="AD80" s="34">
        <f t="shared" si="140"/>
        <v>2.1788926452000002E-3</v>
      </c>
      <c r="AE80" s="34">
        <f t="shared" si="139"/>
        <v>2.2137388552E-3</v>
      </c>
      <c r="AF80" s="64">
        <v>2486.6571010509201</v>
      </c>
      <c r="AG80" s="64">
        <v>2491.1334021326902</v>
      </c>
      <c r="AH80" s="64">
        <f t="shared" si="113"/>
        <v>4.4763010817700888</v>
      </c>
      <c r="AI80" s="35">
        <f t="shared" si="114"/>
        <v>3.7712652917700882</v>
      </c>
      <c r="AJ80" s="33">
        <f t="shared" si="115"/>
        <v>2.48665710105092E-3</v>
      </c>
      <c r="AK80" s="33">
        <f t="shared" si="116"/>
        <v>2.49113340213269E-3</v>
      </c>
      <c r="AL80" s="3">
        <v>2.7450000000000001</v>
      </c>
      <c r="AM80" s="3">
        <v>0.6</v>
      </c>
      <c r="AN80" s="3">
        <v>4.66</v>
      </c>
      <c r="AO80" s="3">
        <v>4.43</v>
      </c>
      <c r="AP80" s="3">
        <v>0.22999999999999998</v>
      </c>
      <c r="AQ80" s="3">
        <v>2.75</v>
      </c>
      <c r="AR80" s="3">
        <v>3.2</v>
      </c>
      <c r="AS80" s="3">
        <v>0.60499999999999998</v>
      </c>
      <c r="AT80" s="3">
        <v>4.415</v>
      </c>
      <c r="AU80" s="3">
        <v>4.1899999999999995</v>
      </c>
      <c r="AV80" s="3">
        <v>0.22999999999999998</v>
      </c>
      <c r="AW80" s="3">
        <v>3.15</v>
      </c>
      <c r="AX80" s="3">
        <f t="shared" si="117"/>
        <v>0.45500000000000007</v>
      </c>
      <c r="AY80" s="3">
        <f t="shared" si="118"/>
        <v>5.0000000000000044E-3</v>
      </c>
      <c r="AZ80" s="3">
        <f t="shared" si="119"/>
        <v>-0.24500000000000011</v>
      </c>
      <c r="BA80" s="3">
        <f t="shared" si="120"/>
        <v>-0.24000000000000021</v>
      </c>
      <c r="BB80" s="3">
        <f t="shared" si="121"/>
        <v>0</v>
      </c>
      <c r="BC80" s="3">
        <f t="shared" si="122"/>
        <v>0.39999999999999991</v>
      </c>
      <c r="BD80" s="35">
        <f t="shared" si="123"/>
        <v>0.46491490500000004</v>
      </c>
      <c r="BE80" s="35">
        <f t="shared" si="124"/>
        <v>5.1089550000000044E-3</v>
      </c>
      <c r="BF80" s="35">
        <f t="shared" si="125"/>
        <v>-0.25033879500000006</v>
      </c>
      <c r="BG80" s="35">
        <f t="shared" si="126"/>
        <v>-0.2452298400000002</v>
      </c>
      <c r="BH80" s="35">
        <f t="shared" si="127"/>
        <v>0</v>
      </c>
      <c r="BI80" s="35">
        <f t="shared" si="128"/>
        <v>0.40871639999999987</v>
      </c>
      <c r="BJ80" s="3">
        <f t="shared" si="129"/>
        <v>3.7712652917700878E-6</v>
      </c>
      <c r="BK80" s="3">
        <f t="shared" si="130"/>
        <v>-1.4450418501536435E-4</v>
      </c>
      <c r="BL80" s="3">
        <f t="shared" si="131"/>
        <v>-4.8168061671788116E-5</v>
      </c>
      <c r="BM80" s="3">
        <v>3.7</v>
      </c>
      <c r="BN80" s="3">
        <f t="shared" ref="BN80:BN85" si="148">BM80/2</f>
        <v>1.85</v>
      </c>
      <c r="BO80" s="3">
        <v>2</v>
      </c>
      <c r="BP80" s="3">
        <f t="shared" ref="BP80:BP85" si="149">(2*3.14159265359*BN80*BO80)+(2*3.14159265359*BN80^2)</f>
        <v>44.751987350389555</v>
      </c>
      <c r="BQ80" s="38">
        <f t="shared" ref="BQ80:BQ85" si="150">BL80/BP80</f>
        <v>-1.0763334663699315E-6</v>
      </c>
      <c r="BR80" s="38">
        <f t="shared" ref="BR80:BR85" si="151">BQ80*10^3</f>
        <v>-1.0763334663699315E-3</v>
      </c>
      <c r="BS80" s="38">
        <f t="shared" ref="BS80:BS85" si="152">BQ80*10^6</f>
        <v>-1.0763334663699315</v>
      </c>
      <c r="BT80" s="8"/>
      <c r="BU80" s="39">
        <f t="shared" ref="BU80:BU85" si="153">BR80*12</f>
        <v>-1.2916001596439177E-2</v>
      </c>
      <c r="BV80" s="40"/>
      <c r="BW80" s="61"/>
    </row>
    <row r="81" spans="1:75" s="9" customFormat="1" x14ac:dyDescent="0.2">
      <c r="A81" s="3">
        <v>2262</v>
      </c>
      <c r="B81" s="5">
        <v>44117</v>
      </c>
      <c r="C81" s="3">
        <v>15</v>
      </c>
      <c r="D81" s="3">
        <v>8.0500000000000007</v>
      </c>
      <c r="E81" s="2">
        <v>7842</v>
      </c>
      <c r="F81" s="12" t="s">
        <v>63</v>
      </c>
      <c r="G81" s="14" t="s">
        <v>13</v>
      </c>
      <c r="H81" s="9" t="s">
        <v>26</v>
      </c>
      <c r="I81" s="9" t="s">
        <v>27</v>
      </c>
      <c r="J81" s="9">
        <v>3</v>
      </c>
      <c r="K81" s="9">
        <v>31.130532788189004</v>
      </c>
      <c r="L81" s="9">
        <v>31.114770029716823</v>
      </c>
      <c r="M81" s="9">
        <f t="shared" si="108"/>
        <v>-1.5762758472181559E-2</v>
      </c>
      <c r="N81" s="9">
        <v>1.0218020000000001</v>
      </c>
      <c r="O81" s="10">
        <v>8.0360465760169433</v>
      </c>
      <c r="P81" s="28">
        <v>7.9692205427544147</v>
      </c>
      <c r="Q81" s="6">
        <f t="shared" si="109"/>
        <v>-6.6826033262528561E-2</v>
      </c>
      <c r="R81" s="11">
        <v>3.8083855560725675</v>
      </c>
      <c r="S81" s="29">
        <v>3.3770481240717478</v>
      </c>
      <c r="T81" s="32">
        <f t="shared" si="110"/>
        <v>-0.43133743200081964</v>
      </c>
      <c r="U81" s="31">
        <v>457.78716417169733</v>
      </c>
      <c r="V81" s="30">
        <v>552.43930319910987</v>
      </c>
      <c r="W81" s="36">
        <f t="shared" si="111"/>
        <v>94.652139027412545</v>
      </c>
      <c r="X81" s="31">
        <v>475.20912855910279</v>
      </c>
      <c r="Y81" s="30">
        <v>573.46362255293309</v>
      </c>
      <c r="Z81" s="36">
        <f t="shared" si="112"/>
        <v>98.254493993830295</v>
      </c>
      <c r="AA81" s="64">
        <v>2178.8926452000001</v>
      </c>
      <c r="AB81" s="64">
        <v>2222.1743652</v>
      </c>
      <c r="AC81" s="64">
        <f t="shared" si="138"/>
        <v>43.28171999999995</v>
      </c>
      <c r="AD81" s="34">
        <f t="shared" si="140"/>
        <v>2.1788926452000002E-3</v>
      </c>
      <c r="AE81" s="34">
        <f t="shared" si="139"/>
        <v>2.2221743652E-3</v>
      </c>
      <c r="AF81" s="64">
        <v>2486.6571010509201</v>
      </c>
      <c r="AG81" s="64">
        <v>2490.7148044921801</v>
      </c>
      <c r="AH81" s="64">
        <f t="shared" si="113"/>
        <v>4.057703441259946</v>
      </c>
      <c r="AI81" s="35">
        <f t="shared" si="114"/>
        <v>3.3526600612599458</v>
      </c>
      <c r="AJ81" s="33">
        <f t="shared" si="115"/>
        <v>2.48665710105092E-3</v>
      </c>
      <c r="AK81" s="33">
        <f t="shared" si="116"/>
        <v>2.4907148044921801E-3</v>
      </c>
      <c r="AL81" s="3">
        <v>2.7450000000000001</v>
      </c>
      <c r="AM81" s="3">
        <v>0.6</v>
      </c>
      <c r="AN81" s="3">
        <v>4.66</v>
      </c>
      <c r="AO81" s="3">
        <v>4.43</v>
      </c>
      <c r="AP81" s="3">
        <v>0.22999999999999998</v>
      </c>
      <c r="AQ81" s="3">
        <v>2.75</v>
      </c>
      <c r="AR81" s="3">
        <v>3.2</v>
      </c>
      <c r="AS81" s="3">
        <v>0.60499999999999998</v>
      </c>
      <c r="AT81" s="3">
        <v>4.415</v>
      </c>
      <c r="AU81" s="3">
        <v>4.1899999999999995</v>
      </c>
      <c r="AV81" s="3">
        <v>0.22999999999999998</v>
      </c>
      <c r="AW81" s="3">
        <v>3.15</v>
      </c>
      <c r="AX81" s="3">
        <f t="shared" si="117"/>
        <v>0.45500000000000007</v>
      </c>
      <c r="AY81" s="3">
        <f t="shared" si="118"/>
        <v>5.0000000000000044E-3</v>
      </c>
      <c r="AZ81" s="3">
        <f t="shared" si="119"/>
        <v>-0.24500000000000011</v>
      </c>
      <c r="BA81" s="3">
        <f t="shared" si="120"/>
        <v>-0.24000000000000021</v>
      </c>
      <c r="BB81" s="3">
        <f t="shared" si="121"/>
        <v>0</v>
      </c>
      <c r="BC81" s="3">
        <f t="shared" si="122"/>
        <v>0.39999999999999991</v>
      </c>
      <c r="BD81" s="35">
        <f t="shared" si="123"/>
        <v>0.4649199100000001</v>
      </c>
      <c r="BE81" s="35">
        <f t="shared" si="124"/>
        <v>5.109010000000005E-3</v>
      </c>
      <c r="BF81" s="35">
        <f t="shared" si="125"/>
        <v>-0.25034149000000011</v>
      </c>
      <c r="BG81" s="35">
        <f t="shared" si="126"/>
        <v>-0.24523248000000025</v>
      </c>
      <c r="BH81" s="35">
        <f t="shared" si="127"/>
        <v>0</v>
      </c>
      <c r="BI81" s="35">
        <f t="shared" si="128"/>
        <v>0.40872079999999994</v>
      </c>
      <c r="BJ81" s="3">
        <f t="shared" si="129"/>
        <v>3.3526600612599455E-6</v>
      </c>
      <c r="BK81" s="3">
        <f t="shared" si="130"/>
        <v>-1.2846580334683258E-4</v>
      </c>
      <c r="BL81" s="3">
        <f t="shared" si="131"/>
        <v>-4.282193444894419E-5</v>
      </c>
      <c r="BM81" s="3">
        <v>3.4</v>
      </c>
      <c r="BN81" s="3">
        <f t="shared" si="148"/>
        <v>1.7</v>
      </c>
      <c r="BO81" s="3">
        <v>1.9</v>
      </c>
      <c r="BP81" s="3">
        <f t="shared" si="149"/>
        <v>38.453094079941593</v>
      </c>
      <c r="BQ81" s="38">
        <f t="shared" si="150"/>
        <v>-1.1136147941676696E-6</v>
      </c>
      <c r="BR81" s="38">
        <f t="shared" si="151"/>
        <v>-1.1136147941676697E-3</v>
      </c>
      <c r="BS81" s="38">
        <f t="shared" si="152"/>
        <v>-1.1136147941676697</v>
      </c>
      <c r="BT81" s="8"/>
      <c r="BU81" s="39">
        <f t="shared" si="153"/>
        <v>-1.3363377530012037E-2</v>
      </c>
      <c r="BV81" s="40"/>
      <c r="BW81" s="61"/>
    </row>
    <row r="82" spans="1:75" s="9" customFormat="1" x14ac:dyDescent="0.2">
      <c r="A82" s="3">
        <v>2263</v>
      </c>
      <c r="B82" s="5">
        <v>44117</v>
      </c>
      <c r="C82" s="3">
        <v>15</v>
      </c>
      <c r="D82" s="3">
        <v>8.0500000000000007</v>
      </c>
      <c r="E82" s="2">
        <v>7841</v>
      </c>
      <c r="F82" s="12" t="s">
        <v>63</v>
      </c>
      <c r="G82" s="14" t="s">
        <v>13</v>
      </c>
      <c r="H82" s="9" t="s">
        <v>26</v>
      </c>
      <c r="I82" s="9" t="s">
        <v>27</v>
      </c>
      <c r="J82" s="9">
        <v>3</v>
      </c>
      <c r="K82" s="9">
        <v>31.130532788189004</v>
      </c>
      <c r="L82" s="9">
        <v>31.030699877673296</v>
      </c>
      <c r="M82" s="9">
        <f t="shared" si="108"/>
        <v>-9.9832910515708306E-2</v>
      </c>
      <c r="N82" s="9">
        <v>1.021738</v>
      </c>
      <c r="O82" s="10">
        <v>8.0360465760169433</v>
      </c>
      <c r="P82" s="28">
        <v>7.9825033452892251</v>
      </c>
      <c r="Q82" s="6">
        <f t="shared" si="109"/>
        <v>-5.3543230727718161E-2</v>
      </c>
      <c r="R82" s="11">
        <v>3.8083855560725675</v>
      </c>
      <c r="S82" s="29">
        <v>3.4569175137079799</v>
      </c>
      <c r="T82" s="32">
        <f t="shared" si="110"/>
        <v>-0.35146804236458751</v>
      </c>
      <c r="U82" s="31">
        <v>457.78716417169733</v>
      </c>
      <c r="V82" s="30">
        <v>533.08163335414167</v>
      </c>
      <c r="W82" s="36">
        <f t="shared" si="111"/>
        <v>75.294469182444345</v>
      </c>
      <c r="X82" s="31">
        <v>475.20912855910279</v>
      </c>
      <c r="Y82" s="30">
        <v>553.37021624598651</v>
      </c>
      <c r="Z82" s="36">
        <f t="shared" si="112"/>
        <v>78.161087686883718</v>
      </c>
      <c r="AA82" s="64">
        <v>2178.8926452000001</v>
      </c>
      <c r="AB82" s="64">
        <v>2215.3655452000003</v>
      </c>
      <c r="AC82" s="64">
        <f t="shared" si="138"/>
        <v>36.472900000000209</v>
      </c>
      <c r="AD82" s="34">
        <f t="shared" si="140"/>
        <v>2.1788926452000002E-3</v>
      </c>
      <c r="AE82" s="34">
        <f t="shared" si="139"/>
        <v>2.2153655452000001E-3</v>
      </c>
      <c r="AF82" s="64">
        <v>2486.6571010509201</v>
      </c>
      <c r="AG82" s="64">
        <v>2490.88036118541</v>
      </c>
      <c r="AH82" s="64">
        <f t="shared" si="113"/>
        <v>4.2232601344899194</v>
      </c>
      <c r="AI82" s="35">
        <f t="shared" si="114"/>
        <v>3.5182609144899191</v>
      </c>
      <c r="AJ82" s="33">
        <f t="shared" si="115"/>
        <v>2.48665710105092E-3</v>
      </c>
      <c r="AK82" s="33">
        <f t="shared" si="116"/>
        <v>2.4908803611854097E-3</v>
      </c>
      <c r="AL82" s="3">
        <v>2.7450000000000001</v>
      </c>
      <c r="AM82" s="3">
        <v>0.6</v>
      </c>
      <c r="AN82" s="3">
        <v>4.66</v>
      </c>
      <c r="AO82" s="3">
        <v>4.43</v>
      </c>
      <c r="AP82" s="3">
        <v>0.22999999999999998</v>
      </c>
      <c r="AQ82" s="3">
        <v>2.75</v>
      </c>
      <c r="AR82" s="3">
        <v>3.2</v>
      </c>
      <c r="AS82" s="3">
        <v>0.60499999999999998</v>
      </c>
      <c r="AT82" s="3">
        <v>4.415</v>
      </c>
      <c r="AU82" s="3">
        <v>4.1899999999999995</v>
      </c>
      <c r="AV82" s="3">
        <v>0.22999999999999998</v>
      </c>
      <c r="AW82" s="3">
        <v>3.15</v>
      </c>
      <c r="AX82" s="3">
        <f t="shared" si="117"/>
        <v>0.45500000000000007</v>
      </c>
      <c r="AY82" s="3">
        <f t="shared" si="118"/>
        <v>5.0000000000000044E-3</v>
      </c>
      <c r="AZ82" s="3">
        <f t="shared" si="119"/>
        <v>-0.24500000000000011</v>
      </c>
      <c r="BA82" s="3">
        <f t="shared" si="120"/>
        <v>-0.24000000000000021</v>
      </c>
      <c r="BB82" s="3">
        <f t="shared" si="121"/>
        <v>0</v>
      </c>
      <c r="BC82" s="3">
        <f t="shared" si="122"/>
        <v>0.39999999999999991</v>
      </c>
      <c r="BD82" s="35">
        <f t="shared" si="123"/>
        <v>0.46489079000000011</v>
      </c>
      <c r="BE82" s="35">
        <f t="shared" si="124"/>
        <v>5.1086900000000051E-3</v>
      </c>
      <c r="BF82" s="35">
        <f t="shared" si="125"/>
        <v>-0.25032581000000009</v>
      </c>
      <c r="BG82" s="35">
        <f t="shared" si="126"/>
        <v>-0.24521712000000023</v>
      </c>
      <c r="BH82" s="35">
        <f t="shared" si="127"/>
        <v>0</v>
      </c>
      <c r="BI82" s="35">
        <f t="shared" si="128"/>
        <v>0.40869519999999993</v>
      </c>
      <c r="BJ82" s="3">
        <f t="shared" si="129"/>
        <v>3.5182609144899189E-6</v>
      </c>
      <c r="BK82" s="3">
        <f t="shared" si="130"/>
        <v>-1.3480278263434126E-4</v>
      </c>
      <c r="BL82" s="3">
        <f t="shared" si="131"/>
        <v>-4.4934260878113756E-5</v>
      </c>
      <c r="BM82" s="3">
        <v>3.8</v>
      </c>
      <c r="BN82" s="3">
        <f t="shared" si="148"/>
        <v>1.9</v>
      </c>
      <c r="BO82" s="3">
        <v>1.8</v>
      </c>
      <c r="BP82" s="3">
        <f t="shared" si="149"/>
        <v>44.170792709475393</v>
      </c>
      <c r="BQ82" s="38">
        <f t="shared" si="150"/>
        <v>-1.0172844570315937E-6</v>
      </c>
      <c r="BR82" s="38">
        <f t="shared" si="151"/>
        <v>-1.0172844570315938E-3</v>
      </c>
      <c r="BS82" s="38">
        <f t="shared" si="152"/>
        <v>-1.0172844570315938</v>
      </c>
      <c r="BT82" s="8"/>
      <c r="BU82" s="39">
        <f t="shared" si="153"/>
        <v>-1.2207413484379126E-2</v>
      </c>
      <c r="BV82" s="40"/>
      <c r="BW82" s="61"/>
    </row>
    <row r="83" spans="1:75" s="9" customFormat="1" x14ac:dyDescent="0.2">
      <c r="A83" s="3">
        <v>2264</v>
      </c>
      <c r="B83" s="5">
        <v>44117</v>
      </c>
      <c r="C83" s="3">
        <v>15</v>
      </c>
      <c r="D83" s="3">
        <v>8.0500000000000007</v>
      </c>
      <c r="E83" s="2">
        <v>7825</v>
      </c>
      <c r="F83" s="12" t="s">
        <v>63</v>
      </c>
      <c r="G83" s="14" t="s">
        <v>13</v>
      </c>
      <c r="H83" s="9" t="s">
        <v>26</v>
      </c>
      <c r="I83" s="9" t="s">
        <v>27</v>
      </c>
      <c r="J83" s="9">
        <v>3</v>
      </c>
      <c r="K83" s="9">
        <v>31.130532788189004</v>
      </c>
      <c r="L83" s="9">
        <v>31.088498488255009</v>
      </c>
      <c r="M83" s="9">
        <f t="shared" si="108"/>
        <v>-4.2034299933995101E-2</v>
      </c>
      <c r="N83" s="9">
        <v>1.021782</v>
      </c>
      <c r="O83" s="10">
        <v>8.0360465760169433</v>
      </c>
      <c r="P83" s="28">
        <v>8.0052875677899191</v>
      </c>
      <c r="Q83" s="6">
        <f t="shared" si="109"/>
        <v>-3.0759008227024154E-2</v>
      </c>
      <c r="R83" s="11">
        <v>3.8083855560725675</v>
      </c>
      <c r="S83" s="29">
        <v>3.614812543511329</v>
      </c>
      <c r="T83" s="32">
        <f t="shared" si="110"/>
        <v>-0.19357301256123849</v>
      </c>
      <c r="U83" s="31">
        <v>457.78716417169733</v>
      </c>
      <c r="V83" s="30">
        <v>501.17223111908453</v>
      </c>
      <c r="W83" s="36">
        <f t="shared" si="111"/>
        <v>43.385066947387202</v>
      </c>
      <c r="X83" s="31">
        <v>475.20912855910279</v>
      </c>
      <c r="Y83" s="30">
        <v>520.24574978478097</v>
      </c>
      <c r="Z83" s="36">
        <f t="shared" si="112"/>
        <v>45.036621225678175</v>
      </c>
      <c r="AA83" s="64">
        <v>2178.8926452000001</v>
      </c>
      <c r="AB83" s="64">
        <v>2206.3856352000003</v>
      </c>
      <c r="AC83" s="64">
        <f t="shared" si="138"/>
        <v>27.492990000000191</v>
      </c>
      <c r="AD83" s="34">
        <f t="shared" si="140"/>
        <v>2.1788926452000002E-3</v>
      </c>
      <c r="AE83" s="34">
        <f t="shared" si="139"/>
        <v>2.2063856352000002E-3</v>
      </c>
      <c r="AF83" s="64">
        <v>2486.6571010509201</v>
      </c>
      <c r="AG83" s="64">
        <v>2496.1080754880199</v>
      </c>
      <c r="AH83" s="64">
        <f t="shared" si="113"/>
        <v>9.4509744370998305</v>
      </c>
      <c r="AI83" s="35">
        <f t="shared" si="114"/>
        <v>8.7459448570998308</v>
      </c>
      <c r="AJ83" s="33">
        <f t="shared" si="115"/>
        <v>2.48665710105092E-3</v>
      </c>
      <c r="AK83" s="33">
        <f t="shared" si="116"/>
        <v>2.4961080754880198E-3</v>
      </c>
      <c r="AL83" s="3">
        <v>2.7450000000000001</v>
      </c>
      <c r="AM83" s="3">
        <v>0.6</v>
      </c>
      <c r="AN83" s="3">
        <v>4.66</v>
      </c>
      <c r="AO83" s="3">
        <v>4.43</v>
      </c>
      <c r="AP83" s="3">
        <v>0.22999999999999998</v>
      </c>
      <c r="AQ83" s="3">
        <v>2.75</v>
      </c>
      <c r="AR83" s="3">
        <v>3.2</v>
      </c>
      <c r="AS83" s="3">
        <v>0.60499999999999998</v>
      </c>
      <c r="AT83" s="3">
        <v>4.415</v>
      </c>
      <c r="AU83" s="3">
        <v>4.1899999999999995</v>
      </c>
      <c r="AV83" s="3">
        <v>0.22999999999999998</v>
      </c>
      <c r="AW83" s="3">
        <v>3.15</v>
      </c>
      <c r="AX83" s="3">
        <f t="shared" si="117"/>
        <v>0.45500000000000007</v>
      </c>
      <c r="AY83" s="3">
        <f t="shared" si="118"/>
        <v>5.0000000000000044E-3</v>
      </c>
      <c r="AZ83" s="3">
        <f t="shared" si="119"/>
        <v>-0.24500000000000011</v>
      </c>
      <c r="BA83" s="3">
        <f t="shared" si="120"/>
        <v>-0.24000000000000021</v>
      </c>
      <c r="BB83" s="3">
        <f t="shared" si="121"/>
        <v>0</v>
      </c>
      <c r="BC83" s="3">
        <f t="shared" si="122"/>
        <v>0.39999999999999991</v>
      </c>
      <c r="BD83" s="35">
        <f t="shared" si="123"/>
        <v>0.46491081000000006</v>
      </c>
      <c r="BE83" s="35">
        <f t="shared" si="124"/>
        <v>5.1089100000000047E-3</v>
      </c>
      <c r="BF83" s="35">
        <f t="shared" si="125"/>
        <v>-0.25033659000000008</v>
      </c>
      <c r="BG83" s="35">
        <f t="shared" si="126"/>
        <v>-0.2452276800000002</v>
      </c>
      <c r="BH83" s="35">
        <f t="shared" si="127"/>
        <v>0</v>
      </c>
      <c r="BI83" s="35">
        <f t="shared" si="128"/>
        <v>0.40871279999999988</v>
      </c>
      <c r="BJ83" s="3">
        <f t="shared" si="129"/>
        <v>8.7459448570998313E-6</v>
      </c>
      <c r="BK83" s="3">
        <f t="shared" si="130"/>
        <v>-3.3511683854914423E-4</v>
      </c>
      <c r="BL83" s="3">
        <f t="shared" si="131"/>
        <v>-1.1170561284971474E-4</v>
      </c>
      <c r="BM83" s="3">
        <v>3.8</v>
      </c>
      <c r="BN83" s="3">
        <f t="shared" si="148"/>
        <v>1.9</v>
      </c>
      <c r="BO83" s="3">
        <v>1</v>
      </c>
      <c r="BP83" s="3">
        <f t="shared" si="149"/>
        <v>34.620351042561794</v>
      </c>
      <c r="BQ83" s="38">
        <f t="shared" si="150"/>
        <v>-3.2265881045626999E-6</v>
      </c>
      <c r="BR83" s="38">
        <f t="shared" si="151"/>
        <v>-3.2265881045626999E-3</v>
      </c>
      <c r="BS83" s="38">
        <f t="shared" si="152"/>
        <v>-3.2265881045626998</v>
      </c>
      <c r="BT83" s="8"/>
      <c r="BU83" s="39">
        <f t="shared" si="153"/>
        <v>-3.8719057254752401E-2</v>
      </c>
      <c r="BV83" s="40"/>
      <c r="BW83" s="61"/>
    </row>
    <row r="84" spans="1:75" s="9" customFormat="1" x14ac:dyDescent="0.2">
      <c r="A84" s="3">
        <v>5874</v>
      </c>
      <c r="B84" s="5">
        <v>44120</v>
      </c>
      <c r="C84" s="3">
        <v>15</v>
      </c>
      <c r="D84" s="3">
        <v>8.0500000000000007</v>
      </c>
      <c r="E84" s="2">
        <v>7843</v>
      </c>
      <c r="F84" s="12" t="s">
        <v>63</v>
      </c>
      <c r="G84" s="14" t="s">
        <v>13</v>
      </c>
      <c r="H84" s="9" t="s">
        <v>61</v>
      </c>
      <c r="I84" s="9" t="s">
        <v>27</v>
      </c>
      <c r="J84" s="9">
        <v>2.92</v>
      </c>
      <c r="K84" s="9">
        <v>33.300697386998948</v>
      </c>
      <c r="L84" s="9">
        <v>33.293452433057915</v>
      </c>
      <c r="M84" s="9">
        <f t="shared" si="108"/>
        <v>-7.2449539410328612E-3</v>
      </c>
      <c r="N84" s="9">
        <v>1.0234620000000001</v>
      </c>
      <c r="O84" s="10">
        <v>8.0294543861895065</v>
      </c>
      <c r="P84" s="28">
        <v>7.9853085236303469</v>
      </c>
      <c r="Q84" s="6">
        <f t="shared" si="109"/>
        <v>-4.4145862559159532E-2</v>
      </c>
      <c r="R84" s="11">
        <v>3.7910450078881106</v>
      </c>
      <c r="S84" s="29">
        <v>3.5139668088722411</v>
      </c>
      <c r="T84" s="32">
        <f t="shared" si="110"/>
        <v>-0.2770781990158695</v>
      </c>
      <c r="U84" s="31">
        <v>446.31085056890339</v>
      </c>
      <c r="V84" s="30">
        <v>507.03387770962041</v>
      </c>
      <c r="W84" s="36">
        <f t="shared" si="111"/>
        <v>60.723027140717022</v>
      </c>
      <c r="X84" s="31">
        <v>463.27525980747947</v>
      </c>
      <c r="Y84" s="30">
        <v>526.30646625122506</v>
      </c>
      <c r="Z84" s="36">
        <f t="shared" si="112"/>
        <v>63.031206443745589</v>
      </c>
      <c r="AA84" s="64">
        <v>2122.4210593993039</v>
      </c>
      <c r="AB84" s="64">
        <v>2156.2475313993041</v>
      </c>
      <c r="AC84" s="64">
        <f t="shared" si="138"/>
        <v>33.826472000000194</v>
      </c>
      <c r="AD84" s="34">
        <f t="shared" si="140"/>
        <v>2.1224210593993038E-3</v>
      </c>
      <c r="AE84" s="34">
        <f t="shared" si="139"/>
        <v>2.1562475313993039E-3</v>
      </c>
      <c r="AF84" s="64">
        <v>2439.4650875253251</v>
      </c>
      <c r="AG84" s="64">
        <v>2447.0882437238301</v>
      </c>
      <c r="AH84" s="64">
        <f t="shared" si="113"/>
        <v>7.6231561985050575</v>
      </c>
      <c r="AI84" s="35">
        <f t="shared" si="114"/>
        <v>6.9169674185050578</v>
      </c>
      <c r="AJ84" s="33">
        <f t="shared" si="115"/>
        <v>2.4394650875253251E-3</v>
      </c>
      <c r="AK84" s="33">
        <f t="shared" si="116"/>
        <v>2.4470882437238302E-3</v>
      </c>
      <c r="AL84" s="3">
        <v>2.7450000000000001</v>
      </c>
      <c r="AM84" s="3">
        <v>0.6</v>
      </c>
      <c r="AN84" s="3">
        <v>4.66</v>
      </c>
      <c r="AO84" s="3">
        <v>4.43</v>
      </c>
      <c r="AP84" s="3">
        <v>0.22999999999999998</v>
      </c>
      <c r="AQ84" s="3">
        <v>2.75</v>
      </c>
      <c r="AR84" s="3">
        <v>3.2</v>
      </c>
      <c r="AS84" s="3">
        <v>0.60499999999999998</v>
      </c>
      <c r="AT84" s="3">
        <v>4.415</v>
      </c>
      <c r="AU84" s="3">
        <v>4.1899999999999995</v>
      </c>
      <c r="AV84" s="3">
        <v>0.22999999999999998</v>
      </c>
      <c r="AW84" s="3">
        <v>3.15</v>
      </c>
      <c r="AX84" s="3">
        <f t="shared" si="117"/>
        <v>0.45500000000000007</v>
      </c>
      <c r="AY84" s="3">
        <f t="shared" si="118"/>
        <v>5.0000000000000044E-3</v>
      </c>
      <c r="AZ84" s="3">
        <f t="shared" si="119"/>
        <v>-0.24500000000000011</v>
      </c>
      <c r="BA84" s="3">
        <f t="shared" si="120"/>
        <v>-0.24000000000000021</v>
      </c>
      <c r="BB84" s="3">
        <f t="shared" si="121"/>
        <v>0</v>
      </c>
      <c r="BC84" s="3">
        <f t="shared" si="122"/>
        <v>0.39999999999999991</v>
      </c>
      <c r="BD84" s="35">
        <f t="shared" si="123"/>
        <v>0.46567521000000012</v>
      </c>
      <c r="BE84" s="35">
        <f t="shared" si="124"/>
        <v>5.1173100000000051E-3</v>
      </c>
      <c r="BF84" s="35">
        <f t="shared" si="125"/>
        <v>-0.25074819000000015</v>
      </c>
      <c r="BG84" s="35">
        <f t="shared" si="126"/>
        <v>-0.24563088000000025</v>
      </c>
      <c r="BH84" s="35">
        <f t="shared" si="127"/>
        <v>0</v>
      </c>
      <c r="BI84" s="35">
        <f t="shared" si="128"/>
        <v>0.40938479999999994</v>
      </c>
      <c r="BJ84" s="3">
        <f t="shared" si="129"/>
        <v>6.9169674185050571E-6</v>
      </c>
      <c r="BK84" s="3">
        <f t="shared" si="130"/>
        <v>-2.6547199905292587E-4</v>
      </c>
      <c r="BL84" s="3">
        <f t="shared" si="131"/>
        <v>-8.8490666350975295E-5</v>
      </c>
      <c r="BM84" s="3">
        <v>3.7</v>
      </c>
      <c r="BN84" s="3">
        <f t="shared" si="148"/>
        <v>1.85</v>
      </c>
      <c r="BO84" s="3">
        <v>1.3</v>
      </c>
      <c r="BP84" s="3">
        <f t="shared" si="149"/>
        <v>36.615262377591449</v>
      </c>
      <c r="BQ84" s="38">
        <f t="shared" si="150"/>
        <v>-2.4167699643504838E-6</v>
      </c>
      <c r="BR84" s="38">
        <f t="shared" si="151"/>
        <v>-2.4167699643504836E-3</v>
      </c>
      <c r="BS84" s="38">
        <f t="shared" si="152"/>
        <v>-2.4167699643504839</v>
      </c>
      <c r="BT84" s="8"/>
      <c r="BU84" s="39">
        <f t="shared" si="153"/>
        <v>-2.9001239572205802E-2</v>
      </c>
      <c r="BV84" s="40"/>
      <c r="BW84" s="61"/>
    </row>
    <row r="85" spans="1:75" s="9" customFormat="1" ht="17" customHeight="1" x14ac:dyDescent="0.2">
      <c r="A85" s="3">
        <v>5875</v>
      </c>
      <c r="B85" s="5">
        <v>44120</v>
      </c>
      <c r="C85" s="3">
        <v>15</v>
      </c>
      <c r="D85" s="3">
        <v>8.0500000000000007</v>
      </c>
      <c r="E85" s="2">
        <v>7864</v>
      </c>
      <c r="F85" s="12" t="s">
        <v>63</v>
      </c>
      <c r="G85" s="14" t="s">
        <v>13</v>
      </c>
      <c r="H85" s="9" t="s">
        <v>61</v>
      </c>
      <c r="I85" s="9" t="s">
        <v>27</v>
      </c>
      <c r="J85" s="9">
        <v>2.92</v>
      </c>
      <c r="K85" s="9">
        <v>33.300697386998948</v>
      </c>
      <c r="L85" s="9">
        <v>33.222600662021676</v>
      </c>
      <c r="M85" s="9">
        <f t="shared" si="108"/>
        <v>-7.8096724977271492E-2</v>
      </c>
      <c r="N85" s="9">
        <v>1.0234080000000001</v>
      </c>
      <c r="O85" s="10">
        <v>8.0294543861895065</v>
      </c>
      <c r="P85" s="28">
        <v>7.9872038645925878</v>
      </c>
      <c r="Q85" s="6">
        <f t="shared" si="109"/>
        <v>-4.2250521596918666E-2</v>
      </c>
      <c r="R85" s="11">
        <v>3.7910450078881106</v>
      </c>
      <c r="S85" s="29">
        <v>3.5191464613729213</v>
      </c>
      <c r="T85" s="32">
        <f t="shared" si="110"/>
        <v>-0.2718985465151893</v>
      </c>
      <c r="U85" s="31">
        <v>446.31085056890339</v>
      </c>
      <c r="V85" s="30">
        <v>504.15444219532856</v>
      </c>
      <c r="W85" s="36">
        <f t="shared" si="111"/>
        <v>57.843591626425166</v>
      </c>
      <c r="X85" s="31">
        <v>463.27525980747947</v>
      </c>
      <c r="Y85" s="30">
        <v>523.31834881092482</v>
      </c>
      <c r="Z85" s="36">
        <f t="shared" si="112"/>
        <v>60.043089003445345</v>
      </c>
      <c r="AA85" s="64">
        <v>2122.4210593993039</v>
      </c>
      <c r="AB85" s="64">
        <v>2153.2692593993038</v>
      </c>
      <c r="AC85" s="64">
        <f t="shared" si="138"/>
        <v>30.848199999999906</v>
      </c>
      <c r="AD85" s="34">
        <f t="shared" si="140"/>
        <v>2.1224210593993038E-3</v>
      </c>
      <c r="AE85" s="34">
        <f t="shared" si="139"/>
        <v>2.1532692593993039E-3</v>
      </c>
      <c r="AF85" s="64">
        <v>2439.4650875253251</v>
      </c>
      <c r="AG85" s="64">
        <v>2444.4706578516402</v>
      </c>
      <c r="AH85" s="64">
        <f t="shared" si="113"/>
        <v>5.0055703263151372</v>
      </c>
      <c r="AI85" s="35">
        <f t="shared" si="114"/>
        <v>4.2994188063151375</v>
      </c>
      <c r="AJ85" s="33">
        <f t="shared" si="115"/>
        <v>2.4394650875253251E-3</v>
      </c>
      <c r="AK85" s="33">
        <f t="shared" si="116"/>
        <v>2.4444706578516402E-3</v>
      </c>
      <c r="AL85" s="3">
        <v>2.7450000000000001</v>
      </c>
      <c r="AM85" s="3">
        <v>0.6</v>
      </c>
      <c r="AN85" s="3">
        <v>4.66</v>
      </c>
      <c r="AO85" s="3">
        <v>4.43</v>
      </c>
      <c r="AP85" s="3">
        <v>0.22999999999999998</v>
      </c>
      <c r="AQ85" s="3">
        <v>2.75</v>
      </c>
      <c r="AR85" s="3">
        <v>3.2</v>
      </c>
      <c r="AS85" s="3">
        <v>0.60499999999999998</v>
      </c>
      <c r="AT85" s="3">
        <v>4.415</v>
      </c>
      <c r="AU85" s="3">
        <v>4.1899999999999995</v>
      </c>
      <c r="AV85" s="3">
        <v>0.22999999999999998</v>
      </c>
      <c r="AW85" s="3">
        <v>3.15</v>
      </c>
      <c r="AX85" s="3">
        <f t="shared" si="117"/>
        <v>0.45500000000000007</v>
      </c>
      <c r="AY85" s="3">
        <f t="shared" si="118"/>
        <v>5.0000000000000044E-3</v>
      </c>
      <c r="AZ85" s="3">
        <f t="shared" si="119"/>
        <v>-0.24500000000000011</v>
      </c>
      <c r="BA85" s="3">
        <f t="shared" si="120"/>
        <v>-0.24000000000000021</v>
      </c>
      <c r="BB85" s="3">
        <f t="shared" si="121"/>
        <v>0</v>
      </c>
      <c r="BC85" s="3">
        <f t="shared" si="122"/>
        <v>0.39999999999999991</v>
      </c>
      <c r="BD85" s="35">
        <f t="shared" si="123"/>
        <v>0.46565064000000012</v>
      </c>
      <c r="BE85" s="35">
        <f t="shared" si="124"/>
        <v>5.117040000000005E-3</v>
      </c>
      <c r="BF85" s="35">
        <f t="shared" si="125"/>
        <v>-0.25073496000000012</v>
      </c>
      <c r="BG85" s="35">
        <f t="shared" si="126"/>
        <v>-0.24561792000000024</v>
      </c>
      <c r="BH85" s="35">
        <f t="shared" si="127"/>
        <v>0</v>
      </c>
      <c r="BI85" s="35">
        <f t="shared" si="128"/>
        <v>0.40936319999999993</v>
      </c>
      <c r="BJ85" s="3">
        <f t="shared" si="129"/>
        <v>4.2994188063151374E-6</v>
      </c>
      <c r="BK85" s="3">
        <f t="shared" si="130"/>
        <v>-1.650022350650011E-4</v>
      </c>
      <c r="BL85" s="3">
        <f t="shared" si="131"/>
        <v>-5.5000745021667035E-5</v>
      </c>
      <c r="BM85" s="3">
        <v>3.7</v>
      </c>
      <c r="BN85" s="3">
        <f t="shared" si="148"/>
        <v>1.85</v>
      </c>
      <c r="BO85" s="3">
        <v>1.6</v>
      </c>
      <c r="BP85" s="3">
        <f t="shared" si="149"/>
        <v>40.102430223076354</v>
      </c>
      <c r="BQ85" s="38">
        <f t="shared" si="150"/>
        <v>-1.3715065325397079E-6</v>
      </c>
      <c r="BR85" s="38">
        <f t="shared" si="151"/>
        <v>-1.3715065325397078E-3</v>
      </c>
      <c r="BS85" s="38">
        <f t="shared" si="152"/>
        <v>-1.371506532539708</v>
      </c>
      <c r="BT85" s="8"/>
      <c r="BU85" s="39">
        <f t="shared" si="153"/>
        <v>-1.6458078390476492E-2</v>
      </c>
      <c r="BV85" s="40"/>
      <c r="BW85" s="61"/>
    </row>
    <row r="86" spans="1:75" s="9" customFormat="1" x14ac:dyDescent="0.2">
      <c r="A86" s="3">
        <v>2274</v>
      </c>
      <c r="B86" s="5">
        <v>44117</v>
      </c>
      <c r="C86" s="3">
        <v>12</v>
      </c>
      <c r="D86" s="3">
        <v>8.15</v>
      </c>
      <c r="E86" s="3" t="s">
        <v>14</v>
      </c>
      <c r="F86" s="3" t="s">
        <v>64</v>
      </c>
      <c r="G86" s="8" t="s">
        <v>12</v>
      </c>
      <c r="H86" s="9" t="s">
        <v>28</v>
      </c>
      <c r="I86" s="9" t="s">
        <v>21</v>
      </c>
      <c r="J86" s="9">
        <v>3.17</v>
      </c>
      <c r="K86" s="9">
        <v>31.025445375448168</v>
      </c>
      <c r="L86" s="9">
        <v>31.104261454724838</v>
      </c>
      <c r="M86" s="9">
        <f t="shared" si="108"/>
        <v>7.8816079276670337E-2</v>
      </c>
      <c r="N86" s="9">
        <v>1.0217940000000001</v>
      </c>
      <c r="O86" s="10">
        <v>8.1175716755365244</v>
      </c>
      <c r="P86" s="28">
        <v>8.1186060532371194</v>
      </c>
      <c r="Q86" s="6">
        <f t="shared" si="109"/>
        <v>1.0343777005950017E-3</v>
      </c>
      <c r="R86" s="11">
        <v>4.3781073074449735</v>
      </c>
      <c r="S86" s="29">
        <v>4.3850675511949486</v>
      </c>
      <c r="T86" s="32">
        <f t="shared" si="110"/>
        <v>6.9602437499751701E-3</v>
      </c>
      <c r="U86" s="31">
        <v>362.50356687302065</v>
      </c>
      <c r="V86" s="30">
        <v>360.63487439493554</v>
      </c>
      <c r="W86" s="36">
        <f t="shared" si="111"/>
        <v>-1.8686924780851086</v>
      </c>
      <c r="X86" s="31">
        <v>376.30015079013236</v>
      </c>
      <c r="Y86" s="30">
        <v>374.35972656143474</v>
      </c>
      <c r="Z86" s="36">
        <f t="shared" si="112"/>
        <v>-1.9404242286976228</v>
      </c>
      <c r="AA86" s="64">
        <v>2123.3258449999998</v>
      </c>
      <c r="AB86" s="64">
        <v>2119.4330999999997</v>
      </c>
      <c r="AC86" s="64">
        <f t="shared" si="138"/>
        <v>-3.8927450000001045</v>
      </c>
      <c r="AD86" s="34">
        <f t="shared" si="140"/>
        <v>2.1233258449999998E-3</v>
      </c>
      <c r="AE86" s="34">
        <f t="shared" si="139"/>
        <v>2.1194330999999996E-3</v>
      </c>
      <c r="AF86" s="64">
        <v>2481.7446904618046</v>
      </c>
      <c r="AG86" s="64">
        <v>2478.9630925839901</v>
      </c>
      <c r="AH86" s="64">
        <f t="shared" si="113"/>
        <v>-2.7815978778144199</v>
      </c>
      <c r="AI86" s="35">
        <f t="shared" si="114"/>
        <v>-2.5823480478144201</v>
      </c>
      <c r="AJ86" s="33">
        <f t="shared" si="115"/>
        <v>2.4817446904618046E-3</v>
      </c>
      <c r="AK86" s="33">
        <f t="shared" si="116"/>
        <v>2.4789630925839902E-3</v>
      </c>
      <c r="AL86" s="3">
        <v>2.0499999999999998</v>
      </c>
      <c r="AM86" s="3">
        <v>0.24</v>
      </c>
      <c r="AN86" s="3">
        <v>4.4700000000000006</v>
      </c>
      <c r="AO86" s="3">
        <v>4.16</v>
      </c>
      <c r="AP86" s="3">
        <v>0.315</v>
      </c>
      <c r="AQ86" s="3">
        <v>1.85</v>
      </c>
      <c r="AR86" s="3">
        <v>2.71</v>
      </c>
      <c r="AS86" s="3">
        <v>0.28500000000000003</v>
      </c>
      <c r="AT86" s="3">
        <v>5.29</v>
      </c>
      <c r="AU86" s="3">
        <v>4.92</v>
      </c>
      <c r="AV86" s="3">
        <v>0.36499999999999999</v>
      </c>
      <c r="AW86" s="3">
        <v>2.8</v>
      </c>
      <c r="AX86" s="3">
        <f t="shared" si="117"/>
        <v>0.66000000000000014</v>
      </c>
      <c r="AY86" s="3">
        <f t="shared" si="118"/>
        <v>4.500000000000004E-2</v>
      </c>
      <c r="AZ86" s="3">
        <f t="shared" si="119"/>
        <v>0.8199999999999994</v>
      </c>
      <c r="BA86" s="3">
        <f t="shared" si="120"/>
        <v>0.75999999999999979</v>
      </c>
      <c r="BB86" s="3">
        <f t="shared" si="121"/>
        <v>4.9999999999999989E-2</v>
      </c>
      <c r="BC86" s="3">
        <f t="shared" si="122"/>
        <v>0.94999999999999973</v>
      </c>
      <c r="BD86" s="35">
        <f t="shared" si="123"/>
        <v>0.67438404000000018</v>
      </c>
      <c r="BE86" s="35">
        <f t="shared" si="124"/>
        <v>4.5980730000000046E-2</v>
      </c>
      <c r="BF86" s="35">
        <f t="shared" si="125"/>
        <v>0.83787107999999944</v>
      </c>
      <c r="BG86" s="35">
        <f t="shared" si="126"/>
        <v>0.77656343999999988</v>
      </c>
      <c r="BH86" s="35">
        <f t="shared" si="127"/>
        <v>5.1089699999999995E-2</v>
      </c>
      <c r="BI86" s="35">
        <f t="shared" si="128"/>
        <v>0.97070429999999985</v>
      </c>
      <c r="BJ86" s="3">
        <f t="shared" si="129"/>
        <v>-2.5823480478144198E-6</v>
      </c>
      <c r="BK86" s="3">
        <f t="shared" si="130"/>
        <v>9.8948540293818286E-5</v>
      </c>
      <c r="BL86" s="3">
        <f t="shared" si="131"/>
        <v>3.2982846764606095E-5</v>
      </c>
      <c r="BM86" s="3"/>
      <c r="BN86" s="3"/>
      <c r="BO86" s="3"/>
      <c r="BP86" s="3"/>
      <c r="BQ86" s="38"/>
      <c r="BR86" s="38"/>
      <c r="BS86" s="38"/>
      <c r="BT86" s="8"/>
      <c r="BU86" s="39"/>
      <c r="BV86" s="40"/>
      <c r="BW86" s="61"/>
    </row>
    <row r="87" spans="1:75" s="9" customFormat="1" x14ac:dyDescent="0.2">
      <c r="A87" s="3">
        <v>2270</v>
      </c>
      <c r="B87" s="5">
        <v>44117</v>
      </c>
      <c r="C87" s="3">
        <v>12</v>
      </c>
      <c r="D87" s="3">
        <v>8.15</v>
      </c>
      <c r="E87" s="2">
        <v>7838</v>
      </c>
      <c r="F87" s="12" t="s">
        <v>63</v>
      </c>
      <c r="G87" s="8" t="s">
        <v>12</v>
      </c>
      <c r="H87" s="9" t="s">
        <v>28</v>
      </c>
      <c r="I87" s="9" t="s">
        <v>21</v>
      </c>
      <c r="J87" s="9">
        <v>3.17</v>
      </c>
      <c r="K87" s="9">
        <v>31.025445375448168</v>
      </c>
      <c r="L87" s="9">
        <v>31.003113586613317</v>
      </c>
      <c r="M87" s="9">
        <f t="shared" si="108"/>
        <v>-2.2331788834851096E-2</v>
      </c>
      <c r="N87" s="9">
        <v>1.021717</v>
      </c>
      <c r="O87" s="10">
        <v>8.1175716755365244</v>
      </c>
      <c r="P87" s="28">
        <v>8.285334971788572</v>
      </c>
      <c r="Q87" s="6">
        <f t="shared" si="109"/>
        <v>0.16776329625204767</v>
      </c>
      <c r="R87" s="11">
        <v>4.3781073074449735</v>
      </c>
      <c r="S87" s="29">
        <v>5.7609538984628754</v>
      </c>
      <c r="T87" s="32">
        <f t="shared" si="110"/>
        <v>1.382846591017902</v>
      </c>
      <c r="U87" s="31">
        <v>362.50356687302065</v>
      </c>
      <c r="V87" s="30">
        <v>220.41427106444269</v>
      </c>
      <c r="W87" s="36">
        <f t="shared" si="111"/>
        <v>-142.08929580857796</v>
      </c>
      <c r="X87" s="31">
        <v>376.30015079013236</v>
      </c>
      <c r="Y87" s="30">
        <v>228.80316049037623</v>
      </c>
      <c r="Z87" s="36">
        <f t="shared" si="112"/>
        <v>-147.49699029975613</v>
      </c>
      <c r="AA87" s="64">
        <v>2123.3258449999998</v>
      </c>
      <c r="AB87" s="64">
        <v>2008.4983629999999</v>
      </c>
      <c r="AC87" s="64">
        <f t="shared" si="138"/>
        <v>-114.82748199999992</v>
      </c>
      <c r="AD87" s="34">
        <f t="shared" si="140"/>
        <v>2.1233258449999998E-3</v>
      </c>
      <c r="AE87" s="34">
        <f t="shared" si="139"/>
        <v>2.0084983629999999E-3</v>
      </c>
      <c r="AF87" s="64">
        <v>2481.7446904618046</v>
      </c>
      <c r="AG87" s="64">
        <v>2488.21156499681</v>
      </c>
      <c r="AH87" s="64">
        <f t="shared" si="113"/>
        <v>6.4668745350054451</v>
      </c>
      <c r="AI87" s="35">
        <f t="shared" si="114"/>
        <v>6.6661093500054447</v>
      </c>
      <c r="AJ87" s="33">
        <f t="shared" si="115"/>
        <v>2.4817446904618046E-3</v>
      </c>
      <c r="AK87" s="33">
        <f t="shared" si="116"/>
        <v>2.4882115649968099E-3</v>
      </c>
      <c r="AL87" s="3">
        <v>2.0499999999999998</v>
      </c>
      <c r="AM87" s="3">
        <v>0.24</v>
      </c>
      <c r="AN87" s="3">
        <v>4.4700000000000006</v>
      </c>
      <c r="AO87" s="3">
        <v>4.16</v>
      </c>
      <c r="AP87" s="3">
        <v>0.315</v>
      </c>
      <c r="AQ87" s="3">
        <v>1.85</v>
      </c>
      <c r="AR87" s="3">
        <v>2.71</v>
      </c>
      <c r="AS87" s="3">
        <v>0.28500000000000003</v>
      </c>
      <c r="AT87" s="3">
        <v>5.29</v>
      </c>
      <c r="AU87" s="3">
        <v>4.92</v>
      </c>
      <c r="AV87" s="3">
        <v>0.36499999999999999</v>
      </c>
      <c r="AW87" s="3">
        <v>2.8</v>
      </c>
      <c r="AX87" s="3">
        <f t="shared" si="117"/>
        <v>0.66000000000000014</v>
      </c>
      <c r="AY87" s="3">
        <f t="shared" si="118"/>
        <v>4.500000000000004E-2</v>
      </c>
      <c r="AZ87" s="3">
        <f t="shared" si="119"/>
        <v>0.8199999999999994</v>
      </c>
      <c r="BA87" s="3">
        <f t="shared" si="120"/>
        <v>0.75999999999999979</v>
      </c>
      <c r="BB87" s="3">
        <f t="shared" si="121"/>
        <v>4.9999999999999989E-2</v>
      </c>
      <c r="BC87" s="3">
        <f t="shared" si="122"/>
        <v>0.94999999999999973</v>
      </c>
      <c r="BD87" s="35">
        <f t="shared" si="123"/>
        <v>0.67433322000000018</v>
      </c>
      <c r="BE87" s="35">
        <f t="shared" si="124"/>
        <v>4.5977265000000038E-2</v>
      </c>
      <c r="BF87" s="35">
        <f t="shared" si="125"/>
        <v>0.83780793999999936</v>
      </c>
      <c r="BG87" s="35">
        <f t="shared" si="126"/>
        <v>0.77650491999999982</v>
      </c>
      <c r="BH87" s="35">
        <f t="shared" si="127"/>
        <v>5.1085849999999988E-2</v>
      </c>
      <c r="BI87" s="35">
        <f t="shared" si="128"/>
        <v>0.97063114999999967</v>
      </c>
      <c r="BJ87" s="3">
        <f t="shared" si="129"/>
        <v>6.6661093500054446E-6</v>
      </c>
      <c r="BK87" s="3">
        <f t="shared" si="130"/>
        <v>-2.5540789675348167E-4</v>
      </c>
      <c r="BL87" s="3">
        <f t="shared" si="131"/>
        <v>-8.513596558449389E-5</v>
      </c>
      <c r="BM87" s="3">
        <v>4</v>
      </c>
      <c r="BN87" s="3">
        <f t="shared" ref="BN87:BN92" si="154">BM87/2</f>
        <v>2</v>
      </c>
      <c r="BO87" s="3">
        <v>1.4</v>
      </c>
      <c r="BP87" s="3">
        <f t="shared" ref="BP87:BP92" si="155">(2*3.14159265359*BN87*BO87)+(2*3.14159265359*BN87^2)</f>
        <v>42.725660088824</v>
      </c>
      <c r="BQ87" s="38">
        <f t="shared" ref="BQ87:BQ92" si="156">BL87/BP87</f>
        <v>-1.992619082010705E-6</v>
      </c>
      <c r="BR87" s="38">
        <f t="shared" ref="BR87:BR92" si="157">BQ87*10^3</f>
        <v>-1.9926190820107048E-3</v>
      </c>
      <c r="BS87" s="38">
        <f t="shared" ref="BS87:BS92" si="158">BQ87*10^6</f>
        <v>-1.992619082010705</v>
      </c>
      <c r="BT87" s="8">
        <f t="shared" ref="BT87:BT92" si="159">BR87*12</f>
        <v>-2.3911428984128458E-2</v>
      </c>
      <c r="BU87" s="39"/>
      <c r="BV87" s="40">
        <f>BT87+BU96</f>
        <v>-3.6815360527589956E-2</v>
      </c>
      <c r="BW87" s="61">
        <f t="shared" si="147"/>
        <v>-13.437606592570335</v>
      </c>
    </row>
    <row r="88" spans="1:75" s="9" customFormat="1" x14ac:dyDescent="0.2">
      <c r="A88" s="3">
        <v>2271</v>
      </c>
      <c r="B88" s="5">
        <v>44117</v>
      </c>
      <c r="C88" s="3">
        <v>12</v>
      </c>
      <c r="D88" s="3">
        <v>8.15</v>
      </c>
      <c r="E88" s="2">
        <v>7861</v>
      </c>
      <c r="F88" s="12" t="s">
        <v>63</v>
      </c>
      <c r="G88" s="8" t="s">
        <v>12</v>
      </c>
      <c r="H88" s="9" t="s">
        <v>28</v>
      </c>
      <c r="I88" s="9" t="s">
        <v>21</v>
      </c>
      <c r="J88" s="9">
        <v>3.17</v>
      </c>
      <c r="K88" s="9">
        <v>31.025445375448168</v>
      </c>
      <c r="L88" s="9">
        <v>31.11214289116867</v>
      </c>
      <c r="M88" s="9">
        <f t="shared" si="108"/>
        <v>8.6697515720501883E-2</v>
      </c>
      <c r="N88" s="9">
        <v>1.0218</v>
      </c>
      <c r="O88" s="10">
        <v>8.1175716755365244</v>
      </c>
      <c r="P88" s="28">
        <v>8.3318293606603291</v>
      </c>
      <c r="Q88" s="6">
        <f t="shared" si="109"/>
        <v>0.21425768512380472</v>
      </c>
      <c r="R88" s="11">
        <v>4.3781073074449735</v>
      </c>
      <c r="S88" s="29">
        <v>6.1894822469076578</v>
      </c>
      <c r="T88" s="32">
        <f t="shared" si="110"/>
        <v>1.8113749394626844</v>
      </c>
      <c r="U88" s="31">
        <v>362.50356687302065</v>
      </c>
      <c r="V88" s="30">
        <v>190.63945721985164</v>
      </c>
      <c r="W88" s="36">
        <f t="shared" si="111"/>
        <v>-171.86410965316901</v>
      </c>
      <c r="X88" s="31">
        <v>376.30015079013236</v>
      </c>
      <c r="Y88" s="30">
        <v>197.89468101672992</v>
      </c>
      <c r="Z88" s="36">
        <f t="shared" si="112"/>
        <v>-178.40546977340244</v>
      </c>
      <c r="AA88" s="64">
        <v>2123.3258449999998</v>
      </c>
      <c r="AB88" s="64">
        <v>1973.0383749999999</v>
      </c>
      <c r="AC88" s="64">
        <f t="shared" si="138"/>
        <v>-150.28746999999998</v>
      </c>
      <c r="AD88" s="34">
        <f t="shared" si="140"/>
        <v>2.1233258449999998E-3</v>
      </c>
      <c r="AE88" s="34">
        <f t="shared" si="139"/>
        <v>1.9730383749999997E-3</v>
      </c>
      <c r="AF88" s="64">
        <v>2481.7446904618046</v>
      </c>
      <c r="AG88" s="64">
        <v>2490.8596382238902</v>
      </c>
      <c r="AH88" s="64">
        <f t="shared" si="113"/>
        <v>9.1149477620856487</v>
      </c>
      <c r="AI88" s="35">
        <f t="shared" si="114"/>
        <v>9.3141987620856472</v>
      </c>
      <c r="AJ88" s="33">
        <f t="shared" si="115"/>
        <v>2.4817446904618046E-3</v>
      </c>
      <c r="AK88" s="33">
        <f t="shared" si="116"/>
        <v>2.4908596382238902E-3</v>
      </c>
      <c r="AL88" s="3">
        <v>2.0499999999999998</v>
      </c>
      <c r="AM88" s="3">
        <v>0.24</v>
      </c>
      <c r="AN88" s="3">
        <v>4.4700000000000006</v>
      </c>
      <c r="AO88" s="3">
        <v>4.16</v>
      </c>
      <c r="AP88" s="3">
        <v>0.315</v>
      </c>
      <c r="AQ88" s="3">
        <v>1.85</v>
      </c>
      <c r="AR88" s="3">
        <v>2.71</v>
      </c>
      <c r="AS88" s="3">
        <v>0.28500000000000003</v>
      </c>
      <c r="AT88" s="3">
        <v>5.29</v>
      </c>
      <c r="AU88" s="3">
        <v>4.92</v>
      </c>
      <c r="AV88" s="3">
        <v>0.36499999999999999</v>
      </c>
      <c r="AW88" s="3">
        <v>2.8</v>
      </c>
      <c r="AX88" s="3">
        <f t="shared" si="117"/>
        <v>0.66000000000000014</v>
      </c>
      <c r="AY88" s="3">
        <f t="shared" si="118"/>
        <v>4.500000000000004E-2</v>
      </c>
      <c r="AZ88" s="3">
        <f t="shared" si="119"/>
        <v>0.8199999999999994</v>
      </c>
      <c r="BA88" s="3">
        <f t="shared" si="120"/>
        <v>0.75999999999999979</v>
      </c>
      <c r="BB88" s="3">
        <f t="shared" si="121"/>
        <v>4.9999999999999989E-2</v>
      </c>
      <c r="BC88" s="3">
        <f t="shared" si="122"/>
        <v>0.94999999999999973</v>
      </c>
      <c r="BD88" s="35">
        <f t="shared" si="123"/>
        <v>0.67438800000000021</v>
      </c>
      <c r="BE88" s="35">
        <f t="shared" si="124"/>
        <v>4.5981000000000043E-2</v>
      </c>
      <c r="BF88" s="35">
        <f t="shared" si="125"/>
        <v>0.8378759999999994</v>
      </c>
      <c r="BG88" s="35">
        <f t="shared" si="126"/>
        <v>0.77656799999999981</v>
      </c>
      <c r="BH88" s="35">
        <f t="shared" si="127"/>
        <v>5.108999999999999E-2</v>
      </c>
      <c r="BI88" s="35">
        <f t="shared" si="128"/>
        <v>0.97070999999999974</v>
      </c>
      <c r="BJ88" s="3">
        <f t="shared" si="129"/>
        <v>9.314198762085647E-6</v>
      </c>
      <c r="BK88" s="3">
        <f t="shared" si="130"/>
        <v>-3.5689681106621679E-4</v>
      </c>
      <c r="BL88" s="3">
        <f t="shared" si="131"/>
        <v>-1.1896560368873893E-4</v>
      </c>
      <c r="BM88" s="3">
        <v>4</v>
      </c>
      <c r="BN88" s="3">
        <f t="shared" si="154"/>
        <v>2</v>
      </c>
      <c r="BO88" s="3">
        <v>1.8</v>
      </c>
      <c r="BP88" s="3">
        <f t="shared" si="155"/>
        <v>47.752208334568003</v>
      </c>
      <c r="BQ88" s="38">
        <f t="shared" si="156"/>
        <v>-2.4913110374964434E-6</v>
      </c>
      <c r="BR88" s="38">
        <f t="shared" si="157"/>
        <v>-2.4913110374964434E-3</v>
      </c>
      <c r="BS88" s="38">
        <f t="shared" si="158"/>
        <v>-2.4913110374964433</v>
      </c>
      <c r="BT88" s="8">
        <f t="shared" si="159"/>
        <v>-2.9895732449957323E-2</v>
      </c>
      <c r="BU88" s="39"/>
      <c r="BV88" s="40">
        <f>BT88+BU97</f>
        <v>-6.3491707115609197E-2</v>
      </c>
      <c r="BW88" s="61">
        <f t="shared" si="147"/>
        <v>-23.174473097197357</v>
      </c>
    </row>
    <row r="89" spans="1:75" s="9" customFormat="1" x14ac:dyDescent="0.2">
      <c r="A89" s="3">
        <v>2272</v>
      </c>
      <c r="B89" s="5">
        <v>44117</v>
      </c>
      <c r="C89" s="3">
        <v>12</v>
      </c>
      <c r="D89" s="3">
        <v>8.15</v>
      </c>
      <c r="E89" s="2">
        <v>7854</v>
      </c>
      <c r="F89" s="12" t="s">
        <v>63</v>
      </c>
      <c r="G89" s="8" t="s">
        <v>12</v>
      </c>
      <c r="H89" s="9" t="s">
        <v>28</v>
      </c>
      <c r="I89" s="9" t="s">
        <v>21</v>
      </c>
      <c r="J89" s="9">
        <v>3.17</v>
      </c>
      <c r="K89" s="9">
        <v>31.025445375448168</v>
      </c>
      <c r="L89" s="9">
        <v>31.154176691773003</v>
      </c>
      <c r="M89" s="9">
        <f t="shared" si="108"/>
        <v>0.12873131632483492</v>
      </c>
      <c r="N89" s="9">
        <v>1.0218320000000001</v>
      </c>
      <c r="O89" s="10">
        <v>8.1175716755365244</v>
      </c>
      <c r="P89" s="28">
        <v>8.3041583387856779</v>
      </c>
      <c r="Q89" s="6">
        <f t="shared" si="109"/>
        <v>0.18658666324915352</v>
      </c>
      <c r="R89" s="11">
        <v>4.3781073074449735</v>
      </c>
      <c r="S89" s="29">
        <v>5.9295947899478305</v>
      </c>
      <c r="T89" s="32">
        <f t="shared" si="110"/>
        <v>1.5514874825028571</v>
      </c>
      <c r="U89" s="31">
        <v>362.50356687302065</v>
      </c>
      <c r="V89" s="30">
        <v>207.2362204061929</v>
      </c>
      <c r="W89" s="36">
        <f t="shared" si="111"/>
        <v>-155.26734646682775</v>
      </c>
      <c r="X89" s="31">
        <v>376.30015079013236</v>
      </c>
      <c r="Y89" s="30">
        <v>215.12288506027033</v>
      </c>
      <c r="Z89" s="36">
        <f t="shared" si="112"/>
        <v>-161.17726572986203</v>
      </c>
      <c r="AA89" s="64">
        <v>2123.3258449999998</v>
      </c>
      <c r="AB89" s="64">
        <v>1989.9523249999997</v>
      </c>
      <c r="AC89" s="64">
        <f t="shared" si="138"/>
        <v>-133.3735200000001</v>
      </c>
      <c r="AD89" s="34">
        <f t="shared" si="140"/>
        <v>2.1233258449999998E-3</v>
      </c>
      <c r="AE89" s="34">
        <f t="shared" si="139"/>
        <v>1.9899523249999997E-3</v>
      </c>
      <c r="AF89" s="64">
        <v>2481.7446904618046</v>
      </c>
      <c r="AG89" s="64">
        <v>2485.5686194343202</v>
      </c>
      <c r="AH89" s="64">
        <f t="shared" si="113"/>
        <v>3.8239289725156596</v>
      </c>
      <c r="AI89" s="35">
        <f t="shared" si="114"/>
        <v>4.0231862125156592</v>
      </c>
      <c r="AJ89" s="33">
        <f t="shared" si="115"/>
        <v>2.4817446904618046E-3</v>
      </c>
      <c r="AK89" s="33">
        <f t="shared" si="116"/>
        <v>2.4855686194343203E-3</v>
      </c>
      <c r="AL89" s="3">
        <v>2.0499999999999998</v>
      </c>
      <c r="AM89" s="3">
        <v>0.24</v>
      </c>
      <c r="AN89" s="3">
        <v>4.4700000000000006</v>
      </c>
      <c r="AO89" s="3">
        <v>4.16</v>
      </c>
      <c r="AP89" s="3">
        <v>0.315</v>
      </c>
      <c r="AQ89" s="3">
        <v>1.85</v>
      </c>
      <c r="AR89" s="3">
        <v>2.71</v>
      </c>
      <c r="AS89" s="3">
        <v>0.28500000000000003</v>
      </c>
      <c r="AT89" s="3">
        <v>5.29</v>
      </c>
      <c r="AU89" s="3">
        <v>4.92</v>
      </c>
      <c r="AV89" s="3">
        <v>0.36499999999999999</v>
      </c>
      <c r="AW89" s="3">
        <v>2.8</v>
      </c>
      <c r="AX89" s="3">
        <f t="shared" si="117"/>
        <v>0.66000000000000014</v>
      </c>
      <c r="AY89" s="3">
        <f t="shared" si="118"/>
        <v>4.500000000000004E-2</v>
      </c>
      <c r="AZ89" s="3">
        <f t="shared" si="119"/>
        <v>0.8199999999999994</v>
      </c>
      <c r="BA89" s="3">
        <f t="shared" si="120"/>
        <v>0.75999999999999979</v>
      </c>
      <c r="BB89" s="3">
        <f t="shared" si="121"/>
        <v>4.9999999999999989E-2</v>
      </c>
      <c r="BC89" s="3">
        <f t="shared" si="122"/>
        <v>0.94999999999999973</v>
      </c>
      <c r="BD89" s="35">
        <f t="shared" si="123"/>
        <v>0.6744091200000002</v>
      </c>
      <c r="BE89" s="35">
        <f t="shared" si="124"/>
        <v>4.5982440000000041E-2</v>
      </c>
      <c r="BF89" s="35">
        <f t="shared" si="125"/>
        <v>0.83790223999999947</v>
      </c>
      <c r="BG89" s="35">
        <f t="shared" si="126"/>
        <v>0.77659231999999989</v>
      </c>
      <c r="BH89" s="35">
        <f t="shared" si="127"/>
        <v>5.1091599999999994E-2</v>
      </c>
      <c r="BI89" s="35">
        <f t="shared" si="128"/>
        <v>0.97074039999999984</v>
      </c>
      <c r="BJ89" s="3">
        <f t="shared" si="129"/>
        <v>4.0231862125156587E-6</v>
      </c>
      <c r="BK89" s="3">
        <f t="shared" si="130"/>
        <v>-1.5416326552152376E-4</v>
      </c>
      <c r="BL89" s="3">
        <f t="shared" si="131"/>
        <v>-5.1387755173841254E-5</v>
      </c>
      <c r="BM89" s="3">
        <v>3.9</v>
      </c>
      <c r="BN89" s="3">
        <f t="shared" si="154"/>
        <v>1.95</v>
      </c>
      <c r="BO89" s="3">
        <v>1.8</v>
      </c>
      <c r="BP89" s="3">
        <f t="shared" si="155"/>
        <v>45.945792558753752</v>
      </c>
      <c r="BQ89" s="38">
        <f t="shared" si="156"/>
        <v>-1.1184431111538347E-6</v>
      </c>
      <c r="BR89" s="38">
        <f t="shared" si="157"/>
        <v>-1.1184431111538346E-3</v>
      </c>
      <c r="BS89" s="38">
        <f t="shared" si="158"/>
        <v>-1.1184431111538347</v>
      </c>
      <c r="BT89" s="8">
        <f t="shared" si="159"/>
        <v>-1.3421317333846015E-2</v>
      </c>
      <c r="BU89" s="39"/>
      <c r="BV89" s="40">
        <f>BT89+BU98</f>
        <v>-3.0682812651960923E-2</v>
      </c>
      <c r="BW89" s="61">
        <f t="shared" si="147"/>
        <v>-11.199226617965737</v>
      </c>
    </row>
    <row r="90" spans="1:75" s="9" customFormat="1" x14ac:dyDescent="0.2">
      <c r="A90" s="3">
        <v>2273</v>
      </c>
      <c r="B90" s="5">
        <v>44117</v>
      </c>
      <c r="C90" s="3">
        <v>12</v>
      </c>
      <c r="D90" s="3">
        <v>8.15</v>
      </c>
      <c r="E90" s="2">
        <v>7863</v>
      </c>
      <c r="F90" s="12" t="s">
        <v>63</v>
      </c>
      <c r="G90" s="8" t="s">
        <v>12</v>
      </c>
      <c r="H90" s="9" t="s">
        <v>28</v>
      </c>
      <c r="I90" s="9" t="s">
        <v>21</v>
      </c>
      <c r="J90" s="9">
        <v>3.17</v>
      </c>
      <c r="K90" s="9">
        <v>31.025445375448168</v>
      </c>
      <c r="L90" s="9">
        <v>31.143668324872916</v>
      </c>
      <c r="M90" s="9">
        <f t="shared" si="108"/>
        <v>0.11822294942474798</v>
      </c>
      <c r="N90" s="9">
        <v>1.0218240000000001</v>
      </c>
      <c r="O90" s="10">
        <v>8.1175716755365244</v>
      </c>
      <c r="P90" s="28">
        <v>8.2882759075613475</v>
      </c>
      <c r="Q90" s="6">
        <f t="shared" si="109"/>
        <v>0.1707042320248231</v>
      </c>
      <c r="R90" s="11">
        <v>4.3781073074449735</v>
      </c>
      <c r="S90" s="29">
        <v>5.8076398649140124</v>
      </c>
      <c r="T90" s="32">
        <f t="shared" si="110"/>
        <v>1.429532557469039</v>
      </c>
      <c r="U90" s="31">
        <v>362.50356687302065</v>
      </c>
      <c r="V90" s="30">
        <v>218.43389914666395</v>
      </c>
      <c r="W90" s="36">
        <f t="shared" si="111"/>
        <v>-144.0696677263567</v>
      </c>
      <c r="X90" s="31">
        <v>376.30015079013236</v>
      </c>
      <c r="Y90" s="30">
        <v>226.74675647591269</v>
      </c>
      <c r="Z90" s="36">
        <f t="shared" si="112"/>
        <v>-149.55339431421967</v>
      </c>
      <c r="AA90" s="64">
        <v>2123.3258449999998</v>
      </c>
      <c r="AB90" s="64">
        <v>2009.0411149999998</v>
      </c>
      <c r="AC90" s="64">
        <f t="shared" si="138"/>
        <v>-114.28473000000008</v>
      </c>
      <c r="AD90" s="34">
        <f t="shared" si="140"/>
        <v>2.1233258449999998E-3</v>
      </c>
      <c r="AE90" s="34">
        <f t="shared" si="139"/>
        <v>2.0090411149999996E-3</v>
      </c>
      <c r="AF90" s="64">
        <v>2481.7446904618046</v>
      </c>
      <c r="AG90" s="64">
        <v>2493.3249718349002</v>
      </c>
      <c r="AH90" s="64">
        <f t="shared" si="113"/>
        <v>11.580281373095659</v>
      </c>
      <c r="AI90" s="35">
        <f t="shared" si="114"/>
        <v>11.779537053095659</v>
      </c>
      <c r="AJ90" s="33">
        <f t="shared" si="115"/>
        <v>2.4817446904618046E-3</v>
      </c>
      <c r="AK90" s="33">
        <f t="shared" si="116"/>
        <v>2.4933249718349002E-3</v>
      </c>
      <c r="AL90" s="3">
        <v>2.0499999999999998</v>
      </c>
      <c r="AM90" s="3">
        <v>0.24</v>
      </c>
      <c r="AN90" s="3">
        <v>4.4700000000000006</v>
      </c>
      <c r="AO90" s="3">
        <v>4.16</v>
      </c>
      <c r="AP90" s="3">
        <v>0.315</v>
      </c>
      <c r="AQ90" s="3">
        <v>1.85</v>
      </c>
      <c r="AR90" s="3">
        <v>2.71</v>
      </c>
      <c r="AS90" s="3">
        <v>0.28500000000000003</v>
      </c>
      <c r="AT90" s="3">
        <v>5.29</v>
      </c>
      <c r="AU90" s="3">
        <v>4.92</v>
      </c>
      <c r="AV90" s="3">
        <v>0.36499999999999999</v>
      </c>
      <c r="AW90" s="3">
        <v>2.8</v>
      </c>
      <c r="AX90" s="3">
        <f t="shared" si="117"/>
        <v>0.66000000000000014</v>
      </c>
      <c r="AY90" s="3">
        <f t="shared" si="118"/>
        <v>4.500000000000004E-2</v>
      </c>
      <c r="AZ90" s="3">
        <f t="shared" si="119"/>
        <v>0.8199999999999994</v>
      </c>
      <c r="BA90" s="3">
        <f t="shared" si="120"/>
        <v>0.75999999999999979</v>
      </c>
      <c r="BB90" s="3">
        <f t="shared" si="121"/>
        <v>4.9999999999999989E-2</v>
      </c>
      <c r="BC90" s="3">
        <f t="shared" si="122"/>
        <v>0.94999999999999973</v>
      </c>
      <c r="BD90" s="35">
        <f t="shared" si="123"/>
        <v>0.6744038400000002</v>
      </c>
      <c r="BE90" s="35">
        <f t="shared" si="124"/>
        <v>4.5982080000000043E-2</v>
      </c>
      <c r="BF90" s="35">
        <f t="shared" si="125"/>
        <v>0.83789567999999948</v>
      </c>
      <c r="BG90" s="35">
        <f t="shared" si="126"/>
        <v>0.77658623999999987</v>
      </c>
      <c r="BH90" s="35">
        <f t="shared" si="127"/>
        <v>5.1091199999999989E-2</v>
      </c>
      <c r="BI90" s="35">
        <f t="shared" si="128"/>
        <v>0.97073279999999984</v>
      </c>
      <c r="BJ90" s="3">
        <f t="shared" si="129"/>
        <v>1.1779537053095658E-5</v>
      </c>
      <c r="BK90" s="3">
        <f t="shared" si="130"/>
        <v>-4.5137301261534066E-4</v>
      </c>
      <c r="BL90" s="3">
        <f t="shared" si="131"/>
        <v>-1.5045767087178022E-4</v>
      </c>
      <c r="BM90" s="3">
        <v>3.7</v>
      </c>
      <c r="BN90" s="3">
        <f t="shared" si="154"/>
        <v>1.85</v>
      </c>
      <c r="BO90" s="3">
        <v>1.7</v>
      </c>
      <c r="BP90" s="3">
        <f t="shared" si="155"/>
        <v>41.264819504904651</v>
      </c>
      <c r="BQ90" s="38">
        <f t="shared" si="156"/>
        <v>-3.6461487697503957E-6</v>
      </c>
      <c r="BR90" s="38">
        <f t="shared" si="157"/>
        <v>-3.6461487697503959E-3</v>
      </c>
      <c r="BS90" s="38">
        <f t="shared" si="158"/>
        <v>-3.6461487697503956</v>
      </c>
      <c r="BT90" s="8">
        <f t="shared" si="159"/>
        <v>-4.3753785237004753E-2</v>
      </c>
      <c r="BU90" s="39"/>
      <c r="BV90" s="40">
        <f>BT90+BU99</f>
        <v>-8.7122105688078266E-2</v>
      </c>
      <c r="BW90" s="61">
        <f t="shared" si="147"/>
        <v>-31.799568576148566</v>
      </c>
    </row>
    <row r="91" spans="1:75" s="9" customFormat="1" x14ac:dyDescent="0.2">
      <c r="A91" s="3">
        <v>5848</v>
      </c>
      <c r="B91" s="5">
        <v>44119</v>
      </c>
      <c r="C91" s="3">
        <v>12</v>
      </c>
      <c r="D91" s="3">
        <v>8.15</v>
      </c>
      <c r="E91" s="2">
        <v>7813</v>
      </c>
      <c r="F91" s="12" t="s">
        <v>63</v>
      </c>
      <c r="G91" s="8" t="s">
        <v>12</v>
      </c>
      <c r="H91" s="9" t="s">
        <v>51</v>
      </c>
      <c r="I91" s="9" t="s">
        <v>52</v>
      </c>
      <c r="J91" s="9">
        <v>3</v>
      </c>
      <c r="K91" s="9">
        <v>33.080260941492774</v>
      </c>
      <c r="L91" s="9">
        <v>33.076324344518163</v>
      </c>
      <c r="M91" s="9">
        <f t="shared" si="108"/>
        <v>-3.9365969746114615E-3</v>
      </c>
      <c r="N91" s="13">
        <v>1.023296</v>
      </c>
      <c r="O91" s="10">
        <v>8.1315378096683624</v>
      </c>
      <c r="P91" s="28">
        <v>8.2840041670721405</v>
      </c>
      <c r="Q91" s="6">
        <f t="shared" si="109"/>
        <v>0.15246635740377812</v>
      </c>
      <c r="R91" s="11">
        <v>4.507229801505221</v>
      </c>
      <c r="S91" s="29">
        <v>5.7511624525025642</v>
      </c>
      <c r="T91" s="32">
        <f t="shared" si="110"/>
        <v>1.2439326509973432</v>
      </c>
      <c r="U91" s="31">
        <v>333.22632586366274</v>
      </c>
      <c r="V91" s="30">
        <v>210.71266445744109</v>
      </c>
      <c r="W91" s="36">
        <f t="shared" si="111"/>
        <v>-122.51366140622164</v>
      </c>
      <c r="X91" s="31">
        <v>345.89393512458093</v>
      </c>
      <c r="Y91" s="30">
        <v>218.72293083267488</v>
      </c>
      <c r="Z91" s="36">
        <f t="shared" si="112"/>
        <v>-127.17100429190606</v>
      </c>
      <c r="AA91" s="64">
        <v>2057.1016564305892</v>
      </c>
      <c r="AB91" s="64">
        <v>1949.8684564305893</v>
      </c>
      <c r="AC91" s="64">
        <f t="shared" si="138"/>
        <v>-107.2331999999999</v>
      </c>
      <c r="AD91" s="34">
        <f t="shared" si="140"/>
        <v>2.0571016564305891E-3</v>
      </c>
      <c r="AE91" s="34">
        <f t="shared" si="139"/>
        <v>1.9498684564305893E-3</v>
      </c>
      <c r="AF91" s="64">
        <v>2439.030500341788</v>
      </c>
      <c r="AG91" s="64">
        <v>2444.56972099111</v>
      </c>
      <c r="AH91" s="64">
        <f t="shared" si="113"/>
        <v>5.5392206493220328</v>
      </c>
      <c r="AI91" s="35">
        <f t="shared" si="114"/>
        <v>5.7387633693220321</v>
      </c>
      <c r="AJ91" s="33">
        <f t="shared" si="115"/>
        <v>2.439030500341788E-3</v>
      </c>
      <c r="AK91" s="33">
        <f t="shared" si="116"/>
        <v>2.4445697209911099E-3</v>
      </c>
      <c r="AL91" s="3">
        <v>2.0499999999999998</v>
      </c>
      <c r="AM91" s="3">
        <v>0.24</v>
      </c>
      <c r="AN91" s="3">
        <v>4.4700000000000006</v>
      </c>
      <c r="AO91" s="3">
        <v>4.16</v>
      </c>
      <c r="AP91" s="3">
        <v>0.315</v>
      </c>
      <c r="AQ91" s="3">
        <v>1.85</v>
      </c>
      <c r="AR91" s="3">
        <v>2.71</v>
      </c>
      <c r="AS91" s="3">
        <v>0.28500000000000003</v>
      </c>
      <c r="AT91" s="3">
        <v>5.29</v>
      </c>
      <c r="AU91" s="3">
        <v>4.92</v>
      </c>
      <c r="AV91" s="3">
        <v>0.36499999999999999</v>
      </c>
      <c r="AW91" s="3">
        <v>2.8</v>
      </c>
      <c r="AX91" s="3">
        <f t="shared" si="117"/>
        <v>0.66000000000000014</v>
      </c>
      <c r="AY91" s="3">
        <f t="shared" si="118"/>
        <v>4.500000000000004E-2</v>
      </c>
      <c r="AZ91" s="3">
        <f t="shared" si="119"/>
        <v>0.8199999999999994</v>
      </c>
      <c r="BA91" s="3">
        <f t="shared" si="120"/>
        <v>0.75999999999999979</v>
      </c>
      <c r="BB91" s="3">
        <f t="shared" si="121"/>
        <v>4.9999999999999989E-2</v>
      </c>
      <c r="BC91" s="3">
        <f t="shared" si="122"/>
        <v>0.94999999999999973</v>
      </c>
      <c r="BD91" s="35">
        <f t="shared" si="123"/>
        <v>0.67537536000000009</v>
      </c>
      <c r="BE91" s="35">
        <f t="shared" si="124"/>
        <v>4.6048320000000038E-2</v>
      </c>
      <c r="BF91" s="35">
        <f t="shared" si="125"/>
        <v>0.83910271999999941</v>
      </c>
      <c r="BG91" s="35">
        <f t="shared" si="126"/>
        <v>0.77770495999999978</v>
      </c>
      <c r="BH91" s="35">
        <f t="shared" si="127"/>
        <v>5.1164799999999989E-2</v>
      </c>
      <c r="BI91" s="35">
        <f t="shared" si="128"/>
        <v>0.97213119999999975</v>
      </c>
      <c r="BJ91" s="3">
        <f t="shared" si="129"/>
        <v>5.7387633693220322E-6</v>
      </c>
      <c r="BK91" s="3">
        <f t="shared" si="130"/>
        <v>-2.2021701002901596E-4</v>
      </c>
      <c r="BL91" s="3">
        <f t="shared" si="131"/>
        <v>-7.340567000967199E-5</v>
      </c>
      <c r="BM91" s="3">
        <v>4</v>
      </c>
      <c r="BN91" s="3">
        <f t="shared" si="154"/>
        <v>2</v>
      </c>
      <c r="BO91" s="3">
        <v>2</v>
      </c>
      <c r="BP91" s="3">
        <f t="shared" si="155"/>
        <v>50.265482457440001</v>
      </c>
      <c r="BQ91" s="38">
        <f t="shared" si="156"/>
        <v>-1.4603594041263781E-6</v>
      </c>
      <c r="BR91" s="38">
        <f t="shared" si="157"/>
        <v>-1.460359404126378E-3</v>
      </c>
      <c r="BS91" s="38">
        <f t="shared" si="158"/>
        <v>-1.4603594041263781</v>
      </c>
      <c r="BT91" s="8">
        <f t="shared" si="159"/>
        <v>-1.7524312849516537E-2</v>
      </c>
      <c r="BU91" s="39"/>
      <c r="BV91" s="40">
        <f>BT91+BU94</f>
        <v>-3.5042247108953768E-2</v>
      </c>
      <c r="BW91" s="61">
        <f t="shared" si="147"/>
        <v>-12.790420194768126</v>
      </c>
    </row>
    <row r="92" spans="1:75" s="9" customFormat="1" x14ac:dyDescent="0.2">
      <c r="A92" s="3">
        <v>5849</v>
      </c>
      <c r="B92" s="5">
        <v>44119</v>
      </c>
      <c r="C92" s="3">
        <v>12</v>
      </c>
      <c r="D92" s="3">
        <v>8.15</v>
      </c>
      <c r="E92" s="2">
        <v>7851</v>
      </c>
      <c r="F92" s="12" t="s">
        <v>63</v>
      </c>
      <c r="G92" s="8" t="s">
        <v>12</v>
      </c>
      <c r="H92" s="9" t="s">
        <v>51</v>
      </c>
      <c r="I92" s="9" t="s">
        <v>52</v>
      </c>
      <c r="J92" s="9">
        <v>3</v>
      </c>
      <c r="K92" s="9">
        <v>33.080260941492774</v>
      </c>
      <c r="L92" s="9">
        <v>33.075012143721132</v>
      </c>
      <c r="M92" s="9">
        <f t="shared" si="108"/>
        <v>-5.2487977716424439E-3</v>
      </c>
      <c r="N92" s="13">
        <v>1.0232950000000001</v>
      </c>
      <c r="O92" s="10">
        <v>8.1315378096683624</v>
      </c>
      <c r="P92" s="28">
        <v>8.274097858884236</v>
      </c>
      <c r="Q92" s="6">
        <f t="shared" si="109"/>
        <v>0.14256004921587362</v>
      </c>
      <c r="R92" s="11">
        <v>4.507229801505221</v>
      </c>
      <c r="S92" s="29">
        <v>5.6722874271238215</v>
      </c>
      <c r="T92" s="32">
        <f t="shared" si="110"/>
        <v>1.1650576256186005</v>
      </c>
      <c r="U92" s="31">
        <v>333.22632586366274</v>
      </c>
      <c r="V92" s="30">
        <v>217.52969780343346</v>
      </c>
      <c r="W92" s="36">
        <f t="shared" si="111"/>
        <v>-115.69662806022927</v>
      </c>
      <c r="X92" s="31">
        <v>345.89393512458093</v>
      </c>
      <c r="Y92" s="30">
        <v>225.79912061955244</v>
      </c>
      <c r="Z92" s="36">
        <f t="shared" si="112"/>
        <v>-120.09481450502849</v>
      </c>
      <c r="AA92" s="64">
        <v>2057.1016564305892</v>
      </c>
      <c r="AB92" s="64">
        <v>1959.6391114305891</v>
      </c>
      <c r="AC92" s="64">
        <f t="shared" si="138"/>
        <v>-97.462545000000091</v>
      </c>
      <c r="AD92" s="34">
        <f t="shared" si="140"/>
        <v>2.0571016564305891E-3</v>
      </c>
      <c r="AE92" s="34">
        <f t="shared" si="139"/>
        <v>1.9596391114305891E-3</v>
      </c>
      <c r="AF92" s="64">
        <v>2439.030500341788</v>
      </c>
      <c r="AG92" s="64">
        <v>2446.9849346666801</v>
      </c>
      <c r="AH92" s="64">
        <f t="shared" si="113"/>
        <v>7.9544343248921905</v>
      </c>
      <c r="AI92" s="35">
        <f t="shared" si="114"/>
        <v>8.1539768498921905</v>
      </c>
      <c r="AJ92" s="33">
        <f t="shared" si="115"/>
        <v>2.439030500341788E-3</v>
      </c>
      <c r="AK92" s="33">
        <f t="shared" si="116"/>
        <v>2.4469849346666801E-3</v>
      </c>
      <c r="AL92" s="3">
        <v>2.0499999999999998</v>
      </c>
      <c r="AM92" s="3">
        <v>0.24</v>
      </c>
      <c r="AN92" s="3">
        <v>4.4700000000000006</v>
      </c>
      <c r="AO92" s="3">
        <v>4.16</v>
      </c>
      <c r="AP92" s="3">
        <v>0.315</v>
      </c>
      <c r="AQ92" s="3">
        <v>1.85</v>
      </c>
      <c r="AR92" s="3">
        <v>2.71</v>
      </c>
      <c r="AS92" s="3">
        <v>0.28500000000000003</v>
      </c>
      <c r="AT92" s="3">
        <v>5.29</v>
      </c>
      <c r="AU92" s="3">
        <v>4.92</v>
      </c>
      <c r="AV92" s="3">
        <v>0.36499999999999999</v>
      </c>
      <c r="AW92" s="3">
        <v>2.8</v>
      </c>
      <c r="AX92" s="3">
        <f t="shared" si="117"/>
        <v>0.66000000000000014</v>
      </c>
      <c r="AY92" s="3">
        <f t="shared" si="118"/>
        <v>4.500000000000004E-2</v>
      </c>
      <c r="AZ92" s="3">
        <f t="shared" si="119"/>
        <v>0.8199999999999994</v>
      </c>
      <c r="BA92" s="3">
        <f t="shared" si="120"/>
        <v>0.75999999999999979</v>
      </c>
      <c r="BB92" s="3">
        <f t="shared" si="121"/>
        <v>4.9999999999999989E-2</v>
      </c>
      <c r="BC92" s="3">
        <f t="shared" si="122"/>
        <v>0.94999999999999973</v>
      </c>
      <c r="BD92" s="35">
        <f t="shared" si="123"/>
        <v>0.67537470000000022</v>
      </c>
      <c r="BE92" s="35">
        <f t="shared" si="124"/>
        <v>4.6048275000000041E-2</v>
      </c>
      <c r="BF92" s="35">
        <f t="shared" si="125"/>
        <v>0.8391018999999994</v>
      </c>
      <c r="BG92" s="35">
        <f t="shared" si="126"/>
        <v>0.77770419999999985</v>
      </c>
      <c r="BH92" s="35">
        <f t="shared" si="127"/>
        <v>5.1164749999999995E-2</v>
      </c>
      <c r="BI92" s="35">
        <f t="shared" si="128"/>
        <v>0.97213024999999975</v>
      </c>
      <c r="BJ92" s="3">
        <f t="shared" si="129"/>
        <v>8.1539768498921895E-6</v>
      </c>
      <c r="BK92" s="3">
        <f t="shared" si="130"/>
        <v>-3.1289714027289109E-4</v>
      </c>
      <c r="BL92" s="3">
        <f t="shared" si="131"/>
        <v>-1.0429904675763036E-4</v>
      </c>
      <c r="BM92" s="3">
        <v>3.9</v>
      </c>
      <c r="BN92" s="3">
        <f t="shared" si="154"/>
        <v>1.95</v>
      </c>
      <c r="BO92" s="3">
        <v>2</v>
      </c>
      <c r="BP92" s="3">
        <f t="shared" si="155"/>
        <v>48.396234828553943</v>
      </c>
      <c r="BQ92" s="38">
        <f t="shared" si="156"/>
        <v>-2.1551066343717624E-6</v>
      </c>
      <c r="BR92" s="38">
        <f t="shared" si="157"/>
        <v>-2.1551066343717625E-3</v>
      </c>
      <c r="BS92" s="38">
        <f t="shared" si="158"/>
        <v>-2.1551066343717622</v>
      </c>
      <c r="BT92" s="8">
        <f t="shared" si="159"/>
        <v>-2.5861279612461152E-2</v>
      </c>
      <c r="BU92" s="39"/>
      <c r="BV92" s="40">
        <f>BT92+BU95</f>
        <v>-6.4970839258512658E-2</v>
      </c>
      <c r="BW92" s="61">
        <f t="shared" si="147"/>
        <v>-23.71435632935712</v>
      </c>
    </row>
    <row r="93" spans="1:75" s="9" customFormat="1" x14ac:dyDescent="0.2">
      <c r="A93" s="3">
        <v>2294</v>
      </c>
      <c r="B93" s="5">
        <v>44118</v>
      </c>
      <c r="C93" s="3">
        <v>12</v>
      </c>
      <c r="D93" s="3">
        <v>8.15</v>
      </c>
      <c r="E93" s="2" t="s">
        <v>14</v>
      </c>
      <c r="F93" s="2" t="s">
        <v>64</v>
      </c>
      <c r="G93" s="14" t="s">
        <v>13</v>
      </c>
      <c r="H93" s="9" t="s">
        <v>24</v>
      </c>
      <c r="I93" s="9" t="s">
        <v>35</v>
      </c>
      <c r="J93" s="9">
        <v>3.08</v>
      </c>
      <c r="K93" s="9">
        <v>32.372855904425371</v>
      </c>
      <c r="L93" s="9">
        <v>32.317722528491039</v>
      </c>
      <c r="M93" s="9">
        <f t="shared" si="108"/>
        <v>-5.5133375934332207E-2</v>
      </c>
      <c r="N93" s="9">
        <v>1.022718</v>
      </c>
      <c r="O93" s="10">
        <v>8.1034125104447483</v>
      </c>
      <c r="P93" s="28">
        <v>8.0990683334358184</v>
      </c>
      <c r="Q93" s="6">
        <f t="shared" si="109"/>
        <v>-4.3441770089298615E-3</v>
      </c>
      <c r="R93" s="11">
        <v>4.3073715750821266</v>
      </c>
      <c r="S93" s="29">
        <v>4.2704524493350204</v>
      </c>
      <c r="T93" s="32">
        <f t="shared" si="110"/>
        <v>-3.6919125747106207E-2</v>
      </c>
      <c r="U93" s="31">
        <v>368.38706905903211</v>
      </c>
      <c r="V93" s="30">
        <v>373.0907505403199</v>
      </c>
      <c r="W93" s="36">
        <f t="shared" si="111"/>
        <v>4.7036814812877878</v>
      </c>
      <c r="X93" s="31">
        <v>382.39691034001174</v>
      </c>
      <c r="Y93" s="30">
        <v>387.27991561359721</v>
      </c>
      <c r="Z93" s="36">
        <f t="shared" si="112"/>
        <v>4.8830052735854679</v>
      </c>
      <c r="AA93" s="64">
        <v>2103.0738600031764</v>
      </c>
      <c r="AB93" s="64">
        <v>2105.3154900031764</v>
      </c>
      <c r="AC93" s="64">
        <f t="shared" si="138"/>
        <v>2.2416299999999865</v>
      </c>
      <c r="AD93" s="34">
        <f t="shared" si="140"/>
        <v>2.1030738600031763E-3</v>
      </c>
      <c r="AE93" s="34">
        <f t="shared" si="139"/>
        <v>2.1053154900031765E-3</v>
      </c>
      <c r="AF93" s="64">
        <v>2462.152345</v>
      </c>
      <c r="AG93" s="64">
        <v>2460.8822282189699</v>
      </c>
      <c r="AH93" s="64">
        <f t="shared" si="113"/>
        <v>-1.2701167810300831</v>
      </c>
      <c r="AI93" s="35">
        <f t="shared" si="114"/>
        <v>-1.0706867710300831</v>
      </c>
      <c r="AJ93" s="33">
        <f t="shared" si="115"/>
        <v>2.4621523449999999E-3</v>
      </c>
      <c r="AK93" s="33">
        <f t="shared" si="116"/>
        <v>2.4608822282189699E-3</v>
      </c>
      <c r="AL93" s="3">
        <v>2.0499999999999998</v>
      </c>
      <c r="AM93" s="3">
        <v>0.24</v>
      </c>
      <c r="AN93" s="3">
        <v>4.4700000000000006</v>
      </c>
      <c r="AO93" s="3">
        <v>4.16</v>
      </c>
      <c r="AP93" s="3">
        <v>0.315</v>
      </c>
      <c r="AQ93" s="3">
        <v>1.85</v>
      </c>
      <c r="AR93" s="3">
        <v>2.71</v>
      </c>
      <c r="AS93" s="3">
        <v>0.28500000000000003</v>
      </c>
      <c r="AT93" s="3">
        <v>5.29</v>
      </c>
      <c r="AU93" s="3">
        <v>4.92</v>
      </c>
      <c r="AV93" s="3">
        <v>0.36499999999999999</v>
      </c>
      <c r="AW93" s="3">
        <v>2.8</v>
      </c>
      <c r="AX93" s="3">
        <f t="shared" si="117"/>
        <v>0.66000000000000014</v>
      </c>
      <c r="AY93" s="3">
        <f t="shared" si="118"/>
        <v>4.500000000000004E-2</v>
      </c>
      <c r="AZ93" s="3">
        <f t="shared" si="119"/>
        <v>0.8199999999999994</v>
      </c>
      <c r="BA93" s="3">
        <f t="shared" si="120"/>
        <v>0.75999999999999979</v>
      </c>
      <c r="BB93" s="3">
        <f t="shared" si="121"/>
        <v>4.9999999999999989E-2</v>
      </c>
      <c r="BC93" s="3">
        <f t="shared" si="122"/>
        <v>0.94999999999999973</v>
      </c>
      <c r="BD93" s="35">
        <f t="shared" si="123"/>
        <v>0.67499388000000016</v>
      </c>
      <c r="BE93" s="35">
        <f t="shared" si="124"/>
        <v>4.6022310000000038E-2</v>
      </c>
      <c r="BF93" s="35">
        <f t="shared" si="125"/>
        <v>0.83862875999999942</v>
      </c>
      <c r="BG93" s="35">
        <f t="shared" si="126"/>
        <v>0.77726567999999985</v>
      </c>
      <c r="BH93" s="35">
        <f t="shared" si="127"/>
        <v>5.1135899999999991E-2</v>
      </c>
      <c r="BI93" s="35">
        <f t="shared" si="128"/>
        <v>0.97158209999999978</v>
      </c>
      <c r="BJ93" s="3">
        <f t="shared" si="129"/>
        <v>-1.0706867710300832E-6</v>
      </c>
      <c r="BK93" s="3">
        <f t="shared" si="130"/>
        <v>4.1062898741037925E-5</v>
      </c>
      <c r="BL93" s="3">
        <f t="shared" si="131"/>
        <v>1.3687632913679309E-5</v>
      </c>
      <c r="BM93" s="3"/>
      <c r="BN93" s="3"/>
      <c r="BO93" s="3"/>
      <c r="BP93" s="3"/>
      <c r="BQ93" s="38"/>
      <c r="BR93" s="38"/>
      <c r="BS93" s="38"/>
      <c r="BT93" s="8"/>
      <c r="BU93" s="39"/>
      <c r="BV93" s="40"/>
      <c r="BW93" s="61"/>
    </row>
    <row r="94" spans="1:75" s="9" customFormat="1" x14ac:dyDescent="0.2">
      <c r="A94" s="3">
        <v>2292</v>
      </c>
      <c r="B94" s="5">
        <v>44118</v>
      </c>
      <c r="C94" s="3">
        <v>12</v>
      </c>
      <c r="D94" s="3">
        <v>8.15</v>
      </c>
      <c r="E94" s="2">
        <v>7813</v>
      </c>
      <c r="F94" s="12" t="s">
        <v>63</v>
      </c>
      <c r="G94" s="14" t="s">
        <v>13</v>
      </c>
      <c r="H94" s="9" t="s">
        <v>24</v>
      </c>
      <c r="I94" s="9" t="s">
        <v>35</v>
      </c>
      <c r="J94" s="9">
        <v>3.08</v>
      </c>
      <c r="K94" s="9">
        <v>32.372855904425371</v>
      </c>
      <c r="L94" s="9">
        <v>32.357103671389929</v>
      </c>
      <c r="M94" s="9">
        <f t="shared" si="108"/>
        <v>-1.5752233035442487E-2</v>
      </c>
      <c r="N94" s="9">
        <v>1.022748</v>
      </c>
      <c r="O94" s="10">
        <v>8.1034125104447483</v>
      </c>
      <c r="P94" s="28">
        <v>8.0491617764801831</v>
      </c>
      <c r="Q94" s="6">
        <f t="shared" si="109"/>
        <v>-5.4250733964565256E-2</v>
      </c>
      <c r="R94" s="11">
        <v>4.3073715750821266</v>
      </c>
      <c r="S94" s="29">
        <v>3.9286473902375363</v>
      </c>
      <c r="T94" s="32">
        <f t="shared" si="110"/>
        <v>-0.37872418484459036</v>
      </c>
      <c r="U94" s="31">
        <v>368.38706905903211</v>
      </c>
      <c r="V94" s="30">
        <v>431.51549709193057</v>
      </c>
      <c r="W94" s="36">
        <f t="shared" si="111"/>
        <v>63.128428032898455</v>
      </c>
      <c r="X94" s="31">
        <v>382.39691034001174</v>
      </c>
      <c r="Y94" s="30">
        <v>447.92627234160477</v>
      </c>
      <c r="Z94" s="36">
        <f t="shared" si="112"/>
        <v>65.529362001593029</v>
      </c>
      <c r="AA94" s="64">
        <v>2103.0738600031764</v>
      </c>
      <c r="AB94" s="64">
        <v>2143.3585800031765</v>
      </c>
      <c r="AC94" s="64">
        <f t="shared" si="138"/>
        <v>40.284720000000107</v>
      </c>
      <c r="AD94" s="34">
        <f t="shared" si="140"/>
        <v>2.1030738600031763E-3</v>
      </c>
      <c r="AE94" s="34">
        <f t="shared" si="139"/>
        <v>2.1433585800031763E-3</v>
      </c>
      <c r="AF94" s="64">
        <v>2462.152345</v>
      </c>
      <c r="AG94" s="64">
        <v>2467.6926574599402</v>
      </c>
      <c r="AH94" s="64">
        <f t="shared" si="113"/>
        <v>5.5403124599401963</v>
      </c>
      <c r="AI94" s="35">
        <f t="shared" si="114"/>
        <v>5.7397483199401966</v>
      </c>
      <c r="AJ94" s="33">
        <f t="shared" si="115"/>
        <v>2.4621523449999999E-3</v>
      </c>
      <c r="AK94" s="33">
        <f t="shared" si="116"/>
        <v>2.4676926574599399E-3</v>
      </c>
      <c r="AL94" s="3">
        <v>2.0499999999999998</v>
      </c>
      <c r="AM94" s="3">
        <v>0.24</v>
      </c>
      <c r="AN94" s="3">
        <v>4.4700000000000006</v>
      </c>
      <c r="AO94" s="3">
        <v>4.16</v>
      </c>
      <c r="AP94" s="3">
        <v>0.315</v>
      </c>
      <c r="AQ94" s="3">
        <v>1.85</v>
      </c>
      <c r="AR94" s="3">
        <v>2.71</v>
      </c>
      <c r="AS94" s="3">
        <v>0.28500000000000003</v>
      </c>
      <c r="AT94" s="3">
        <v>5.29</v>
      </c>
      <c r="AU94" s="3">
        <v>4.92</v>
      </c>
      <c r="AV94" s="3">
        <v>0.36499999999999999</v>
      </c>
      <c r="AW94" s="3">
        <v>2.8</v>
      </c>
      <c r="AX94" s="3">
        <f t="shared" si="117"/>
        <v>0.66000000000000014</v>
      </c>
      <c r="AY94" s="3">
        <f t="shared" si="118"/>
        <v>4.500000000000004E-2</v>
      </c>
      <c r="AZ94" s="3">
        <f t="shared" si="119"/>
        <v>0.8199999999999994</v>
      </c>
      <c r="BA94" s="3">
        <f t="shared" si="120"/>
        <v>0.75999999999999979</v>
      </c>
      <c r="BB94" s="3">
        <f t="shared" si="121"/>
        <v>4.9999999999999989E-2</v>
      </c>
      <c r="BC94" s="3">
        <f t="shared" si="122"/>
        <v>0.94999999999999973</v>
      </c>
      <c r="BD94" s="35">
        <f t="shared" si="123"/>
        <v>0.67501368000000017</v>
      </c>
      <c r="BE94" s="35">
        <f t="shared" si="124"/>
        <v>4.6023660000000043E-2</v>
      </c>
      <c r="BF94" s="35">
        <f t="shared" si="125"/>
        <v>0.83865335999999935</v>
      </c>
      <c r="BG94" s="35">
        <f t="shared" si="126"/>
        <v>0.77728847999999973</v>
      </c>
      <c r="BH94" s="35">
        <f t="shared" si="127"/>
        <v>5.1137399999999986E-2</v>
      </c>
      <c r="BI94" s="35">
        <f t="shared" si="128"/>
        <v>0.97161059999999977</v>
      </c>
      <c r="BJ94" s="3">
        <f t="shared" si="129"/>
        <v>5.7397483199401963E-6</v>
      </c>
      <c r="BK94" s="3">
        <f t="shared" si="130"/>
        <v>-2.2013685430208234E-4</v>
      </c>
      <c r="BL94" s="3">
        <f t="shared" si="131"/>
        <v>-7.3378951434027444E-5</v>
      </c>
      <c r="BM94" s="3">
        <v>4</v>
      </c>
      <c r="BN94" s="3">
        <f t="shared" ref="BN94:BN99" si="160">BM94/2</f>
        <v>2</v>
      </c>
      <c r="BO94" s="3">
        <v>2</v>
      </c>
      <c r="BP94" s="3">
        <f t="shared" ref="BP94:BP99" si="161">(2*3.14159265359*BN94*BO94)+(2*3.14159265359*BN94^2)</f>
        <v>50.265482457440001</v>
      </c>
      <c r="BQ94" s="38">
        <f t="shared" ref="BQ94:BQ99" si="162">BL94/BP94</f>
        <v>-1.4598278549531027E-6</v>
      </c>
      <c r="BR94" s="38">
        <f t="shared" ref="BR94:BR99" si="163">BQ94*10^3</f>
        <v>-1.4598278549531026E-3</v>
      </c>
      <c r="BS94" s="38">
        <f t="shared" ref="BS94:BS99" si="164">BQ94*10^6</f>
        <v>-1.4598278549531027</v>
      </c>
      <c r="BT94" s="8"/>
      <c r="BU94" s="39">
        <f t="shared" ref="BU94:BU99" si="165">BR94*12</f>
        <v>-1.7517934259437231E-2</v>
      </c>
      <c r="BV94" s="40"/>
      <c r="BW94" s="61"/>
    </row>
    <row r="95" spans="1:75" s="9" customFormat="1" x14ac:dyDescent="0.2">
      <c r="A95" s="3">
        <v>2293</v>
      </c>
      <c r="B95" s="5">
        <v>44118</v>
      </c>
      <c r="C95" s="3">
        <v>12</v>
      </c>
      <c r="D95" s="3">
        <v>8.15</v>
      </c>
      <c r="E95" s="2">
        <v>7851</v>
      </c>
      <c r="F95" s="12" t="s">
        <v>63</v>
      </c>
      <c r="G95" s="14" t="s">
        <v>13</v>
      </c>
      <c r="H95" s="9" t="s">
        <v>24</v>
      </c>
      <c r="I95" s="9" t="s">
        <v>35</v>
      </c>
      <c r="J95" s="9">
        <v>3.08</v>
      </c>
      <c r="K95" s="9">
        <v>32.372855904425371</v>
      </c>
      <c r="L95" s="9">
        <v>32.397796677996752</v>
      </c>
      <c r="M95" s="9">
        <f t="shared" si="108"/>
        <v>2.4940773571380248E-2</v>
      </c>
      <c r="N95" s="9">
        <v>1.0227790000000001</v>
      </c>
      <c r="O95" s="10">
        <v>8.1034125104447483</v>
      </c>
      <c r="P95" s="28">
        <v>8.0643349991162854</v>
      </c>
      <c r="Q95" s="6">
        <f t="shared" si="109"/>
        <v>-3.9077511328462933E-2</v>
      </c>
      <c r="R95" s="11">
        <v>4.3073715750821266</v>
      </c>
      <c r="S95" s="29">
        <v>4.0479190326587675</v>
      </c>
      <c r="T95" s="32">
        <f t="shared" si="110"/>
        <v>-0.25945254242335913</v>
      </c>
      <c r="U95" s="31">
        <v>368.38706905903211</v>
      </c>
      <c r="V95" s="30">
        <v>414.21527982997361</v>
      </c>
      <c r="W95" s="36">
        <f t="shared" si="111"/>
        <v>45.828210770941496</v>
      </c>
      <c r="X95" s="31">
        <v>382.39691034001174</v>
      </c>
      <c r="Y95" s="30">
        <v>429.96775619552932</v>
      </c>
      <c r="Z95" s="36">
        <f t="shared" si="112"/>
        <v>47.570845855517575</v>
      </c>
      <c r="AA95" s="64">
        <v>2103.0738600031764</v>
      </c>
      <c r="AB95" s="64">
        <v>2139.3085800031763</v>
      </c>
      <c r="AC95" s="64">
        <f t="shared" si="138"/>
        <v>36.234719999999925</v>
      </c>
      <c r="AD95" s="34">
        <f t="shared" si="140"/>
        <v>2.1030738600031763E-3</v>
      </c>
      <c r="AE95" s="34">
        <f t="shared" si="139"/>
        <v>2.1393085800031761E-3</v>
      </c>
      <c r="AF95" s="64">
        <v>2462.152345</v>
      </c>
      <c r="AG95" s="64">
        <v>2474.2902404387901</v>
      </c>
      <c r="AH95" s="64">
        <f t="shared" si="113"/>
        <v>12.13789543879011</v>
      </c>
      <c r="AI95" s="35">
        <f t="shared" si="114"/>
        <v>12.337337343790111</v>
      </c>
      <c r="AJ95" s="33">
        <f t="shared" si="115"/>
        <v>2.4621523449999999E-3</v>
      </c>
      <c r="AK95" s="33">
        <f t="shared" si="116"/>
        <v>2.4742902404387901E-3</v>
      </c>
      <c r="AL95" s="3">
        <v>2.0499999999999998</v>
      </c>
      <c r="AM95" s="3">
        <v>0.24</v>
      </c>
      <c r="AN95" s="3">
        <v>4.4700000000000006</v>
      </c>
      <c r="AO95" s="3">
        <v>4.16</v>
      </c>
      <c r="AP95" s="3">
        <v>0.315</v>
      </c>
      <c r="AQ95" s="3">
        <v>1.85</v>
      </c>
      <c r="AR95" s="3">
        <v>2.71</v>
      </c>
      <c r="AS95" s="3">
        <v>0.28500000000000003</v>
      </c>
      <c r="AT95" s="3">
        <v>5.29</v>
      </c>
      <c r="AU95" s="3">
        <v>4.92</v>
      </c>
      <c r="AV95" s="3">
        <v>0.36499999999999999</v>
      </c>
      <c r="AW95" s="3">
        <v>2.8</v>
      </c>
      <c r="AX95" s="3">
        <f t="shared" si="117"/>
        <v>0.66000000000000014</v>
      </c>
      <c r="AY95" s="3">
        <f t="shared" si="118"/>
        <v>4.500000000000004E-2</v>
      </c>
      <c r="AZ95" s="3">
        <f t="shared" si="119"/>
        <v>0.8199999999999994</v>
      </c>
      <c r="BA95" s="3">
        <f t="shared" si="120"/>
        <v>0.75999999999999979</v>
      </c>
      <c r="BB95" s="3">
        <f t="shared" si="121"/>
        <v>4.9999999999999989E-2</v>
      </c>
      <c r="BC95" s="3">
        <f t="shared" si="122"/>
        <v>0.94999999999999973</v>
      </c>
      <c r="BD95" s="35">
        <f t="shared" si="123"/>
        <v>0.67503414000000017</v>
      </c>
      <c r="BE95" s="35">
        <f t="shared" si="124"/>
        <v>4.6025055000000044E-2</v>
      </c>
      <c r="BF95" s="35">
        <f t="shared" si="125"/>
        <v>0.83867877999999951</v>
      </c>
      <c r="BG95" s="35">
        <f t="shared" si="126"/>
        <v>0.77731203999999987</v>
      </c>
      <c r="BH95" s="35">
        <f t="shared" si="127"/>
        <v>5.1138949999999996E-2</v>
      </c>
      <c r="BI95" s="35">
        <f t="shared" si="128"/>
        <v>0.97164004999999987</v>
      </c>
      <c r="BJ95" s="3">
        <f t="shared" si="129"/>
        <v>1.233733734379011E-5</v>
      </c>
      <c r="BK95" s="3">
        <f t="shared" si="130"/>
        <v>-4.731888581679115E-4</v>
      </c>
      <c r="BL95" s="3">
        <f t="shared" si="131"/>
        <v>-1.5772961938930382E-4</v>
      </c>
      <c r="BM95" s="3">
        <v>3.9</v>
      </c>
      <c r="BN95" s="3">
        <f t="shared" si="160"/>
        <v>1.95</v>
      </c>
      <c r="BO95" s="3">
        <v>2</v>
      </c>
      <c r="BP95" s="3">
        <f t="shared" si="161"/>
        <v>48.396234828553943</v>
      </c>
      <c r="BQ95" s="38">
        <f t="shared" si="162"/>
        <v>-3.2591299705042924E-6</v>
      </c>
      <c r="BR95" s="38">
        <f t="shared" si="163"/>
        <v>-3.2591299705042923E-3</v>
      </c>
      <c r="BS95" s="38">
        <f t="shared" si="164"/>
        <v>-3.2591299705042927</v>
      </c>
      <c r="BT95" s="8"/>
      <c r="BU95" s="39">
        <f t="shared" si="165"/>
        <v>-3.9109559646051506E-2</v>
      </c>
      <c r="BV95" s="40"/>
      <c r="BW95" s="61"/>
    </row>
    <row r="96" spans="1:75" s="9" customFormat="1" x14ac:dyDescent="0.2">
      <c r="A96" s="3">
        <v>5864</v>
      </c>
      <c r="B96" s="5">
        <v>44120</v>
      </c>
      <c r="C96" s="3">
        <v>12</v>
      </c>
      <c r="D96" s="3">
        <v>8.15</v>
      </c>
      <c r="E96" s="2">
        <v>7838</v>
      </c>
      <c r="F96" s="12" t="s">
        <v>63</v>
      </c>
      <c r="G96" s="14" t="s">
        <v>13</v>
      </c>
      <c r="H96" s="9" t="s">
        <v>57</v>
      </c>
      <c r="I96" s="9" t="s">
        <v>58</v>
      </c>
      <c r="J96" s="9">
        <v>3</v>
      </c>
      <c r="K96" s="9">
        <v>33.253120867450725</v>
      </c>
      <c r="L96" s="9">
        <v>33.299385340894126</v>
      </c>
      <c r="M96" s="9">
        <f t="shared" si="108"/>
        <v>4.6264473443400789E-2</v>
      </c>
      <c r="N96" s="9">
        <v>1.023466</v>
      </c>
      <c r="O96" s="10">
        <v>8.1004712334910955</v>
      </c>
      <c r="P96" s="28">
        <v>8.0552700854976429</v>
      </c>
      <c r="Q96" s="6">
        <f t="shared" si="109"/>
        <v>-4.5201147993452651E-2</v>
      </c>
      <c r="R96" s="11">
        <v>4.3370838680964301</v>
      </c>
      <c r="S96" s="29">
        <v>4.0198171217025243</v>
      </c>
      <c r="T96" s="32">
        <f t="shared" si="110"/>
        <v>-0.31726674639390584</v>
      </c>
      <c r="U96" s="31">
        <v>368.5505311821193</v>
      </c>
      <c r="V96" s="30">
        <v>420.20954723366935</v>
      </c>
      <c r="W96" s="36">
        <f t="shared" si="111"/>
        <v>51.659016051550054</v>
      </c>
      <c r="X96" s="31">
        <v>382.55962372546128</v>
      </c>
      <c r="Y96" s="30">
        <v>436.18184994253755</v>
      </c>
      <c r="Z96" s="36">
        <f t="shared" si="112"/>
        <v>53.622226217076275</v>
      </c>
      <c r="AA96" s="64">
        <v>2101.7521078045675</v>
      </c>
      <c r="AB96" s="64">
        <v>2134.2248278045677</v>
      </c>
      <c r="AC96" s="64">
        <f t="shared" si="138"/>
        <v>32.472720000000209</v>
      </c>
      <c r="AD96" s="34">
        <f t="shared" si="140"/>
        <v>2.1017521078045675E-3</v>
      </c>
      <c r="AE96" s="34">
        <f t="shared" si="139"/>
        <v>2.1342248278045676E-3</v>
      </c>
      <c r="AF96" s="64">
        <v>2467.2412450000002</v>
      </c>
      <c r="AG96" s="64">
        <v>2470.6329233773999</v>
      </c>
      <c r="AH96" s="64">
        <f t="shared" si="113"/>
        <v>3.3916783773997849</v>
      </c>
      <c r="AI96" s="35">
        <f t="shared" si="114"/>
        <v>3.5912542473997839</v>
      </c>
      <c r="AJ96" s="33">
        <f t="shared" si="115"/>
        <v>2.4672412450000001E-3</v>
      </c>
      <c r="AK96" s="33">
        <f t="shared" si="116"/>
        <v>2.4706329233773997E-3</v>
      </c>
      <c r="AL96" s="3">
        <v>2.0499999999999998</v>
      </c>
      <c r="AM96" s="3">
        <v>0.24</v>
      </c>
      <c r="AN96" s="3">
        <v>4.4700000000000006</v>
      </c>
      <c r="AO96" s="3">
        <v>4.16</v>
      </c>
      <c r="AP96" s="3">
        <v>0.315</v>
      </c>
      <c r="AQ96" s="3">
        <v>1.85</v>
      </c>
      <c r="AR96" s="3">
        <v>2.71</v>
      </c>
      <c r="AS96" s="3">
        <v>0.28500000000000003</v>
      </c>
      <c r="AT96" s="3">
        <v>5.29</v>
      </c>
      <c r="AU96" s="3">
        <v>4.92</v>
      </c>
      <c r="AV96" s="3">
        <v>0.36499999999999999</v>
      </c>
      <c r="AW96" s="3">
        <v>2.8</v>
      </c>
      <c r="AX96" s="3">
        <f t="shared" si="117"/>
        <v>0.66000000000000014</v>
      </c>
      <c r="AY96" s="3">
        <f t="shared" si="118"/>
        <v>4.500000000000004E-2</v>
      </c>
      <c r="AZ96" s="3">
        <f t="shared" si="119"/>
        <v>0.8199999999999994</v>
      </c>
      <c r="BA96" s="3">
        <f t="shared" si="120"/>
        <v>0.75999999999999979</v>
      </c>
      <c r="BB96" s="3">
        <f t="shared" si="121"/>
        <v>4.9999999999999989E-2</v>
      </c>
      <c r="BC96" s="3">
        <f t="shared" si="122"/>
        <v>0.94999999999999973</v>
      </c>
      <c r="BD96" s="35">
        <f t="shared" si="123"/>
        <v>0.6754875600000001</v>
      </c>
      <c r="BE96" s="35">
        <f t="shared" si="124"/>
        <v>4.6055970000000043E-2</v>
      </c>
      <c r="BF96" s="35">
        <f t="shared" si="125"/>
        <v>0.83924211999999943</v>
      </c>
      <c r="BG96" s="35">
        <f t="shared" si="126"/>
        <v>0.77783415999999972</v>
      </c>
      <c r="BH96" s="35">
        <f t="shared" si="127"/>
        <v>5.1173299999999991E-2</v>
      </c>
      <c r="BI96" s="35">
        <f t="shared" si="128"/>
        <v>0.97229269999999968</v>
      </c>
      <c r="BJ96" s="3">
        <f t="shared" si="129"/>
        <v>3.5912542473997839E-6</v>
      </c>
      <c r="BK96" s="3">
        <f t="shared" si="130"/>
        <v>-1.3783224823384752E-4</v>
      </c>
      <c r="BL96" s="3">
        <f t="shared" si="131"/>
        <v>-4.5944082744615839E-5</v>
      </c>
      <c r="BM96" s="3">
        <v>4</v>
      </c>
      <c r="BN96" s="3">
        <f t="shared" si="160"/>
        <v>2</v>
      </c>
      <c r="BO96" s="3">
        <v>1.4</v>
      </c>
      <c r="BP96" s="3">
        <f t="shared" si="161"/>
        <v>42.725660088824</v>
      </c>
      <c r="BQ96" s="38">
        <f t="shared" si="162"/>
        <v>-1.0753276286217916E-6</v>
      </c>
      <c r="BR96" s="38">
        <f t="shared" si="163"/>
        <v>-1.0753276286217916E-3</v>
      </c>
      <c r="BS96" s="38">
        <f t="shared" si="164"/>
        <v>-1.0753276286217917</v>
      </c>
      <c r="BT96" s="8"/>
      <c r="BU96" s="39">
        <f t="shared" si="165"/>
        <v>-1.2903931543461498E-2</v>
      </c>
      <c r="BV96" s="40"/>
      <c r="BW96" s="61"/>
    </row>
    <row r="97" spans="1:75" s="9" customFormat="1" x14ac:dyDescent="0.2">
      <c r="A97" s="3">
        <v>5865</v>
      </c>
      <c r="B97" s="5">
        <v>44120</v>
      </c>
      <c r="C97" s="3">
        <v>12</v>
      </c>
      <c r="D97" s="3">
        <v>8.15</v>
      </c>
      <c r="E97" s="2">
        <v>7861</v>
      </c>
      <c r="F97" s="12" t="s">
        <v>63</v>
      </c>
      <c r="G97" s="14" t="s">
        <v>13</v>
      </c>
      <c r="H97" s="9" t="s">
        <v>57</v>
      </c>
      <c r="I97" s="9" t="s">
        <v>58</v>
      </c>
      <c r="J97" s="9">
        <v>3</v>
      </c>
      <c r="K97" s="9">
        <v>33.253120867450725</v>
      </c>
      <c r="L97" s="9">
        <v>33.269208030303147</v>
      </c>
      <c r="M97" s="9">
        <f t="shared" si="108"/>
        <v>1.6087162852421955E-2</v>
      </c>
      <c r="N97" s="9">
        <v>1.0234430000000001</v>
      </c>
      <c r="O97" s="10">
        <v>8.1004712334910955</v>
      </c>
      <c r="P97" s="28">
        <v>8.0528377732301557</v>
      </c>
      <c r="Q97" s="6">
        <f t="shared" si="109"/>
        <v>-4.7633460260939842E-2</v>
      </c>
      <c r="R97" s="11">
        <v>4.3370838680964301</v>
      </c>
      <c r="S97" s="29">
        <v>4.0129966058686817</v>
      </c>
      <c r="T97" s="32">
        <f t="shared" si="110"/>
        <v>-0.32408726222774842</v>
      </c>
      <c r="U97" s="31">
        <v>368.5505311821193</v>
      </c>
      <c r="V97" s="30">
        <v>424.50335106494646</v>
      </c>
      <c r="W97" s="36">
        <f t="shared" si="111"/>
        <v>55.952819882827157</v>
      </c>
      <c r="X97" s="31">
        <v>382.55962372546128</v>
      </c>
      <c r="Y97" s="30">
        <v>440.63913763146218</v>
      </c>
      <c r="Z97" s="36">
        <f t="shared" si="112"/>
        <v>58.079513906000898</v>
      </c>
      <c r="AA97" s="64">
        <v>2101.7521078045675</v>
      </c>
      <c r="AB97" s="64">
        <v>2142.2259878045675</v>
      </c>
      <c r="AC97" s="64">
        <f t="shared" si="138"/>
        <v>40.473880000000008</v>
      </c>
      <c r="AD97" s="34">
        <f t="shared" si="140"/>
        <v>2.1017521078045675E-3</v>
      </c>
      <c r="AE97" s="34">
        <f t="shared" si="139"/>
        <v>2.1422259878045675E-3</v>
      </c>
      <c r="AF97" s="64">
        <v>2467.2412450000002</v>
      </c>
      <c r="AG97" s="64">
        <v>2477.4919021177898</v>
      </c>
      <c r="AH97" s="64">
        <f t="shared" si="113"/>
        <v>10.250657117789615</v>
      </c>
      <c r="AI97" s="35">
        <f t="shared" si="114"/>
        <v>10.450228502789615</v>
      </c>
      <c r="AJ97" s="33">
        <f t="shared" si="115"/>
        <v>2.4672412450000001E-3</v>
      </c>
      <c r="AK97" s="33">
        <f t="shared" si="116"/>
        <v>2.4774919021177898E-3</v>
      </c>
      <c r="AL97" s="3">
        <v>2.0499999999999998</v>
      </c>
      <c r="AM97" s="3">
        <v>0.24</v>
      </c>
      <c r="AN97" s="3">
        <v>4.4700000000000006</v>
      </c>
      <c r="AO97" s="3">
        <v>4.16</v>
      </c>
      <c r="AP97" s="3">
        <v>0.315</v>
      </c>
      <c r="AQ97" s="3">
        <v>1.85</v>
      </c>
      <c r="AR97" s="3">
        <v>2.71</v>
      </c>
      <c r="AS97" s="3">
        <v>0.28500000000000003</v>
      </c>
      <c r="AT97" s="3">
        <v>5.29</v>
      </c>
      <c r="AU97" s="3">
        <v>4.92</v>
      </c>
      <c r="AV97" s="3">
        <v>0.36499999999999999</v>
      </c>
      <c r="AW97" s="3">
        <v>2.8</v>
      </c>
      <c r="AX97" s="3">
        <f t="shared" si="117"/>
        <v>0.66000000000000014</v>
      </c>
      <c r="AY97" s="3">
        <f t="shared" si="118"/>
        <v>4.500000000000004E-2</v>
      </c>
      <c r="AZ97" s="3">
        <f t="shared" si="119"/>
        <v>0.8199999999999994</v>
      </c>
      <c r="BA97" s="3">
        <f t="shared" si="120"/>
        <v>0.75999999999999979</v>
      </c>
      <c r="BB97" s="3">
        <f t="shared" si="121"/>
        <v>4.9999999999999989E-2</v>
      </c>
      <c r="BC97" s="3">
        <f t="shared" si="122"/>
        <v>0.94999999999999973</v>
      </c>
      <c r="BD97" s="35">
        <f t="shared" si="123"/>
        <v>0.67547238000000021</v>
      </c>
      <c r="BE97" s="35">
        <f t="shared" si="124"/>
        <v>4.6054935000000047E-2</v>
      </c>
      <c r="BF97" s="35">
        <f t="shared" si="125"/>
        <v>0.83922325999999947</v>
      </c>
      <c r="BG97" s="35">
        <f t="shared" si="126"/>
        <v>0.77781667999999982</v>
      </c>
      <c r="BH97" s="35">
        <f t="shared" si="127"/>
        <v>5.1172149999999993E-2</v>
      </c>
      <c r="BI97" s="35">
        <f t="shared" si="128"/>
        <v>0.9722708499999998</v>
      </c>
      <c r="BJ97" s="3">
        <f t="shared" si="129"/>
        <v>1.0450228502789615E-5</v>
      </c>
      <c r="BK97" s="3">
        <f t="shared" si="130"/>
        <v>-4.0107049535926924E-4</v>
      </c>
      <c r="BL97" s="3">
        <f t="shared" si="131"/>
        <v>-1.3369016511975641E-4</v>
      </c>
      <c r="BM97" s="3">
        <v>4</v>
      </c>
      <c r="BN97" s="3">
        <f t="shared" si="160"/>
        <v>2</v>
      </c>
      <c r="BO97" s="3">
        <v>1.8</v>
      </c>
      <c r="BP97" s="3">
        <f t="shared" si="161"/>
        <v>47.752208334568003</v>
      </c>
      <c r="BQ97" s="38">
        <f t="shared" si="162"/>
        <v>-2.7996645554709896E-6</v>
      </c>
      <c r="BR97" s="38">
        <f t="shared" si="163"/>
        <v>-2.7996645554709898E-3</v>
      </c>
      <c r="BS97" s="38">
        <f t="shared" si="164"/>
        <v>-2.7996645554709896</v>
      </c>
      <c r="BT97" s="8"/>
      <c r="BU97" s="39">
        <f t="shared" si="165"/>
        <v>-3.3595974665651882E-2</v>
      </c>
      <c r="BV97" s="40"/>
      <c r="BW97" s="61"/>
    </row>
    <row r="98" spans="1:75" s="9" customFormat="1" x14ac:dyDescent="0.2">
      <c r="A98" s="3">
        <v>5866</v>
      </c>
      <c r="B98" s="5">
        <v>44120</v>
      </c>
      <c r="C98" s="3">
        <v>12</v>
      </c>
      <c r="D98" s="3">
        <v>8.15</v>
      </c>
      <c r="E98" s="2">
        <v>7854</v>
      </c>
      <c r="F98" s="12" t="s">
        <v>63</v>
      </c>
      <c r="G98" s="14" t="s">
        <v>13</v>
      </c>
      <c r="H98" s="9" t="s">
        <v>57</v>
      </c>
      <c r="I98" s="9" t="s">
        <v>58</v>
      </c>
      <c r="J98" s="9">
        <v>3</v>
      </c>
      <c r="K98" s="9">
        <v>33.253120867450725</v>
      </c>
      <c r="L98" s="9">
        <v>33.290200992775759</v>
      </c>
      <c r="M98" s="9">
        <f t="shared" ref="M98:M113" si="166">L98-K98</f>
        <v>3.7080125325033464E-2</v>
      </c>
      <c r="N98" s="9">
        <v>1.0234589999999999</v>
      </c>
      <c r="O98" s="10">
        <v>8.1004712334910955</v>
      </c>
      <c r="P98" s="28">
        <v>8.0312440709993727</v>
      </c>
      <c r="Q98" s="6">
        <f t="shared" ref="Q98:Q113" si="167">P98-O98</f>
        <v>-6.9227162491722893E-2</v>
      </c>
      <c r="R98" s="11">
        <v>4.3370838680964301</v>
      </c>
      <c r="S98" s="29">
        <v>3.8557491249146549</v>
      </c>
      <c r="T98" s="32">
        <f t="shared" ref="T98:T113" si="168">S98-R98</f>
        <v>-0.48133474318177516</v>
      </c>
      <c r="U98" s="31">
        <v>368.5505311821193</v>
      </c>
      <c r="V98" s="30">
        <v>450.30632117439052</v>
      </c>
      <c r="W98" s="36">
        <f t="shared" ref="W98:W113" si="169">V98-U98</f>
        <v>81.755789992271218</v>
      </c>
      <c r="X98" s="31">
        <v>382.55962372546128</v>
      </c>
      <c r="Y98" s="30">
        <v>467.422700914377</v>
      </c>
      <c r="Z98" s="36">
        <f t="shared" ref="Z98:Z113" si="170">Y98-X98</f>
        <v>84.863077188915724</v>
      </c>
      <c r="AA98" s="64">
        <v>2101.7521078045675</v>
      </c>
      <c r="AB98" s="64">
        <v>2151.0367278045674</v>
      </c>
      <c r="AC98" s="64">
        <f t="shared" si="138"/>
        <v>49.284619999999904</v>
      </c>
      <c r="AD98" s="34">
        <f t="shared" si="140"/>
        <v>2.1017521078045675E-3</v>
      </c>
      <c r="AE98" s="34">
        <f t="shared" si="139"/>
        <v>2.1510367278045673E-3</v>
      </c>
      <c r="AF98" s="64">
        <v>2467.2412450000002</v>
      </c>
      <c r="AG98" s="64">
        <v>2472.2077662750298</v>
      </c>
      <c r="AH98" s="64">
        <f t="shared" ref="AH98:AH113" si="171">AG98-AF98</f>
        <v>4.9665212750296632</v>
      </c>
      <c r="AI98" s="35">
        <f t="shared" ref="AI98:AI113" si="172">AH98+BE98+(BG98+BH98)-BD98</f>
        <v>5.1660957800296625</v>
      </c>
      <c r="AJ98" s="33">
        <f t="shared" ref="AJ98:AJ113" si="173">AF98*10^-6</f>
        <v>2.4672412450000001E-3</v>
      </c>
      <c r="AK98" s="33">
        <f t="shared" ref="AK98:AK113" si="174">AG98*10^-6</f>
        <v>2.4722077662750297E-3</v>
      </c>
      <c r="AL98" s="3">
        <v>2.0499999999999998</v>
      </c>
      <c r="AM98" s="3">
        <v>0.24</v>
      </c>
      <c r="AN98" s="3">
        <v>4.4700000000000006</v>
      </c>
      <c r="AO98" s="3">
        <v>4.16</v>
      </c>
      <c r="AP98" s="3">
        <v>0.315</v>
      </c>
      <c r="AQ98" s="3">
        <v>1.85</v>
      </c>
      <c r="AR98" s="3">
        <v>2.71</v>
      </c>
      <c r="AS98" s="3">
        <v>0.28500000000000003</v>
      </c>
      <c r="AT98" s="3">
        <v>5.29</v>
      </c>
      <c r="AU98" s="3">
        <v>4.92</v>
      </c>
      <c r="AV98" s="3">
        <v>0.36499999999999999</v>
      </c>
      <c r="AW98" s="3">
        <v>2.8</v>
      </c>
      <c r="AX98" s="3">
        <f t="shared" ref="AX98:AX113" si="175">AR98-AL98</f>
        <v>0.66000000000000014</v>
      </c>
      <c r="AY98" s="3">
        <f t="shared" ref="AY98:AY113" si="176">AS98-AM98</f>
        <v>4.500000000000004E-2</v>
      </c>
      <c r="AZ98" s="3">
        <f t="shared" ref="AZ98:AZ113" si="177">AT98-AN98</f>
        <v>0.8199999999999994</v>
      </c>
      <c r="BA98" s="3">
        <f t="shared" ref="BA98:BA113" si="178">AU98-AO98</f>
        <v>0.75999999999999979</v>
      </c>
      <c r="BB98" s="3">
        <f t="shared" ref="BB98:BB113" si="179">AV98-AP98</f>
        <v>4.9999999999999989E-2</v>
      </c>
      <c r="BC98" s="3">
        <f t="shared" ref="BC98:BC113" si="180">AW98-AQ98</f>
        <v>0.94999999999999973</v>
      </c>
      <c r="BD98" s="35">
        <f t="shared" ref="BD98:BD113" si="181">AX98*N98</f>
        <v>0.67548294000000009</v>
      </c>
      <c r="BE98" s="35">
        <f t="shared" ref="BE98:BE113" si="182">AY98*N98</f>
        <v>4.6055655000000036E-2</v>
      </c>
      <c r="BF98" s="35">
        <f t="shared" ref="BF98:BF113" si="183">AZ98*N98</f>
        <v>0.83923637999999934</v>
      </c>
      <c r="BG98" s="35">
        <f t="shared" ref="BG98:BG113" si="184">BA98*N98</f>
        <v>0.77782883999999974</v>
      </c>
      <c r="BH98" s="35">
        <f t="shared" ref="BH98:BH113" si="185">BB98*N98</f>
        <v>5.1172949999999981E-2</v>
      </c>
      <c r="BI98" s="35">
        <f t="shared" ref="BI98:BI113" si="186">BC98*N98</f>
        <v>0.97228604999999968</v>
      </c>
      <c r="BJ98" s="3">
        <f t="shared" ref="BJ98:BJ114" si="187">AI98*10^-6</f>
        <v>5.1660957800296622E-6</v>
      </c>
      <c r="BK98" s="3">
        <f t="shared" ref="BK98:BK113" si="188">-(0.5*BJ98*100*0.75*N98)</f>
        <v>-1.9827327078500168E-4</v>
      </c>
      <c r="BL98" s="3">
        <f t="shared" ref="BL98:BL113" si="189">BK98/3</f>
        <v>-6.6091090261667228E-5</v>
      </c>
      <c r="BM98" s="3">
        <v>3.9</v>
      </c>
      <c r="BN98" s="3">
        <f t="shared" si="160"/>
        <v>1.95</v>
      </c>
      <c r="BO98" s="3">
        <v>1.8</v>
      </c>
      <c r="BP98" s="3">
        <f t="shared" si="161"/>
        <v>45.945792558753752</v>
      </c>
      <c r="BQ98" s="38">
        <f t="shared" si="162"/>
        <v>-1.4384579431762424E-6</v>
      </c>
      <c r="BR98" s="38">
        <f t="shared" si="163"/>
        <v>-1.4384579431762424E-3</v>
      </c>
      <c r="BS98" s="38">
        <f t="shared" si="164"/>
        <v>-1.4384579431762425</v>
      </c>
      <c r="BT98" s="8"/>
      <c r="BU98" s="39">
        <f t="shared" si="165"/>
        <v>-1.7261495318114908E-2</v>
      </c>
      <c r="BV98" s="40"/>
      <c r="BW98" s="61"/>
    </row>
    <row r="99" spans="1:75" s="9" customFormat="1" x14ac:dyDescent="0.2">
      <c r="A99" s="3">
        <v>5867</v>
      </c>
      <c r="B99" s="5">
        <v>44120</v>
      </c>
      <c r="C99" s="3">
        <v>12</v>
      </c>
      <c r="D99" s="3">
        <v>8.15</v>
      </c>
      <c r="E99" s="2">
        <v>7863</v>
      </c>
      <c r="F99" s="12" t="s">
        <v>63</v>
      </c>
      <c r="G99" s="14" t="s">
        <v>13</v>
      </c>
      <c r="H99" s="9" t="s">
        <v>57</v>
      </c>
      <c r="I99" s="9" t="s">
        <v>58</v>
      </c>
      <c r="J99" s="9">
        <v>3</v>
      </c>
      <c r="K99" s="9">
        <v>33.253120867450725</v>
      </c>
      <c r="L99" s="9">
        <v>33.302009432197451</v>
      </c>
      <c r="M99" s="9">
        <f t="shared" si="166"/>
        <v>4.8888564746725649E-2</v>
      </c>
      <c r="N99" s="9">
        <v>1.023468</v>
      </c>
      <c r="O99" s="10">
        <v>8.1004712334910955</v>
      </c>
      <c r="P99" s="28">
        <v>8.0528263168088117</v>
      </c>
      <c r="Q99" s="6">
        <f t="shared" si="167"/>
        <v>-4.7644916682283878E-2</v>
      </c>
      <c r="R99" s="11">
        <v>4.3370838680964301</v>
      </c>
      <c r="S99" s="29">
        <v>4.0164293461384197</v>
      </c>
      <c r="T99" s="32">
        <f t="shared" si="168"/>
        <v>-0.32065452195801036</v>
      </c>
      <c r="U99" s="31">
        <v>368.5505311821193</v>
      </c>
      <c r="V99" s="30">
        <v>424.58266920192631</v>
      </c>
      <c r="W99" s="36">
        <f t="shared" si="169"/>
        <v>56.032138019807007</v>
      </c>
      <c r="X99" s="31">
        <v>382.55962372546128</v>
      </c>
      <c r="Y99" s="30">
        <v>440.72117179375897</v>
      </c>
      <c r="Z99" s="36">
        <f t="shared" si="170"/>
        <v>58.161548068297691</v>
      </c>
      <c r="AA99" s="64">
        <v>2101.7521078045675</v>
      </c>
      <c r="AB99" s="64">
        <v>2143.0459478045673</v>
      </c>
      <c r="AC99" s="64">
        <f t="shared" si="138"/>
        <v>41.293839999999818</v>
      </c>
      <c r="AD99" s="34">
        <f t="shared" si="140"/>
        <v>2.1017521078045675E-3</v>
      </c>
      <c r="AE99" s="34">
        <f t="shared" si="139"/>
        <v>2.1430459478045671E-3</v>
      </c>
      <c r="AF99" s="64">
        <v>2467.2412450000002</v>
      </c>
      <c r="AG99" s="64">
        <v>2478.6986748906202</v>
      </c>
      <c r="AH99" s="64">
        <f t="shared" si="171"/>
        <v>11.457429890620006</v>
      </c>
      <c r="AI99" s="35">
        <f t="shared" si="172"/>
        <v>11.657006150620006</v>
      </c>
      <c r="AJ99" s="33">
        <f t="shared" si="173"/>
        <v>2.4672412450000001E-3</v>
      </c>
      <c r="AK99" s="33">
        <f t="shared" si="174"/>
        <v>2.4786986748906201E-3</v>
      </c>
      <c r="AL99" s="3">
        <v>2.0499999999999998</v>
      </c>
      <c r="AM99" s="3">
        <v>0.24</v>
      </c>
      <c r="AN99" s="3">
        <v>4.4700000000000006</v>
      </c>
      <c r="AO99" s="3">
        <v>4.16</v>
      </c>
      <c r="AP99" s="3">
        <v>0.315</v>
      </c>
      <c r="AQ99" s="3">
        <v>1.85</v>
      </c>
      <c r="AR99" s="3">
        <v>2.71</v>
      </c>
      <c r="AS99" s="3">
        <v>0.28500000000000003</v>
      </c>
      <c r="AT99" s="3">
        <v>5.29</v>
      </c>
      <c r="AU99" s="3">
        <v>4.92</v>
      </c>
      <c r="AV99" s="3">
        <v>0.36499999999999999</v>
      </c>
      <c r="AW99" s="3">
        <v>2.8</v>
      </c>
      <c r="AX99" s="3">
        <f t="shared" si="175"/>
        <v>0.66000000000000014</v>
      </c>
      <c r="AY99" s="3">
        <f t="shared" si="176"/>
        <v>4.500000000000004E-2</v>
      </c>
      <c r="AZ99" s="3">
        <f t="shared" si="177"/>
        <v>0.8199999999999994</v>
      </c>
      <c r="BA99" s="3">
        <f t="shared" si="178"/>
        <v>0.75999999999999979</v>
      </c>
      <c r="BB99" s="3">
        <f t="shared" si="179"/>
        <v>4.9999999999999989E-2</v>
      </c>
      <c r="BC99" s="3">
        <f t="shared" si="180"/>
        <v>0.94999999999999973</v>
      </c>
      <c r="BD99" s="35">
        <f t="shared" si="181"/>
        <v>0.67548888000000018</v>
      </c>
      <c r="BE99" s="35">
        <f t="shared" si="182"/>
        <v>4.6056060000000044E-2</v>
      </c>
      <c r="BF99" s="35">
        <f t="shared" si="183"/>
        <v>0.83924375999999945</v>
      </c>
      <c r="BG99" s="35">
        <f t="shared" si="184"/>
        <v>0.77783567999999981</v>
      </c>
      <c r="BH99" s="35">
        <f t="shared" si="185"/>
        <v>5.1173399999999994E-2</v>
      </c>
      <c r="BI99" s="35">
        <f t="shared" si="186"/>
        <v>0.97229459999999979</v>
      </c>
      <c r="BJ99" s="3">
        <f t="shared" si="187"/>
        <v>1.1657006150620005E-5</v>
      </c>
      <c r="BK99" s="3">
        <f t="shared" si="188"/>
        <v>-4.4739647891110334E-4</v>
      </c>
      <c r="BL99" s="3">
        <f t="shared" si="189"/>
        <v>-1.4913215963703445E-4</v>
      </c>
      <c r="BM99" s="3">
        <v>3.7</v>
      </c>
      <c r="BN99" s="3">
        <f t="shared" si="160"/>
        <v>1.85</v>
      </c>
      <c r="BO99" s="3">
        <v>1.7</v>
      </c>
      <c r="BP99" s="3">
        <f t="shared" si="161"/>
        <v>41.264819504904651</v>
      </c>
      <c r="BQ99" s="38">
        <f t="shared" si="162"/>
        <v>-3.6140267042561257E-6</v>
      </c>
      <c r="BR99" s="38">
        <f t="shared" si="163"/>
        <v>-3.6140267042561259E-3</v>
      </c>
      <c r="BS99" s="38">
        <f t="shared" si="164"/>
        <v>-3.6140267042561258</v>
      </c>
      <c r="BT99" s="8"/>
      <c r="BU99" s="39">
        <f t="shared" si="165"/>
        <v>-4.3368320451073514E-2</v>
      </c>
      <c r="BV99" s="40"/>
      <c r="BW99" s="61"/>
    </row>
    <row r="100" spans="1:75" s="9" customFormat="1" x14ac:dyDescent="0.2">
      <c r="A100" s="3">
        <v>5819</v>
      </c>
      <c r="B100" s="5">
        <v>44118</v>
      </c>
      <c r="C100" s="3">
        <v>14</v>
      </c>
      <c r="D100" s="3">
        <v>8.15</v>
      </c>
      <c r="E100" s="2" t="s">
        <v>14</v>
      </c>
      <c r="F100" s="2" t="s">
        <v>64</v>
      </c>
      <c r="G100" s="8" t="s">
        <v>12</v>
      </c>
      <c r="H100" s="9" t="s">
        <v>33</v>
      </c>
      <c r="I100" s="9" t="s">
        <v>34</v>
      </c>
      <c r="J100" s="9">
        <v>3</v>
      </c>
      <c r="K100" s="9">
        <v>32.481805339201664</v>
      </c>
      <c r="L100" s="9">
        <v>32.485743155615431</v>
      </c>
      <c r="M100" s="9">
        <f t="shared" si="166"/>
        <v>3.9378164137673366E-3</v>
      </c>
      <c r="N100" s="13">
        <v>1.0228459999999999</v>
      </c>
      <c r="O100" s="10">
        <v>8.1044509350949259</v>
      </c>
      <c r="P100" s="28">
        <v>8.1242702565873408</v>
      </c>
      <c r="Q100" s="6">
        <f t="shared" si="167"/>
        <v>1.9819321492414943E-2</v>
      </c>
      <c r="R100" s="11">
        <v>4.301862336489056</v>
      </c>
      <c r="S100" s="29">
        <v>4.4461575785971341</v>
      </c>
      <c r="T100" s="32">
        <f t="shared" si="168"/>
        <v>0.14429524210807809</v>
      </c>
      <c r="U100" s="31">
        <v>365.23343187355897</v>
      </c>
      <c r="V100" s="30">
        <v>344.52483959000773</v>
      </c>
      <c r="W100" s="36">
        <f t="shared" si="169"/>
        <v>-20.708592283551241</v>
      </c>
      <c r="X100" s="31">
        <v>379.12248513735068</v>
      </c>
      <c r="Y100" s="30">
        <v>357.62635982979288</v>
      </c>
      <c r="Z100" s="36">
        <f t="shared" si="170"/>
        <v>-21.496125307557804</v>
      </c>
      <c r="AA100" s="64">
        <v>2092.4022026861262</v>
      </c>
      <c r="AB100" s="64">
        <v>2077.675772686126</v>
      </c>
      <c r="AC100" s="64">
        <f t="shared" si="138"/>
        <v>-14.726430000000164</v>
      </c>
      <c r="AD100" s="34">
        <f t="shared" ref="AD100:AD113" si="190">AA100*10^-6</f>
        <v>2.0924022026861263E-3</v>
      </c>
      <c r="AE100" s="34">
        <f t="shared" si="139"/>
        <v>2.0776757726861258E-3</v>
      </c>
      <c r="AF100" s="64">
        <v>2452.0564271993094</v>
      </c>
      <c r="AG100" s="64">
        <v>2450.5177906467702</v>
      </c>
      <c r="AH100" s="64">
        <f t="shared" si="171"/>
        <v>-1.5386365525391739</v>
      </c>
      <c r="AI100" s="35">
        <f t="shared" si="172"/>
        <v>-1.3391815825391742</v>
      </c>
      <c r="AJ100" s="33">
        <f t="shared" si="173"/>
        <v>2.4520564271993091E-3</v>
      </c>
      <c r="AK100" s="33">
        <f t="shared" si="174"/>
        <v>2.45051779064677E-3</v>
      </c>
      <c r="AL100" s="3">
        <v>2.0499999999999998</v>
      </c>
      <c r="AM100" s="3">
        <v>0.24</v>
      </c>
      <c r="AN100" s="3">
        <v>4.4700000000000006</v>
      </c>
      <c r="AO100" s="3">
        <v>4.16</v>
      </c>
      <c r="AP100" s="3">
        <v>0.315</v>
      </c>
      <c r="AQ100" s="3">
        <v>1.85</v>
      </c>
      <c r="AR100" s="3">
        <v>2.71</v>
      </c>
      <c r="AS100" s="3">
        <v>0.28500000000000003</v>
      </c>
      <c r="AT100" s="3">
        <v>5.29</v>
      </c>
      <c r="AU100" s="3">
        <v>4.92</v>
      </c>
      <c r="AV100" s="3">
        <v>0.36499999999999999</v>
      </c>
      <c r="AW100" s="3">
        <v>2.8</v>
      </c>
      <c r="AX100" s="3">
        <f t="shared" si="175"/>
        <v>0.66000000000000014</v>
      </c>
      <c r="AY100" s="3">
        <f t="shared" si="176"/>
        <v>4.500000000000004E-2</v>
      </c>
      <c r="AZ100" s="3">
        <f t="shared" si="177"/>
        <v>0.8199999999999994</v>
      </c>
      <c r="BA100" s="3">
        <f t="shared" si="178"/>
        <v>0.75999999999999979</v>
      </c>
      <c r="BB100" s="3">
        <f t="shared" si="179"/>
        <v>4.9999999999999989E-2</v>
      </c>
      <c r="BC100" s="3">
        <f t="shared" si="180"/>
        <v>0.94999999999999973</v>
      </c>
      <c r="BD100" s="35">
        <f t="shared" si="181"/>
        <v>0.6750783600000001</v>
      </c>
      <c r="BE100" s="35">
        <f t="shared" si="182"/>
        <v>4.6028070000000039E-2</v>
      </c>
      <c r="BF100" s="35">
        <f t="shared" si="183"/>
        <v>0.83873371999999935</v>
      </c>
      <c r="BG100" s="35">
        <f t="shared" si="184"/>
        <v>0.77736295999999971</v>
      </c>
      <c r="BH100" s="35">
        <f t="shared" si="185"/>
        <v>5.1142299999999988E-2</v>
      </c>
      <c r="BI100" s="35">
        <f t="shared" si="186"/>
        <v>0.97170369999999961</v>
      </c>
      <c r="BJ100" s="3">
        <f t="shared" si="187"/>
        <v>-1.3391815825391741E-6</v>
      </c>
      <c r="BK100" s="3">
        <f t="shared" si="188"/>
        <v>5.1366619686519901E-5</v>
      </c>
      <c r="BL100" s="3">
        <f t="shared" si="189"/>
        <v>1.71222065621733E-5</v>
      </c>
      <c r="BM100" s="3"/>
      <c r="BN100" s="3"/>
      <c r="BO100" s="3"/>
      <c r="BP100" s="3"/>
      <c r="BQ100" s="38"/>
      <c r="BR100" s="38"/>
      <c r="BS100" s="38"/>
      <c r="BT100" s="8"/>
      <c r="BU100" s="39"/>
      <c r="BV100" s="40"/>
      <c r="BW100" s="61"/>
    </row>
    <row r="101" spans="1:75" s="9" customFormat="1" x14ac:dyDescent="0.2">
      <c r="A101" s="3">
        <v>5815</v>
      </c>
      <c r="B101" s="5">
        <v>44118</v>
      </c>
      <c r="C101" s="3">
        <v>14</v>
      </c>
      <c r="D101" s="3">
        <v>8.15</v>
      </c>
      <c r="E101" s="3">
        <v>7835</v>
      </c>
      <c r="F101" s="12" t="s">
        <v>63</v>
      </c>
      <c r="G101" s="8" t="s">
        <v>12</v>
      </c>
      <c r="H101" s="9" t="s">
        <v>33</v>
      </c>
      <c r="I101" s="9" t="s">
        <v>34</v>
      </c>
      <c r="J101" s="9">
        <v>3</v>
      </c>
      <c r="K101" s="9">
        <v>32.481805339201664</v>
      </c>
      <c r="L101" s="9">
        <v>32.53955917515777</v>
      </c>
      <c r="M101" s="9">
        <f t="shared" si="166"/>
        <v>5.7753835956106059E-2</v>
      </c>
      <c r="N101" s="13">
        <v>1.0228870000000001</v>
      </c>
      <c r="O101" s="10">
        <v>8.1044509350949259</v>
      </c>
      <c r="P101" s="28">
        <v>8.2883541011910769</v>
      </c>
      <c r="Q101" s="6">
        <f t="shared" si="167"/>
        <v>0.18390316609615098</v>
      </c>
      <c r="R101" s="11">
        <v>4.301862336489056</v>
      </c>
      <c r="S101" s="29">
        <v>5.8146832003082256</v>
      </c>
      <c r="T101" s="32">
        <f t="shared" si="168"/>
        <v>1.5128208638191696</v>
      </c>
      <c r="U101" s="31">
        <v>365.23343187355897</v>
      </c>
      <c r="V101" s="30">
        <v>211.37476070585532</v>
      </c>
      <c r="W101" s="36">
        <f t="shared" si="169"/>
        <v>-153.85867116770365</v>
      </c>
      <c r="X101" s="31">
        <v>379.12248513735068</v>
      </c>
      <c r="Y101" s="30">
        <v>219.41263267952274</v>
      </c>
      <c r="Z101" s="36">
        <f t="shared" si="170"/>
        <v>-159.70985245782794</v>
      </c>
      <c r="AA101" s="64">
        <v>2092.4022026861262</v>
      </c>
      <c r="AB101" s="64">
        <v>1969.9194826861262</v>
      </c>
      <c r="AC101" s="64">
        <f t="shared" si="138"/>
        <v>-122.48271999999997</v>
      </c>
      <c r="AD101" s="34">
        <f t="shared" si="190"/>
        <v>2.0924022026861263E-3</v>
      </c>
      <c r="AE101" s="34">
        <f t="shared" si="139"/>
        <v>1.969919482686126E-3</v>
      </c>
      <c r="AF101" s="64">
        <v>2452.0564271993094</v>
      </c>
      <c r="AG101" s="64">
        <v>2465.3711323369998</v>
      </c>
      <c r="AH101" s="64">
        <f t="shared" si="171"/>
        <v>13.314705137690453</v>
      </c>
      <c r="AI101" s="35">
        <f t="shared" si="172"/>
        <v>13.514168102690453</v>
      </c>
      <c r="AJ101" s="33">
        <f t="shared" si="173"/>
        <v>2.4520564271993091E-3</v>
      </c>
      <c r="AK101" s="33">
        <f t="shared" si="174"/>
        <v>2.4653711323369999E-3</v>
      </c>
      <c r="AL101" s="3">
        <v>2.0499999999999998</v>
      </c>
      <c r="AM101" s="3">
        <v>0.24</v>
      </c>
      <c r="AN101" s="3">
        <v>4.4700000000000006</v>
      </c>
      <c r="AO101" s="3">
        <v>4.16</v>
      </c>
      <c r="AP101" s="3">
        <v>0.315</v>
      </c>
      <c r="AQ101" s="3">
        <v>1.85</v>
      </c>
      <c r="AR101" s="3">
        <v>2.71</v>
      </c>
      <c r="AS101" s="3">
        <v>0.28500000000000003</v>
      </c>
      <c r="AT101" s="3">
        <v>5.29</v>
      </c>
      <c r="AU101" s="3">
        <v>4.92</v>
      </c>
      <c r="AV101" s="3">
        <v>0.36499999999999999</v>
      </c>
      <c r="AW101" s="3">
        <v>2.8</v>
      </c>
      <c r="AX101" s="3">
        <f t="shared" si="175"/>
        <v>0.66000000000000014</v>
      </c>
      <c r="AY101" s="3">
        <f t="shared" si="176"/>
        <v>4.500000000000004E-2</v>
      </c>
      <c r="AZ101" s="3">
        <f t="shared" si="177"/>
        <v>0.8199999999999994</v>
      </c>
      <c r="BA101" s="3">
        <f t="shared" si="178"/>
        <v>0.75999999999999979</v>
      </c>
      <c r="BB101" s="3">
        <f t="shared" si="179"/>
        <v>4.9999999999999989E-2</v>
      </c>
      <c r="BC101" s="3">
        <f t="shared" si="180"/>
        <v>0.94999999999999973</v>
      </c>
      <c r="BD101" s="35">
        <f t="shared" si="181"/>
        <v>0.67510542000000018</v>
      </c>
      <c r="BE101" s="35">
        <f t="shared" si="182"/>
        <v>4.6029915000000046E-2</v>
      </c>
      <c r="BF101" s="35">
        <f t="shared" si="183"/>
        <v>0.83876733999999942</v>
      </c>
      <c r="BG101" s="35">
        <f t="shared" si="184"/>
        <v>0.77739411999999986</v>
      </c>
      <c r="BH101" s="35">
        <f t="shared" si="185"/>
        <v>5.1144349999999991E-2</v>
      </c>
      <c r="BI101" s="35">
        <f t="shared" si="186"/>
        <v>0.97174264999999982</v>
      </c>
      <c r="BJ101" s="3">
        <f t="shared" si="187"/>
        <v>1.3514168102690452E-5</v>
      </c>
      <c r="BK101" s="3">
        <f t="shared" si="188"/>
        <v>-5.1838000755212736E-4</v>
      </c>
      <c r="BL101" s="3">
        <f t="shared" si="189"/>
        <v>-1.7279333585070911E-4</v>
      </c>
      <c r="BM101" s="3">
        <v>4</v>
      </c>
      <c r="BN101" s="3">
        <f t="shared" ref="BN101:BN106" si="191">BM101/2</f>
        <v>2</v>
      </c>
      <c r="BO101" s="3">
        <v>1.4</v>
      </c>
      <c r="BP101" s="3">
        <f t="shared" ref="BP101:BP106" si="192">(2*3.14159265359*BN101*BO101)+(2*3.14159265359*BN101^2)</f>
        <v>42.725660088824</v>
      </c>
      <c r="BQ101" s="38">
        <f t="shared" ref="BQ101:BQ106" si="193">BL101/BP101</f>
        <v>-4.0442519902906705E-6</v>
      </c>
      <c r="BR101" s="38">
        <f t="shared" ref="BR101:BR106" si="194">BQ101*10^3</f>
        <v>-4.0442519902906702E-3</v>
      </c>
      <c r="BS101" s="38">
        <f t="shared" ref="BS101:BS106" si="195">BQ101*10^6</f>
        <v>-4.0442519902906708</v>
      </c>
      <c r="BT101" s="8">
        <f t="shared" ref="BT101:BT106" si="196">BR101*12</f>
        <v>-4.8531023883488039E-2</v>
      </c>
      <c r="BU101" s="39"/>
      <c r="BV101" s="40">
        <f t="shared" ref="BV101:BV106" si="197">BT101+BU108</f>
        <v>-9.1327490585856513E-2</v>
      </c>
      <c r="BW101" s="61">
        <f>BV101*365</f>
        <v>-33.33453406383763</v>
      </c>
    </row>
    <row r="102" spans="1:75" s="9" customFormat="1" x14ac:dyDescent="0.2">
      <c r="A102" s="3">
        <v>5816</v>
      </c>
      <c r="B102" s="5">
        <v>44118</v>
      </c>
      <c r="C102" s="3">
        <v>14</v>
      </c>
      <c r="D102" s="3">
        <v>8.15</v>
      </c>
      <c r="E102" s="3">
        <v>7827</v>
      </c>
      <c r="F102" s="12" t="s">
        <v>63</v>
      </c>
      <c r="G102" s="8" t="s">
        <v>12</v>
      </c>
      <c r="H102" s="9" t="s">
        <v>33</v>
      </c>
      <c r="I102" s="9" t="s">
        <v>34</v>
      </c>
      <c r="J102" s="9">
        <v>3</v>
      </c>
      <c r="K102" s="9">
        <v>32.481805339201664</v>
      </c>
      <c r="L102" s="9">
        <v>32.522495721634549</v>
      </c>
      <c r="M102" s="9">
        <f t="shared" si="166"/>
        <v>4.0690382432885031E-2</v>
      </c>
      <c r="N102" s="13">
        <v>1.0228740000000001</v>
      </c>
      <c r="O102" s="10">
        <v>8.1044509350949259</v>
      </c>
      <c r="P102" s="28">
        <v>8.255715858179741</v>
      </c>
      <c r="Q102" s="6">
        <f t="shared" si="167"/>
        <v>0.15126492308481509</v>
      </c>
      <c r="R102" s="11">
        <v>4.301862336489056</v>
      </c>
      <c r="S102" s="29">
        <v>5.5181134247698482</v>
      </c>
      <c r="T102" s="32">
        <f t="shared" si="168"/>
        <v>1.2162510882807922</v>
      </c>
      <c r="U102" s="31">
        <v>365.23343187355897</v>
      </c>
      <c r="V102" s="30">
        <v>233.21983915671086</v>
      </c>
      <c r="W102" s="36">
        <f t="shared" si="169"/>
        <v>-132.01359271684811</v>
      </c>
      <c r="X102" s="31">
        <v>379.12248513735068</v>
      </c>
      <c r="Y102" s="30">
        <v>242.0884915208201</v>
      </c>
      <c r="Z102" s="36">
        <f t="shared" si="170"/>
        <v>-137.03399361653058</v>
      </c>
      <c r="AA102" s="64">
        <v>2092.4022026861262</v>
      </c>
      <c r="AB102" s="64">
        <v>1989.9734026861263</v>
      </c>
      <c r="AC102" s="64">
        <f t="shared" si="138"/>
        <v>-102.42879999999991</v>
      </c>
      <c r="AD102" s="34">
        <f t="shared" si="190"/>
        <v>2.0924022026861263E-3</v>
      </c>
      <c r="AE102" s="34">
        <f t="shared" si="139"/>
        <v>1.9899734026861261E-3</v>
      </c>
      <c r="AF102" s="64">
        <v>2452.0564271993094</v>
      </c>
      <c r="AG102" s="64">
        <v>2459.1084182802501</v>
      </c>
      <c r="AH102" s="64">
        <f t="shared" si="171"/>
        <v>7.051991080940752</v>
      </c>
      <c r="AI102" s="35">
        <f t="shared" si="172"/>
        <v>7.2514515109407514</v>
      </c>
      <c r="AJ102" s="33">
        <f t="shared" si="173"/>
        <v>2.4520564271993091E-3</v>
      </c>
      <c r="AK102" s="33">
        <f t="shared" si="174"/>
        <v>2.4591084182802501E-3</v>
      </c>
      <c r="AL102" s="3">
        <v>2.0499999999999998</v>
      </c>
      <c r="AM102" s="3">
        <v>0.24</v>
      </c>
      <c r="AN102" s="3">
        <v>4.4700000000000006</v>
      </c>
      <c r="AO102" s="3">
        <v>4.16</v>
      </c>
      <c r="AP102" s="3">
        <v>0.315</v>
      </c>
      <c r="AQ102" s="3">
        <v>1.85</v>
      </c>
      <c r="AR102" s="3">
        <v>2.71</v>
      </c>
      <c r="AS102" s="3">
        <v>0.28500000000000003</v>
      </c>
      <c r="AT102" s="3">
        <v>5.29</v>
      </c>
      <c r="AU102" s="3">
        <v>4.92</v>
      </c>
      <c r="AV102" s="3">
        <v>0.36499999999999999</v>
      </c>
      <c r="AW102" s="3">
        <v>2.8</v>
      </c>
      <c r="AX102" s="3">
        <f t="shared" si="175"/>
        <v>0.66000000000000014</v>
      </c>
      <c r="AY102" s="3">
        <f t="shared" si="176"/>
        <v>4.500000000000004E-2</v>
      </c>
      <c r="AZ102" s="3">
        <f t="shared" si="177"/>
        <v>0.8199999999999994</v>
      </c>
      <c r="BA102" s="3">
        <f t="shared" si="178"/>
        <v>0.75999999999999979</v>
      </c>
      <c r="BB102" s="3">
        <f t="shared" si="179"/>
        <v>4.9999999999999989E-2</v>
      </c>
      <c r="BC102" s="3">
        <f t="shared" si="180"/>
        <v>0.94999999999999973</v>
      </c>
      <c r="BD102" s="35">
        <f t="shared" si="181"/>
        <v>0.67509684000000014</v>
      </c>
      <c r="BE102" s="35">
        <f t="shared" si="182"/>
        <v>4.6029330000000042E-2</v>
      </c>
      <c r="BF102" s="35">
        <f t="shared" si="183"/>
        <v>0.83875667999999948</v>
      </c>
      <c r="BG102" s="35">
        <f t="shared" si="184"/>
        <v>0.77738423999999984</v>
      </c>
      <c r="BH102" s="35">
        <f t="shared" si="185"/>
        <v>5.1143699999999993E-2</v>
      </c>
      <c r="BI102" s="35">
        <f t="shared" si="186"/>
        <v>0.97173029999999982</v>
      </c>
      <c r="BJ102" s="3">
        <f t="shared" si="187"/>
        <v>7.2514515109407508E-6</v>
      </c>
      <c r="BK102" s="3">
        <f t="shared" si="188"/>
        <v>-2.7814954548007533E-4</v>
      </c>
      <c r="BL102" s="3">
        <f t="shared" si="189"/>
        <v>-9.271651516002511E-5</v>
      </c>
      <c r="BM102" s="3">
        <v>4</v>
      </c>
      <c r="BN102" s="3">
        <f t="shared" si="191"/>
        <v>2</v>
      </c>
      <c r="BO102" s="3">
        <v>2.2999999999999998</v>
      </c>
      <c r="BP102" s="3">
        <f t="shared" si="192"/>
        <v>54.035393641748001</v>
      </c>
      <c r="BQ102" s="38">
        <f t="shared" si="193"/>
        <v>-1.7158478713920554E-6</v>
      </c>
      <c r="BR102" s="38">
        <f t="shared" si="194"/>
        <v>-1.7158478713920555E-3</v>
      </c>
      <c r="BS102" s="38">
        <f t="shared" si="195"/>
        <v>-1.7158478713920553</v>
      </c>
      <c r="BT102" s="8">
        <f t="shared" si="196"/>
        <v>-2.0590174456704666E-2</v>
      </c>
      <c r="BU102" s="39"/>
      <c r="BV102" s="40">
        <f t="shared" si="197"/>
        <v>-4.4955142040825929E-2</v>
      </c>
      <c r="BW102" s="61">
        <f t="shared" ref="BW102:BW106" si="198">BV102*365</f>
        <v>-16.408626844901463</v>
      </c>
    </row>
    <row r="103" spans="1:75" s="9" customFormat="1" x14ac:dyDescent="0.2">
      <c r="A103" s="3">
        <v>5817</v>
      </c>
      <c r="B103" s="5">
        <v>44118</v>
      </c>
      <c r="C103" s="3">
        <v>14</v>
      </c>
      <c r="D103" s="3">
        <v>8.15</v>
      </c>
      <c r="E103" s="3">
        <v>7852</v>
      </c>
      <c r="F103" s="12" t="s">
        <v>63</v>
      </c>
      <c r="G103" s="8" t="s">
        <v>12</v>
      </c>
      <c r="H103" s="9" t="s">
        <v>33</v>
      </c>
      <c r="I103" s="9" t="s">
        <v>34</v>
      </c>
      <c r="J103" s="9">
        <v>3</v>
      </c>
      <c r="K103" s="9">
        <v>32.481805339201664</v>
      </c>
      <c r="L103" s="9">
        <v>32.476554904830735</v>
      </c>
      <c r="M103" s="9">
        <f t="shared" si="166"/>
        <v>-5.2504343709287582E-3</v>
      </c>
      <c r="N103" s="13">
        <v>1.0228390000000001</v>
      </c>
      <c r="O103" s="10">
        <v>8.1044509350949259</v>
      </c>
      <c r="P103" s="28">
        <v>8.2995647882609287</v>
      </c>
      <c r="Q103" s="6">
        <f t="shared" si="167"/>
        <v>0.19511385316600283</v>
      </c>
      <c r="R103" s="11">
        <v>4.301862336489056</v>
      </c>
      <c r="S103" s="29">
        <v>5.9127547811934544</v>
      </c>
      <c r="T103" s="32">
        <f t="shared" si="168"/>
        <v>1.6108924447043984</v>
      </c>
      <c r="U103" s="31">
        <v>365.23343187355897</v>
      </c>
      <c r="V103" s="30">
        <v>204.42266886209535</v>
      </c>
      <c r="W103" s="36">
        <f t="shared" si="169"/>
        <v>-160.81076301146362</v>
      </c>
      <c r="X103" s="31">
        <v>379.12248513735068</v>
      </c>
      <c r="Y103" s="30">
        <v>212.19645270564806</v>
      </c>
      <c r="Z103" s="36">
        <f t="shared" si="170"/>
        <v>-166.92603243170262</v>
      </c>
      <c r="AA103" s="64">
        <v>2092.4022026861262</v>
      </c>
      <c r="AB103" s="64">
        <v>1962.9092826861263</v>
      </c>
      <c r="AC103" s="64">
        <f t="shared" si="138"/>
        <v>-129.49291999999991</v>
      </c>
      <c r="AD103" s="34">
        <f t="shared" si="190"/>
        <v>2.0924022026861263E-3</v>
      </c>
      <c r="AE103" s="34">
        <f t="shared" si="139"/>
        <v>1.9629092826861263E-3</v>
      </c>
      <c r="AF103" s="64">
        <v>2452.0564271993094</v>
      </c>
      <c r="AG103" s="64">
        <v>2466.6744092500699</v>
      </c>
      <c r="AH103" s="64">
        <f t="shared" si="171"/>
        <v>14.617982050760475</v>
      </c>
      <c r="AI103" s="35">
        <f t="shared" si="172"/>
        <v>14.817435655760475</v>
      </c>
      <c r="AJ103" s="33">
        <f t="shared" si="173"/>
        <v>2.4520564271993091E-3</v>
      </c>
      <c r="AK103" s="33">
        <f t="shared" si="174"/>
        <v>2.4666744092500699E-3</v>
      </c>
      <c r="AL103" s="3">
        <v>2.0499999999999998</v>
      </c>
      <c r="AM103" s="3">
        <v>0.24</v>
      </c>
      <c r="AN103" s="3">
        <v>4.4700000000000006</v>
      </c>
      <c r="AO103" s="3">
        <v>4.16</v>
      </c>
      <c r="AP103" s="3">
        <v>0.315</v>
      </c>
      <c r="AQ103" s="3">
        <v>1.85</v>
      </c>
      <c r="AR103" s="3">
        <v>2.71</v>
      </c>
      <c r="AS103" s="3">
        <v>0.28500000000000003</v>
      </c>
      <c r="AT103" s="3">
        <v>5.29</v>
      </c>
      <c r="AU103" s="3">
        <v>4.92</v>
      </c>
      <c r="AV103" s="3">
        <v>0.36499999999999999</v>
      </c>
      <c r="AW103" s="3">
        <v>2.8</v>
      </c>
      <c r="AX103" s="3">
        <f t="shared" si="175"/>
        <v>0.66000000000000014</v>
      </c>
      <c r="AY103" s="3">
        <f t="shared" si="176"/>
        <v>4.500000000000004E-2</v>
      </c>
      <c r="AZ103" s="3">
        <f t="shared" si="177"/>
        <v>0.8199999999999994</v>
      </c>
      <c r="BA103" s="3">
        <f t="shared" si="178"/>
        <v>0.75999999999999979</v>
      </c>
      <c r="BB103" s="3">
        <f t="shared" si="179"/>
        <v>4.9999999999999989E-2</v>
      </c>
      <c r="BC103" s="3">
        <f t="shared" si="180"/>
        <v>0.94999999999999973</v>
      </c>
      <c r="BD103" s="35">
        <f t="shared" si="181"/>
        <v>0.6750737400000002</v>
      </c>
      <c r="BE103" s="35">
        <f t="shared" si="182"/>
        <v>4.6027755000000045E-2</v>
      </c>
      <c r="BF103" s="35">
        <f t="shared" si="183"/>
        <v>0.83872797999999937</v>
      </c>
      <c r="BG103" s="35">
        <f t="shared" si="184"/>
        <v>0.77735763999999985</v>
      </c>
      <c r="BH103" s="35">
        <f t="shared" si="185"/>
        <v>5.1141949999999992E-2</v>
      </c>
      <c r="BI103" s="35">
        <f t="shared" si="186"/>
        <v>0.97169704999999973</v>
      </c>
      <c r="BJ103" s="3">
        <f t="shared" si="187"/>
        <v>1.4817435655760474E-5</v>
      </c>
      <c r="BK103" s="3">
        <f t="shared" si="188"/>
        <v>-5.6834441507633954E-4</v>
      </c>
      <c r="BL103" s="3">
        <f t="shared" si="189"/>
        <v>-1.8944813835877986E-4</v>
      </c>
      <c r="BM103" s="3">
        <v>3.6</v>
      </c>
      <c r="BN103" s="3">
        <f t="shared" si="191"/>
        <v>1.8</v>
      </c>
      <c r="BO103" s="3">
        <v>1.5</v>
      </c>
      <c r="BP103" s="3">
        <f t="shared" si="192"/>
        <v>37.322120724649203</v>
      </c>
      <c r="BQ103" s="38">
        <f t="shared" si="193"/>
        <v>-5.0760282288476662E-6</v>
      </c>
      <c r="BR103" s="38">
        <f t="shared" si="194"/>
        <v>-5.0760282288476663E-3</v>
      </c>
      <c r="BS103" s="38">
        <f t="shared" si="195"/>
        <v>-5.0760282288476661</v>
      </c>
      <c r="BT103" s="8">
        <f t="shared" si="196"/>
        <v>-6.0912338746171996E-2</v>
      </c>
      <c r="BU103" s="39"/>
      <c r="BV103" s="40">
        <f t="shared" si="197"/>
        <v>-0.12017889544840535</v>
      </c>
      <c r="BW103" s="61">
        <f t="shared" si="198"/>
        <v>-43.865296838667952</v>
      </c>
    </row>
    <row r="104" spans="1:75" s="9" customFormat="1" x14ac:dyDescent="0.2">
      <c r="A104" s="3">
        <v>5818</v>
      </c>
      <c r="B104" s="5">
        <v>44118</v>
      </c>
      <c r="C104" s="3">
        <v>14</v>
      </c>
      <c r="D104" s="3">
        <v>8.15</v>
      </c>
      <c r="E104" s="2">
        <v>7848</v>
      </c>
      <c r="F104" s="12" t="s">
        <v>63</v>
      </c>
      <c r="G104" s="8" t="s">
        <v>12</v>
      </c>
      <c r="H104" s="9" t="s">
        <v>33</v>
      </c>
      <c r="I104" s="9" t="s">
        <v>34</v>
      </c>
      <c r="J104" s="9">
        <v>3</v>
      </c>
      <c r="K104" s="9">
        <v>32.481805339201664</v>
      </c>
      <c r="L104" s="9">
        <v>32.50543211726373</v>
      </c>
      <c r="M104" s="9">
        <f t="shared" si="166"/>
        <v>2.3626778062066478E-2</v>
      </c>
      <c r="N104" s="13">
        <v>1.022861</v>
      </c>
      <c r="O104" s="10">
        <v>8.1044509350949259</v>
      </c>
      <c r="P104" s="28">
        <v>8.2621660685748175</v>
      </c>
      <c r="Q104" s="6">
        <f t="shared" si="167"/>
        <v>0.15771513347989163</v>
      </c>
      <c r="R104" s="11">
        <v>4.301862336489056</v>
      </c>
      <c r="S104" s="29">
        <v>5.5681260815435225</v>
      </c>
      <c r="T104" s="32">
        <f t="shared" si="168"/>
        <v>1.2662637450544665</v>
      </c>
      <c r="U104" s="31">
        <v>365.23343187355897</v>
      </c>
      <c r="V104" s="30">
        <v>228.53620398037236</v>
      </c>
      <c r="W104" s="36">
        <f t="shared" si="169"/>
        <v>-136.69722789318661</v>
      </c>
      <c r="X104" s="31">
        <v>379.12248513735068</v>
      </c>
      <c r="Y104" s="30">
        <v>237.22683545539502</v>
      </c>
      <c r="Z104" s="36">
        <f t="shared" si="170"/>
        <v>-141.89564968195566</v>
      </c>
      <c r="AA104" s="64">
        <v>2092.4022026861262</v>
      </c>
      <c r="AB104" s="64">
        <v>1983.8198426861263</v>
      </c>
      <c r="AC104" s="64">
        <f t="shared" si="138"/>
        <v>-108.58235999999988</v>
      </c>
      <c r="AD104" s="34">
        <f t="shared" si="190"/>
        <v>2.0924022026861263E-3</v>
      </c>
      <c r="AE104" s="34">
        <f t="shared" si="139"/>
        <v>1.9838198426861261E-3</v>
      </c>
      <c r="AF104" s="64">
        <v>2452.0564271993094</v>
      </c>
      <c r="AG104" s="64">
        <v>2457.4683850685101</v>
      </c>
      <c r="AH104" s="64">
        <f t="shared" si="171"/>
        <v>5.4119578692007053</v>
      </c>
      <c r="AI104" s="35">
        <f t="shared" si="172"/>
        <v>5.6114157642007054</v>
      </c>
      <c r="AJ104" s="33">
        <f t="shared" si="173"/>
        <v>2.4520564271993091E-3</v>
      </c>
      <c r="AK104" s="33">
        <f t="shared" si="174"/>
        <v>2.45746838506851E-3</v>
      </c>
      <c r="AL104" s="3">
        <v>2.0499999999999998</v>
      </c>
      <c r="AM104" s="3">
        <v>0.24</v>
      </c>
      <c r="AN104" s="3">
        <v>4.4700000000000006</v>
      </c>
      <c r="AO104" s="3">
        <v>4.16</v>
      </c>
      <c r="AP104" s="3">
        <v>0.315</v>
      </c>
      <c r="AQ104" s="3">
        <v>1.85</v>
      </c>
      <c r="AR104" s="3">
        <v>2.71</v>
      </c>
      <c r="AS104" s="3">
        <v>0.28500000000000003</v>
      </c>
      <c r="AT104" s="3">
        <v>5.29</v>
      </c>
      <c r="AU104" s="3">
        <v>4.92</v>
      </c>
      <c r="AV104" s="3">
        <v>0.36499999999999999</v>
      </c>
      <c r="AW104" s="3">
        <v>2.8</v>
      </c>
      <c r="AX104" s="3">
        <f t="shared" si="175"/>
        <v>0.66000000000000014</v>
      </c>
      <c r="AY104" s="3">
        <f t="shared" si="176"/>
        <v>4.500000000000004E-2</v>
      </c>
      <c r="AZ104" s="3">
        <f t="shared" si="177"/>
        <v>0.8199999999999994</v>
      </c>
      <c r="BA104" s="3">
        <f t="shared" si="178"/>
        <v>0.75999999999999979</v>
      </c>
      <c r="BB104" s="3">
        <f t="shared" si="179"/>
        <v>4.9999999999999989E-2</v>
      </c>
      <c r="BC104" s="3">
        <f t="shared" si="180"/>
        <v>0.94999999999999973</v>
      </c>
      <c r="BD104" s="35">
        <f t="shared" si="181"/>
        <v>0.67508826000000011</v>
      </c>
      <c r="BE104" s="35">
        <f t="shared" si="182"/>
        <v>4.6028745000000044E-2</v>
      </c>
      <c r="BF104" s="35">
        <f t="shared" si="183"/>
        <v>0.83874601999999943</v>
      </c>
      <c r="BG104" s="35">
        <f t="shared" si="184"/>
        <v>0.77737435999999982</v>
      </c>
      <c r="BH104" s="35">
        <f t="shared" si="185"/>
        <v>5.1143049999999989E-2</v>
      </c>
      <c r="BI104" s="35">
        <f t="shared" si="186"/>
        <v>0.97171794999999972</v>
      </c>
      <c r="BJ104" s="3">
        <f t="shared" si="187"/>
        <v>5.6114157642007055E-6</v>
      </c>
      <c r="BK104" s="3">
        <f t="shared" si="188"/>
        <v>-2.1523868774947868E-4</v>
      </c>
      <c r="BL104" s="3">
        <f t="shared" si="189"/>
        <v>-7.1746229249826222E-5</v>
      </c>
      <c r="BM104" s="3">
        <v>3.8</v>
      </c>
      <c r="BN104" s="3">
        <f t="shared" si="191"/>
        <v>1.9</v>
      </c>
      <c r="BO104" s="3">
        <v>1.6</v>
      </c>
      <c r="BP104" s="3">
        <f t="shared" si="192"/>
        <v>41.783182292747</v>
      </c>
      <c r="BQ104" s="38">
        <f t="shared" si="193"/>
        <v>-1.7171078245584086E-6</v>
      </c>
      <c r="BR104" s="38">
        <f t="shared" si="194"/>
        <v>-1.7171078245584086E-3</v>
      </c>
      <c r="BS104" s="38">
        <f t="shared" si="195"/>
        <v>-1.7171078245584086</v>
      </c>
      <c r="BT104" s="8">
        <f t="shared" si="196"/>
        <v>-2.0605293894700904E-2</v>
      </c>
      <c r="BU104" s="39"/>
      <c r="BV104" s="40">
        <f t="shared" si="197"/>
        <v>-4.4690169382235093E-2</v>
      </c>
      <c r="BW104" s="61">
        <f t="shared" si="198"/>
        <v>-16.311911824515811</v>
      </c>
    </row>
    <row r="105" spans="1:75" s="9" customFormat="1" x14ac:dyDescent="0.2">
      <c r="A105" s="3">
        <v>5858</v>
      </c>
      <c r="B105" s="5">
        <v>44119</v>
      </c>
      <c r="C105" s="3">
        <v>14</v>
      </c>
      <c r="D105" s="3">
        <v>8.15</v>
      </c>
      <c r="E105" s="2">
        <v>7849</v>
      </c>
      <c r="F105" s="12" t="s">
        <v>63</v>
      </c>
      <c r="G105" s="8" t="s">
        <v>12</v>
      </c>
      <c r="H105" s="9" t="s">
        <v>51</v>
      </c>
      <c r="I105" s="9" t="s">
        <v>52</v>
      </c>
      <c r="J105" s="9">
        <v>3</v>
      </c>
      <c r="K105" s="9">
        <v>33.099943804487175</v>
      </c>
      <c r="L105" s="9">
        <v>33.048767938264042</v>
      </c>
      <c r="M105" s="9">
        <f t="shared" si="166"/>
        <v>-5.1175866223132971E-2</v>
      </c>
      <c r="N105" s="13">
        <v>1.0232749999999999</v>
      </c>
      <c r="O105" s="10">
        <v>8.1205500455014352</v>
      </c>
      <c r="P105" s="28">
        <v>8.3155636006173506</v>
      </c>
      <c r="Q105" s="6">
        <f t="shared" si="167"/>
        <v>0.19501355511591534</v>
      </c>
      <c r="R105" s="11">
        <v>4.4541787689205634</v>
      </c>
      <c r="S105" s="29">
        <v>6.0593999622386949</v>
      </c>
      <c r="T105" s="32">
        <f t="shared" si="168"/>
        <v>1.6052211933181315</v>
      </c>
      <c r="U105" s="31">
        <v>346.24407756695922</v>
      </c>
      <c r="V105" s="30">
        <v>192.09357785908946</v>
      </c>
      <c r="W105" s="36">
        <f t="shared" si="169"/>
        <v>-154.15049970786976</v>
      </c>
      <c r="X105" s="31">
        <v>359.40641076733465</v>
      </c>
      <c r="Y105" s="30">
        <v>199.39615113331962</v>
      </c>
      <c r="Z105" s="36">
        <f t="shared" si="170"/>
        <v>-160.01025963401503</v>
      </c>
      <c r="AA105" s="64">
        <v>2077.6005172993064</v>
      </c>
      <c r="AB105" s="64">
        <v>1936.7533172993064</v>
      </c>
      <c r="AC105" s="64">
        <f t="shared" si="138"/>
        <v>-140.84719999999993</v>
      </c>
      <c r="AD105" s="34">
        <f t="shared" si="190"/>
        <v>2.0776005172993064E-3</v>
      </c>
      <c r="AE105" s="34">
        <f t="shared" si="139"/>
        <v>1.9367533172993064E-3</v>
      </c>
      <c r="AF105" s="64">
        <v>2453.8691957598217</v>
      </c>
      <c r="AG105" s="64">
        <v>2458.1907722555902</v>
      </c>
      <c r="AH105" s="64">
        <f t="shared" si="171"/>
        <v>4.3215764957685678</v>
      </c>
      <c r="AI105" s="35">
        <f t="shared" si="172"/>
        <v>4.5211151207685667</v>
      </c>
      <c r="AJ105" s="33">
        <f t="shared" si="173"/>
        <v>2.4538691957598216E-3</v>
      </c>
      <c r="AK105" s="33">
        <f t="shared" si="174"/>
        <v>2.4581907722555901E-3</v>
      </c>
      <c r="AL105" s="3">
        <v>2.0499999999999998</v>
      </c>
      <c r="AM105" s="3">
        <v>0.24</v>
      </c>
      <c r="AN105" s="3">
        <v>4.4700000000000006</v>
      </c>
      <c r="AO105" s="3">
        <v>4.16</v>
      </c>
      <c r="AP105" s="3">
        <v>0.315</v>
      </c>
      <c r="AQ105" s="3">
        <v>1.85</v>
      </c>
      <c r="AR105" s="3">
        <v>2.71</v>
      </c>
      <c r="AS105" s="3">
        <v>0.28500000000000003</v>
      </c>
      <c r="AT105" s="3">
        <v>5.29</v>
      </c>
      <c r="AU105" s="3">
        <v>4.92</v>
      </c>
      <c r="AV105" s="3">
        <v>0.36499999999999999</v>
      </c>
      <c r="AW105" s="3">
        <v>2.8</v>
      </c>
      <c r="AX105" s="3">
        <f t="shared" si="175"/>
        <v>0.66000000000000014</v>
      </c>
      <c r="AY105" s="3">
        <f t="shared" si="176"/>
        <v>4.500000000000004E-2</v>
      </c>
      <c r="AZ105" s="3">
        <f t="shared" si="177"/>
        <v>0.8199999999999994</v>
      </c>
      <c r="BA105" s="3">
        <f t="shared" si="178"/>
        <v>0.75999999999999979</v>
      </c>
      <c r="BB105" s="3">
        <f t="shared" si="179"/>
        <v>4.9999999999999989E-2</v>
      </c>
      <c r="BC105" s="3">
        <f t="shared" si="180"/>
        <v>0.94999999999999973</v>
      </c>
      <c r="BD105" s="35">
        <f t="shared" si="181"/>
        <v>0.67536150000000006</v>
      </c>
      <c r="BE105" s="35">
        <f t="shared" si="182"/>
        <v>4.6047375000000036E-2</v>
      </c>
      <c r="BF105" s="35">
        <f t="shared" si="183"/>
        <v>0.83908549999999937</v>
      </c>
      <c r="BG105" s="35">
        <f t="shared" si="184"/>
        <v>0.77768899999999974</v>
      </c>
      <c r="BH105" s="35">
        <f t="shared" si="185"/>
        <v>5.1163749999999987E-2</v>
      </c>
      <c r="BI105" s="35">
        <f t="shared" si="186"/>
        <v>0.97211124999999965</v>
      </c>
      <c r="BJ105" s="3">
        <f t="shared" si="187"/>
        <v>4.5211151207685668E-6</v>
      </c>
      <c r="BK105" s="3">
        <f t="shared" si="188"/>
        <v>-1.7348790282016704E-4</v>
      </c>
      <c r="BL105" s="3">
        <f t="shared" si="189"/>
        <v>-5.7829300940055683E-5</v>
      </c>
      <c r="BM105" s="3">
        <v>3.4</v>
      </c>
      <c r="BN105" s="3">
        <f t="shared" si="191"/>
        <v>1.7</v>
      </c>
      <c r="BO105" s="3">
        <v>1.3</v>
      </c>
      <c r="BP105" s="3">
        <f t="shared" si="192"/>
        <v>32.044245066617997</v>
      </c>
      <c r="BQ105" s="38">
        <f t="shared" si="193"/>
        <v>-1.8046704117956955E-6</v>
      </c>
      <c r="BR105" s="38">
        <f t="shared" si="194"/>
        <v>-1.8046704117956956E-3</v>
      </c>
      <c r="BS105" s="38">
        <f t="shared" si="195"/>
        <v>-1.8046704117956955</v>
      </c>
      <c r="BT105" s="8">
        <f t="shared" si="196"/>
        <v>-2.1656044941548346E-2</v>
      </c>
      <c r="BU105" s="39"/>
      <c r="BV105" s="40">
        <f t="shared" si="197"/>
        <v>-6.4332371960884094E-2</v>
      </c>
      <c r="BW105" s="61">
        <f t="shared" si="198"/>
        <v>-23.481315765722695</v>
      </c>
    </row>
    <row r="106" spans="1:75" s="9" customFormat="1" x14ac:dyDescent="0.2">
      <c r="A106" s="3">
        <v>5859</v>
      </c>
      <c r="B106" s="5">
        <v>44119</v>
      </c>
      <c r="C106" s="3">
        <v>14</v>
      </c>
      <c r="D106" s="3">
        <v>8.15</v>
      </c>
      <c r="E106" s="2">
        <v>7858</v>
      </c>
      <c r="F106" s="12" t="s">
        <v>63</v>
      </c>
      <c r="G106" s="8" t="s">
        <v>12</v>
      </c>
      <c r="H106" s="9" t="s">
        <v>51</v>
      </c>
      <c r="I106" s="9" t="s">
        <v>52</v>
      </c>
      <c r="J106" s="9">
        <v>3</v>
      </c>
      <c r="K106" s="9">
        <v>33.099943804487175</v>
      </c>
      <c r="L106" s="9">
        <v>33.072387739419696</v>
      </c>
      <c r="M106" s="9">
        <f t="shared" si="166"/>
        <v>-2.7556065067479096E-2</v>
      </c>
      <c r="N106" s="13">
        <v>1.023293</v>
      </c>
      <c r="O106" s="10">
        <v>8.1205500455014352</v>
      </c>
      <c r="P106" s="28">
        <v>8.3079380406517505</v>
      </c>
      <c r="Q106" s="6">
        <f t="shared" si="167"/>
        <v>0.18738799515031523</v>
      </c>
      <c r="R106" s="11">
        <v>4.4541787689205634</v>
      </c>
      <c r="S106" s="29">
        <v>5.9986271652766403</v>
      </c>
      <c r="T106" s="32">
        <f t="shared" si="168"/>
        <v>1.5444483963560769</v>
      </c>
      <c r="U106" s="31">
        <v>346.24407756695922</v>
      </c>
      <c r="V106" s="30">
        <v>196.85989601714439</v>
      </c>
      <c r="W106" s="36">
        <f t="shared" si="169"/>
        <v>-149.38418154981483</v>
      </c>
      <c r="X106" s="31">
        <v>359.40641076733465</v>
      </c>
      <c r="Y106" s="30">
        <v>204.34356442993302</v>
      </c>
      <c r="Z106" s="36">
        <f t="shared" si="170"/>
        <v>-155.06284633740162</v>
      </c>
      <c r="AA106" s="64">
        <v>2077.6005172993064</v>
      </c>
      <c r="AB106" s="64">
        <v>1944.2479972993065</v>
      </c>
      <c r="AC106" s="64">
        <f t="shared" si="138"/>
        <v>-133.35251999999991</v>
      </c>
      <c r="AD106" s="34">
        <f t="shared" si="190"/>
        <v>2.0776005172993064E-3</v>
      </c>
      <c r="AE106" s="34">
        <f t="shared" si="139"/>
        <v>1.9442479972993064E-3</v>
      </c>
      <c r="AF106" s="64">
        <v>2453.8691957598217</v>
      </c>
      <c r="AG106" s="64">
        <v>2460.1758200453401</v>
      </c>
      <c r="AH106" s="64">
        <f t="shared" si="171"/>
        <v>6.30662428551841</v>
      </c>
      <c r="AI106" s="35">
        <f t="shared" si="172"/>
        <v>6.5061664205184098</v>
      </c>
      <c r="AJ106" s="33">
        <f t="shared" si="173"/>
        <v>2.4538691957598216E-3</v>
      </c>
      <c r="AK106" s="33">
        <f t="shared" si="174"/>
        <v>2.46017582004534E-3</v>
      </c>
      <c r="AL106" s="3">
        <v>2.0499999999999998</v>
      </c>
      <c r="AM106" s="3">
        <v>0.24</v>
      </c>
      <c r="AN106" s="3">
        <v>4.4700000000000006</v>
      </c>
      <c r="AO106" s="3">
        <v>4.16</v>
      </c>
      <c r="AP106" s="3">
        <v>0.315</v>
      </c>
      <c r="AQ106" s="3">
        <v>1.85</v>
      </c>
      <c r="AR106" s="3">
        <v>2.71</v>
      </c>
      <c r="AS106" s="3">
        <v>0.28500000000000003</v>
      </c>
      <c r="AT106" s="3">
        <v>5.29</v>
      </c>
      <c r="AU106" s="3">
        <v>4.92</v>
      </c>
      <c r="AV106" s="3">
        <v>0.36499999999999999</v>
      </c>
      <c r="AW106" s="3">
        <v>2.8</v>
      </c>
      <c r="AX106" s="3">
        <f t="shared" si="175"/>
        <v>0.66000000000000014</v>
      </c>
      <c r="AY106" s="3">
        <f t="shared" si="176"/>
        <v>4.500000000000004E-2</v>
      </c>
      <c r="AZ106" s="3">
        <f t="shared" si="177"/>
        <v>0.8199999999999994</v>
      </c>
      <c r="BA106" s="3">
        <f t="shared" si="178"/>
        <v>0.75999999999999979</v>
      </c>
      <c r="BB106" s="3">
        <f t="shared" si="179"/>
        <v>4.9999999999999989E-2</v>
      </c>
      <c r="BC106" s="3">
        <f t="shared" si="180"/>
        <v>0.94999999999999973</v>
      </c>
      <c r="BD106" s="35">
        <f t="shared" si="181"/>
        <v>0.67537338000000013</v>
      </c>
      <c r="BE106" s="35">
        <f t="shared" si="182"/>
        <v>4.604818500000004E-2</v>
      </c>
      <c r="BF106" s="35">
        <f t="shared" si="183"/>
        <v>0.83910025999999938</v>
      </c>
      <c r="BG106" s="35">
        <f t="shared" si="184"/>
        <v>0.77770267999999976</v>
      </c>
      <c r="BH106" s="35">
        <f t="shared" si="185"/>
        <v>5.1164649999999992E-2</v>
      </c>
      <c r="BI106" s="35">
        <f t="shared" si="186"/>
        <v>0.97212834999999975</v>
      </c>
      <c r="BJ106" s="3">
        <f t="shared" si="187"/>
        <v>6.5061664205184098E-6</v>
      </c>
      <c r="BK106" s="3">
        <f t="shared" si="188"/>
        <v>-2.4966429581068294E-4</v>
      </c>
      <c r="BL106" s="3">
        <f t="shared" si="189"/>
        <v>-8.3221431936894314E-5</v>
      </c>
      <c r="BM106" s="3">
        <v>3.7</v>
      </c>
      <c r="BN106" s="3">
        <f t="shared" si="191"/>
        <v>1.85</v>
      </c>
      <c r="BO106" s="3">
        <v>2.2000000000000002</v>
      </c>
      <c r="BP106" s="3">
        <f t="shared" si="192"/>
        <v>47.076765914046149</v>
      </c>
      <c r="BQ106" s="38">
        <f t="shared" si="193"/>
        <v>-1.7677814166088201E-6</v>
      </c>
      <c r="BR106" s="38">
        <f t="shared" si="194"/>
        <v>-1.7677814166088201E-3</v>
      </c>
      <c r="BS106" s="38">
        <f t="shared" si="195"/>
        <v>-1.7677814166088202</v>
      </c>
      <c r="BT106" s="8">
        <f t="shared" si="196"/>
        <v>-2.1213376999305842E-2</v>
      </c>
      <c r="BU106" s="39"/>
      <c r="BV106" s="40">
        <f t="shared" si="197"/>
        <v>-4.0390399680059474E-2</v>
      </c>
      <c r="BW106" s="61">
        <f t="shared" si="198"/>
        <v>-14.742495883221709</v>
      </c>
    </row>
    <row r="107" spans="1:75" s="9" customFormat="1" x14ac:dyDescent="0.2">
      <c r="A107" s="3">
        <v>2260</v>
      </c>
      <c r="B107" s="5">
        <v>44117</v>
      </c>
      <c r="C107" s="3">
        <v>14</v>
      </c>
      <c r="D107" s="3">
        <v>8.15</v>
      </c>
      <c r="E107" s="2" t="s">
        <v>14</v>
      </c>
      <c r="F107" s="2" t="s">
        <v>64</v>
      </c>
      <c r="G107" s="14" t="s">
        <v>13</v>
      </c>
      <c r="H107" s="9" t="s">
        <v>24</v>
      </c>
      <c r="I107" s="9" t="s">
        <v>25</v>
      </c>
      <c r="J107" s="9">
        <v>3</v>
      </c>
      <c r="K107" s="9">
        <v>31.311795525040644</v>
      </c>
      <c r="L107" s="9">
        <v>31.328870146752145</v>
      </c>
      <c r="M107" s="9">
        <f t="shared" si="166"/>
        <v>1.7074621711500981E-2</v>
      </c>
      <c r="N107" s="9">
        <v>1.021965</v>
      </c>
      <c r="O107" s="10">
        <v>8.1060533430761872</v>
      </c>
      <c r="P107" s="28">
        <v>8.1012579055612068</v>
      </c>
      <c r="Q107" s="6">
        <f t="shared" si="167"/>
        <v>-4.7954375149803496E-3</v>
      </c>
      <c r="R107" s="11">
        <v>4.2912930549443287</v>
      </c>
      <c r="S107" s="29">
        <v>4.2566012500327037</v>
      </c>
      <c r="T107" s="32">
        <f t="shared" si="168"/>
        <v>-3.4691804911624935E-2</v>
      </c>
      <c r="U107" s="31">
        <v>371.98414327718638</v>
      </c>
      <c r="V107" s="30">
        <v>377.05554577442035</v>
      </c>
      <c r="W107" s="36">
        <f t="shared" si="169"/>
        <v>5.0714024972339757</v>
      </c>
      <c r="X107" s="31">
        <v>386.13926093235199</v>
      </c>
      <c r="Y107" s="30">
        <v>391.40350723352327</v>
      </c>
      <c r="Z107" s="36">
        <f t="shared" si="170"/>
        <v>5.2642463011712834</v>
      </c>
      <c r="AA107" s="64">
        <v>2120.18273</v>
      </c>
      <c r="AB107" s="64">
        <v>2123.0289400000001</v>
      </c>
      <c r="AC107" s="64">
        <f t="shared" si="138"/>
        <v>2.8462100000001556</v>
      </c>
      <c r="AD107" s="34">
        <f t="shared" si="190"/>
        <v>2.1201827300000001E-3</v>
      </c>
      <c r="AE107" s="34">
        <f t="shared" si="139"/>
        <v>2.12302894E-3</v>
      </c>
      <c r="AF107" s="64">
        <v>2472.6097051999091</v>
      </c>
      <c r="AG107" s="64">
        <v>2472.4417335046001</v>
      </c>
      <c r="AH107" s="64">
        <f t="shared" si="171"/>
        <v>-0.16797169530900646</v>
      </c>
      <c r="AI107" s="35">
        <f t="shared" si="172"/>
        <v>3.1311479690993127E-2</v>
      </c>
      <c r="AJ107" s="33">
        <f t="shared" si="173"/>
        <v>2.4726097051999091E-3</v>
      </c>
      <c r="AK107" s="33">
        <f t="shared" si="174"/>
        <v>2.4724417335046001E-3</v>
      </c>
      <c r="AL107" s="3">
        <v>2.0499999999999998</v>
      </c>
      <c r="AM107" s="3">
        <v>0.24</v>
      </c>
      <c r="AN107" s="3">
        <v>4.4700000000000006</v>
      </c>
      <c r="AO107" s="3">
        <v>4.16</v>
      </c>
      <c r="AP107" s="3">
        <v>0.315</v>
      </c>
      <c r="AQ107" s="3">
        <v>1.85</v>
      </c>
      <c r="AR107" s="3">
        <v>2.71</v>
      </c>
      <c r="AS107" s="3">
        <v>0.28500000000000003</v>
      </c>
      <c r="AT107" s="3">
        <v>5.29</v>
      </c>
      <c r="AU107" s="3">
        <v>4.92</v>
      </c>
      <c r="AV107" s="3">
        <v>0.36499999999999999</v>
      </c>
      <c r="AW107" s="3">
        <v>2.8</v>
      </c>
      <c r="AX107" s="3">
        <f t="shared" si="175"/>
        <v>0.66000000000000014</v>
      </c>
      <c r="AY107" s="3">
        <f t="shared" si="176"/>
        <v>4.500000000000004E-2</v>
      </c>
      <c r="AZ107" s="3">
        <f t="shared" si="177"/>
        <v>0.8199999999999994</v>
      </c>
      <c r="BA107" s="3">
        <f t="shared" si="178"/>
        <v>0.75999999999999979</v>
      </c>
      <c r="BB107" s="3">
        <f t="shared" si="179"/>
        <v>4.9999999999999989E-2</v>
      </c>
      <c r="BC107" s="3">
        <f t="shared" si="180"/>
        <v>0.94999999999999973</v>
      </c>
      <c r="BD107" s="35">
        <f t="shared" si="181"/>
        <v>0.67449690000000018</v>
      </c>
      <c r="BE107" s="35">
        <f t="shared" si="182"/>
        <v>4.5988425000000041E-2</v>
      </c>
      <c r="BF107" s="35">
        <f t="shared" si="183"/>
        <v>0.83801129999999935</v>
      </c>
      <c r="BG107" s="35">
        <f t="shared" si="184"/>
        <v>0.77669339999999976</v>
      </c>
      <c r="BH107" s="35">
        <f t="shared" si="185"/>
        <v>5.1098249999999991E-2</v>
      </c>
      <c r="BI107" s="35">
        <f t="shared" si="186"/>
        <v>0.97086674999999978</v>
      </c>
      <c r="BJ107" s="3">
        <f t="shared" si="187"/>
        <v>3.1311479690993125E-8</v>
      </c>
      <c r="BK107" s="3">
        <f t="shared" si="188"/>
        <v>-1.1999713628402173E-6</v>
      </c>
      <c r="BL107" s="3">
        <f t="shared" si="189"/>
        <v>-3.9999045428007243E-7</v>
      </c>
      <c r="BM107" s="3"/>
      <c r="BN107" s="3"/>
      <c r="BO107" s="3"/>
      <c r="BP107" s="3"/>
      <c r="BQ107" s="38"/>
      <c r="BR107" s="38"/>
      <c r="BS107" s="38"/>
      <c r="BT107" s="8"/>
      <c r="BU107" s="39"/>
      <c r="BV107" s="40"/>
      <c r="BW107" s="61"/>
    </row>
    <row r="108" spans="1:75" s="9" customFormat="1" x14ac:dyDescent="0.2">
      <c r="A108" s="3">
        <v>2256</v>
      </c>
      <c r="B108" s="5">
        <v>44117</v>
      </c>
      <c r="C108" s="3">
        <v>14</v>
      </c>
      <c r="D108" s="3">
        <v>8.15</v>
      </c>
      <c r="E108" s="3">
        <v>7835</v>
      </c>
      <c r="F108" s="12" t="s">
        <v>63</v>
      </c>
      <c r="G108" s="14" t="s">
        <v>13</v>
      </c>
      <c r="H108" s="9" t="s">
        <v>24</v>
      </c>
      <c r="I108" s="9" t="s">
        <v>25</v>
      </c>
      <c r="J108" s="9">
        <v>3</v>
      </c>
      <c r="K108" s="9">
        <v>31.311795525040644</v>
      </c>
      <c r="L108" s="9">
        <v>31.186676503115645</v>
      </c>
      <c r="M108" s="9">
        <f t="shared" si="166"/>
        <v>-0.12511902192499846</v>
      </c>
      <c r="N108" s="9">
        <v>1.021857</v>
      </c>
      <c r="O108" s="10">
        <v>8.1060533430761872</v>
      </c>
      <c r="P108" s="28">
        <v>8.0515322615611904</v>
      </c>
      <c r="Q108" s="6">
        <f t="shared" si="167"/>
        <v>-5.4521081514996794E-2</v>
      </c>
      <c r="R108" s="11">
        <v>4.2912930549443287</v>
      </c>
      <c r="S108" s="29">
        <v>3.9141576352137104</v>
      </c>
      <c r="T108" s="32">
        <f t="shared" si="168"/>
        <v>-0.37713541973061826</v>
      </c>
      <c r="U108" s="31">
        <v>371.98414327718638</v>
      </c>
      <c r="V108" s="30">
        <v>437.49826088877063</v>
      </c>
      <c r="W108" s="36">
        <f t="shared" si="169"/>
        <v>65.514117611584254</v>
      </c>
      <c r="X108" s="31">
        <v>386.13926093235199</v>
      </c>
      <c r="Y108" s="30">
        <v>454.1475644751896</v>
      </c>
      <c r="Z108" s="36">
        <f t="shared" si="170"/>
        <v>68.008303542837609</v>
      </c>
      <c r="AA108" s="64">
        <v>2120.18273</v>
      </c>
      <c r="AB108" s="64">
        <v>2166.7591000000002</v>
      </c>
      <c r="AC108" s="64">
        <f t="shared" si="138"/>
        <v>46.576370000000225</v>
      </c>
      <c r="AD108" s="34">
        <f t="shared" si="190"/>
        <v>2.1201827300000001E-3</v>
      </c>
      <c r="AE108" s="34">
        <f t="shared" si="139"/>
        <v>2.1667590999999999E-3</v>
      </c>
      <c r="AF108" s="64">
        <v>2472.6097051999091</v>
      </c>
      <c r="AG108" s="64">
        <v>2484.3397527588854</v>
      </c>
      <c r="AH108" s="64">
        <f t="shared" si="171"/>
        <v>11.730047558976366</v>
      </c>
      <c r="AI108" s="35">
        <f t="shared" si="172"/>
        <v>11.929309673976366</v>
      </c>
      <c r="AJ108" s="33">
        <f t="shared" si="173"/>
        <v>2.4726097051999091E-3</v>
      </c>
      <c r="AK108" s="33">
        <f t="shared" si="174"/>
        <v>2.4843397527588855E-3</v>
      </c>
      <c r="AL108" s="3">
        <v>2.0499999999999998</v>
      </c>
      <c r="AM108" s="3">
        <v>0.24</v>
      </c>
      <c r="AN108" s="3">
        <v>4.4700000000000006</v>
      </c>
      <c r="AO108" s="3">
        <v>4.16</v>
      </c>
      <c r="AP108" s="3">
        <v>0.315</v>
      </c>
      <c r="AQ108" s="3">
        <v>1.85</v>
      </c>
      <c r="AR108" s="3">
        <v>2.71</v>
      </c>
      <c r="AS108" s="3">
        <v>0.28500000000000003</v>
      </c>
      <c r="AT108" s="3">
        <v>5.29</v>
      </c>
      <c r="AU108" s="3">
        <v>4.92</v>
      </c>
      <c r="AV108" s="3">
        <v>0.36499999999999999</v>
      </c>
      <c r="AW108" s="3">
        <v>2.8</v>
      </c>
      <c r="AX108" s="3">
        <f t="shared" si="175"/>
        <v>0.66000000000000014</v>
      </c>
      <c r="AY108" s="3">
        <f t="shared" si="176"/>
        <v>4.500000000000004E-2</v>
      </c>
      <c r="AZ108" s="3">
        <f t="shared" si="177"/>
        <v>0.8199999999999994</v>
      </c>
      <c r="BA108" s="3">
        <f t="shared" si="178"/>
        <v>0.75999999999999979</v>
      </c>
      <c r="BB108" s="3">
        <f t="shared" si="179"/>
        <v>4.9999999999999989E-2</v>
      </c>
      <c r="BC108" s="3">
        <f t="shared" si="180"/>
        <v>0.94999999999999973</v>
      </c>
      <c r="BD108" s="35">
        <f t="shared" si="181"/>
        <v>0.67442562000000017</v>
      </c>
      <c r="BE108" s="35">
        <f t="shared" si="182"/>
        <v>4.5983565000000039E-2</v>
      </c>
      <c r="BF108" s="35">
        <f t="shared" si="183"/>
        <v>0.83792273999999944</v>
      </c>
      <c r="BG108" s="35">
        <f t="shared" si="184"/>
        <v>0.77661131999999977</v>
      </c>
      <c r="BH108" s="35">
        <f t="shared" si="185"/>
        <v>5.1092849999999988E-2</v>
      </c>
      <c r="BI108" s="35">
        <f t="shared" si="186"/>
        <v>0.97076414999999971</v>
      </c>
      <c r="BJ108" s="3">
        <f t="shared" si="187"/>
        <v>1.1929309673976365E-5</v>
      </c>
      <c r="BK108" s="3">
        <f t="shared" si="188"/>
        <v>-4.5712682233201745E-4</v>
      </c>
      <c r="BL108" s="3">
        <f t="shared" si="189"/>
        <v>-1.5237560744400583E-4</v>
      </c>
      <c r="BM108" s="3">
        <v>4</v>
      </c>
      <c r="BN108" s="3">
        <f t="shared" ref="BN108:BN113" si="199">BM108/2</f>
        <v>2</v>
      </c>
      <c r="BO108" s="3">
        <v>1.4</v>
      </c>
      <c r="BP108" s="3">
        <f t="shared" ref="BP108:BP113" si="200">(2*3.14159265359*BN108*BO108)+(2*3.14159265359*BN108^2)</f>
        <v>42.725660088824</v>
      </c>
      <c r="BQ108" s="38">
        <f t="shared" ref="BQ108:BQ113" si="201">BL108/BP108</f>
        <v>-3.5663722251973729E-6</v>
      </c>
      <c r="BR108" s="38">
        <f t="shared" ref="BR108:BR113" si="202">BQ108*10^3</f>
        <v>-3.5663722251973728E-3</v>
      </c>
      <c r="BS108" s="38">
        <f t="shared" ref="BS108:BS113" si="203">BQ108*10^6</f>
        <v>-3.5663722251973731</v>
      </c>
      <c r="BT108" s="8"/>
      <c r="BU108" s="39">
        <f t="shared" ref="BU108:BU113" si="204">BR108*12</f>
        <v>-4.2796466702368474E-2</v>
      </c>
      <c r="BV108" s="40"/>
      <c r="BW108" s="61"/>
    </row>
    <row r="109" spans="1:75" s="9" customFormat="1" x14ac:dyDescent="0.2">
      <c r="A109" s="3">
        <v>2257</v>
      </c>
      <c r="B109" s="5">
        <v>44117</v>
      </c>
      <c r="C109" s="3">
        <v>14</v>
      </c>
      <c r="D109" s="3">
        <v>8.15</v>
      </c>
      <c r="E109" s="3">
        <v>7827</v>
      </c>
      <c r="F109" s="12" t="s">
        <v>63</v>
      </c>
      <c r="G109" s="14" t="s">
        <v>13</v>
      </c>
      <c r="H109" s="9" t="s">
        <v>24</v>
      </c>
      <c r="I109" s="9" t="s">
        <v>25</v>
      </c>
      <c r="J109" s="9">
        <v>3</v>
      </c>
      <c r="K109" s="9">
        <v>31.311795525040644</v>
      </c>
      <c r="L109" s="9">
        <v>31.339377533105946</v>
      </c>
      <c r="M109" s="9">
        <f t="shared" si="166"/>
        <v>2.7582008065301977E-2</v>
      </c>
      <c r="N109" s="9">
        <v>1.021973</v>
      </c>
      <c r="O109" s="10">
        <v>8.1060533430761872</v>
      </c>
      <c r="P109" s="28">
        <v>8.0653421332491106</v>
      </c>
      <c r="Q109" s="6">
        <f t="shared" si="167"/>
        <v>-4.0711209827076544E-2</v>
      </c>
      <c r="R109" s="11">
        <v>4.2912930549443287</v>
      </c>
      <c r="S109" s="29">
        <v>4.0133110451575966</v>
      </c>
      <c r="T109" s="32">
        <f t="shared" si="168"/>
        <v>-0.27798200978673204</v>
      </c>
      <c r="U109" s="31">
        <v>371.98414327718638</v>
      </c>
      <c r="V109" s="30">
        <v>419.33693788065574</v>
      </c>
      <c r="W109" s="36">
        <f t="shared" si="169"/>
        <v>47.352794603469363</v>
      </c>
      <c r="X109" s="31">
        <v>386.13926093235199</v>
      </c>
      <c r="Y109" s="30">
        <v>435.29372353230167</v>
      </c>
      <c r="Z109" s="36">
        <f t="shared" si="170"/>
        <v>49.154462599949682</v>
      </c>
      <c r="AA109" s="64">
        <v>2120.18273</v>
      </c>
      <c r="AB109" s="64">
        <v>2153.7674900000002</v>
      </c>
      <c r="AC109" s="64">
        <f t="shared" si="138"/>
        <v>33.584760000000188</v>
      </c>
      <c r="AD109" s="34">
        <f t="shared" si="190"/>
        <v>2.1201827300000001E-3</v>
      </c>
      <c r="AE109" s="34">
        <f t="shared" si="139"/>
        <v>2.1537674900000002E-3</v>
      </c>
      <c r="AF109" s="64">
        <v>2472.6097051999091</v>
      </c>
      <c r="AG109" s="64">
        <v>2480.9988444544301</v>
      </c>
      <c r="AH109" s="64">
        <f t="shared" si="171"/>
        <v>8.3891392545210692</v>
      </c>
      <c r="AI109" s="35">
        <f t="shared" si="172"/>
        <v>8.5884239895210683</v>
      </c>
      <c r="AJ109" s="33">
        <f t="shared" si="173"/>
        <v>2.4726097051999091E-3</v>
      </c>
      <c r="AK109" s="33">
        <f t="shared" si="174"/>
        <v>2.4809988444544299E-3</v>
      </c>
      <c r="AL109" s="3">
        <v>2.0499999999999998</v>
      </c>
      <c r="AM109" s="3">
        <v>0.24</v>
      </c>
      <c r="AN109" s="3">
        <v>4.4700000000000006</v>
      </c>
      <c r="AO109" s="3">
        <v>4.16</v>
      </c>
      <c r="AP109" s="3">
        <v>0.315</v>
      </c>
      <c r="AQ109" s="3">
        <v>1.85</v>
      </c>
      <c r="AR109" s="3">
        <v>2.71</v>
      </c>
      <c r="AS109" s="3">
        <v>0.28500000000000003</v>
      </c>
      <c r="AT109" s="3">
        <v>5.29</v>
      </c>
      <c r="AU109" s="3">
        <v>4.92</v>
      </c>
      <c r="AV109" s="3">
        <v>0.36499999999999999</v>
      </c>
      <c r="AW109" s="3">
        <v>2.8</v>
      </c>
      <c r="AX109" s="3">
        <f t="shared" si="175"/>
        <v>0.66000000000000014</v>
      </c>
      <c r="AY109" s="3">
        <f t="shared" si="176"/>
        <v>4.500000000000004E-2</v>
      </c>
      <c r="AZ109" s="3">
        <f t="shared" si="177"/>
        <v>0.8199999999999994</v>
      </c>
      <c r="BA109" s="3">
        <f t="shared" si="178"/>
        <v>0.75999999999999979</v>
      </c>
      <c r="BB109" s="3">
        <f t="shared" si="179"/>
        <v>4.9999999999999989E-2</v>
      </c>
      <c r="BC109" s="3">
        <f t="shared" si="180"/>
        <v>0.94999999999999973</v>
      </c>
      <c r="BD109" s="35">
        <f t="shared" si="181"/>
        <v>0.67450218000000017</v>
      </c>
      <c r="BE109" s="35">
        <f t="shared" si="182"/>
        <v>4.5988785000000039E-2</v>
      </c>
      <c r="BF109" s="35">
        <f t="shared" si="183"/>
        <v>0.83801785999999945</v>
      </c>
      <c r="BG109" s="35">
        <f t="shared" si="184"/>
        <v>0.77669947999999978</v>
      </c>
      <c r="BH109" s="35">
        <f t="shared" si="185"/>
        <v>5.1098649999999989E-2</v>
      </c>
      <c r="BI109" s="35">
        <f t="shared" si="186"/>
        <v>0.97087434999999978</v>
      </c>
      <c r="BJ109" s="3">
        <f t="shared" si="187"/>
        <v>8.5884239895210687E-6</v>
      </c>
      <c r="BK109" s="3">
        <f t="shared" si="188"/>
        <v>-3.291426536191056E-4</v>
      </c>
      <c r="BL109" s="3">
        <f t="shared" si="189"/>
        <v>-1.0971421787303521E-4</v>
      </c>
      <c r="BM109" s="3">
        <v>4</v>
      </c>
      <c r="BN109" s="3">
        <f t="shared" si="199"/>
        <v>2</v>
      </c>
      <c r="BO109" s="3">
        <v>2.2999999999999998</v>
      </c>
      <c r="BP109" s="3">
        <f t="shared" si="200"/>
        <v>54.035393641748001</v>
      </c>
      <c r="BQ109" s="38">
        <f t="shared" si="201"/>
        <v>-2.0304139653434391E-6</v>
      </c>
      <c r="BR109" s="38">
        <f t="shared" si="202"/>
        <v>-2.0304139653434389E-3</v>
      </c>
      <c r="BS109" s="38">
        <f t="shared" si="203"/>
        <v>-2.0304139653434392</v>
      </c>
      <c r="BT109" s="8"/>
      <c r="BU109" s="39">
        <f t="shared" si="204"/>
        <v>-2.4364967584121267E-2</v>
      </c>
      <c r="BV109" s="40"/>
      <c r="BW109" s="61"/>
    </row>
    <row r="110" spans="1:75" s="9" customFormat="1" x14ac:dyDescent="0.2">
      <c r="A110" s="3">
        <v>2258</v>
      </c>
      <c r="B110" s="5">
        <v>44117</v>
      </c>
      <c r="C110" s="3">
        <v>14</v>
      </c>
      <c r="D110" s="3">
        <v>8.15</v>
      </c>
      <c r="E110" s="3">
        <v>7852</v>
      </c>
      <c r="F110" s="12" t="s">
        <v>63</v>
      </c>
      <c r="G110" s="14" t="s">
        <v>13</v>
      </c>
      <c r="H110" s="9" t="s">
        <v>24</v>
      </c>
      <c r="I110" s="9" t="s">
        <v>25</v>
      </c>
      <c r="J110" s="9">
        <v>3</v>
      </c>
      <c r="K110" s="9">
        <v>31.311795525040644</v>
      </c>
      <c r="L110" s="9">
        <v>31.211971716891657</v>
      </c>
      <c r="M110" s="9">
        <f t="shared" si="166"/>
        <v>-9.9823808148986615E-2</v>
      </c>
      <c r="N110" s="9">
        <v>1.021876</v>
      </c>
      <c r="O110" s="10">
        <v>8.1060533430761872</v>
      </c>
      <c r="P110" s="28">
        <v>8.0567223407667843</v>
      </c>
      <c r="Q110" s="6">
        <f t="shared" si="167"/>
        <v>-4.9331002309402905E-2</v>
      </c>
      <c r="R110" s="11">
        <v>4.2912930549443287</v>
      </c>
      <c r="S110" s="29">
        <v>3.9557912602589149</v>
      </c>
      <c r="T110" s="32">
        <f t="shared" si="168"/>
        <v>-0.33550179468541375</v>
      </c>
      <c r="U110" s="31">
        <v>371.98414327718638</v>
      </c>
      <c r="V110" s="30">
        <v>431.43517894556504</v>
      </c>
      <c r="W110" s="36">
        <f t="shared" si="169"/>
        <v>59.451035668378665</v>
      </c>
      <c r="X110" s="31">
        <v>386.13926093235199</v>
      </c>
      <c r="Y110" s="30">
        <v>447.85351316448509</v>
      </c>
      <c r="Z110" s="36">
        <f t="shared" si="170"/>
        <v>61.714252232133106</v>
      </c>
      <c r="AA110" s="64">
        <v>2120.18273</v>
      </c>
      <c r="AB110" s="64">
        <v>2165.5653400000001</v>
      </c>
      <c r="AC110" s="64">
        <f t="shared" si="138"/>
        <v>45.382610000000113</v>
      </c>
      <c r="AD110" s="34">
        <f t="shared" si="190"/>
        <v>2.1201827300000001E-3</v>
      </c>
      <c r="AE110" s="34">
        <f t="shared" si="139"/>
        <v>2.1655653399999999E-3</v>
      </c>
      <c r="AF110" s="64">
        <v>2472.6097051999091</v>
      </c>
      <c r="AG110" s="64">
        <v>2486.8411112303424</v>
      </c>
      <c r="AH110" s="64">
        <f t="shared" si="171"/>
        <v>14.231406030433391</v>
      </c>
      <c r="AI110" s="35">
        <f t="shared" si="172"/>
        <v>14.430671850433392</v>
      </c>
      <c r="AJ110" s="33">
        <f t="shared" si="173"/>
        <v>2.4726097051999091E-3</v>
      </c>
      <c r="AK110" s="33">
        <f t="shared" si="174"/>
        <v>2.4868411112303423E-3</v>
      </c>
      <c r="AL110" s="3">
        <v>2.0499999999999998</v>
      </c>
      <c r="AM110" s="3">
        <v>0.24</v>
      </c>
      <c r="AN110" s="3">
        <v>4.4700000000000006</v>
      </c>
      <c r="AO110" s="3">
        <v>4.16</v>
      </c>
      <c r="AP110" s="3">
        <v>0.315</v>
      </c>
      <c r="AQ110" s="3">
        <v>1.85</v>
      </c>
      <c r="AR110" s="3">
        <v>2.71</v>
      </c>
      <c r="AS110" s="3">
        <v>0.28500000000000003</v>
      </c>
      <c r="AT110" s="3">
        <v>5.29</v>
      </c>
      <c r="AU110" s="3">
        <v>4.92</v>
      </c>
      <c r="AV110" s="3">
        <v>0.36499999999999999</v>
      </c>
      <c r="AW110" s="3">
        <v>2.8</v>
      </c>
      <c r="AX110" s="3">
        <f t="shared" si="175"/>
        <v>0.66000000000000014</v>
      </c>
      <c r="AY110" s="3">
        <f t="shared" si="176"/>
        <v>4.500000000000004E-2</v>
      </c>
      <c r="AZ110" s="3">
        <f t="shared" si="177"/>
        <v>0.8199999999999994</v>
      </c>
      <c r="BA110" s="3">
        <f t="shared" si="178"/>
        <v>0.75999999999999979</v>
      </c>
      <c r="BB110" s="3">
        <f t="shared" si="179"/>
        <v>4.9999999999999989E-2</v>
      </c>
      <c r="BC110" s="3">
        <f t="shared" si="180"/>
        <v>0.94999999999999973</v>
      </c>
      <c r="BD110" s="35">
        <f t="shared" si="181"/>
        <v>0.67443816000000012</v>
      </c>
      <c r="BE110" s="35">
        <f t="shared" si="182"/>
        <v>4.598442000000004E-2</v>
      </c>
      <c r="BF110" s="35">
        <f t="shared" si="183"/>
        <v>0.83793831999999935</v>
      </c>
      <c r="BG110" s="35">
        <f t="shared" si="184"/>
        <v>0.77662575999999983</v>
      </c>
      <c r="BH110" s="35">
        <f t="shared" si="185"/>
        <v>5.1093799999999988E-2</v>
      </c>
      <c r="BI110" s="35">
        <f t="shared" si="186"/>
        <v>0.97078219999999971</v>
      </c>
      <c r="BJ110" s="3">
        <f t="shared" si="187"/>
        <v>1.4430671850433391E-5</v>
      </c>
      <c r="BK110" s="3">
        <f t="shared" si="188"/>
        <v>-5.5298839604375511E-4</v>
      </c>
      <c r="BL110" s="3">
        <f t="shared" si="189"/>
        <v>-1.8432946534791838E-4</v>
      </c>
      <c r="BM110" s="3">
        <v>3.6</v>
      </c>
      <c r="BN110" s="3">
        <f t="shared" si="199"/>
        <v>1.8</v>
      </c>
      <c r="BO110" s="3">
        <v>1.5</v>
      </c>
      <c r="BP110" s="3">
        <f t="shared" si="200"/>
        <v>37.322120724649203</v>
      </c>
      <c r="BQ110" s="38">
        <f t="shared" si="201"/>
        <v>-4.9388797251861129E-6</v>
      </c>
      <c r="BR110" s="38">
        <f t="shared" si="202"/>
        <v>-4.9388797251861127E-3</v>
      </c>
      <c r="BS110" s="38">
        <f t="shared" si="203"/>
        <v>-4.938879725186113</v>
      </c>
      <c r="BT110" s="8"/>
      <c r="BU110" s="39">
        <f t="shared" si="204"/>
        <v>-5.9266556702233353E-2</v>
      </c>
      <c r="BV110" s="40"/>
      <c r="BW110" s="61"/>
    </row>
    <row r="111" spans="1:75" s="9" customFormat="1" x14ac:dyDescent="0.2">
      <c r="A111" s="3">
        <v>2259</v>
      </c>
      <c r="B111" s="5">
        <v>44117</v>
      </c>
      <c r="C111" s="3">
        <v>14</v>
      </c>
      <c r="D111" s="3">
        <v>8.15</v>
      </c>
      <c r="E111" s="2">
        <v>7848</v>
      </c>
      <c r="F111" s="12" t="s">
        <v>63</v>
      </c>
      <c r="G111" s="14" t="s">
        <v>13</v>
      </c>
      <c r="H111" s="9" t="s">
        <v>24</v>
      </c>
      <c r="I111" s="9" t="s">
        <v>25</v>
      </c>
      <c r="J111" s="9">
        <v>3</v>
      </c>
      <c r="K111" s="9">
        <v>31.311795525040644</v>
      </c>
      <c r="L111" s="9">
        <v>31.31310896270465</v>
      </c>
      <c r="M111" s="9">
        <f t="shared" si="166"/>
        <v>1.3134376640060452E-3</v>
      </c>
      <c r="N111" s="9">
        <v>1.0219529999999999</v>
      </c>
      <c r="O111" s="10">
        <v>8.1060533430761872</v>
      </c>
      <c r="P111" s="28">
        <v>8.033675634488711</v>
      </c>
      <c r="Q111" s="6">
        <f t="shared" si="167"/>
        <v>-7.2377708587476164E-2</v>
      </c>
      <c r="R111" s="11">
        <v>4.2912930549443287</v>
      </c>
      <c r="S111" s="29">
        <v>3.789380725166192</v>
      </c>
      <c r="T111" s="32">
        <f t="shared" si="168"/>
        <v>-0.50191232977813671</v>
      </c>
      <c r="U111" s="31">
        <v>371.98414327718638</v>
      </c>
      <c r="V111" s="30">
        <v>458.40115796695221</v>
      </c>
      <c r="W111" s="36">
        <f t="shared" si="169"/>
        <v>86.417014689765836</v>
      </c>
      <c r="X111" s="31">
        <v>386.13926093235199</v>
      </c>
      <c r="Y111" s="30">
        <v>475.8446905293128</v>
      </c>
      <c r="Z111" s="36">
        <f t="shared" si="170"/>
        <v>89.705429596960812</v>
      </c>
      <c r="AA111" s="64">
        <v>2120.18273</v>
      </c>
      <c r="AB111" s="64">
        <v>2171.85473</v>
      </c>
      <c r="AC111" s="64">
        <f t="shared" si="138"/>
        <v>51.672000000000025</v>
      </c>
      <c r="AD111" s="34">
        <f t="shared" si="190"/>
        <v>2.1201827300000001E-3</v>
      </c>
      <c r="AE111" s="34">
        <f t="shared" si="139"/>
        <v>2.1718547300000001E-3</v>
      </c>
      <c r="AF111" s="64">
        <v>2472.6097051999091</v>
      </c>
      <c r="AG111" s="64">
        <v>2478.9752581879502</v>
      </c>
      <c r="AH111" s="64">
        <f t="shared" si="171"/>
        <v>6.365552988041145</v>
      </c>
      <c r="AI111" s="35">
        <f t="shared" si="172"/>
        <v>6.5648338230411438</v>
      </c>
      <c r="AJ111" s="33">
        <f t="shared" si="173"/>
        <v>2.4726097051999091E-3</v>
      </c>
      <c r="AK111" s="33">
        <f t="shared" si="174"/>
        <v>2.4789752581879502E-3</v>
      </c>
      <c r="AL111" s="3">
        <v>2.0499999999999998</v>
      </c>
      <c r="AM111" s="3">
        <v>0.24</v>
      </c>
      <c r="AN111" s="3">
        <v>4.4700000000000006</v>
      </c>
      <c r="AO111" s="3">
        <v>4.16</v>
      </c>
      <c r="AP111" s="3">
        <v>0.315</v>
      </c>
      <c r="AQ111" s="3">
        <v>1.85</v>
      </c>
      <c r="AR111" s="3">
        <v>2.71</v>
      </c>
      <c r="AS111" s="3">
        <v>0.28500000000000003</v>
      </c>
      <c r="AT111" s="3">
        <v>5.29</v>
      </c>
      <c r="AU111" s="3">
        <v>4.92</v>
      </c>
      <c r="AV111" s="3">
        <v>0.36499999999999999</v>
      </c>
      <c r="AW111" s="3">
        <v>2.8</v>
      </c>
      <c r="AX111" s="3">
        <f t="shared" si="175"/>
        <v>0.66000000000000014</v>
      </c>
      <c r="AY111" s="3">
        <f t="shared" si="176"/>
        <v>4.500000000000004E-2</v>
      </c>
      <c r="AZ111" s="3">
        <f t="shared" si="177"/>
        <v>0.8199999999999994</v>
      </c>
      <c r="BA111" s="3">
        <f t="shared" si="178"/>
        <v>0.75999999999999979</v>
      </c>
      <c r="BB111" s="3">
        <f t="shared" si="179"/>
        <v>4.9999999999999989E-2</v>
      </c>
      <c r="BC111" s="3">
        <f t="shared" si="180"/>
        <v>0.94999999999999973</v>
      </c>
      <c r="BD111" s="35">
        <f t="shared" si="181"/>
        <v>0.67448898000000013</v>
      </c>
      <c r="BE111" s="35">
        <f t="shared" si="182"/>
        <v>4.5987885000000034E-2</v>
      </c>
      <c r="BF111" s="35">
        <f t="shared" si="183"/>
        <v>0.83800145999999931</v>
      </c>
      <c r="BG111" s="35">
        <f t="shared" si="184"/>
        <v>0.77668427999999967</v>
      </c>
      <c r="BH111" s="35">
        <f t="shared" si="185"/>
        <v>5.1097649999999981E-2</v>
      </c>
      <c r="BI111" s="35">
        <f t="shared" si="186"/>
        <v>0.97085534999999967</v>
      </c>
      <c r="BJ111" s="3">
        <f t="shared" si="187"/>
        <v>6.5648338230411436E-6</v>
      </c>
      <c r="BK111" s="3">
        <f t="shared" si="188"/>
        <v>-2.5158568574843869E-4</v>
      </c>
      <c r="BL111" s="3">
        <f t="shared" si="189"/>
        <v>-8.3861895249479559E-5</v>
      </c>
      <c r="BM111" s="3">
        <v>3.8</v>
      </c>
      <c r="BN111" s="3">
        <f t="shared" si="199"/>
        <v>1.9</v>
      </c>
      <c r="BO111" s="3">
        <v>1.6</v>
      </c>
      <c r="BP111" s="3">
        <f t="shared" si="200"/>
        <v>41.783182292747</v>
      </c>
      <c r="BQ111" s="38">
        <f t="shared" si="201"/>
        <v>-2.0070729572945158E-6</v>
      </c>
      <c r="BR111" s="38">
        <f t="shared" si="202"/>
        <v>-2.0070729572945157E-3</v>
      </c>
      <c r="BS111" s="38">
        <f t="shared" si="203"/>
        <v>-2.0070729572945156</v>
      </c>
      <c r="BT111" s="8"/>
      <c r="BU111" s="39">
        <f t="shared" si="204"/>
        <v>-2.4084875487534189E-2</v>
      </c>
      <c r="BV111" s="40"/>
      <c r="BW111" s="61"/>
    </row>
    <row r="112" spans="1:75" s="9" customFormat="1" x14ac:dyDescent="0.2">
      <c r="A112" s="3">
        <v>5805</v>
      </c>
      <c r="B112" s="5">
        <v>44118</v>
      </c>
      <c r="C112" s="3">
        <v>14</v>
      </c>
      <c r="D112" s="3">
        <v>8.15</v>
      </c>
      <c r="E112" s="2">
        <v>7849</v>
      </c>
      <c r="F112" s="12" t="s">
        <v>63</v>
      </c>
      <c r="G112" s="14" t="s">
        <v>13</v>
      </c>
      <c r="H112" s="9" t="s">
        <v>43</v>
      </c>
      <c r="I112" s="9" t="s">
        <v>38</v>
      </c>
      <c r="J112" s="9">
        <v>3</v>
      </c>
      <c r="K112" s="9">
        <v>32.400422003890057</v>
      </c>
      <c r="L112" s="9">
        <v>32.40173466550155</v>
      </c>
      <c r="M112" s="9">
        <f t="shared" si="166"/>
        <v>1.3126616114931267E-3</v>
      </c>
      <c r="N112" s="9">
        <v>1.0227820000000001</v>
      </c>
      <c r="O112" s="10">
        <v>8.1082863708185204</v>
      </c>
      <c r="P112" s="28">
        <v>8.0490641026882876</v>
      </c>
      <c r="Q112" s="6">
        <f t="shared" si="167"/>
        <v>-5.9222268130232791E-2</v>
      </c>
      <c r="R112" s="11">
        <v>4.3294166302807238</v>
      </c>
      <c r="S112" s="29">
        <v>3.9216255893018648</v>
      </c>
      <c r="T112" s="32">
        <f t="shared" si="168"/>
        <v>-0.40779104097885899</v>
      </c>
      <c r="U112" s="31">
        <v>361.82149259619518</v>
      </c>
      <c r="V112" s="30">
        <v>430.48929667500533</v>
      </c>
      <c r="W112" s="36">
        <f t="shared" si="169"/>
        <v>68.66780407881015</v>
      </c>
      <c r="X112" s="31">
        <v>375.5814293760713</v>
      </c>
      <c r="Y112" s="30">
        <v>446.86063237082527</v>
      </c>
      <c r="Z112" s="36">
        <f t="shared" si="170"/>
        <v>71.279202994753973</v>
      </c>
      <c r="AA112" s="64">
        <v>2092.1852654369968</v>
      </c>
      <c r="AB112" s="64">
        <v>2138.4274154369969</v>
      </c>
      <c r="AC112" s="64">
        <f t="shared" si="138"/>
        <v>46.242150000000038</v>
      </c>
      <c r="AD112" s="34">
        <f t="shared" si="190"/>
        <v>2.0921852654369969E-3</v>
      </c>
      <c r="AE112" s="34">
        <f t="shared" si="139"/>
        <v>2.1384274154369969E-3</v>
      </c>
      <c r="AF112" s="64">
        <v>2453.8654816278045</v>
      </c>
      <c r="AG112" s="64">
        <v>2462.5798362229489</v>
      </c>
      <c r="AH112" s="64">
        <f t="shared" si="171"/>
        <v>8.7143545951444139</v>
      </c>
      <c r="AI112" s="35">
        <f t="shared" si="172"/>
        <v>8.9137970851444148</v>
      </c>
      <c r="AJ112" s="33">
        <f t="shared" si="173"/>
        <v>2.4538654816278044E-3</v>
      </c>
      <c r="AK112" s="33">
        <f t="shared" si="174"/>
        <v>2.4625798362229489E-3</v>
      </c>
      <c r="AL112" s="3">
        <v>2.0499999999999998</v>
      </c>
      <c r="AM112" s="3">
        <v>0.24</v>
      </c>
      <c r="AN112" s="3">
        <v>4.4700000000000006</v>
      </c>
      <c r="AO112" s="3">
        <v>4.16</v>
      </c>
      <c r="AP112" s="3">
        <v>0.315</v>
      </c>
      <c r="AQ112" s="3">
        <v>1.85</v>
      </c>
      <c r="AR112" s="3">
        <v>2.71</v>
      </c>
      <c r="AS112" s="3">
        <v>0.28500000000000003</v>
      </c>
      <c r="AT112" s="3">
        <v>5.29</v>
      </c>
      <c r="AU112" s="3">
        <v>4.92</v>
      </c>
      <c r="AV112" s="3">
        <v>0.36499999999999999</v>
      </c>
      <c r="AW112" s="3">
        <v>2.8</v>
      </c>
      <c r="AX112" s="3">
        <f t="shared" si="175"/>
        <v>0.66000000000000014</v>
      </c>
      <c r="AY112" s="3">
        <f t="shared" si="176"/>
        <v>4.500000000000004E-2</v>
      </c>
      <c r="AZ112" s="3">
        <f t="shared" si="177"/>
        <v>0.8199999999999994</v>
      </c>
      <c r="BA112" s="3">
        <f t="shared" si="178"/>
        <v>0.75999999999999979</v>
      </c>
      <c r="BB112" s="3">
        <f t="shared" si="179"/>
        <v>4.9999999999999989E-2</v>
      </c>
      <c r="BC112" s="3">
        <f t="shared" si="180"/>
        <v>0.94999999999999973</v>
      </c>
      <c r="BD112" s="35">
        <f t="shared" si="181"/>
        <v>0.67503612000000024</v>
      </c>
      <c r="BE112" s="35">
        <f t="shared" si="182"/>
        <v>4.6025190000000042E-2</v>
      </c>
      <c r="BF112" s="35">
        <f t="shared" si="183"/>
        <v>0.83868123999999944</v>
      </c>
      <c r="BG112" s="35">
        <f t="shared" si="184"/>
        <v>0.77731431999999989</v>
      </c>
      <c r="BH112" s="35">
        <f t="shared" si="185"/>
        <v>5.1139099999999993E-2</v>
      </c>
      <c r="BI112" s="35">
        <f t="shared" si="186"/>
        <v>0.97164289999999975</v>
      </c>
      <c r="BJ112" s="3">
        <f t="shared" si="187"/>
        <v>8.9137970851444136E-6</v>
      </c>
      <c r="BK112" s="3">
        <f t="shared" si="188"/>
        <v>-3.4188267038768151E-4</v>
      </c>
      <c r="BL112" s="3">
        <f t="shared" si="189"/>
        <v>-1.1396089012922718E-4</v>
      </c>
      <c r="BM112" s="3">
        <v>3.4</v>
      </c>
      <c r="BN112" s="3">
        <f t="shared" si="199"/>
        <v>1.7</v>
      </c>
      <c r="BO112" s="3">
        <v>1.3</v>
      </c>
      <c r="BP112" s="3">
        <f t="shared" si="200"/>
        <v>32.044245066617997</v>
      </c>
      <c r="BQ112" s="38">
        <f t="shared" si="201"/>
        <v>-3.5563605849446464E-6</v>
      </c>
      <c r="BR112" s="38">
        <f t="shared" si="202"/>
        <v>-3.5563605849446463E-3</v>
      </c>
      <c r="BS112" s="38">
        <f t="shared" si="203"/>
        <v>-3.5563605849446462</v>
      </c>
      <c r="BT112" s="8"/>
      <c r="BU112" s="39">
        <f t="shared" si="204"/>
        <v>-4.2676327019335755E-2</v>
      </c>
      <c r="BV112" s="40"/>
      <c r="BW112" s="61"/>
    </row>
    <row r="113" spans="1:75" s="9" customFormat="1" x14ac:dyDescent="0.2">
      <c r="A113" s="3">
        <v>5806</v>
      </c>
      <c r="B113" s="5">
        <v>44118</v>
      </c>
      <c r="C113" s="3">
        <v>14</v>
      </c>
      <c r="D113" s="3">
        <v>8.15</v>
      </c>
      <c r="E113" s="2">
        <v>7858</v>
      </c>
      <c r="F113" s="12" t="s">
        <v>63</v>
      </c>
      <c r="G113" s="14" t="s">
        <v>13</v>
      </c>
      <c r="H113" s="9" t="s">
        <v>43</v>
      </c>
      <c r="I113" s="9" t="s">
        <v>38</v>
      </c>
      <c r="J113" s="9">
        <v>3</v>
      </c>
      <c r="K113" s="9">
        <v>32.400422003890057</v>
      </c>
      <c r="L113" s="9">
        <v>32.371543223232607</v>
      </c>
      <c r="M113" s="9">
        <f t="shared" si="166"/>
        <v>-2.887878065745042E-2</v>
      </c>
      <c r="N113" s="9">
        <v>1.022759</v>
      </c>
      <c r="O113" s="10">
        <v>8.1082863708185204</v>
      </c>
      <c r="P113" s="28">
        <v>8.0418376419599689</v>
      </c>
      <c r="Q113" s="6">
        <f t="shared" si="167"/>
        <v>-6.6448728858551576E-2</v>
      </c>
      <c r="R113" s="11">
        <v>4.3294166302807238</v>
      </c>
      <c r="S113" s="29">
        <v>3.8655193331759867</v>
      </c>
      <c r="T113" s="32">
        <f t="shared" si="168"/>
        <v>-0.46389729710473704</v>
      </c>
      <c r="U113" s="31">
        <v>361.82149259619518</v>
      </c>
      <c r="V113" s="30">
        <v>438.99839942329476</v>
      </c>
      <c r="W113" s="36">
        <f t="shared" si="169"/>
        <v>77.176906827099572</v>
      </c>
      <c r="X113" s="31">
        <v>375.5814293760713</v>
      </c>
      <c r="Y113" s="30">
        <v>455.69361750384041</v>
      </c>
      <c r="Z113" s="36">
        <f t="shared" si="170"/>
        <v>80.112188127769116</v>
      </c>
      <c r="AA113" s="64">
        <v>2092.1852654369968</v>
      </c>
      <c r="AB113" s="64">
        <v>2140.4700854369967</v>
      </c>
      <c r="AC113" s="64">
        <f t="shared" si="138"/>
        <v>48.284819999999854</v>
      </c>
      <c r="AD113" s="34">
        <f t="shared" si="190"/>
        <v>2.0921852654369969E-3</v>
      </c>
      <c r="AE113" s="34">
        <f t="shared" si="139"/>
        <v>2.1404700854369967E-3</v>
      </c>
      <c r="AF113" s="64">
        <v>2453.8654816278045</v>
      </c>
      <c r="AG113" s="64">
        <v>2459.5507287908658</v>
      </c>
      <c r="AH113" s="64">
        <f t="shared" si="171"/>
        <v>5.6852471630613763</v>
      </c>
      <c r="AI113" s="35">
        <f t="shared" si="172"/>
        <v>5.8846851680613765</v>
      </c>
      <c r="AJ113" s="33">
        <f t="shared" si="173"/>
        <v>2.4538654816278044E-3</v>
      </c>
      <c r="AK113" s="33">
        <f t="shared" si="174"/>
        <v>2.4595507287908658E-3</v>
      </c>
      <c r="AL113" s="3">
        <v>2.0499999999999998</v>
      </c>
      <c r="AM113" s="3">
        <v>0.24</v>
      </c>
      <c r="AN113" s="3">
        <v>4.4700000000000006</v>
      </c>
      <c r="AO113" s="3">
        <v>4.16</v>
      </c>
      <c r="AP113" s="3">
        <v>0.315</v>
      </c>
      <c r="AQ113" s="3">
        <v>1.85</v>
      </c>
      <c r="AR113" s="3">
        <v>2.71</v>
      </c>
      <c r="AS113" s="3">
        <v>0.28500000000000003</v>
      </c>
      <c r="AT113" s="3">
        <v>5.29</v>
      </c>
      <c r="AU113" s="3">
        <v>4.92</v>
      </c>
      <c r="AV113" s="3">
        <v>0.36499999999999999</v>
      </c>
      <c r="AW113" s="3">
        <v>2.8</v>
      </c>
      <c r="AX113" s="3">
        <f t="shared" si="175"/>
        <v>0.66000000000000014</v>
      </c>
      <c r="AY113" s="3">
        <f t="shared" si="176"/>
        <v>4.500000000000004E-2</v>
      </c>
      <c r="AZ113" s="3">
        <f t="shared" si="177"/>
        <v>0.8199999999999994</v>
      </c>
      <c r="BA113" s="3">
        <f t="shared" si="178"/>
        <v>0.75999999999999979</v>
      </c>
      <c r="BB113" s="3">
        <f t="shared" si="179"/>
        <v>4.9999999999999989E-2</v>
      </c>
      <c r="BC113" s="3">
        <f t="shared" si="180"/>
        <v>0.94999999999999973</v>
      </c>
      <c r="BD113" s="35">
        <f t="shared" si="181"/>
        <v>0.67502094000000012</v>
      </c>
      <c r="BE113" s="35">
        <f t="shared" si="182"/>
        <v>4.6024155000000039E-2</v>
      </c>
      <c r="BF113" s="35">
        <f t="shared" si="183"/>
        <v>0.83866237999999937</v>
      </c>
      <c r="BG113" s="35">
        <f t="shared" si="184"/>
        <v>0.77729683999999977</v>
      </c>
      <c r="BH113" s="35">
        <f t="shared" si="185"/>
        <v>5.1137949999999988E-2</v>
      </c>
      <c r="BI113" s="35">
        <f t="shared" si="186"/>
        <v>0.97162104999999965</v>
      </c>
      <c r="BJ113" s="3">
        <f t="shared" si="187"/>
        <v>5.8846851680613762E-6</v>
      </c>
      <c r="BK113" s="3">
        <f t="shared" si="188"/>
        <v>-2.2569805191754818E-4</v>
      </c>
      <c r="BL113" s="3">
        <f t="shared" si="189"/>
        <v>-7.5232683972516063E-5</v>
      </c>
      <c r="BM113" s="3">
        <v>3.7</v>
      </c>
      <c r="BN113" s="3">
        <f t="shared" si="199"/>
        <v>1.85</v>
      </c>
      <c r="BO113" s="3">
        <v>2.2000000000000002</v>
      </c>
      <c r="BP113" s="3">
        <f t="shared" si="200"/>
        <v>47.076765914046149</v>
      </c>
      <c r="BQ113" s="38">
        <f t="shared" si="201"/>
        <v>-1.5980852233961364E-6</v>
      </c>
      <c r="BR113" s="38">
        <f t="shared" si="202"/>
        <v>-1.5980852233961364E-3</v>
      </c>
      <c r="BS113" s="38">
        <f t="shared" si="203"/>
        <v>-1.5980852233961365</v>
      </c>
      <c r="BT113" s="8"/>
      <c r="BU113" s="39">
        <f t="shared" si="204"/>
        <v>-1.9177022680753636E-2</v>
      </c>
      <c r="BV113" s="40"/>
      <c r="BW113" s="61"/>
    </row>
    <row r="114" spans="1:75" x14ac:dyDescent="0.2">
      <c r="O114" s="7"/>
      <c r="P114" s="7"/>
      <c r="AI114" s="15"/>
      <c r="BG114" s="37"/>
      <c r="BJ114" s="4">
        <f t="shared" si="187"/>
        <v>0</v>
      </c>
    </row>
  </sheetData>
  <sortState xmlns:xlrd2="http://schemas.microsoft.com/office/spreadsheetml/2017/richdata2" ref="A2:BV115">
    <sortCondition ref="D2:D115"/>
    <sortCondition ref="C2:C115"/>
    <sortCondition ref="G2:G115"/>
    <sortCondition ref="F2:F115"/>
    <sortCondition ref="B2:B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9F10-39BE-E044-ACED-D5476D0748C4}">
  <dimension ref="A3:J23"/>
  <sheetViews>
    <sheetView workbookViewId="0">
      <selection activeCell="C31" sqref="C31"/>
    </sheetView>
  </sheetViews>
  <sheetFormatPr baseColWidth="10" defaultRowHeight="16" x14ac:dyDescent="0.2"/>
  <cols>
    <col min="1" max="1" width="13" bestFit="1" customWidth="1"/>
    <col min="2" max="2" width="43.1640625" bestFit="1" customWidth="1"/>
    <col min="3" max="3" width="44.33203125" bestFit="1" customWidth="1"/>
    <col min="4" max="4" width="43" bestFit="1" customWidth="1"/>
    <col min="5" max="5" width="44.33203125" bestFit="1" customWidth="1"/>
    <col min="6" max="6" width="45.5" bestFit="1" customWidth="1"/>
    <col min="7" max="7" width="44.1640625" bestFit="1" customWidth="1"/>
    <col min="8" max="8" width="47.33203125" bestFit="1" customWidth="1"/>
    <col min="9" max="9" width="48.5" bestFit="1" customWidth="1"/>
    <col min="10" max="10" width="43.6640625" bestFit="1" customWidth="1"/>
  </cols>
  <sheetData>
    <row r="3" spans="1:10" x14ac:dyDescent="0.2">
      <c r="A3" s="16" t="s">
        <v>124</v>
      </c>
      <c r="B3" t="s">
        <v>127</v>
      </c>
      <c r="C3" t="s">
        <v>128</v>
      </c>
      <c r="D3" t="s">
        <v>129</v>
      </c>
      <c r="E3" t="s">
        <v>130</v>
      </c>
      <c r="F3" t="s">
        <v>131</v>
      </c>
      <c r="G3" t="s">
        <v>132</v>
      </c>
      <c r="H3" t="s">
        <v>140</v>
      </c>
      <c r="I3" t="s">
        <v>141</v>
      </c>
      <c r="J3" t="s">
        <v>142</v>
      </c>
    </row>
    <row r="4" spans="1:10" x14ac:dyDescent="0.2">
      <c r="A4" s="17">
        <v>7.75</v>
      </c>
      <c r="B4" s="18">
        <v>-2.3922610122711661E-2</v>
      </c>
      <c r="C4" s="18">
        <v>1.1864054610960902E-2</v>
      </c>
      <c r="D4" s="18">
        <v>12</v>
      </c>
      <c r="E4" s="18">
        <v>-2.7531428033806562E-2</v>
      </c>
      <c r="F4" s="18">
        <v>8.9439952864751333E-3</v>
      </c>
      <c r="G4" s="18">
        <v>12</v>
      </c>
      <c r="H4" s="18">
        <v>-5.1454038156518223E-2</v>
      </c>
      <c r="I4" s="18">
        <v>1.7900107860385164E-2</v>
      </c>
      <c r="J4" s="18">
        <v>12</v>
      </c>
    </row>
    <row r="5" spans="1:10" x14ac:dyDescent="0.2">
      <c r="A5" s="17">
        <v>7.85</v>
      </c>
      <c r="B5" s="18">
        <v>-3.8303043093941579E-2</v>
      </c>
      <c r="C5" s="18">
        <v>1.4538125740559689E-2</v>
      </c>
      <c r="D5" s="18">
        <v>12</v>
      </c>
      <c r="E5" s="18">
        <v>-2.8075914820925269E-2</v>
      </c>
      <c r="F5" s="18">
        <v>9.702490015830019E-3</v>
      </c>
      <c r="G5" s="18">
        <v>12</v>
      </c>
      <c r="H5" s="18">
        <v>-6.6378957914866851E-2</v>
      </c>
      <c r="I5" s="18">
        <v>1.6291192583893537E-2</v>
      </c>
      <c r="J5" s="18">
        <v>12</v>
      </c>
    </row>
    <row r="6" spans="1:10" x14ac:dyDescent="0.2">
      <c r="A6" s="17">
        <v>8.0500000000000007</v>
      </c>
      <c r="B6" s="18">
        <v>-3.6307214123908915E-2</v>
      </c>
      <c r="C6" s="18">
        <v>1.6337718544667569E-2</v>
      </c>
      <c r="D6" s="18">
        <v>12</v>
      </c>
      <c r="E6" s="18">
        <v>-2.2110277836080622E-2</v>
      </c>
      <c r="F6" s="18">
        <v>1.0974107120212724E-2</v>
      </c>
      <c r="G6" s="18">
        <v>12</v>
      </c>
      <c r="H6" s="18">
        <v>-5.8417491959989555E-2</v>
      </c>
      <c r="I6" s="18">
        <v>1.6929294603001077E-2</v>
      </c>
      <c r="J6" s="18">
        <v>12</v>
      </c>
    </row>
    <row r="7" spans="1:10" x14ac:dyDescent="0.2">
      <c r="A7" s="17">
        <v>8.15</v>
      </c>
      <c r="B7" s="18">
        <v>-2.8989675782402833E-2</v>
      </c>
      <c r="C7" s="18">
        <v>1.4410308161229186E-2</v>
      </c>
      <c r="D7" s="18">
        <v>12</v>
      </c>
      <c r="E7" s="18">
        <v>-3.1343619338344765E-2</v>
      </c>
      <c r="F7" s="18">
        <v>1.4232356429851782E-2</v>
      </c>
      <c r="G7" s="18">
        <v>12</v>
      </c>
      <c r="H7" s="18">
        <v>-6.0333295120747608E-2</v>
      </c>
      <c r="I7" s="18">
        <v>2.7399480621363364E-2</v>
      </c>
      <c r="J7" s="18">
        <v>12</v>
      </c>
    </row>
    <row r="8" spans="1:10" x14ac:dyDescent="0.2">
      <c r="A8" s="17" t="s">
        <v>125</v>
      </c>
      <c r="B8" s="18"/>
      <c r="C8" s="18"/>
      <c r="D8" s="18"/>
      <c r="E8" s="18"/>
      <c r="F8" s="18"/>
      <c r="G8" s="18"/>
      <c r="H8" s="18"/>
      <c r="I8" s="18"/>
      <c r="J8" s="18"/>
    </row>
    <row r="9" spans="1:10" x14ac:dyDescent="0.2">
      <c r="A9" s="17" t="s">
        <v>126</v>
      </c>
      <c r="B9" s="18">
        <v>-3.1880635780741254E-2</v>
      </c>
      <c r="C9" s="18">
        <v>1.5077076391210345E-2</v>
      </c>
      <c r="D9" s="18">
        <v>48</v>
      </c>
      <c r="E9" s="18">
        <v>-2.7265310007289312E-2</v>
      </c>
      <c r="F9" s="18">
        <v>1.1294497173507133E-2</v>
      </c>
      <c r="G9" s="18">
        <v>48</v>
      </c>
      <c r="H9" s="18">
        <v>-5.914594578803057E-2</v>
      </c>
      <c r="I9" s="18">
        <v>2.0219913975086129E-2</v>
      </c>
      <c r="J9" s="18">
        <v>48</v>
      </c>
    </row>
    <row r="11" spans="1:10" x14ac:dyDescent="0.2">
      <c r="A11" t="s">
        <v>3</v>
      </c>
      <c r="B11" t="s">
        <v>144</v>
      </c>
      <c r="C11" t="s">
        <v>134</v>
      </c>
      <c r="D11" t="s">
        <v>135</v>
      </c>
      <c r="E11" t="s">
        <v>136</v>
      </c>
      <c r="F11" t="s">
        <v>137</v>
      </c>
    </row>
    <row r="12" spans="1:10" x14ac:dyDescent="0.2">
      <c r="A12">
        <v>7.75</v>
      </c>
      <c r="B12" t="s">
        <v>138</v>
      </c>
      <c r="C12" s="18">
        <v>-2.3922610122711661E-2</v>
      </c>
      <c r="D12" s="18">
        <v>1.1864054610960902E-2</v>
      </c>
      <c r="E12" s="18">
        <v>12</v>
      </c>
    </row>
    <row r="13" spans="1:10" x14ac:dyDescent="0.2">
      <c r="A13">
        <v>7.75</v>
      </c>
      <c r="B13" t="s">
        <v>139</v>
      </c>
      <c r="C13" s="18">
        <v>-2.7531428033806562E-2</v>
      </c>
      <c r="D13" s="18">
        <v>8.9439952864751333E-3</v>
      </c>
      <c r="E13" s="18">
        <v>12</v>
      </c>
    </row>
    <row r="14" spans="1:10" x14ac:dyDescent="0.2">
      <c r="A14">
        <v>7.75</v>
      </c>
      <c r="B14" t="s">
        <v>143</v>
      </c>
      <c r="C14" s="18">
        <v>-5.1454038156518223E-2</v>
      </c>
      <c r="D14" s="18">
        <v>1.7900107860385164E-2</v>
      </c>
      <c r="E14" s="18">
        <v>12</v>
      </c>
    </row>
    <row r="15" spans="1:10" x14ac:dyDescent="0.2">
      <c r="A15">
        <v>7.85</v>
      </c>
      <c r="B15" t="s">
        <v>138</v>
      </c>
      <c r="C15" s="18">
        <v>-3.8303043093941579E-2</v>
      </c>
      <c r="D15" s="18">
        <v>1.4538125740559689E-2</v>
      </c>
      <c r="E15" s="18">
        <v>12</v>
      </c>
    </row>
    <row r="16" spans="1:10" x14ac:dyDescent="0.2">
      <c r="A16">
        <v>7.85</v>
      </c>
      <c r="B16" t="s">
        <v>139</v>
      </c>
      <c r="C16" s="18">
        <v>-2.8075914820925269E-2</v>
      </c>
      <c r="D16" s="18">
        <v>9.702490015830019E-3</v>
      </c>
      <c r="E16" s="18">
        <v>12</v>
      </c>
    </row>
    <row r="17" spans="1:5" x14ac:dyDescent="0.2">
      <c r="A17">
        <v>7.85</v>
      </c>
      <c r="B17" t="s">
        <v>143</v>
      </c>
      <c r="C17" s="18">
        <v>-6.6378957914866851E-2</v>
      </c>
      <c r="D17" s="18">
        <v>1.6291192583893537E-2</v>
      </c>
      <c r="E17" s="18">
        <v>12</v>
      </c>
    </row>
    <row r="18" spans="1:5" x14ac:dyDescent="0.2">
      <c r="A18">
        <v>8.0500000000000007</v>
      </c>
      <c r="B18" t="s">
        <v>138</v>
      </c>
      <c r="C18" s="18">
        <v>-3.6307214123908915E-2</v>
      </c>
      <c r="D18" s="18">
        <v>1.6337718544667569E-2</v>
      </c>
      <c r="E18" s="18">
        <v>12</v>
      </c>
    </row>
    <row r="19" spans="1:5" x14ac:dyDescent="0.2">
      <c r="A19">
        <v>8.0500000000000007</v>
      </c>
      <c r="B19" t="s">
        <v>139</v>
      </c>
      <c r="C19" s="18">
        <v>-2.2110277836080622E-2</v>
      </c>
      <c r="D19" s="18">
        <v>1.0974107120212724E-2</v>
      </c>
      <c r="E19" s="18">
        <v>12</v>
      </c>
    </row>
    <row r="20" spans="1:5" x14ac:dyDescent="0.2">
      <c r="A20">
        <v>8.0500000000000007</v>
      </c>
      <c r="B20" t="s">
        <v>143</v>
      </c>
      <c r="C20" s="18">
        <v>-5.8417491959989555E-2</v>
      </c>
      <c r="D20" s="18">
        <v>1.6929294603001077E-2</v>
      </c>
      <c r="E20" s="18">
        <v>12</v>
      </c>
    </row>
    <row r="21" spans="1:5" x14ac:dyDescent="0.2">
      <c r="A21">
        <v>8.15</v>
      </c>
      <c r="B21" t="s">
        <v>138</v>
      </c>
      <c r="C21" s="18">
        <v>-2.8989675782402833E-2</v>
      </c>
      <c r="D21" s="18">
        <v>1.4410308161229186E-2</v>
      </c>
      <c r="E21" s="18">
        <v>12</v>
      </c>
    </row>
    <row r="22" spans="1:5" x14ac:dyDescent="0.2">
      <c r="A22">
        <v>8.15</v>
      </c>
      <c r="B22" t="s">
        <v>139</v>
      </c>
      <c r="C22" s="18">
        <v>-3.1343619338344765E-2</v>
      </c>
      <c r="D22" s="18">
        <v>1.4232356429851782E-2</v>
      </c>
      <c r="E22" s="18">
        <v>12</v>
      </c>
    </row>
    <row r="23" spans="1:5" x14ac:dyDescent="0.2">
      <c r="A23">
        <v>8.15</v>
      </c>
      <c r="B23" t="s">
        <v>143</v>
      </c>
      <c r="C23" s="18">
        <v>-6.0333295120747608E-2</v>
      </c>
      <c r="D23" s="18">
        <v>2.7399480621363364E-2</v>
      </c>
      <c r="E23" s="1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Morris</dc:creator>
  <cp:lastModifiedBy>John Morris</cp:lastModifiedBy>
  <dcterms:created xsi:type="dcterms:W3CDTF">2020-11-12T17:16:00Z</dcterms:created>
  <dcterms:modified xsi:type="dcterms:W3CDTF">2021-08-20T18:26:02Z</dcterms:modified>
</cp:coreProperties>
</file>