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rris/Desktop/SpongeExp1/"/>
    </mc:Choice>
  </mc:AlternateContent>
  <xr:revisionPtr revIDLastSave="0" documentId="8_{56B41E23-65DC-4A40-960E-F9B7AC3D9B88}" xr6:coauthVersionLast="37" xr6:coauthVersionMax="37" xr10:uidLastSave="{00000000-0000-0000-0000-000000000000}"/>
  <bookViews>
    <workbookView xWindow="180" yWindow="460" windowWidth="27640" windowHeight="16040" xr2:uid="{02A2E718-C4E1-244F-861D-4E605FDC4BBA}"/>
  </bookViews>
  <sheets>
    <sheet name="condensed" sheetId="2" r:id="rId1"/>
    <sheet name="raw" sheetId="1" r:id="rId2"/>
    <sheet name="summary" sheetId="6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S2" i="2"/>
  <c r="J2" i="2"/>
  <c r="L21" i="2"/>
  <c r="L9" i="2"/>
  <c r="L44" i="2"/>
  <c r="L28" i="2"/>
  <c r="L13" i="2"/>
  <c r="K20" i="2"/>
  <c r="L20" i="2" s="1"/>
  <c r="K32" i="2"/>
  <c r="L32" i="2" s="1"/>
  <c r="K21" i="2"/>
  <c r="K9" i="2"/>
  <c r="K44" i="2"/>
  <c r="K28" i="2"/>
  <c r="K45" i="2"/>
  <c r="L45" i="2" s="1"/>
  <c r="K11" i="2"/>
  <c r="L11" i="2" s="1"/>
  <c r="K6" i="2"/>
  <c r="L6" i="2" s="1"/>
  <c r="K23" i="2"/>
  <c r="L23" i="2" s="1"/>
  <c r="K40" i="2"/>
  <c r="L40" i="2" s="1"/>
  <c r="K48" i="2"/>
  <c r="L48" i="2" s="1"/>
  <c r="K30" i="2"/>
  <c r="L30" i="2" s="1"/>
  <c r="K49" i="2"/>
  <c r="L49" i="2" s="1"/>
  <c r="K13" i="2"/>
  <c r="J8" i="2"/>
  <c r="K8" i="2" s="1"/>
  <c r="L8" i="2" s="1"/>
  <c r="J38" i="2"/>
  <c r="K38" i="2" s="1"/>
  <c r="L38" i="2" s="1"/>
  <c r="J14" i="2"/>
  <c r="K14" i="2" s="1"/>
  <c r="L14" i="2" s="1"/>
  <c r="J20" i="2"/>
  <c r="J32" i="2"/>
  <c r="J3" i="2"/>
  <c r="K3" i="2" s="1"/>
  <c r="L3" i="2" s="1"/>
  <c r="J15" i="2"/>
  <c r="K15" i="2" s="1"/>
  <c r="L15" i="2" s="1"/>
  <c r="J21" i="2"/>
  <c r="J9" i="2"/>
  <c r="J10" i="2"/>
  <c r="K10" i="2" s="1"/>
  <c r="L10" i="2" s="1"/>
  <c r="J33" i="2"/>
  <c r="K33" i="2" s="1"/>
  <c r="L33" i="2" s="1"/>
  <c r="J16" i="2"/>
  <c r="K16" i="2" s="1"/>
  <c r="L16" i="2" s="1"/>
  <c r="J44" i="2"/>
  <c r="J26" i="2"/>
  <c r="K26" i="2" s="1"/>
  <c r="L26" i="2" s="1"/>
  <c r="J4" i="2"/>
  <c r="K4" i="2" s="1"/>
  <c r="L4" i="2" s="1"/>
  <c r="J5" i="2"/>
  <c r="K5" i="2" s="1"/>
  <c r="L5" i="2" s="1"/>
  <c r="J27" i="2"/>
  <c r="K27" i="2" s="1"/>
  <c r="L27" i="2" s="1"/>
  <c r="J17" i="2"/>
  <c r="K17" i="2" s="1"/>
  <c r="L17" i="2" s="1"/>
  <c r="J18" i="2"/>
  <c r="K18" i="2" s="1"/>
  <c r="L18" i="2" s="1"/>
  <c r="J28" i="2"/>
  <c r="J45" i="2"/>
  <c r="J22" i="2"/>
  <c r="K22" i="2" s="1"/>
  <c r="L22" i="2" s="1"/>
  <c r="J39" i="2"/>
  <c r="K39" i="2" s="1"/>
  <c r="L39" i="2" s="1"/>
  <c r="J11" i="2"/>
  <c r="J6" i="2"/>
  <c r="J34" i="2"/>
  <c r="K34" i="2" s="1"/>
  <c r="L34" i="2" s="1"/>
  <c r="J35" i="2"/>
  <c r="K35" i="2" s="1"/>
  <c r="L35" i="2" s="1"/>
  <c r="J36" i="2"/>
  <c r="K36" i="2" s="1"/>
  <c r="L36" i="2" s="1"/>
  <c r="J23" i="2"/>
  <c r="J7" i="2"/>
  <c r="K7" i="2" s="1"/>
  <c r="L7" i="2" s="1"/>
  <c r="J12" i="2"/>
  <c r="K12" i="2" s="1"/>
  <c r="L12" i="2" s="1"/>
  <c r="J29" i="2"/>
  <c r="K29" i="2" s="1"/>
  <c r="L29" i="2" s="1"/>
  <c r="J46" i="2"/>
  <c r="K46" i="2" s="1"/>
  <c r="L46" i="2" s="1"/>
  <c r="J47" i="2"/>
  <c r="K47" i="2" s="1"/>
  <c r="L47" i="2" s="1"/>
  <c r="J24" i="2"/>
  <c r="K24" i="2" s="1"/>
  <c r="L24" i="2" s="1"/>
  <c r="J40" i="2"/>
  <c r="J48" i="2"/>
  <c r="J41" i="2"/>
  <c r="K41" i="2" s="1"/>
  <c r="L41" i="2" s="1"/>
  <c r="J19" i="2"/>
  <c r="K19" i="2" s="1"/>
  <c r="L19" i="2" s="1"/>
  <c r="J30" i="2"/>
  <c r="J49" i="2"/>
  <c r="J31" i="2"/>
  <c r="K31" i="2" s="1"/>
  <c r="L31" i="2" s="1"/>
  <c r="J25" i="2"/>
  <c r="K25" i="2" s="1"/>
  <c r="L25" i="2" s="1"/>
  <c r="J42" i="2"/>
  <c r="K42" i="2" s="1"/>
  <c r="L42" i="2" s="1"/>
  <c r="J13" i="2"/>
  <c r="J43" i="2"/>
  <c r="K43" i="2" s="1"/>
  <c r="L43" i="2" s="1"/>
  <c r="J37" i="2"/>
  <c r="K37" i="2" s="1"/>
  <c r="L37" i="2" s="1"/>
  <c r="K2" i="2"/>
  <c r="L2" i="2" s="1"/>
  <c r="H38" i="2"/>
  <c r="I38" i="2" s="1"/>
  <c r="H14" i="2"/>
  <c r="I14" i="2" s="1"/>
  <c r="H3" i="2"/>
  <c r="I3" i="2" s="1"/>
  <c r="H15" i="2"/>
  <c r="I15" i="2" s="1"/>
  <c r="H21" i="2"/>
  <c r="I21" i="2" s="1"/>
  <c r="H33" i="2"/>
  <c r="I33" i="2" s="1"/>
  <c r="H26" i="2"/>
  <c r="I26" i="2" s="1"/>
  <c r="H5" i="2"/>
  <c r="I5" i="2" s="1"/>
  <c r="H17" i="2"/>
  <c r="I17" i="2" s="1"/>
  <c r="H22" i="2"/>
  <c r="I22" i="2" s="1"/>
  <c r="H39" i="2"/>
  <c r="I39" i="2" s="1"/>
  <c r="H7" i="2"/>
  <c r="I7" i="2" s="1"/>
  <c r="H47" i="2"/>
  <c r="I47" i="2" s="1"/>
  <c r="H24" i="2"/>
  <c r="I24" i="2" s="1"/>
  <c r="H41" i="2"/>
  <c r="I41" i="2" s="1"/>
  <c r="H19" i="2"/>
  <c r="I19" i="2" s="1"/>
  <c r="H42" i="2"/>
  <c r="I42" i="2" s="1"/>
  <c r="H43" i="2"/>
  <c r="I43" i="2" s="1"/>
  <c r="G8" i="2"/>
  <c r="H8" i="2" s="1"/>
  <c r="I8" i="2" s="1"/>
  <c r="G38" i="2"/>
  <c r="G14" i="2"/>
  <c r="G20" i="2"/>
  <c r="H20" i="2" s="1"/>
  <c r="I20" i="2" s="1"/>
  <c r="G32" i="2"/>
  <c r="H32" i="2" s="1"/>
  <c r="I32" i="2" s="1"/>
  <c r="G3" i="2"/>
  <c r="G15" i="2"/>
  <c r="G21" i="2"/>
  <c r="G9" i="2"/>
  <c r="H9" i="2" s="1"/>
  <c r="I9" i="2" s="1"/>
  <c r="G10" i="2"/>
  <c r="H10" i="2" s="1"/>
  <c r="I10" i="2" s="1"/>
  <c r="G33" i="2"/>
  <c r="G16" i="2"/>
  <c r="H16" i="2" s="1"/>
  <c r="I16" i="2" s="1"/>
  <c r="G44" i="2"/>
  <c r="H44" i="2" s="1"/>
  <c r="I44" i="2" s="1"/>
  <c r="G26" i="2"/>
  <c r="G4" i="2"/>
  <c r="H4" i="2" s="1"/>
  <c r="I4" i="2" s="1"/>
  <c r="G5" i="2"/>
  <c r="G27" i="2"/>
  <c r="H27" i="2" s="1"/>
  <c r="I27" i="2" s="1"/>
  <c r="G17" i="2"/>
  <c r="G18" i="2"/>
  <c r="H18" i="2" s="1"/>
  <c r="I18" i="2" s="1"/>
  <c r="G28" i="2"/>
  <c r="H28" i="2" s="1"/>
  <c r="I28" i="2" s="1"/>
  <c r="G45" i="2"/>
  <c r="H45" i="2" s="1"/>
  <c r="I45" i="2" s="1"/>
  <c r="G22" i="2"/>
  <c r="G39" i="2"/>
  <c r="G11" i="2"/>
  <c r="H11" i="2" s="1"/>
  <c r="I11" i="2" s="1"/>
  <c r="G6" i="2"/>
  <c r="H6" i="2" s="1"/>
  <c r="I6" i="2" s="1"/>
  <c r="G34" i="2"/>
  <c r="H34" i="2" s="1"/>
  <c r="I34" i="2" s="1"/>
  <c r="G35" i="2"/>
  <c r="H35" i="2" s="1"/>
  <c r="I35" i="2" s="1"/>
  <c r="G36" i="2"/>
  <c r="H36" i="2" s="1"/>
  <c r="I36" i="2" s="1"/>
  <c r="G23" i="2"/>
  <c r="H23" i="2" s="1"/>
  <c r="I23" i="2" s="1"/>
  <c r="G7" i="2"/>
  <c r="G12" i="2"/>
  <c r="H12" i="2" s="1"/>
  <c r="I12" i="2" s="1"/>
  <c r="G29" i="2"/>
  <c r="H29" i="2" s="1"/>
  <c r="I29" i="2" s="1"/>
  <c r="G46" i="2"/>
  <c r="H46" i="2" s="1"/>
  <c r="I46" i="2" s="1"/>
  <c r="G47" i="2"/>
  <c r="G24" i="2"/>
  <c r="G40" i="2"/>
  <c r="H40" i="2" s="1"/>
  <c r="I40" i="2" s="1"/>
  <c r="G48" i="2"/>
  <c r="H48" i="2" s="1"/>
  <c r="I48" i="2" s="1"/>
  <c r="G41" i="2"/>
  <c r="G19" i="2"/>
  <c r="G30" i="2"/>
  <c r="H30" i="2" s="1"/>
  <c r="I30" i="2" s="1"/>
  <c r="G49" i="2"/>
  <c r="H49" i="2" s="1"/>
  <c r="I49" i="2" s="1"/>
  <c r="G31" i="2"/>
  <c r="H31" i="2" s="1"/>
  <c r="I31" i="2" s="1"/>
  <c r="G25" i="2"/>
  <c r="H25" i="2" s="1"/>
  <c r="I25" i="2" s="1"/>
  <c r="G42" i="2"/>
  <c r="G13" i="2"/>
  <c r="H13" i="2" s="1"/>
  <c r="I13" i="2" s="1"/>
  <c r="G43" i="2"/>
  <c r="G37" i="2"/>
  <c r="H37" i="2" s="1"/>
  <c r="I37" i="2" s="1"/>
  <c r="G2" i="2"/>
  <c r="H2" i="2" s="1"/>
  <c r="I2" i="2" s="1"/>
  <c r="S8" i="2" l="1"/>
  <c r="S38" i="2"/>
  <c r="S14" i="2"/>
  <c r="S20" i="2"/>
  <c r="S32" i="2"/>
  <c r="S3" i="2"/>
  <c r="S15" i="2"/>
  <c r="S21" i="2"/>
  <c r="S9" i="2"/>
  <c r="S10" i="2"/>
  <c r="S33" i="2"/>
  <c r="S16" i="2"/>
  <c r="S44" i="2"/>
  <c r="S26" i="2"/>
  <c r="S4" i="2"/>
  <c r="S5" i="2"/>
  <c r="S27" i="2"/>
  <c r="S17" i="2"/>
  <c r="S18" i="2"/>
  <c r="S28" i="2"/>
  <c r="S45" i="2"/>
  <c r="S22" i="2"/>
  <c r="S39" i="2"/>
  <c r="S11" i="2"/>
  <c r="S6" i="2"/>
  <c r="S34" i="2"/>
  <c r="S35" i="2"/>
  <c r="S36" i="2"/>
  <c r="S23" i="2"/>
  <c r="S7" i="2"/>
  <c r="S12" i="2"/>
  <c r="S29" i="2"/>
  <c r="S46" i="2"/>
  <c r="S47" i="2"/>
  <c r="S24" i="2"/>
  <c r="S40" i="2"/>
  <c r="S48" i="2"/>
  <c r="S41" i="2"/>
  <c r="S19" i="2"/>
  <c r="S30" i="2"/>
  <c r="S49" i="2"/>
  <c r="S31" i="2"/>
  <c r="S25" i="2"/>
  <c r="S42" i="2"/>
  <c r="S13" i="2"/>
  <c r="S43" i="2"/>
  <c r="S37" i="2"/>
  <c r="W13" i="2" l="1"/>
  <c r="U13" i="2"/>
  <c r="T13" i="2"/>
  <c r="W49" i="2"/>
  <c r="U49" i="2"/>
  <c r="T49" i="2"/>
  <c r="W48" i="2"/>
  <c r="U48" i="2"/>
  <c r="T48" i="2"/>
  <c r="W46" i="2"/>
  <c r="U46" i="2"/>
  <c r="T46" i="2"/>
  <c r="W23" i="2"/>
  <c r="U23" i="2"/>
  <c r="T23" i="2"/>
  <c r="W6" i="2"/>
  <c r="U6" i="2"/>
  <c r="T6" i="2"/>
  <c r="W45" i="2"/>
  <c r="U45" i="2"/>
  <c r="T45" i="2"/>
  <c r="W27" i="2"/>
  <c r="U27" i="2"/>
  <c r="T27" i="2"/>
  <c r="W44" i="2"/>
  <c r="U44" i="2"/>
  <c r="T44" i="2"/>
  <c r="W9" i="2"/>
  <c r="U9" i="2"/>
  <c r="T9" i="2"/>
  <c r="W32" i="2"/>
  <c r="U32" i="2"/>
  <c r="T32" i="2"/>
  <c r="W8" i="2"/>
  <c r="U8" i="2"/>
  <c r="T8" i="2"/>
  <c r="U2" i="2"/>
  <c r="W2" i="2"/>
  <c r="U42" i="2"/>
  <c r="W42" i="2"/>
  <c r="T42" i="2"/>
  <c r="U30" i="2"/>
  <c r="W30" i="2"/>
  <c r="T30" i="2"/>
  <c r="U40" i="2"/>
  <c r="W40" i="2"/>
  <c r="T40" i="2"/>
  <c r="U29" i="2"/>
  <c r="W29" i="2"/>
  <c r="T29" i="2"/>
  <c r="U36" i="2"/>
  <c r="W36" i="2"/>
  <c r="T36" i="2"/>
  <c r="U11" i="2"/>
  <c r="W11" i="2"/>
  <c r="T11" i="2"/>
  <c r="U28" i="2"/>
  <c r="W28" i="2"/>
  <c r="T28" i="2"/>
  <c r="U5" i="2"/>
  <c r="W5" i="2"/>
  <c r="T5" i="2"/>
  <c r="U16" i="2"/>
  <c r="W16" i="2"/>
  <c r="T16" i="2"/>
  <c r="U21" i="2"/>
  <c r="W21" i="2"/>
  <c r="T21" i="2"/>
  <c r="U20" i="2"/>
  <c r="W20" i="2"/>
  <c r="T20" i="2"/>
  <c r="W37" i="2"/>
  <c r="U37" i="2"/>
  <c r="T37" i="2"/>
  <c r="U25" i="2"/>
  <c r="W25" i="2"/>
  <c r="T25" i="2"/>
  <c r="W19" i="2"/>
  <c r="U19" i="2"/>
  <c r="T19" i="2"/>
  <c r="W24" i="2"/>
  <c r="U24" i="2"/>
  <c r="T24" i="2"/>
  <c r="W12" i="2"/>
  <c r="U12" i="2"/>
  <c r="T12" i="2"/>
  <c r="U35" i="2"/>
  <c r="W35" i="2"/>
  <c r="T35" i="2"/>
  <c r="W39" i="2"/>
  <c r="U39" i="2"/>
  <c r="T39" i="2"/>
  <c r="W18" i="2"/>
  <c r="U18" i="2"/>
  <c r="T18" i="2"/>
  <c r="W4" i="2"/>
  <c r="U4" i="2"/>
  <c r="T4" i="2"/>
  <c r="U33" i="2"/>
  <c r="W33" i="2"/>
  <c r="T33" i="2"/>
  <c r="W15" i="2"/>
  <c r="U15" i="2"/>
  <c r="T15" i="2"/>
  <c r="W14" i="2"/>
  <c r="U14" i="2"/>
  <c r="T14" i="2"/>
  <c r="W43" i="2"/>
  <c r="U43" i="2"/>
  <c r="T43" i="2"/>
  <c r="W31" i="2"/>
  <c r="U31" i="2"/>
  <c r="T31" i="2"/>
  <c r="U41" i="2"/>
  <c r="W41" i="2"/>
  <c r="T41" i="2"/>
  <c r="W47" i="2"/>
  <c r="U47" i="2"/>
  <c r="T47" i="2"/>
  <c r="W7" i="2"/>
  <c r="U7" i="2"/>
  <c r="T7" i="2"/>
  <c r="W34" i="2"/>
  <c r="U34" i="2"/>
  <c r="T34" i="2"/>
  <c r="U22" i="2"/>
  <c r="W22" i="2"/>
  <c r="T22" i="2"/>
  <c r="W17" i="2"/>
  <c r="U17" i="2"/>
  <c r="T17" i="2"/>
  <c r="W26" i="2"/>
  <c r="U26" i="2"/>
  <c r="T26" i="2"/>
  <c r="W10" i="2"/>
  <c r="U10" i="2"/>
  <c r="T10" i="2"/>
  <c r="U3" i="2"/>
  <c r="W3" i="2"/>
  <c r="T3" i="2"/>
  <c r="W38" i="2"/>
  <c r="U38" i="2"/>
  <c r="T38" i="2"/>
  <c r="F2" i="2"/>
  <c r="X38" i="2" l="1"/>
  <c r="V38" i="2"/>
  <c r="V17" i="2"/>
  <c r="X17" i="2"/>
  <c r="V47" i="2"/>
  <c r="X47" i="2"/>
  <c r="V14" i="2"/>
  <c r="X14" i="2"/>
  <c r="V18" i="2"/>
  <c r="X18" i="2"/>
  <c r="V24" i="2"/>
  <c r="X24" i="2"/>
  <c r="X20" i="2"/>
  <c r="V20" i="2"/>
  <c r="V28" i="2"/>
  <c r="X28" i="2"/>
  <c r="V40" i="2"/>
  <c r="X40" i="2"/>
  <c r="X8" i="2"/>
  <c r="V8" i="2"/>
  <c r="X27" i="2"/>
  <c r="V27" i="2"/>
  <c r="V46" i="2"/>
  <c r="X46" i="2"/>
  <c r="X26" i="2"/>
  <c r="V26" i="2"/>
  <c r="X7" i="2"/>
  <c r="V7" i="2"/>
  <c r="X43" i="2"/>
  <c r="V43" i="2"/>
  <c r="X4" i="2"/>
  <c r="V4" i="2"/>
  <c r="V12" i="2"/>
  <c r="X12" i="2"/>
  <c r="V37" i="2"/>
  <c r="X37" i="2"/>
  <c r="X5" i="2"/>
  <c r="V5" i="2"/>
  <c r="V29" i="2"/>
  <c r="X29" i="2"/>
  <c r="X2" i="2"/>
  <c r="V2" i="2"/>
  <c r="X44" i="2"/>
  <c r="V44" i="2"/>
  <c r="X23" i="2"/>
  <c r="V23" i="2"/>
  <c r="V13" i="2"/>
  <c r="X13" i="2"/>
  <c r="V10" i="2"/>
  <c r="X10" i="2"/>
  <c r="V34" i="2"/>
  <c r="X34" i="2"/>
  <c r="V31" i="2"/>
  <c r="X31" i="2"/>
  <c r="V33" i="2"/>
  <c r="X33" i="2"/>
  <c r="V35" i="2"/>
  <c r="X35" i="2"/>
  <c r="X25" i="2"/>
  <c r="V25" i="2"/>
  <c r="V16" i="2"/>
  <c r="X16" i="2"/>
  <c r="V36" i="2"/>
  <c r="X36" i="2"/>
  <c r="V42" i="2"/>
  <c r="X42" i="2"/>
  <c r="X9" i="2"/>
  <c r="V9" i="2"/>
  <c r="X6" i="2"/>
  <c r="V6" i="2"/>
  <c r="X49" i="2"/>
  <c r="V49" i="2"/>
  <c r="Y2" i="2"/>
  <c r="M2" i="2"/>
  <c r="N2" i="2" s="1"/>
  <c r="O2" i="2" s="1"/>
  <c r="Z2" i="2" s="1"/>
  <c r="V3" i="2"/>
  <c r="X3" i="2"/>
  <c r="V22" i="2"/>
  <c r="X22" i="2"/>
  <c r="V41" i="2"/>
  <c r="X41" i="2"/>
  <c r="X15" i="2"/>
  <c r="V15" i="2"/>
  <c r="V39" i="2"/>
  <c r="X39" i="2"/>
  <c r="V19" i="2"/>
  <c r="X19" i="2"/>
  <c r="X21" i="2"/>
  <c r="V21" i="2"/>
  <c r="V11" i="2"/>
  <c r="X11" i="2"/>
  <c r="X30" i="2"/>
  <c r="V30" i="2"/>
  <c r="V32" i="2"/>
  <c r="X32" i="2"/>
  <c r="V45" i="2"/>
  <c r="X45" i="2"/>
  <c r="X48" i="2"/>
  <c r="V48" i="2"/>
  <c r="F13" i="6"/>
  <c r="F12" i="6"/>
  <c r="F11" i="6"/>
  <c r="F10" i="6"/>
  <c r="F9" i="6"/>
  <c r="F8" i="6"/>
  <c r="F7" i="6"/>
  <c r="F6" i="6"/>
  <c r="F5" i="6"/>
  <c r="F4" i="6"/>
  <c r="F3" i="6"/>
  <c r="F2" i="6"/>
  <c r="F38" i="2"/>
  <c r="F14" i="2"/>
  <c r="F20" i="2"/>
  <c r="F32" i="2"/>
  <c r="F3" i="2"/>
  <c r="F15" i="2"/>
  <c r="F21" i="2"/>
  <c r="F9" i="2"/>
  <c r="F10" i="2"/>
  <c r="F33" i="2"/>
  <c r="F16" i="2"/>
  <c r="F44" i="2"/>
  <c r="F26" i="2"/>
  <c r="F4" i="2"/>
  <c r="F5" i="2"/>
  <c r="F27" i="2"/>
  <c r="F17" i="2"/>
  <c r="F18" i="2"/>
  <c r="F28" i="2"/>
  <c r="F45" i="2"/>
  <c r="F22" i="2"/>
  <c r="F39" i="2"/>
  <c r="F11" i="2"/>
  <c r="F6" i="2"/>
  <c r="F34" i="2"/>
  <c r="F35" i="2"/>
  <c r="F36" i="2"/>
  <c r="F23" i="2"/>
  <c r="F7" i="2"/>
  <c r="F12" i="2"/>
  <c r="F29" i="2"/>
  <c r="F46" i="2"/>
  <c r="F47" i="2"/>
  <c r="F24" i="2"/>
  <c r="F40" i="2"/>
  <c r="F48" i="2"/>
  <c r="F41" i="2"/>
  <c r="F19" i="2"/>
  <c r="F30" i="2"/>
  <c r="F49" i="2"/>
  <c r="F31" i="2"/>
  <c r="F25" i="2"/>
  <c r="F42" i="2"/>
  <c r="F13" i="2"/>
  <c r="F43" i="2"/>
  <c r="F37" i="2"/>
  <c r="F8" i="2"/>
  <c r="Y37" i="2" l="1"/>
  <c r="M37" i="2"/>
  <c r="N37" i="2" s="1"/>
  <c r="O37" i="2" s="1"/>
  <c r="Z37" i="2" s="1"/>
  <c r="Y25" i="2"/>
  <c r="M25" i="2"/>
  <c r="N25" i="2" s="1"/>
  <c r="O25" i="2" s="1"/>
  <c r="Z25" i="2" s="1"/>
  <c r="Y19" i="2"/>
  <c r="M19" i="2"/>
  <c r="N19" i="2" s="1"/>
  <c r="O19" i="2" s="1"/>
  <c r="Z19" i="2" s="1"/>
  <c r="Y24" i="2"/>
  <c r="M24" i="2"/>
  <c r="N24" i="2" s="1"/>
  <c r="O24" i="2" s="1"/>
  <c r="Z24" i="2" s="1"/>
  <c r="Y12" i="2"/>
  <c r="M12" i="2"/>
  <c r="N12" i="2" s="1"/>
  <c r="O12" i="2" s="1"/>
  <c r="Z12" i="2" s="1"/>
  <c r="Y35" i="2"/>
  <c r="M35" i="2"/>
  <c r="N35" i="2" s="1"/>
  <c r="O35" i="2" s="1"/>
  <c r="Z35" i="2" s="1"/>
  <c r="Y39" i="2"/>
  <c r="M39" i="2"/>
  <c r="N39" i="2" s="1"/>
  <c r="O39" i="2" s="1"/>
  <c r="Z39" i="2" s="1"/>
  <c r="Y18" i="2"/>
  <c r="M18" i="2"/>
  <c r="N18" i="2" s="1"/>
  <c r="O18" i="2" s="1"/>
  <c r="Z18" i="2" s="1"/>
  <c r="Y4" i="2"/>
  <c r="M4" i="2"/>
  <c r="N4" i="2" s="1"/>
  <c r="O4" i="2" s="1"/>
  <c r="Z4" i="2" s="1"/>
  <c r="Y33" i="2"/>
  <c r="M33" i="2"/>
  <c r="N33" i="2" s="1"/>
  <c r="O33" i="2" s="1"/>
  <c r="Z33" i="2" s="1"/>
  <c r="Y15" i="2"/>
  <c r="M15" i="2"/>
  <c r="N15" i="2" s="1"/>
  <c r="O15" i="2" s="1"/>
  <c r="Z15" i="2" s="1"/>
  <c r="Y14" i="2"/>
  <c r="M14" i="2"/>
  <c r="N14" i="2" s="1"/>
  <c r="O14" i="2" s="1"/>
  <c r="Z14" i="2" s="1"/>
  <c r="Y43" i="2"/>
  <c r="M43" i="2"/>
  <c r="N43" i="2" s="1"/>
  <c r="O43" i="2" s="1"/>
  <c r="Z43" i="2" s="1"/>
  <c r="Y31" i="2"/>
  <c r="M31" i="2"/>
  <c r="N31" i="2" s="1"/>
  <c r="O31" i="2" s="1"/>
  <c r="Z31" i="2" s="1"/>
  <c r="Y41" i="2"/>
  <c r="M41" i="2"/>
  <c r="N41" i="2" s="1"/>
  <c r="O41" i="2" s="1"/>
  <c r="Z41" i="2" s="1"/>
  <c r="Y47" i="2"/>
  <c r="M47" i="2"/>
  <c r="N47" i="2" s="1"/>
  <c r="O47" i="2" s="1"/>
  <c r="Z47" i="2" s="1"/>
  <c r="Y7" i="2"/>
  <c r="M7" i="2"/>
  <c r="N7" i="2" s="1"/>
  <c r="O7" i="2" s="1"/>
  <c r="Z7" i="2" s="1"/>
  <c r="Y13" i="2"/>
  <c r="M13" i="2"/>
  <c r="N13" i="2" s="1"/>
  <c r="O13" i="2" s="1"/>
  <c r="Z13" i="2" s="1"/>
  <c r="Y23" i="2"/>
  <c r="M23" i="2"/>
  <c r="N23" i="2" s="1"/>
  <c r="O23" i="2" s="1"/>
  <c r="Z23" i="2" s="1"/>
  <c r="Y9" i="2"/>
  <c r="M9" i="2"/>
  <c r="N9" i="2" s="1"/>
  <c r="O9" i="2" s="1"/>
  <c r="Z9" i="2" s="1"/>
  <c r="Y34" i="2"/>
  <c r="M34" i="2"/>
  <c r="N34" i="2" s="1"/>
  <c r="O34" i="2" s="1"/>
  <c r="Z34" i="2" s="1"/>
  <c r="Y22" i="2"/>
  <c r="M22" i="2"/>
  <c r="N22" i="2" s="1"/>
  <c r="O22" i="2" s="1"/>
  <c r="Z22" i="2" s="1"/>
  <c r="Y17" i="2"/>
  <c r="M17" i="2"/>
  <c r="N17" i="2" s="1"/>
  <c r="O17" i="2" s="1"/>
  <c r="Z17" i="2" s="1"/>
  <c r="Y26" i="2"/>
  <c r="M26" i="2"/>
  <c r="N26" i="2" s="1"/>
  <c r="O26" i="2" s="1"/>
  <c r="Z26" i="2" s="1"/>
  <c r="Y10" i="2"/>
  <c r="M10" i="2"/>
  <c r="N10" i="2" s="1"/>
  <c r="O10" i="2" s="1"/>
  <c r="Z10" i="2" s="1"/>
  <c r="Y3" i="2"/>
  <c r="M3" i="2"/>
  <c r="N3" i="2" s="1"/>
  <c r="O3" i="2" s="1"/>
  <c r="Z3" i="2" s="1"/>
  <c r="Y38" i="2"/>
  <c r="M38" i="2"/>
  <c r="N38" i="2" s="1"/>
  <c r="O38" i="2" s="1"/>
  <c r="Z38" i="2" s="1"/>
  <c r="Y49" i="2"/>
  <c r="M49" i="2"/>
  <c r="N49" i="2" s="1"/>
  <c r="O49" i="2" s="1"/>
  <c r="Z49" i="2" s="1"/>
  <c r="Y48" i="2"/>
  <c r="M48" i="2"/>
  <c r="N48" i="2" s="1"/>
  <c r="O48" i="2" s="1"/>
  <c r="Z48" i="2" s="1"/>
  <c r="Y46" i="2"/>
  <c r="M46" i="2"/>
  <c r="N46" i="2" s="1"/>
  <c r="O46" i="2" s="1"/>
  <c r="Z46" i="2" s="1"/>
  <c r="Y6" i="2"/>
  <c r="M6" i="2"/>
  <c r="N6" i="2" s="1"/>
  <c r="O6" i="2" s="1"/>
  <c r="Z6" i="2" s="1"/>
  <c r="Y45" i="2"/>
  <c r="M45" i="2"/>
  <c r="N45" i="2" s="1"/>
  <c r="O45" i="2" s="1"/>
  <c r="Z45" i="2" s="1"/>
  <c r="Y27" i="2"/>
  <c r="M27" i="2"/>
  <c r="N27" i="2" s="1"/>
  <c r="O27" i="2" s="1"/>
  <c r="Z27" i="2" s="1"/>
  <c r="Y44" i="2"/>
  <c r="M44" i="2"/>
  <c r="N44" i="2" s="1"/>
  <c r="O44" i="2" s="1"/>
  <c r="Z44" i="2" s="1"/>
  <c r="Y32" i="2"/>
  <c r="M32" i="2"/>
  <c r="N32" i="2" s="1"/>
  <c r="O32" i="2" s="1"/>
  <c r="Z32" i="2" s="1"/>
  <c r="Y8" i="2"/>
  <c r="M8" i="2"/>
  <c r="N8" i="2" s="1"/>
  <c r="O8" i="2" s="1"/>
  <c r="Z8" i="2" s="1"/>
  <c r="Y42" i="2"/>
  <c r="M42" i="2"/>
  <c r="N42" i="2" s="1"/>
  <c r="O42" i="2" s="1"/>
  <c r="Z42" i="2" s="1"/>
  <c r="Y30" i="2"/>
  <c r="M30" i="2"/>
  <c r="N30" i="2" s="1"/>
  <c r="O30" i="2" s="1"/>
  <c r="Z30" i="2" s="1"/>
  <c r="Y40" i="2"/>
  <c r="M40" i="2"/>
  <c r="N40" i="2" s="1"/>
  <c r="O40" i="2" s="1"/>
  <c r="Z40" i="2" s="1"/>
  <c r="Y29" i="2"/>
  <c r="M29" i="2"/>
  <c r="N29" i="2" s="1"/>
  <c r="O29" i="2" s="1"/>
  <c r="Z29" i="2" s="1"/>
  <c r="Y36" i="2"/>
  <c r="M36" i="2"/>
  <c r="N36" i="2" s="1"/>
  <c r="O36" i="2" s="1"/>
  <c r="Z36" i="2" s="1"/>
  <c r="Y11" i="2"/>
  <c r="M11" i="2"/>
  <c r="N11" i="2" s="1"/>
  <c r="O11" i="2" s="1"/>
  <c r="Z11" i="2" s="1"/>
  <c r="Y28" i="2"/>
  <c r="M28" i="2"/>
  <c r="N28" i="2" s="1"/>
  <c r="O28" i="2" s="1"/>
  <c r="Z28" i="2" s="1"/>
  <c r="Y5" i="2"/>
  <c r="M5" i="2"/>
  <c r="N5" i="2" s="1"/>
  <c r="O5" i="2" s="1"/>
  <c r="Z5" i="2" s="1"/>
  <c r="Y16" i="2"/>
  <c r="M16" i="2"/>
  <c r="N16" i="2" s="1"/>
  <c r="O16" i="2" s="1"/>
  <c r="Z16" i="2" s="1"/>
  <c r="Y21" i="2"/>
  <c r="M21" i="2"/>
  <c r="N21" i="2" s="1"/>
  <c r="O21" i="2" s="1"/>
  <c r="Z21" i="2" s="1"/>
  <c r="Y20" i="2"/>
  <c r="M20" i="2"/>
  <c r="N20" i="2" s="1"/>
  <c r="O20" i="2" s="1"/>
  <c r="Z20" i="2" s="1"/>
  <c r="O10" i="1"/>
  <c r="O17" i="1"/>
  <c r="O16" i="1"/>
  <c r="O9" i="1" l="1"/>
  <c r="O11" i="1"/>
  <c r="O24" i="1"/>
  <c r="O50" i="1"/>
  <c r="O76" i="1"/>
  <c r="O54" i="1"/>
  <c r="O56" i="1"/>
  <c r="O58" i="1"/>
  <c r="O7" i="1"/>
  <c r="O8" i="1"/>
  <c r="O61" i="1"/>
  <c r="O94" i="1"/>
  <c r="O59" i="1"/>
  <c r="O23" i="1"/>
  <c r="O25" i="1"/>
  <c r="O66" i="1"/>
  <c r="O73" i="1"/>
  <c r="O67" i="1"/>
  <c r="O75" i="1"/>
  <c r="M31" i="1"/>
  <c r="N31" i="1" s="1"/>
  <c r="O31" i="1" s="1"/>
  <c r="M45" i="1"/>
  <c r="N45" i="1" s="1"/>
  <c r="O45" i="1" s="1"/>
  <c r="M37" i="1"/>
  <c r="N37" i="1" s="1"/>
  <c r="O37" i="1" s="1"/>
  <c r="M9" i="1"/>
  <c r="N9" i="1" s="1"/>
  <c r="M20" i="1"/>
  <c r="N20" i="1" s="1"/>
  <c r="O20" i="1" s="1"/>
  <c r="M41" i="1"/>
  <c r="N41" i="1" s="1"/>
  <c r="O41" i="1" s="1"/>
  <c r="M21" i="1"/>
  <c r="N21" i="1" s="1"/>
  <c r="O21" i="1" s="1"/>
  <c r="M11" i="1"/>
  <c r="N11" i="1" s="1"/>
  <c r="M12" i="1"/>
  <c r="N12" i="1" s="1"/>
  <c r="O12" i="1" s="1"/>
  <c r="M2" i="1"/>
  <c r="N2" i="1" s="1"/>
  <c r="O2" i="1" s="1"/>
  <c r="M33" i="1"/>
  <c r="N33" i="1" s="1"/>
  <c r="O33" i="1" s="1"/>
  <c r="M75" i="1"/>
  <c r="N75" i="1" s="1"/>
  <c r="M96" i="1"/>
  <c r="N96" i="1" s="1"/>
  <c r="O96" i="1" s="1"/>
  <c r="M90" i="1"/>
  <c r="N90" i="1" s="1"/>
  <c r="O90" i="1" s="1"/>
  <c r="M98" i="1"/>
  <c r="N98" i="1" s="1"/>
  <c r="O98" i="1" s="1"/>
  <c r="M73" i="1"/>
  <c r="N73" i="1" s="1"/>
  <c r="M65" i="1"/>
  <c r="N65" i="1" s="1"/>
  <c r="O65" i="1" s="1"/>
  <c r="M89" i="1"/>
  <c r="N89" i="1" s="1"/>
  <c r="O89" i="1" s="1"/>
  <c r="M85" i="1"/>
  <c r="N85" i="1" s="1"/>
  <c r="O85" i="1" s="1"/>
  <c r="M67" i="1"/>
  <c r="N67" i="1" s="1"/>
  <c r="M68" i="1"/>
  <c r="N68" i="1" s="1"/>
  <c r="O68" i="1" s="1"/>
  <c r="M82" i="1"/>
  <c r="N82" i="1" s="1"/>
  <c r="O82" i="1" s="1"/>
  <c r="M77" i="1"/>
  <c r="N77" i="1" s="1"/>
  <c r="O77" i="1" s="1"/>
  <c r="M66" i="1"/>
  <c r="N66" i="1" s="1"/>
  <c r="M92" i="1"/>
  <c r="N92" i="1" s="1"/>
  <c r="O92" i="1" s="1"/>
  <c r="M69" i="1"/>
  <c r="N69" i="1" s="1"/>
  <c r="O69" i="1" s="1"/>
  <c r="M84" i="1"/>
  <c r="N84" i="1" s="1"/>
  <c r="O84" i="1" s="1"/>
  <c r="M57" i="1"/>
  <c r="N57" i="1" s="1"/>
  <c r="O57" i="1" s="1"/>
  <c r="M79" i="1"/>
  <c r="N79" i="1" s="1"/>
  <c r="O79" i="1" s="1"/>
  <c r="M78" i="1"/>
  <c r="N78" i="1" s="1"/>
  <c r="O78" i="1" s="1"/>
  <c r="M63" i="1"/>
  <c r="N63" i="1" s="1"/>
  <c r="O63" i="1" s="1"/>
  <c r="M81" i="1"/>
  <c r="N81" i="1" s="1"/>
  <c r="O81" i="1" s="1"/>
  <c r="M95" i="1"/>
  <c r="N95" i="1" s="1"/>
  <c r="O95" i="1" s="1"/>
  <c r="M87" i="1"/>
  <c r="N87" i="1" s="1"/>
  <c r="O87" i="1" s="1"/>
  <c r="M74" i="1"/>
  <c r="N74" i="1" s="1"/>
  <c r="O74" i="1" s="1"/>
  <c r="M25" i="1"/>
  <c r="N25" i="1" s="1"/>
  <c r="M46" i="1"/>
  <c r="N46" i="1" s="1"/>
  <c r="O46" i="1" s="1"/>
  <c r="M40" i="1"/>
  <c r="N40" i="1" s="1"/>
  <c r="O40" i="1" s="1"/>
  <c r="M48" i="1"/>
  <c r="N48" i="1" s="1"/>
  <c r="O48" i="1" s="1"/>
  <c r="M23" i="1"/>
  <c r="N23" i="1" s="1"/>
  <c r="M15" i="1"/>
  <c r="N15" i="1" s="1"/>
  <c r="O15" i="1" s="1"/>
  <c r="M39" i="1"/>
  <c r="N39" i="1" s="1"/>
  <c r="O39" i="1" s="1"/>
  <c r="M35" i="1"/>
  <c r="N35" i="1" s="1"/>
  <c r="O35" i="1" s="1"/>
  <c r="M17" i="1"/>
  <c r="N17" i="1" s="1"/>
  <c r="M18" i="1"/>
  <c r="N18" i="1" s="1"/>
  <c r="O18" i="1" s="1"/>
  <c r="M32" i="1"/>
  <c r="N32" i="1" s="1"/>
  <c r="O32" i="1" s="1"/>
  <c r="M27" i="1"/>
  <c r="N27" i="1" s="1"/>
  <c r="O27" i="1" s="1"/>
  <c r="M59" i="1"/>
  <c r="N59" i="1" s="1"/>
  <c r="M70" i="1"/>
  <c r="N70" i="1" s="1"/>
  <c r="O70" i="1" s="1"/>
  <c r="M91" i="1"/>
  <c r="N91" i="1" s="1"/>
  <c r="O91" i="1" s="1"/>
  <c r="M71" i="1"/>
  <c r="N71" i="1" s="1"/>
  <c r="O71" i="1" s="1"/>
  <c r="M61" i="1"/>
  <c r="N61" i="1" s="1"/>
  <c r="M62" i="1"/>
  <c r="N62" i="1" s="1"/>
  <c r="O62" i="1" s="1"/>
  <c r="M52" i="1"/>
  <c r="N52" i="1" s="1"/>
  <c r="O52" i="1" s="1"/>
  <c r="M83" i="1"/>
  <c r="N83" i="1" s="1"/>
  <c r="O83" i="1" s="1"/>
  <c r="M94" i="1"/>
  <c r="N94" i="1" s="1"/>
  <c r="M72" i="1"/>
  <c r="N72" i="1" s="1"/>
  <c r="O72" i="1" s="1"/>
  <c r="M80" i="1"/>
  <c r="N80" i="1" s="1"/>
  <c r="O80" i="1" s="1"/>
  <c r="M99" i="1"/>
  <c r="N99" i="1" s="1"/>
  <c r="O99" i="1" s="1"/>
  <c r="M16" i="1"/>
  <c r="N16" i="1" s="1"/>
  <c r="M42" i="1"/>
  <c r="N42" i="1" s="1"/>
  <c r="O42" i="1" s="1"/>
  <c r="M19" i="1"/>
  <c r="N19" i="1" s="1"/>
  <c r="O19" i="1" s="1"/>
  <c r="M34" i="1"/>
  <c r="N34" i="1" s="1"/>
  <c r="O34" i="1" s="1"/>
  <c r="M7" i="1"/>
  <c r="N7" i="1" s="1"/>
  <c r="M29" i="1"/>
  <c r="N29" i="1" s="1"/>
  <c r="O29" i="1" s="1"/>
  <c r="M28" i="1"/>
  <c r="N28" i="1" s="1"/>
  <c r="O28" i="1" s="1"/>
  <c r="M13" i="1"/>
  <c r="N13" i="1" s="1"/>
  <c r="O13" i="1" s="1"/>
  <c r="M8" i="1"/>
  <c r="N8" i="1" s="1"/>
  <c r="M3" i="1"/>
  <c r="N3" i="1" s="1"/>
  <c r="O3" i="1" s="1"/>
  <c r="M26" i="1"/>
  <c r="N26" i="1" s="1"/>
  <c r="O26" i="1" s="1"/>
  <c r="M47" i="1"/>
  <c r="N47" i="1" s="1"/>
  <c r="O47" i="1" s="1"/>
  <c r="M58" i="1"/>
  <c r="N58" i="1" s="1"/>
  <c r="M53" i="1"/>
  <c r="N53" i="1" s="1"/>
  <c r="O53" i="1" s="1"/>
  <c r="M76" i="1"/>
  <c r="N76" i="1" s="1"/>
  <c r="M97" i="1"/>
  <c r="N97" i="1" s="1"/>
  <c r="O97" i="1" s="1"/>
  <c r="M64" i="1"/>
  <c r="N64" i="1" s="1"/>
  <c r="O64" i="1" s="1"/>
  <c r="M55" i="1"/>
  <c r="N55" i="1" s="1"/>
  <c r="O55" i="1" s="1"/>
  <c r="M54" i="1"/>
  <c r="N54" i="1" s="1"/>
  <c r="M88" i="1"/>
  <c r="N88" i="1" s="1"/>
  <c r="O88" i="1" s="1"/>
  <c r="M86" i="1"/>
  <c r="N86" i="1" s="1"/>
  <c r="O86" i="1" s="1"/>
  <c r="M93" i="1"/>
  <c r="N93" i="1" s="1"/>
  <c r="O93" i="1" s="1"/>
  <c r="M56" i="1"/>
  <c r="N56" i="1" s="1"/>
  <c r="M60" i="1"/>
  <c r="N60" i="1" s="1"/>
  <c r="O60" i="1" s="1"/>
  <c r="M100" i="1"/>
  <c r="N100" i="1" s="1"/>
  <c r="O100" i="1" s="1"/>
  <c r="M101" i="1"/>
  <c r="N101" i="1" s="1"/>
  <c r="O101" i="1" s="1"/>
  <c r="M44" i="1"/>
  <c r="N44" i="1" s="1"/>
  <c r="O44" i="1" s="1"/>
  <c r="M22" i="1"/>
  <c r="N22" i="1" s="1"/>
  <c r="O22" i="1" s="1"/>
  <c r="M30" i="1"/>
  <c r="N30" i="1" s="1"/>
  <c r="O30" i="1" s="1"/>
  <c r="M49" i="1"/>
  <c r="N49" i="1" s="1"/>
  <c r="O49" i="1" s="1"/>
  <c r="M14" i="1"/>
  <c r="N14" i="1" s="1"/>
  <c r="O14" i="1" s="1"/>
  <c r="M5" i="1"/>
  <c r="N5" i="1" s="1"/>
  <c r="O5" i="1" s="1"/>
  <c r="M4" i="1"/>
  <c r="N4" i="1" s="1"/>
  <c r="O4" i="1" s="1"/>
  <c r="M38" i="1"/>
  <c r="N38" i="1" s="1"/>
  <c r="O38" i="1" s="1"/>
  <c r="M36" i="1"/>
  <c r="N36" i="1" s="1"/>
  <c r="O36" i="1" s="1"/>
  <c r="M43" i="1"/>
  <c r="N43" i="1" s="1"/>
  <c r="O43" i="1" s="1"/>
  <c r="M6" i="1"/>
  <c r="N6" i="1" s="1"/>
  <c r="O6" i="1" s="1"/>
  <c r="M10" i="1"/>
  <c r="N10" i="1" s="1"/>
  <c r="M50" i="1"/>
  <c r="N50" i="1" s="1"/>
  <c r="M51" i="1"/>
  <c r="N51" i="1" s="1"/>
  <c r="O51" i="1" s="1"/>
  <c r="M24" i="1"/>
  <c r="N24" i="1" s="1"/>
</calcChain>
</file>

<file path=xl/sharedStrings.xml><?xml version="1.0" encoding="utf-8"?>
<sst xmlns="http://schemas.openxmlformats.org/spreadsheetml/2006/main" count="563" uniqueCount="165">
  <si>
    <t>Date</t>
  </si>
  <si>
    <t>Tank</t>
  </si>
  <si>
    <t>Start_Time</t>
  </si>
  <si>
    <t>End_Time</t>
  </si>
  <si>
    <t>Filter_ID</t>
  </si>
  <si>
    <t>Sample_ID</t>
  </si>
  <si>
    <t>Day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</si>
  <si>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</si>
  <si>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</si>
  <si>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</si>
  <si>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</si>
  <si>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</si>
  <si>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</si>
  <si>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</si>
  <si>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</si>
  <si>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</si>
  <si>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</si>
  <si>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</si>
  <si>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</si>
  <si>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1N</t>
  </si>
  <si>
    <t>2N</t>
  </si>
  <si>
    <t>3N</t>
  </si>
  <si>
    <t>4N</t>
  </si>
  <si>
    <t>5N</t>
  </si>
  <si>
    <t>6N</t>
  </si>
  <si>
    <t>7N</t>
  </si>
  <si>
    <t>8N</t>
  </si>
  <si>
    <t>9N</t>
  </si>
  <si>
    <t>10N</t>
  </si>
  <si>
    <t>11N</t>
  </si>
  <si>
    <t>12N</t>
  </si>
  <si>
    <t>Night</t>
  </si>
  <si>
    <t>13N</t>
  </si>
  <si>
    <t>14N</t>
  </si>
  <si>
    <t>15N</t>
  </si>
  <si>
    <t>16N</t>
  </si>
  <si>
    <t>17N</t>
  </si>
  <si>
    <t>18N</t>
  </si>
  <si>
    <t>19N</t>
  </si>
  <si>
    <t>20N</t>
  </si>
  <si>
    <t>21N</t>
  </si>
  <si>
    <t>22N</t>
  </si>
  <si>
    <t>23N</t>
  </si>
  <si>
    <t>24N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</si>
  <si>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</si>
  <si>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</si>
  <si>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</si>
  <si>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</si>
  <si>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</si>
  <si>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</si>
  <si>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</si>
  <si>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</si>
  <si>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</si>
  <si>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</si>
  <si>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</si>
  <si>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</si>
  <si>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25N</t>
  </si>
  <si>
    <t>26N</t>
  </si>
  <si>
    <t>27N</t>
  </si>
  <si>
    <t>28N</t>
  </si>
  <si>
    <t>29N</t>
  </si>
  <si>
    <t>30N</t>
  </si>
  <si>
    <t>31N</t>
  </si>
  <si>
    <t>32N</t>
  </si>
  <si>
    <t>33N</t>
  </si>
  <si>
    <t>34N</t>
  </si>
  <si>
    <t>35N</t>
  </si>
  <si>
    <t>36N</t>
  </si>
  <si>
    <t>25D</t>
  </si>
  <si>
    <t>26D</t>
  </si>
  <si>
    <t>27D</t>
  </si>
  <si>
    <t>28D</t>
  </si>
  <si>
    <t>29D</t>
  </si>
  <si>
    <t>30D</t>
  </si>
  <si>
    <t>31D</t>
  </si>
  <si>
    <t>32D</t>
  </si>
  <si>
    <t>33D</t>
  </si>
  <si>
    <t>34D</t>
  </si>
  <si>
    <t>35D</t>
  </si>
  <si>
    <t>36D</t>
  </si>
  <si>
    <t>37N</t>
  </si>
  <si>
    <t>38N</t>
  </si>
  <si>
    <t>39N</t>
  </si>
  <si>
    <t>40N</t>
  </si>
  <si>
    <t>41N</t>
  </si>
  <si>
    <t>42N</t>
  </si>
  <si>
    <t>43N</t>
  </si>
  <si>
    <t>44N</t>
  </si>
  <si>
    <t>45N</t>
  </si>
  <si>
    <t>46N</t>
  </si>
  <si>
    <t>47N</t>
  </si>
  <si>
    <t>48N</t>
  </si>
  <si>
    <t>37D</t>
  </si>
  <si>
    <t>38D</t>
  </si>
  <si>
    <t>39D</t>
  </si>
  <si>
    <t>40D</t>
  </si>
  <si>
    <t>41D</t>
  </si>
  <si>
    <t>42D</t>
  </si>
  <si>
    <t>43D</t>
  </si>
  <si>
    <t>44D</t>
  </si>
  <si>
    <t>45D</t>
  </si>
  <si>
    <t>46D</t>
  </si>
  <si>
    <t>47D</t>
  </si>
  <si>
    <t>48D</t>
  </si>
  <si>
    <t>6:15pm</t>
  </si>
  <si>
    <t>7:20am</t>
  </si>
  <si>
    <t>8:47am</t>
  </si>
  <si>
    <t>6:00pm</t>
  </si>
  <si>
    <t>Treatment</t>
  </si>
  <si>
    <t>Extra 1</t>
  </si>
  <si>
    <t>Extra 2</t>
  </si>
  <si>
    <t>Extra 3</t>
  </si>
  <si>
    <t>Extra 4</t>
  </si>
  <si>
    <t>5:30pm</t>
  </si>
  <si>
    <t>7am</t>
  </si>
  <si>
    <t>7:15am</t>
  </si>
  <si>
    <t>4:30pm</t>
  </si>
  <si>
    <t>6pm</t>
  </si>
  <si>
    <t>7:30am</t>
  </si>
  <si>
    <t>4pm</t>
  </si>
  <si>
    <t>3:30pm</t>
  </si>
  <si>
    <t>3:45pm</t>
  </si>
  <si>
    <t>3:50pm</t>
  </si>
  <si>
    <t>Day_Night</t>
  </si>
  <si>
    <t>Total_Time_hr</t>
  </si>
  <si>
    <t>Delta_Weight_g</t>
  </si>
  <si>
    <t>Delta_Weight_mg</t>
  </si>
  <si>
    <t>Pre_Weight_g</t>
  </si>
  <si>
    <t>Post_Weight_g</t>
  </si>
  <si>
    <t>12hr_Mechanical_mg</t>
  </si>
  <si>
    <t>Control</t>
  </si>
  <si>
    <t>Type</t>
  </si>
  <si>
    <t>Sample</t>
  </si>
  <si>
    <t>C1</t>
  </si>
  <si>
    <t>C2</t>
  </si>
  <si>
    <t>C3</t>
  </si>
  <si>
    <t>C4</t>
  </si>
  <si>
    <t>Avg</t>
  </si>
  <si>
    <t>Stdev</t>
  </si>
  <si>
    <t>Count</t>
  </si>
  <si>
    <t>SEM</t>
  </si>
  <si>
    <t>Total</t>
  </si>
  <si>
    <t>Daytime_Mechanical_mg_day</t>
  </si>
  <si>
    <t>Nighttime_Mechanical_mg_day</t>
  </si>
  <si>
    <t>Total_Mechanical_mg_day</t>
  </si>
  <si>
    <t>diameter_cm</t>
  </si>
  <si>
    <t>radius_cm</t>
  </si>
  <si>
    <t>height_cm</t>
  </si>
  <si>
    <t>Total_Mechanical_mg_yr</t>
  </si>
  <si>
    <t>Total_Mechanical_g_yr</t>
  </si>
  <si>
    <t>Total_Mechanical_kg_yr</t>
  </si>
  <si>
    <t>Surface Area_cm-2</t>
  </si>
  <si>
    <t>Surface Area_m-2</t>
  </si>
  <si>
    <t>Daytime_Mechanical_mg_yr</t>
  </si>
  <si>
    <t>Daytime_Mechanical_g_yr</t>
  </si>
  <si>
    <t>Daytime_Mechanical_kg_yr</t>
  </si>
  <si>
    <t>Nighttime_Mechanical_mg_yr</t>
  </si>
  <si>
    <t>Nighttime_Mechanical_g_yr</t>
  </si>
  <si>
    <t>Nighttime_Mechanical_kg_yr</t>
  </si>
  <si>
    <t>Total_mechanicalBioerosion_mg_cm-2_day</t>
  </si>
  <si>
    <t>Total_mechanicalBioerosion_kg_m-2_yr</t>
  </si>
  <si>
    <t>Daytime_mechanicalBioerosion_mg_cm-2_day</t>
  </si>
  <si>
    <t>Daytime_mechanicalBioerosion_kg_m-2_yr</t>
  </si>
  <si>
    <t>Nighttime_mechanicalBioerosion_mg_cm-2_day</t>
  </si>
  <si>
    <t>Nighttime_mechanicalBioerosion_kg_m-2_yr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</si>
</sst>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20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NumberFormat="1"/>
    <xf numFmtId="0" fontId="1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4A67-3825-B44B-8ECA-537FAED48565}">
  <dimension ref="A1:Z49"/>
  <sheetViews>
    <sheetView tabSelected="1" zoomScale="75" workbookViewId="0">
      <selection activeCell="F15" sqref="F15"/>
    </sheetView>
  </sheetViews>
  <sheetFormatPr baseColWidth="10" defaultRowHeight="16" x14ac:dyDescent="0.2"/>
  <cols>
    <col min="1" max="1" width="13.83203125" style="25" customWidth="1"/>
    <col min="2" max="2" width="13.5" style="25" customWidth="1"/>
    <col min="3" max="3" width="14.6640625" style="25" customWidth="1"/>
    <col min="4" max="4" width="28.83203125" style="20" customWidth="1"/>
    <col min="5" max="5" width="28.6640625" style="21" customWidth="1"/>
    <col min="6" max="6" width="25" style="22" customWidth="1"/>
    <col min="7" max="7" width="26.33203125" style="20" customWidth="1"/>
    <col min="8" max="9" width="25" style="20" customWidth="1"/>
    <col min="10" max="10" width="27.83203125" style="21" customWidth="1"/>
    <col min="11" max="11" width="25" style="21" customWidth="1"/>
    <col min="12" max="12" width="26.5" style="21" customWidth="1"/>
    <col min="13" max="15" width="25" style="23" customWidth="1"/>
    <col min="16" max="16" width="14.1640625" style="25" customWidth="1"/>
    <col min="17" max="17" width="12.33203125" style="25" customWidth="1"/>
    <col min="18" max="18" width="10.83203125" style="25"/>
    <col min="19" max="20" width="18.6640625" style="25" customWidth="1"/>
    <col min="21" max="21" width="43.33203125" style="20" customWidth="1"/>
    <col min="22" max="22" width="38.5" style="20" customWidth="1"/>
    <col min="23" max="23" width="44.5" style="21" customWidth="1"/>
    <col min="24" max="24" width="40" style="21" customWidth="1"/>
    <col min="25" max="25" width="42" style="23" customWidth="1"/>
    <col min="26" max="26" width="37" style="23" customWidth="1"/>
  </cols>
  <sheetData>
    <row r="1" spans="1:26" x14ac:dyDescent="0.2">
      <c r="A1" s="14" t="s">
        <v>5</v>
      </c>
      <c r="B1" s="14" t="s">
        <v>1</v>
      </c>
      <c r="C1" s="15" t="s">
        <v>108</v>
      </c>
      <c r="D1" s="16" t="s">
        <v>142</v>
      </c>
      <c r="E1" s="14" t="s">
        <v>143</v>
      </c>
      <c r="F1" s="17" t="s">
        <v>144</v>
      </c>
      <c r="G1" s="16" t="s">
        <v>153</v>
      </c>
      <c r="H1" s="16" t="s">
        <v>154</v>
      </c>
      <c r="I1" s="16" t="s">
        <v>155</v>
      </c>
      <c r="J1" s="14" t="s">
        <v>156</v>
      </c>
      <c r="K1" s="14" t="s">
        <v>157</v>
      </c>
      <c r="L1" s="14" t="s">
        <v>158</v>
      </c>
      <c r="M1" s="18" t="s">
        <v>148</v>
      </c>
      <c r="N1" s="18" t="s">
        <v>149</v>
      </c>
      <c r="O1" s="18" t="s">
        <v>150</v>
      </c>
      <c r="P1" s="14" t="s">
        <v>145</v>
      </c>
      <c r="Q1" s="14" t="s">
        <v>146</v>
      </c>
      <c r="R1" s="14" t="s">
        <v>147</v>
      </c>
      <c r="S1" s="15" t="s">
        <v>151</v>
      </c>
      <c r="T1" s="15" t="s">
        <v>152</v>
      </c>
      <c r="U1" s="16" t="s">
        <v>161</v>
      </c>
      <c r="V1" s="16" t="s">
        <v>162</v>
      </c>
      <c r="W1" s="14" t="s">
        <v>163</v>
      </c>
      <c r="X1" s="14" t="s">
        <v>164</v>
      </c>
      <c r="Y1" s="18" t="s">
        <v>159</v>
      </c>
      <c r="Z1" s="18" t="s">
        <v>160</v>
      </c>
    </row>
    <row r="2" spans="1:26" x14ac:dyDescent="0.2">
      <c r="A2" s="19">
        <v>7801</v>
      </c>
      <c r="B2" s="19">
        <v>9</v>
      </c>
      <c r="C2" s="19">
        <v>7.75</v>
      </c>
      <c r="D2" s="20">
        <v>1.2705882390000167</v>
      </c>
      <c r="E2" s="21">
        <v>0.55384615199999021</v>
      </c>
      <c r="F2" s="22">
        <f>D2+E2</f>
        <v>1.8244343910000069</v>
      </c>
      <c r="G2" s="20">
        <f>D2*365</f>
        <v>463.76470723500609</v>
      </c>
      <c r="H2" s="20">
        <f>G2*10^-3</f>
        <v>0.46376470723500607</v>
      </c>
      <c r="I2" s="20">
        <f>H2*10^-3</f>
        <v>4.637647072350061E-4</v>
      </c>
      <c r="J2" s="21">
        <f>E2*365</f>
        <v>202.15384547999642</v>
      </c>
      <c r="K2" s="21">
        <f>J2*10^-3</f>
        <v>0.20215384547999643</v>
      </c>
      <c r="L2" s="21">
        <f>K2*10^-3</f>
        <v>2.0215384547999643E-4</v>
      </c>
      <c r="M2" s="23">
        <f>F2*365</f>
        <v>665.91855271500253</v>
      </c>
      <c r="N2" s="23">
        <f>M2*10^-3</f>
        <v>0.66591855271500255</v>
      </c>
      <c r="O2" s="23">
        <f>N2*10^-3</f>
        <v>6.6591855271500261E-4</v>
      </c>
      <c r="P2" s="24">
        <v>3.6</v>
      </c>
      <c r="Q2" s="24">
        <v>1.8</v>
      </c>
      <c r="R2" s="24">
        <v>0.5</v>
      </c>
      <c r="S2" s="25">
        <f>(2*3.14159265359*Q2*R2)+(2*3.14159265359*Q2^2)</f>
        <v>26.012387171725202</v>
      </c>
      <c r="T2" s="25">
        <f>S2*10^-4</f>
        <v>2.6012387171725202E-3</v>
      </c>
      <c r="U2" s="20">
        <f>D2/S2</f>
        <v>4.8845506973735714E-2</v>
      </c>
      <c r="V2" s="20">
        <f>I2/T2</f>
        <v>0.17828610045413534</v>
      </c>
      <c r="W2" s="21">
        <f>E2/S2</f>
        <v>2.1291631111888368E-2</v>
      </c>
      <c r="X2" s="21">
        <f>L2/T2</f>
        <v>7.7714453558392543E-2</v>
      </c>
      <c r="Y2" s="23">
        <f>F2/S2</f>
        <v>7.0137138085624079E-2</v>
      </c>
      <c r="Z2" s="23">
        <f>O2/T2</f>
        <v>0.25600055401252791</v>
      </c>
    </row>
    <row r="3" spans="1:26" x14ac:dyDescent="0.2">
      <c r="A3" s="19">
        <v>7818</v>
      </c>
      <c r="B3" s="19">
        <v>9</v>
      </c>
      <c r="C3" s="19">
        <v>7.75</v>
      </c>
      <c r="D3" s="20">
        <v>1.4117647100000013</v>
      </c>
      <c r="E3" s="21">
        <v>1.1076923040000062</v>
      </c>
      <c r="F3" s="22">
        <f>D3+E3</f>
        <v>2.5194570140000074</v>
      </c>
      <c r="G3" s="20">
        <f>D3*365</f>
        <v>515.29411915000048</v>
      </c>
      <c r="H3" s="20">
        <f>G3*10^-3</f>
        <v>0.51529411915000045</v>
      </c>
      <c r="I3" s="20">
        <f>H3*10^-3</f>
        <v>5.1529411915000043E-4</v>
      </c>
      <c r="J3" s="21">
        <f>E3*365</f>
        <v>404.30769096000228</v>
      </c>
      <c r="K3" s="21">
        <f>J3*10^-3</f>
        <v>0.4043076909600023</v>
      </c>
      <c r="L3" s="21">
        <f>K3*10^-3</f>
        <v>4.0430769096000228E-4</v>
      </c>
      <c r="M3" s="23">
        <f>F3*365</f>
        <v>919.6018101100027</v>
      </c>
      <c r="N3" s="23">
        <f>M3*10^-3</f>
        <v>0.91960181011000275</v>
      </c>
      <c r="O3" s="23">
        <f>N3*10^-3</f>
        <v>9.1960181011000277E-4</v>
      </c>
      <c r="P3" s="24">
        <v>3.5</v>
      </c>
      <c r="Q3" s="24">
        <v>1.75</v>
      </c>
      <c r="R3" s="24">
        <v>1.3</v>
      </c>
      <c r="S3" s="25">
        <f>(2*3.14159265359*Q3*R3)+(2*3.14159265359*Q3^2)</f>
        <v>33.536501577073253</v>
      </c>
      <c r="T3" s="25">
        <f>S3*10^-4</f>
        <v>3.3536501577073256E-3</v>
      </c>
      <c r="U3" s="20">
        <f>D3/S3</f>
        <v>4.209636198204806E-2</v>
      </c>
      <c r="V3" s="20">
        <f>I3/T3</f>
        <v>0.1536517212344754</v>
      </c>
      <c r="W3" s="21">
        <f>E3/S3</f>
        <v>3.3029453041019168E-2</v>
      </c>
      <c r="X3" s="21">
        <f>L3/T3</f>
        <v>0.12055750359971995</v>
      </c>
      <c r="Y3" s="23">
        <f>F3/S3</f>
        <v>7.5125815023067227E-2</v>
      </c>
      <c r="Z3" s="23">
        <f>O3/T3</f>
        <v>0.27420922483419535</v>
      </c>
    </row>
    <row r="4" spans="1:26" x14ac:dyDescent="0.2">
      <c r="A4" s="19">
        <v>7829</v>
      </c>
      <c r="B4" s="25">
        <v>9</v>
      </c>
      <c r="C4" s="19">
        <v>7.75</v>
      </c>
      <c r="D4" s="20">
        <v>0.77837837999998638</v>
      </c>
      <c r="E4" s="21">
        <v>0.46153846000000037</v>
      </c>
      <c r="F4" s="22">
        <f>D4+E4</f>
        <v>1.2399168399999867</v>
      </c>
      <c r="G4" s="20">
        <f>D4*365</f>
        <v>284.10810869999506</v>
      </c>
      <c r="H4" s="20">
        <f>G4*10^-3</f>
        <v>0.28410810869999509</v>
      </c>
      <c r="I4" s="20">
        <f>H4*10^-3</f>
        <v>2.8410810869999512E-4</v>
      </c>
      <c r="J4" s="21">
        <f>E4*365</f>
        <v>168.46153790000014</v>
      </c>
      <c r="K4" s="21">
        <f>J4*10^-3</f>
        <v>0.16846153790000015</v>
      </c>
      <c r="L4" s="21">
        <f>K4*10^-3</f>
        <v>1.6846153790000016E-4</v>
      </c>
      <c r="M4" s="23">
        <f>F4*365</f>
        <v>452.56964659999517</v>
      </c>
      <c r="N4" s="23">
        <f>M4*10^-3</f>
        <v>0.45256964659999516</v>
      </c>
      <c r="O4" s="23">
        <f>N4*10^-3</f>
        <v>4.5256964659999517E-4</v>
      </c>
      <c r="P4" s="24">
        <v>3.4</v>
      </c>
      <c r="Q4" s="24">
        <v>1.7</v>
      </c>
      <c r="R4" s="24">
        <v>1.3</v>
      </c>
      <c r="S4" s="25">
        <f>(2*3.14159265359*Q4*R4)+(2*3.14159265359*Q4^2)</f>
        <v>32.044245066617997</v>
      </c>
      <c r="T4" s="25">
        <f>S4*10^-4</f>
        <v>3.2044245066617997E-3</v>
      </c>
      <c r="U4" s="20">
        <f>D4/S4</f>
        <v>2.4290738582912034E-2</v>
      </c>
      <c r="V4" s="20">
        <f>I4/T4</f>
        <v>8.866119582762895E-2</v>
      </c>
      <c r="W4" s="21">
        <f>E4/S4</f>
        <v>1.4403162222748284E-2</v>
      </c>
      <c r="X4" s="21">
        <f>L4/T4</f>
        <v>5.2571542113031243E-2</v>
      </c>
      <c r="Y4" s="23">
        <f>F4/S4</f>
        <v>3.8693900805660313E-2</v>
      </c>
      <c r="Z4" s="23">
        <f>O4/T4</f>
        <v>0.14123273794066016</v>
      </c>
    </row>
    <row r="5" spans="1:26" x14ac:dyDescent="0.2">
      <c r="A5" s="19">
        <v>7830</v>
      </c>
      <c r="B5" s="25">
        <v>9</v>
      </c>
      <c r="C5" s="19">
        <v>7.75</v>
      </c>
      <c r="D5" s="20">
        <v>1.427027029999987</v>
      </c>
      <c r="E5" s="21">
        <v>1.9384615319999914</v>
      </c>
      <c r="F5" s="22">
        <f>D5+E5</f>
        <v>3.3654885619999781</v>
      </c>
      <c r="G5" s="20">
        <f>D5*365</f>
        <v>520.86486594999531</v>
      </c>
      <c r="H5" s="20">
        <f>G5*10^-3</f>
        <v>0.52086486594999537</v>
      </c>
      <c r="I5" s="20">
        <f>H5*10^-3</f>
        <v>5.2086486594999542E-4</v>
      </c>
      <c r="J5" s="21">
        <f>E5*365</f>
        <v>707.53845917999683</v>
      </c>
      <c r="K5" s="21">
        <f>J5*10^-3</f>
        <v>0.7075384591799968</v>
      </c>
      <c r="L5" s="21">
        <f>K5*10^-3</f>
        <v>7.0753845917999683E-4</v>
      </c>
      <c r="M5" s="23">
        <f>F5*365</f>
        <v>1228.403325129992</v>
      </c>
      <c r="N5" s="23">
        <f>M5*10^-3</f>
        <v>1.228403325129992</v>
      </c>
      <c r="O5" s="23">
        <f>N5*10^-3</f>
        <v>1.228403325129992E-3</v>
      </c>
      <c r="P5" s="24">
        <v>3.7</v>
      </c>
      <c r="Q5" s="24">
        <v>1.85</v>
      </c>
      <c r="R5" s="24">
        <v>1.4</v>
      </c>
      <c r="S5" s="25">
        <f>(2*3.14159265359*Q5*R5)+(2*3.14159265359*Q5^2)</f>
        <v>37.777651659419746</v>
      </c>
      <c r="T5" s="25">
        <f>S5*10^-4</f>
        <v>3.7777651659419748E-3</v>
      </c>
      <c r="U5" s="20">
        <f>D5/S5</f>
        <v>3.7774371018749177E-2</v>
      </c>
      <c r="V5" s="20">
        <f>I5/T5</f>
        <v>0.13787645421843453</v>
      </c>
      <c r="W5" s="21">
        <f>E5/S5</f>
        <v>5.1312388326198187E-2</v>
      </c>
      <c r="X5" s="21">
        <f>L5/T5</f>
        <v>0.18729021739062338</v>
      </c>
      <c r="Y5" s="23">
        <f>F5/S5</f>
        <v>8.9086759344947364E-2</v>
      </c>
      <c r="Z5" s="23">
        <f>O5/T5</f>
        <v>0.32516667160905782</v>
      </c>
    </row>
    <row r="6" spans="1:26" x14ac:dyDescent="0.2">
      <c r="A6" s="25">
        <v>7840</v>
      </c>
      <c r="B6" s="25">
        <v>9</v>
      </c>
      <c r="C6" s="19">
        <v>7.75</v>
      </c>
      <c r="D6" s="20">
        <v>1.5567567600000087</v>
      </c>
      <c r="E6" s="21">
        <v>0.46153846000000037</v>
      </c>
      <c r="F6" s="22">
        <f>D6+E6</f>
        <v>2.018295220000009</v>
      </c>
      <c r="G6" s="20">
        <f>D6*365</f>
        <v>568.21621740000319</v>
      </c>
      <c r="H6" s="20">
        <f>G6*10^-3</f>
        <v>0.56821621740000317</v>
      </c>
      <c r="I6" s="20">
        <f>H6*10^-3</f>
        <v>5.6821621740000313E-4</v>
      </c>
      <c r="J6" s="21">
        <f>E6*365</f>
        <v>168.46153790000014</v>
      </c>
      <c r="K6" s="21">
        <f>J6*10^-3</f>
        <v>0.16846153790000015</v>
      </c>
      <c r="L6" s="21">
        <f>K6*10^-3</f>
        <v>1.6846153790000016E-4</v>
      </c>
      <c r="M6" s="23">
        <f>F6*365</f>
        <v>736.67775530000335</v>
      </c>
      <c r="N6" s="23">
        <f>M6*10^-3</f>
        <v>0.73667775530000335</v>
      </c>
      <c r="O6" s="23">
        <f>N6*10^-3</f>
        <v>7.3667775530000335E-4</v>
      </c>
      <c r="P6" s="24">
        <v>3</v>
      </c>
      <c r="Q6" s="24">
        <v>1.5</v>
      </c>
      <c r="R6" s="24">
        <v>1.2</v>
      </c>
      <c r="S6" s="25">
        <f>(2*3.14159265359*Q6*R6)+(2*3.14159265359*Q6^2)</f>
        <v>25.446900494079003</v>
      </c>
      <c r="T6" s="25">
        <f>S6*10^-4</f>
        <v>2.5446900494079006E-3</v>
      </c>
      <c r="U6" s="20">
        <f>D6/S6</f>
        <v>6.1176674949557634E-2</v>
      </c>
      <c r="V6" s="20">
        <f>I6/T6</f>
        <v>0.22329486356588532</v>
      </c>
      <c r="W6" s="21">
        <f>E6/S6</f>
        <v>1.8137315391608944E-2</v>
      </c>
      <c r="X6" s="21">
        <f>L6/T6</f>
        <v>6.6201201179372657E-2</v>
      </c>
      <c r="Y6" s="23">
        <f>F6/S6</f>
        <v>7.9313990341166582E-2</v>
      </c>
      <c r="Z6" s="23">
        <f>O6/T6</f>
        <v>0.28949606474525802</v>
      </c>
    </row>
    <row r="7" spans="1:26" x14ac:dyDescent="0.2">
      <c r="A7" s="19">
        <v>7845</v>
      </c>
      <c r="B7" s="25">
        <v>9</v>
      </c>
      <c r="C7" s="19">
        <v>7.75</v>
      </c>
      <c r="D7" s="20">
        <v>1.1675675700000154</v>
      </c>
      <c r="E7" s="21">
        <v>0.83076922799998532</v>
      </c>
      <c r="F7" s="22">
        <f>D7+E7</f>
        <v>1.9983367980000009</v>
      </c>
      <c r="G7" s="20">
        <f>D7*365</f>
        <v>426.16216305000563</v>
      </c>
      <c r="H7" s="20">
        <f>G7*10^-3</f>
        <v>0.42616216305000565</v>
      </c>
      <c r="I7" s="20">
        <f>H7*10^-3</f>
        <v>4.2616216305000568E-4</v>
      </c>
      <c r="J7" s="21">
        <f>E7*365</f>
        <v>303.23076821999462</v>
      </c>
      <c r="K7" s="21">
        <f>J7*10^-3</f>
        <v>0.30323076821999462</v>
      </c>
      <c r="L7" s="21">
        <f>K7*10^-3</f>
        <v>3.032307682199946E-4</v>
      </c>
      <c r="M7" s="23">
        <f>F7*365</f>
        <v>729.3929312700003</v>
      </c>
      <c r="N7" s="23">
        <f>M7*10^-3</f>
        <v>0.72939293127000027</v>
      </c>
      <c r="O7" s="23">
        <f>N7*10^-3</f>
        <v>7.2939293127000028E-4</v>
      </c>
      <c r="P7" s="24">
        <v>4.0999999999999996</v>
      </c>
      <c r="Q7" s="24">
        <v>2.0499999999999998</v>
      </c>
      <c r="R7" s="24">
        <v>1.7</v>
      </c>
      <c r="S7" s="25">
        <f>(2*3.14159265359*Q7*R7)+(2*3.14159265359*Q7^2)</f>
        <v>48.301987048946245</v>
      </c>
      <c r="T7" s="25">
        <f>S7*10^-4</f>
        <v>4.8301987048946244E-3</v>
      </c>
      <c r="U7" s="20">
        <f>D7/S7</f>
        <v>2.4172247175191255E-2</v>
      </c>
      <c r="V7" s="20">
        <f>I7/T7</f>
        <v>8.8228702189448088E-2</v>
      </c>
      <c r="W7" s="21">
        <f>E7/S7</f>
        <v>1.7199483473798606E-2</v>
      </c>
      <c r="X7" s="21">
        <f>L7/T7</f>
        <v>6.2778114679364908E-2</v>
      </c>
      <c r="Y7" s="23">
        <f>F7/S7</f>
        <v>4.1371730648989864E-2</v>
      </c>
      <c r="Z7" s="23">
        <f>O7/T7</f>
        <v>0.15100681686881301</v>
      </c>
    </row>
    <row r="8" spans="1:26" x14ac:dyDescent="0.2">
      <c r="A8" s="25">
        <v>7809</v>
      </c>
      <c r="B8" s="25">
        <v>11</v>
      </c>
      <c r="C8" s="19">
        <v>7.75</v>
      </c>
      <c r="D8" s="20">
        <v>1.0378378400000299</v>
      </c>
      <c r="E8" s="21">
        <v>0.6339622660000056</v>
      </c>
      <c r="F8" s="22">
        <f>D8+E8</f>
        <v>1.6718001060000356</v>
      </c>
      <c r="G8" s="20">
        <f>D8*365</f>
        <v>378.81081160001088</v>
      </c>
      <c r="H8" s="20">
        <f>G8*10^-3</f>
        <v>0.3788108116000109</v>
      </c>
      <c r="I8" s="20">
        <f>H8*10^-3</f>
        <v>3.7881081160001092E-4</v>
      </c>
      <c r="J8" s="21">
        <f>E8*365</f>
        <v>231.39622709000204</v>
      </c>
      <c r="K8" s="21">
        <f>J8*10^-3</f>
        <v>0.23139622709000204</v>
      </c>
      <c r="L8" s="21">
        <f>K8*10^-3</f>
        <v>2.3139622709000205E-4</v>
      </c>
      <c r="M8" s="23">
        <f>F8*365</f>
        <v>610.20703869001295</v>
      </c>
      <c r="N8" s="23">
        <f>M8*10^-3</f>
        <v>0.61020703869001292</v>
      </c>
      <c r="O8" s="23">
        <f>N8*10^-3</f>
        <v>6.1020703869001298E-4</v>
      </c>
      <c r="P8" s="24">
        <v>3.7</v>
      </c>
      <c r="Q8" s="24">
        <v>1.85</v>
      </c>
      <c r="R8" s="24">
        <v>1.5</v>
      </c>
      <c r="S8" s="25">
        <f>(2*3.14159265359*Q8*R8)+(2*3.14159265359*Q8^2)</f>
        <v>38.940040941248057</v>
      </c>
      <c r="T8" s="25">
        <f>S8*10^-4</f>
        <v>3.894004094124806E-3</v>
      </c>
      <c r="U8" s="20">
        <f>D8/S8</f>
        <v>2.6652202075644928E-2</v>
      </c>
      <c r="V8" s="20">
        <f>I8/T8</f>
        <v>9.7280537576103984E-2</v>
      </c>
      <c r="W8" s="21">
        <f>E8/S8</f>
        <v>1.6280472507887576E-2</v>
      </c>
      <c r="X8" s="21">
        <f>L8/T8</f>
        <v>5.9423724653789645E-2</v>
      </c>
      <c r="Y8" s="23">
        <f>F8/S8</f>
        <v>4.2932674583532504E-2</v>
      </c>
      <c r="Z8" s="23">
        <f>O8/T8</f>
        <v>0.15670426222989361</v>
      </c>
    </row>
    <row r="9" spans="1:26" x14ac:dyDescent="0.2">
      <c r="A9" s="25">
        <v>7821</v>
      </c>
      <c r="B9" s="25">
        <v>11</v>
      </c>
      <c r="C9" s="19">
        <v>7.75</v>
      </c>
      <c r="D9" s="20">
        <v>1.0378378399999939</v>
      </c>
      <c r="E9" s="21">
        <v>0.90566038000000082</v>
      </c>
      <c r="F9" s="22">
        <f>D9+E9</f>
        <v>1.9434982199999946</v>
      </c>
      <c r="G9" s="20">
        <f>D9*365</f>
        <v>378.81081159999775</v>
      </c>
      <c r="H9" s="20">
        <f>G9*10^-3</f>
        <v>0.37881081159999774</v>
      </c>
      <c r="I9" s="20">
        <f>H9*10^-3</f>
        <v>3.7881081159999775E-4</v>
      </c>
      <c r="J9" s="21">
        <f>E9*365</f>
        <v>330.56603870000032</v>
      </c>
      <c r="K9" s="21">
        <f>J9*10^-3</f>
        <v>0.33056603870000034</v>
      </c>
      <c r="L9" s="21">
        <f>K9*10^-3</f>
        <v>3.3056603870000036E-4</v>
      </c>
      <c r="M9" s="23">
        <f>F9*365</f>
        <v>709.37685029999807</v>
      </c>
      <c r="N9" s="23">
        <f>M9*10^-3</f>
        <v>0.70937685029999809</v>
      </c>
      <c r="O9" s="23">
        <f>N9*10^-3</f>
        <v>7.0937685029999812E-4</v>
      </c>
      <c r="P9" s="24">
        <v>4</v>
      </c>
      <c r="Q9" s="24">
        <v>2</v>
      </c>
      <c r="R9" s="24">
        <v>1.4</v>
      </c>
      <c r="S9" s="25">
        <f>(2*3.14159265359*Q9*R9)+(2*3.14159265359*Q9^2)</f>
        <v>42.725660088824</v>
      </c>
      <c r="T9" s="25">
        <f>S9*10^-4</f>
        <v>4.2725660088824002E-3</v>
      </c>
      <c r="U9" s="20">
        <f>D9/S9</f>
        <v>2.4290738582912315E-2</v>
      </c>
      <c r="V9" s="20">
        <f>I9/T9</f>
        <v>8.8661195827629935E-2</v>
      </c>
      <c r="W9" s="21">
        <f>E9/S9</f>
        <v>2.1197106799922788E-2</v>
      </c>
      <c r="X9" s="21">
        <f>L9/T9</f>
        <v>7.736943981971818E-2</v>
      </c>
      <c r="Y9" s="23">
        <f>F9/S9</f>
        <v>4.5487845382835096E-2</v>
      </c>
      <c r="Z9" s="23">
        <f>O9/T9</f>
        <v>0.16603063564734813</v>
      </c>
    </row>
    <row r="10" spans="1:26" x14ac:dyDescent="0.2">
      <c r="A10" s="25">
        <v>7824</v>
      </c>
      <c r="B10" s="25">
        <v>11</v>
      </c>
      <c r="C10" s="19">
        <v>7.75</v>
      </c>
      <c r="D10" s="20">
        <v>0.77837837999998638</v>
      </c>
      <c r="E10" s="21">
        <v>1.2679245320000112</v>
      </c>
      <c r="F10" s="22">
        <f>D10+E10</f>
        <v>2.0463029119999976</v>
      </c>
      <c r="G10" s="20">
        <f>D10*365</f>
        <v>284.10810869999506</v>
      </c>
      <c r="H10" s="20">
        <f>G10*10^-3</f>
        <v>0.28410810869999509</v>
      </c>
      <c r="I10" s="20">
        <f>H10*10^-3</f>
        <v>2.8410810869999512E-4</v>
      </c>
      <c r="J10" s="21">
        <f>E10*365</f>
        <v>462.79245418000409</v>
      </c>
      <c r="K10" s="21">
        <f>J10*10^-3</f>
        <v>0.46279245418000409</v>
      </c>
      <c r="L10" s="21">
        <f>K10*10^-3</f>
        <v>4.6279245418000411E-4</v>
      </c>
      <c r="M10" s="23">
        <f>F10*365</f>
        <v>746.90056287999914</v>
      </c>
      <c r="N10" s="23">
        <f>M10*10^-3</f>
        <v>0.74690056287999917</v>
      </c>
      <c r="O10" s="23">
        <f>N10*10^-3</f>
        <v>7.4690056287999922E-4</v>
      </c>
      <c r="P10" s="24">
        <v>3.7</v>
      </c>
      <c r="Q10" s="24">
        <v>1.85</v>
      </c>
      <c r="R10" s="24">
        <v>1.7</v>
      </c>
      <c r="S10" s="25">
        <f>(2*3.14159265359*Q10*R10)+(2*3.14159265359*Q10^2)</f>
        <v>41.264819504904651</v>
      </c>
      <c r="T10" s="25">
        <f>S10*10^-4</f>
        <v>4.1264819504904654E-3</v>
      </c>
      <c r="U10" s="20">
        <f>D10/S10</f>
        <v>1.8863002173254869E-2</v>
      </c>
      <c r="V10" s="20">
        <f>I10/T10</f>
        <v>6.8849957932380287E-2</v>
      </c>
      <c r="W10" s="21">
        <f>E10/S10</f>
        <v>3.0726525578266696E-2</v>
      </c>
      <c r="X10" s="21">
        <f>L10/T10</f>
        <v>0.11215181836067344</v>
      </c>
      <c r="Y10" s="23">
        <f>F10/S10</f>
        <v>4.9589527751521568E-2</v>
      </c>
      <c r="Z10" s="23">
        <f>O10/T10</f>
        <v>0.18100177629305372</v>
      </c>
    </row>
    <row r="11" spans="1:26" x14ac:dyDescent="0.2">
      <c r="A11" s="19">
        <v>7839</v>
      </c>
      <c r="B11" s="19">
        <v>11</v>
      </c>
      <c r="C11" s="19">
        <v>7.75</v>
      </c>
      <c r="D11" s="20">
        <v>1.2705882390000167</v>
      </c>
      <c r="E11" s="21">
        <v>0.83076922799998532</v>
      </c>
      <c r="F11" s="22">
        <f>D11+E11</f>
        <v>2.1013574670000019</v>
      </c>
      <c r="G11" s="20">
        <f>D11*365</f>
        <v>463.76470723500609</v>
      </c>
      <c r="H11" s="20">
        <f>G11*10^-3</f>
        <v>0.46376470723500607</v>
      </c>
      <c r="I11" s="20">
        <f>H11*10^-3</f>
        <v>4.637647072350061E-4</v>
      </c>
      <c r="J11" s="21">
        <f>E11*365</f>
        <v>303.23076821999462</v>
      </c>
      <c r="K11" s="21">
        <f>J11*10^-3</f>
        <v>0.30323076821999462</v>
      </c>
      <c r="L11" s="21">
        <f>K11*10^-3</f>
        <v>3.032307682199946E-4</v>
      </c>
      <c r="M11" s="23">
        <f>F11*365</f>
        <v>766.9954754550007</v>
      </c>
      <c r="N11" s="23">
        <f>M11*10^-3</f>
        <v>0.76699547545500069</v>
      </c>
      <c r="O11" s="23">
        <f>N11*10^-3</f>
        <v>7.669954754550007E-4</v>
      </c>
      <c r="P11" s="24">
        <v>3.3</v>
      </c>
      <c r="Q11" s="24">
        <v>1.65</v>
      </c>
      <c r="R11" s="24">
        <v>1</v>
      </c>
      <c r="S11" s="25">
        <f>(2*3.14159265359*Q11*R11)+(2*3.14159265359*Q11^2)</f>
        <v>27.473227755644551</v>
      </c>
      <c r="T11" s="25">
        <f>S11*10^-4</f>
        <v>2.7473227755644551E-3</v>
      </c>
      <c r="U11" s="20">
        <f>D11/S11</f>
        <v>4.6248233018013916E-2</v>
      </c>
      <c r="V11" s="20">
        <f>I11/T11</f>
        <v>0.16880605051575079</v>
      </c>
      <c r="W11" s="21">
        <f>E11/S11</f>
        <v>3.0239229092012983E-2</v>
      </c>
      <c r="X11" s="21">
        <f>L11/T11</f>
        <v>0.11037318618584738</v>
      </c>
      <c r="Y11" s="23">
        <f>F11/S11</f>
        <v>7.6487462110026896E-2</v>
      </c>
      <c r="Z11" s="23">
        <f>O11/T11</f>
        <v>0.27917923670159817</v>
      </c>
    </row>
    <row r="12" spans="1:26" x14ac:dyDescent="0.2">
      <c r="A12" s="25">
        <v>7846</v>
      </c>
      <c r="B12" s="25">
        <v>11</v>
      </c>
      <c r="C12" s="19">
        <v>7.75</v>
      </c>
      <c r="D12" s="20">
        <v>2.3351351399999949</v>
      </c>
      <c r="E12" s="21">
        <v>0.8150943419999982</v>
      </c>
      <c r="F12" s="22">
        <f>D12+E12</f>
        <v>3.1502294819999932</v>
      </c>
      <c r="G12" s="20">
        <f>D12*365</f>
        <v>852.32432609999819</v>
      </c>
      <c r="H12" s="20">
        <f>G12*10^-3</f>
        <v>0.8523243260999982</v>
      </c>
      <c r="I12" s="20">
        <f>H12*10^-3</f>
        <v>8.5232432609999825E-4</v>
      </c>
      <c r="J12" s="21">
        <f>E12*365</f>
        <v>297.50943482999935</v>
      </c>
      <c r="K12" s="21">
        <f>J12*10^-3</f>
        <v>0.29750943482999936</v>
      </c>
      <c r="L12" s="21">
        <f>K12*10^-3</f>
        <v>2.9750943482999937E-4</v>
      </c>
      <c r="M12" s="23">
        <f>F12*365</f>
        <v>1149.8337609299974</v>
      </c>
      <c r="N12" s="23">
        <f>M12*10^-3</f>
        <v>1.1498337609299973</v>
      </c>
      <c r="O12" s="23">
        <f>N12*10^-3</f>
        <v>1.1498337609299975E-3</v>
      </c>
      <c r="P12" s="24">
        <v>3.4</v>
      </c>
      <c r="Q12" s="24">
        <v>1.7</v>
      </c>
      <c r="R12" s="24">
        <v>1.7</v>
      </c>
      <c r="S12" s="25">
        <f>(2*3.14159265359*Q12*R12)+(2*3.14159265359*Q12^2)</f>
        <v>36.316811075500397</v>
      </c>
      <c r="T12" s="25">
        <f>S12*10^-4</f>
        <v>3.6316811075500399E-3</v>
      </c>
      <c r="U12" s="20">
        <f>D12/S12</f>
        <v>6.4299013895944598E-2</v>
      </c>
      <c r="V12" s="20">
        <f>I12/T12</f>
        <v>0.23469140072019781</v>
      </c>
      <c r="W12" s="21">
        <f>E12/S12</f>
        <v>2.2443995435212295E-2</v>
      </c>
      <c r="X12" s="21">
        <f>L12/T12</f>
        <v>8.192058333852488E-2</v>
      </c>
      <c r="Y12" s="23">
        <f>F12/S12</f>
        <v>8.6743009331156903E-2</v>
      </c>
      <c r="Z12" s="23">
        <f>O12/T12</f>
        <v>0.31661198405872265</v>
      </c>
    </row>
    <row r="13" spans="1:26" x14ac:dyDescent="0.2">
      <c r="A13" s="25">
        <v>7862</v>
      </c>
      <c r="B13" s="19">
        <v>11</v>
      </c>
      <c r="C13" s="19">
        <v>7.75</v>
      </c>
      <c r="D13" s="20">
        <v>0.98823529700000867</v>
      </c>
      <c r="E13" s="21">
        <v>0.92307692000000074</v>
      </c>
      <c r="F13" s="22">
        <f>D13+E13</f>
        <v>1.9113122170000094</v>
      </c>
      <c r="G13" s="20">
        <f>D13*365</f>
        <v>360.70588340500319</v>
      </c>
      <c r="H13" s="20">
        <f>G13*10^-3</f>
        <v>0.3607058834050032</v>
      </c>
      <c r="I13" s="20">
        <f>H13*10^-3</f>
        <v>3.6070588340500318E-4</v>
      </c>
      <c r="J13" s="21">
        <f>E13*365</f>
        <v>336.92307580000028</v>
      </c>
      <c r="K13" s="21">
        <f>J13*10^-3</f>
        <v>0.3369230758000003</v>
      </c>
      <c r="L13" s="21">
        <f>K13*10^-3</f>
        <v>3.3692307580000032E-4</v>
      </c>
      <c r="M13" s="23">
        <f>F13*365</f>
        <v>697.62895920500341</v>
      </c>
      <c r="N13" s="23">
        <f>M13*10^-3</f>
        <v>0.69762895920500345</v>
      </c>
      <c r="O13" s="23">
        <f>N13*10^-3</f>
        <v>6.9762895920500345E-4</v>
      </c>
      <c r="P13" s="24">
        <v>3.8</v>
      </c>
      <c r="Q13" s="24">
        <v>1.9</v>
      </c>
      <c r="R13" s="24">
        <v>1.5</v>
      </c>
      <c r="S13" s="25">
        <f>(2*3.14159265359*Q13*R13)+(2*3.14159265359*Q13^2)</f>
        <v>40.589377084382797</v>
      </c>
      <c r="T13" s="25">
        <f>S13*10^-4</f>
        <v>4.0589377084382797E-3</v>
      </c>
      <c r="U13" s="20">
        <f>D13/S13</f>
        <v>2.4347141246970329E-2</v>
      </c>
      <c r="V13" s="20">
        <f>I13/T13</f>
        <v>8.8867065551441707E-2</v>
      </c>
      <c r="W13" s="21">
        <f>E13/S13</f>
        <v>2.2741835088549919E-2</v>
      </c>
      <c r="X13" s="21">
        <f>L13/T13</f>
        <v>8.3007698073207223E-2</v>
      </c>
      <c r="Y13" s="23">
        <f>F13/S13</f>
        <v>4.7088976335520248E-2</v>
      </c>
      <c r="Z13" s="23">
        <f>O13/T13</f>
        <v>0.1718747636246489</v>
      </c>
    </row>
    <row r="14" spans="1:26" x14ac:dyDescent="0.2">
      <c r="A14" s="19">
        <v>7815</v>
      </c>
      <c r="B14" s="25">
        <v>10</v>
      </c>
      <c r="C14" s="25">
        <v>7.85</v>
      </c>
      <c r="D14" s="20">
        <v>0.72727272500000062</v>
      </c>
      <c r="E14" s="21">
        <v>0.92307692000000074</v>
      </c>
      <c r="F14" s="22">
        <f>D14+E14</f>
        <v>1.6503496450000013</v>
      </c>
      <c r="G14" s="20">
        <f>D14*365</f>
        <v>265.45454462500021</v>
      </c>
      <c r="H14" s="20">
        <f>G14*10^-3</f>
        <v>0.26545454462500023</v>
      </c>
      <c r="I14" s="20">
        <f>H14*10^-3</f>
        <v>2.6545454462500025E-4</v>
      </c>
      <c r="J14" s="21">
        <f>E14*365</f>
        <v>336.92307580000028</v>
      </c>
      <c r="K14" s="21">
        <f>J14*10^-3</f>
        <v>0.3369230758000003</v>
      </c>
      <c r="L14" s="21">
        <f>K14*10^-3</f>
        <v>3.3692307580000032E-4</v>
      </c>
      <c r="M14" s="23">
        <f>F14*365</f>
        <v>602.37762042500049</v>
      </c>
      <c r="N14" s="23">
        <f>M14*10^-3</f>
        <v>0.60237762042500054</v>
      </c>
      <c r="O14" s="23">
        <f>N14*10^-3</f>
        <v>6.0237762042500051E-4</v>
      </c>
      <c r="P14" s="24">
        <v>3.6</v>
      </c>
      <c r="Q14" s="24">
        <v>1.8</v>
      </c>
      <c r="R14" s="24">
        <v>1.7</v>
      </c>
      <c r="S14" s="25">
        <f>(2*3.14159265359*Q14*R14)+(2*3.14159265359*Q14^2)</f>
        <v>39.584067435234005</v>
      </c>
      <c r="T14" s="25">
        <f>S14*10^-4</f>
        <v>3.9584067435234002E-3</v>
      </c>
      <c r="U14" s="20">
        <f>D14/S14</f>
        <v>1.8372864945977001E-2</v>
      </c>
      <c r="V14" s="20">
        <f>I14/T14</f>
        <v>6.7060957052816061E-2</v>
      </c>
      <c r="W14" s="21">
        <f>E14/S14</f>
        <v>2.3319405503497214E-2</v>
      </c>
      <c r="X14" s="21">
        <f>L14/T14</f>
        <v>8.5115830087764854E-2</v>
      </c>
      <c r="Y14" s="23">
        <f>F14/S14</f>
        <v>4.1692270449474211E-2</v>
      </c>
      <c r="Z14" s="23">
        <f>O14/T14</f>
        <v>0.15217678714058092</v>
      </c>
    </row>
    <row r="15" spans="1:26" x14ac:dyDescent="0.2">
      <c r="A15" s="25">
        <v>7819</v>
      </c>
      <c r="B15" s="25">
        <v>10</v>
      </c>
      <c r="C15" s="25">
        <v>7.85</v>
      </c>
      <c r="D15" s="20">
        <v>4.8000000100000122</v>
      </c>
      <c r="E15" s="21">
        <v>0.99622641800001599</v>
      </c>
      <c r="F15" s="22">
        <f>D15+E15</f>
        <v>5.7962264280000282</v>
      </c>
      <c r="G15" s="20">
        <f>D15*365</f>
        <v>1752.0000036500044</v>
      </c>
      <c r="H15" s="20">
        <f>G15*10^-3</f>
        <v>1.7520000036500043</v>
      </c>
      <c r="I15" s="20">
        <f>H15*10^-3</f>
        <v>1.7520000036500044E-3</v>
      </c>
      <c r="J15" s="21">
        <f>E15*365</f>
        <v>363.62264257000584</v>
      </c>
      <c r="K15" s="21">
        <f>J15*10^-3</f>
        <v>0.36362264257000587</v>
      </c>
      <c r="L15" s="21">
        <f>K15*10^-3</f>
        <v>3.6362264257000585E-4</v>
      </c>
      <c r="M15" s="23">
        <f>F15*365</f>
        <v>2115.6226462200102</v>
      </c>
      <c r="N15" s="23">
        <f>M15*10^-3</f>
        <v>2.1156226462200101</v>
      </c>
      <c r="O15" s="23">
        <f>N15*10^-3</f>
        <v>2.11562264622001E-3</v>
      </c>
      <c r="P15" s="24">
        <v>3.5</v>
      </c>
      <c r="Q15" s="24">
        <v>1.75</v>
      </c>
      <c r="R15" s="24">
        <v>1</v>
      </c>
      <c r="S15" s="25">
        <f>(2*3.14159265359*Q15*R15)+(2*3.14159265359*Q15^2)</f>
        <v>30.237829290803752</v>
      </c>
      <c r="T15" s="25">
        <f>S15*10^-4</f>
        <v>3.0237829290803752E-3</v>
      </c>
      <c r="U15" s="20">
        <f>D15/S15</f>
        <v>0.15874155396002049</v>
      </c>
      <c r="V15" s="20">
        <f>I15/T15</f>
        <v>0.5794066719540748</v>
      </c>
      <c r="W15" s="21">
        <f>E15/S15</f>
        <v>3.2946360283309058E-2</v>
      </c>
      <c r="X15" s="21">
        <f>L15/T15</f>
        <v>0.12025421503407806</v>
      </c>
      <c r="Y15" s="23">
        <f>F15/S15</f>
        <v>0.19168791424332957</v>
      </c>
      <c r="Z15" s="23">
        <f>O15/T15</f>
        <v>0.69966088698815276</v>
      </c>
    </row>
    <row r="16" spans="1:26" x14ac:dyDescent="0.2">
      <c r="A16" s="19">
        <v>7826</v>
      </c>
      <c r="B16" s="25">
        <v>10</v>
      </c>
      <c r="C16" s="25">
        <v>7.85</v>
      </c>
      <c r="D16" s="20">
        <v>1.7454545400000094</v>
      </c>
      <c r="E16" s="21">
        <v>0.92307692000000074</v>
      </c>
      <c r="F16" s="22">
        <f>D16+E16</f>
        <v>2.6685314600000103</v>
      </c>
      <c r="G16" s="20">
        <f>D16*365</f>
        <v>637.09090710000339</v>
      </c>
      <c r="H16" s="20">
        <f>G16*10^-3</f>
        <v>0.63709090710000338</v>
      </c>
      <c r="I16" s="20">
        <f>H16*10^-3</f>
        <v>6.3709090710000339E-4</v>
      </c>
      <c r="J16" s="21">
        <f>E16*365</f>
        <v>336.92307580000028</v>
      </c>
      <c r="K16" s="21">
        <f>J16*10^-3</f>
        <v>0.3369230758000003</v>
      </c>
      <c r="L16" s="21">
        <f>K16*10^-3</f>
        <v>3.3692307580000032E-4</v>
      </c>
      <c r="M16" s="23">
        <f>F16*365</f>
        <v>974.01398290000373</v>
      </c>
      <c r="N16" s="23">
        <f>M16*10^-3</f>
        <v>0.97401398290000374</v>
      </c>
      <c r="O16" s="23">
        <f>N16*10^-3</f>
        <v>9.7401398290000371E-4</v>
      </c>
      <c r="P16" s="24">
        <v>3.9</v>
      </c>
      <c r="Q16" s="24">
        <v>1.95</v>
      </c>
      <c r="R16" s="24">
        <v>1.6</v>
      </c>
      <c r="S16" s="25">
        <f>(2*3.14159265359*Q16*R16)+(2*3.14159265359*Q16^2)</f>
        <v>43.495350288953546</v>
      </c>
      <c r="T16" s="25">
        <f>S16*10^-4</f>
        <v>4.3495350288953547E-3</v>
      </c>
      <c r="U16" s="20">
        <f>D16/S16</f>
        <v>4.0129681182112471E-2</v>
      </c>
      <c r="V16" s="20">
        <f>I16/T16</f>
        <v>0.14647333631471052</v>
      </c>
      <c r="W16" s="21">
        <f>E16/S16</f>
        <v>2.122242754381112E-2</v>
      </c>
      <c r="X16" s="21">
        <f>L16/T16</f>
        <v>7.7461860534910595E-2</v>
      </c>
      <c r="Y16" s="23">
        <f>F16/S16</f>
        <v>6.1352108725923594E-2</v>
      </c>
      <c r="Z16" s="23">
        <f>O16/T16</f>
        <v>0.2239351968496211</v>
      </c>
    </row>
    <row r="17" spans="1:26" x14ac:dyDescent="0.2">
      <c r="A17" s="25">
        <v>7832</v>
      </c>
      <c r="B17" s="25">
        <v>10</v>
      </c>
      <c r="C17" s="25">
        <v>7.85</v>
      </c>
      <c r="D17" s="20">
        <v>1.9459459500000018</v>
      </c>
      <c r="E17" s="21">
        <v>0.9962264179999909</v>
      </c>
      <c r="F17" s="22">
        <f>D17+E17</f>
        <v>2.9421723679999925</v>
      </c>
      <c r="G17" s="20">
        <f>D17*365</f>
        <v>710.27027175000069</v>
      </c>
      <c r="H17" s="20">
        <f>G17*10^-3</f>
        <v>0.71027027175000068</v>
      </c>
      <c r="I17" s="20">
        <f>H17*10^-3</f>
        <v>7.1027027175000069E-4</v>
      </c>
      <c r="J17" s="21">
        <f>E17*365</f>
        <v>363.62264256999669</v>
      </c>
      <c r="K17" s="21">
        <f>J17*10^-3</f>
        <v>0.36362264256999671</v>
      </c>
      <c r="L17" s="21">
        <f>K17*10^-3</f>
        <v>3.6362264256999675E-4</v>
      </c>
      <c r="M17" s="23">
        <f>F17*365</f>
        <v>1073.8929143199973</v>
      </c>
      <c r="N17" s="23">
        <f>M17*10^-3</f>
        <v>1.0738929143199973</v>
      </c>
      <c r="O17" s="23">
        <f>N17*10^-3</f>
        <v>1.0738929143199974E-3</v>
      </c>
      <c r="P17" s="24">
        <v>3.9</v>
      </c>
      <c r="Q17" s="24">
        <v>1.95</v>
      </c>
      <c r="R17" s="24">
        <v>1.8</v>
      </c>
      <c r="S17" s="25">
        <f>(2*3.14159265359*Q17*R17)+(2*3.14159265359*Q17^2)</f>
        <v>45.945792558753752</v>
      </c>
      <c r="T17" s="25">
        <f>S17*10^-4</f>
        <v>4.5945792558753753E-3</v>
      </c>
      <c r="U17" s="20">
        <f>D17/S17</f>
        <v>4.2353082657385861E-2</v>
      </c>
      <c r="V17" s="20">
        <f>I17/T17</f>
        <v>0.1545887516994584</v>
      </c>
      <c r="W17" s="21">
        <f>E17/S17</f>
        <v>2.1682647365937894E-2</v>
      </c>
      <c r="X17" s="21">
        <f>L17/T17</f>
        <v>7.9141662885673328E-2</v>
      </c>
      <c r="Y17" s="23">
        <f>F17/S17</f>
        <v>6.4035730023323745E-2</v>
      </c>
      <c r="Z17" s="23">
        <f>O17/T17</f>
        <v>0.23373041458513172</v>
      </c>
    </row>
    <row r="18" spans="1:26" x14ac:dyDescent="0.2">
      <c r="A18" s="25">
        <v>7833</v>
      </c>
      <c r="B18" s="25">
        <v>10</v>
      </c>
      <c r="C18" s="25">
        <v>7.85</v>
      </c>
      <c r="D18" s="20">
        <v>1.5567567600000087</v>
      </c>
      <c r="E18" s="21">
        <v>1.2679245320000112</v>
      </c>
      <c r="F18" s="22">
        <f>D18+E18</f>
        <v>2.8246812920000197</v>
      </c>
      <c r="G18" s="20">
        <f>D18*365</f>
        <v>568.21621740000319</v>
      </c>
      <c r="H18" s="20">
        <f>G18*10^-3</f>
        <v>0.56821621740000317</v>
      </c>
      <c r="I18" s="20">
        <f>H18*10^-3</f>
        <v>5.6821621740000313E-4</v>
      </c>
      <c r="J18" s="21">
        <f>E18*365</f>
        <v>462.79245418000409</v>
      </c>
      <c r="K18" s="21">
        <f>J18*10^-3</f>
        <v>0.46279245418000409</v>
      </c>
      <c r="L18" s="21">
        <f>K18*10^-3</f>
        <v>4.6279245418000411E-4</v>
      </c>
      <c r="M18" s="23">
        <f>F18*365</f>
        <v>1031.0086715800071</v>
      </c>
      <c r="N18" s="23">
        <f>M18*10^-3</f>
        <v>1.0310086715800071</v>
      </c>
      <c r="O18" s="23">
        <f>N18*10^-3</f>
        <v>1.031008671580007E-3</v>
      </c>
      <c r="P18" s="24">
        <v>4</v>
      </c>
      <c r="Q18" s="24">
        <v>2</v>
      </c>
      <c r="R18" s="24">
        <v>1.3</v>
      </c>
      <c r="S18" s="25">
        <f>(2*3.14159265359*Q18*R18)+(2*3.14159265359*Q18^2)</f>
        <v>41.469023027388005</v>
      </c>
      <c r="T18" s="25">
        <f>S18*10^-4</f>
        <v>4.1469023027388011E-3</v>
      </c>
      <c r="U18" s="20">
        <f>D18/S18</f>
        <v>3.7540232355410368E-2</v>
      </c>
      <c r="V18" s="20">
        <f>I18/T18</f>
        <v>0.13702184809724779</v>
      </c>
      <c r="W18" s="21">
        <f>E18/S18</f>
        <v>3.0575220717464623E-2</v>
      </c>
      <c r="X18" s="21">
        <f>L18/T18</f>
        <v>0.11159955561874586</v>
      </c>
      <c r="Y18" s="23">
        <f>F18/S18</f>
        <v>6.811545307287499E-2</v>
      </c>
      <c r="Z18" s="23">
        <f>O18/T18</f>
        <v>0.24862140371599362</v>
      </c>
    </row>
    <row r="19" spans="1:26" x14ac:dyDescent="0.2">
      <c r="A19" s="25">
        <v>7855</v>
      </c>
      <c r="B19" s="25">
        <v>10</v>
      </c>
      <c r="C19" s="25">
        <v>7.85</v>
      </c>
      <c r="D19" s="20">
        <v>1.427027029999987</v>
      </c>
      <c r="E19" s="21">
        <v>0.72452830399999568</v>
      </c>
      <c r="F19" s="22">
        <f>D19+E19</f>
        <v>2.1515553339999824</v>
      </c>
      <c r="G19" s="20">
        <f>D19*365</f>
        <v>520.86486594999531</v>
      </c>
      <c r="H19" s="20">
        <f>G19*10^-3</f>
        <v>0.52086486594999537</v>
      </c>
      <c r="I19" s="20">
        <f>H19*10^-3</f>
        <v>5.2086486594999542E-4</v>
      </c>
      <c r="J19" s="21">
        <f>E19*365</f>
        <v>264.45283095999844</v>
      </c>
      <c r="K19" s="21">
        <f>J19*10^-3</f>
        <v>0.26445283095999844</v>
      </c>
      <c r="L19" s="21">
        <f>K19*10^-3</f>
        <v>2.6445283095999844E-4</v>
      </c>
      <c r="M19" s="23">
        <f>F19*365</f>
        <v>785.31769690999363</v>
      </c>
      <c r="N19" s="23">
        <f>M19*10^-3</f>
        <v>0.78531769690999365</v>
      </c>
      <c r="O19" s="23">
        <f>N19*10^-3</f>
        <v>7.8531769690999369E-4</v>
      </c>
      <c r="P19" s="24">
        <v>3.8</v>
      </c>
      <c r="Q19" s="24">
        <v>1.9</v>
      </c>
      <c r="R19" s="24">
        <v>1.9</v>
      </c>
      <c r="S19" s="25">
        <f>(2*3.14159265359*Q19*R19)+(2*3.14159265359*Q19^2)</f>
        <v>45.364597917839596</v>
      </c>
      <c r="T19" s="25">
        <f>S19*10^-4</f>
        <v>4.5364597917839601E-3</v>
      </c>
      <c r="U19" s="20">
        <f>D19/S19</f>
        <v>3.1456842901693823E-2</v>
      </c>
      <c r="V19" s="20">
        <f>I19/T19</f>
        <v>0.11481747659118249</v>
      </c>
      <c r="W19" s="21">
        <f>E19/S19</f>
        <v>1.5971227284152241E-2</v>
      </c>
      <c r="X19" s="21">
        <f>L19/T19</f>
        <v>5.8294979587155675E-2</v>
      </c>
      <c r="Y19" s="23">
        <f>F19/S19</f>
        <v>4.7428070185846063E-2</v>
      </c>
      <c r="Z19" s="23">
        <f>O19/T19</f>
        <v>0.17311245617833812</v>
      </c>
    </row>
    <row r="20" spans="1:26" x14ac:dyDescent="0.2">
      <c r="A20" s="19">
        <v>7816</v>
      </c>
      <c r="B20" s="25">
        <v>16</v>
      </c>
      <c r="C20" s="19">
        <v>7.85</v>
      </c>
      <c r="D20" s="20">
        <v>1.0181818150000088</v>
      </c>
      <c r="E20" s="21">
        <v>0.83076922799998532</v>
      </c>
      <c r="F20" s="22">
        <f>D20+E20</f>
        <v>1.8489510429999942</v>
      </c>
      <c r="G20" s="20">
        <f>D20*365</f>
        <v>371.63636247500324</v>
      </c>
      <c r="H20" s="20">
        <f>G20*10^-3</f>
        <v>0.37163636247500326</v>
      </c>
      <c r="I20" s="20">
        <f>H20*10^-3</f>
        <v>3.7163636247500325E-4</v>
      </c>
      <c r="J20" s="21">
        <f>E20*365</f>
        <v>303.23076821999462</v>
      </c>
      <c r="K20" s="21">
        <f>J20*10^-3</f>
        <v>0.30323076821999462</v>
      </c>
      <c r="L20" s="21">
        <f>K20*10^-3</f>
        <v>3.032307682199946E-4</v>
      </c>
      <c r="M20" s="23">
        <f>F20*365</f>
        <v>674.86713069499785</v>
      </c>
      <c r="N20" s="23">
        <f>M20*10^-3</f>
        <v>0.67486713069499782</v>
      </c>
      <c r="O20" s="23">
        <f>N20*10^-3</f>
        <v>6.7486713069499779E-4</v>
      </c>
      <c r="P20" s="24">
        <v>3.5</v>
      </c>
      <c r="Q20" s="24">
        <v>1.75</v>
      </c>
      <c r="R20" s="24">
        <v>1.8</v>
      </c>
      <c r="S20" s="25">
        <f>(2*3.14159265359*Q20*R20)+(2*3.14159265359*Q20^2)</f>
        <v>39.034288720855756</v>
      </c>
      <c r="T20" s="25">
        <f>S20*10^-4</f>
        <v>3.9034288720855756E-3</v>
      </c>
      <c r="U20" s="20">
        <f>D20/S20</f>
        <v>2.6084292768373186E-2</v>
      </c>
      <c r="V20" s="20">
        <f>I20/T20</f>
        <v>9.5207668604562132E-2</v>
      </c>
      <c r="W20" s="21">
        <f>E20/S20</f>
        <v>2.1283063051078754E-2</v>
      </c>
      <c r="X20" s="21">
        <f>L20/T20</f>
        <v>7.7683180136437435E-2</v>
      </c>
      <c r="Y20" s="23">
        <f>F20/S20</f>
        <v>4.7367355819451944E-2</v>
      </c>
      <c r="Z20" s="23">
        <f>O20/T20</f>
        <v>0.17289084874099955</v>
      </c>
    </row>
    <row r="21" spans="1:26" x14ac:dyDescent="0.2">
      <c r="A21" s="19">
        <v>7820</v>
      </c>
      <c r="B21" s="25">
        <v>16</v>
      </c>
      <c r="C21" s="25">
        <v>7.85</v>
      </c>
      <c r="D21" s="20">
        <v>1.7454545399999692</v>
      </c>
      <c r="E21" s="21">
        <v>1.1999999959999958</v>
      </c>
      <c r="F21" s="22">
        <f>D21+E21</f>
        <v>2.9454545359999651</v>
      </c>
      <c r="G21" s="20">
        <f>D21*365</f>
        <v>637.09090709998873</v>
      </c>
      <c r="H21" s="20">
        <f>G21*10^-3</f>
        <v>0.63709090709998872</v>
      </c>
      <c r="I21" s="20">
        <f>H21*10^-3</f>
        <v>6.3709090709998875E-4</v>
      </c>
      <c r="J21" s="21">
        <f>E21*365</f>
        <v>437.9999985399985</v>
      </c>
      <c r="K21" s="21">
        <f>J21*10^-3</f>
        <v>0.43799999853999849</v>
      </c>
      <c r="L21" s="21">
        <f>K21*10^-3</f>
        <v>4.3799999853999852E-4</v>
      </c>
      <c r="M21" s="23">
        <f>F21*365</f>
        <v>1075.0909056399873</v>
      </c>
      <c r="N21" s="23">
        <f>M21*10^-3</f>
        <v>1.0750909056399873</v>
      </c>
      <c r="O21" s="23">
        <f>N21*10^-3</f>
        <v>1.0750909056399874E-3</v>
      </c>
      <c r="P21" s="24">
        <v>3.7</v>
      </c>
      <c r="Q21" s="24">
        <v>1.85</v>
      </c>
      <c r="R21" s="24">
        <v>1.4</v>
      </c>
      <c r="S21" s="25">
        <f>(2*3.14159265359*Q21*R21)+(2*3.14159265359*Q21^2)</f>
        <v>37.777651659419746</v>
      </c>
      <c r="T21" s="25">
        <f>S21*10^-4</f>
        <v>3.7777651659419748E-3</v>
      </c>
      <c r="U21" s="20">
        <f>D21/S21</f>
        <v>4.6203362658323026E-2</v>
      </c>
      <c r="V21" s="20">
        <f>I21/T21</f>
        <v>0.16864227370287904</v>
      </c>
      <c r="W21" s="21">
        <f>E21/S21</f>
        <v>3.1764811820979864E-2</v>
      </c>
      <c r="X21" s="21">
        <f>L21/T21</f>
        <v>0.1159415631465765</v>
      </c>
      <c r="Y21" s="23">
        <f>F21/S21</f>
        <v>7.796817447930289E-2</v>
      </c>
      <c r="Z21" s="23">
        <f>O21/T21</f>
        <v>0.28458383684945554</v>
      </c>
    </row>
    <row r="22" spans="1:26" x14ac:dyDescent="0.2">
      <c r="A22" s="25">
        <v>7837</v>
      </c>
      <c r="B22" s="25">
        <v>16</v>
      </c>
      <c r="C22" s="25">
        <v>7.85</v>
      </c>
      <c r="D22" s="20">
        <v>1.427027030000023</v>
      </c>
      <c r="E22" s="21">
        <v>0.44444444500000041</v>
      </c>
      <c r="F22" s="22">
        <f>D22+E22</f>
        <v>1.8714714750000234</v>
      </c>
      <c r="G22" s="20">
        <f>D22*365</f>
        <v>520.86486595000838</v>
      </c>
      <c r="H22" s="20">
        <f>G22*10^-3</f>
        <v>0.52086486595000836</v>
      </c>
      <c r="I22" s="20">
        <f>H22*10^-3</f>
        <v>5.2086486595000832E-4</v>
      </c>
      <c r="J22" s="21">
        <f>E22*365</f>
        <v>162.22222242500015</v>
      </c>
      <c r="K22" s="21">
        <f>J22*10^-3</f>
        <v>0.16222222242500015</v>
      </c>
      <c r="L22" s="21">
        <f>K22*10^-3</f>
        <v>1.6222222242500014E-4</v>
      </c>
      <c r="M22" s="23">
        <f>F22*365</f>
        <v>683.08708837500853</v>
      </c>
      <c r="N22" s="23">
        <f>M22*10^-3</f>
        <v>0.68308708837500853</v>
      </c>
      <c r="O22" s="23">
        <f>N22*10^-3</f>
        <v>6.8308708837500857E-4</v>
      </c>
      <c r="P22" s="24">
        <v>4</v>
      </c>
      <c r="Q22" s="24">
        <v>2</v>
      </c>
      <c r="R22" s="24">
        <v>1.7</v>
      </c>
      <c r="S22" s="25">
        <f>(2*3.14159265359*Q22*R22)+(2*3.14159265359*Q22^2)</f>
        <v>46.495571273132001</v>
      </c>
      <c r="T22" s="25">
        <f>S22*10^-4</f>
        <v>4.6495571273132003E-3</v>
      </c>
      <c r="U22" s="20">
        <f>D22/S22</f>
        <v>3.0691676452734476E-2</v>
      </c>
      <c r="V22" s="20">
        <f>I22/T22</f>
        <v>0.11202461905248082</v>
      </c>
      <c r="W22" s="21">
        <f>E22/S22</f>
        <v>9.5588554529026232E-3</v>
      </c>
      <c r="X22" s="21">
        <f>L22/T22</f>
        <v>3.4889822403094573E-2</v>
      </c>
      <c r="Y22" s="23">
        <f>F22/S22</f>
        <v>4.0250531905637099E-2</v>
      </c>
      <c r="Z22" s="23">
        <f>O22/T22</f>
        <v>0.14691444145557542</v>
      </c>
    </row>
    <row r="23" spans="1:26" x14ac:dyDescent="0.2">
      <c r="A23" s="25">
        <v>7844</v>
      </c>
      <c r="B23" s="25">
        <v>16</v>
      </c>
      <c r="C23" s="25">
        <v>7.85</v>
      </c>
      <c r="D23" s="20">
        <v>1.5567567600000087</v>
      </c>
      <c r="E23" s="21">
        <v>1.0666666680000059</v>
      </c>
      <c r="F23" s="22">
        <f>D23+E23</f>
        <v>2.6234234280000148</v>
      </c>
      <c r="G23" s="20">
        <f>D23*365</f>
        <v>568.21621740000319</v>
      </c>
      <c r="H23" s="20">
        <f>G23*10^-3</f>
        <v>0.56821621740000317</v>
      </c>
      <c r="I23" s="20">
        <f>H23*10^-3</f>
        <v>5.6821621740000313E-4</v>
      </c>
      <c r="J23" s="21">
        <f>E23*365</f>
        <v>389.33333382000217</v>
      </c>
      <c r="K23" s="21">
        <f>J23*10^-3</f>
        <v>0.38933333382000218</v>
      </c>
      <c r="L23" s="21">
        <f>K23*10^-3</f>
        <v>3.8933333382000219E-4</v>
      </c>
      <c r="M23" s="23">
        <f>F23*365</f>
        <v>957.54955122000536</v>
      </c>
      <c r="N23" s="23">
        <f>M23*10^-3</f>
        <v>0.9575495512200054</v>
      </c>
      <c r="O23" s="23">
        <f>N23*10^-3</f>
        <v>9.5754955122000543E-4</v>
      </c>
      <c r="P23" s="24">
        <v>3.8</v>
      </c>
      <c r="Q23" s="24">
        <v>1.9</v>
      </c>
      <c r="R23" s="24">
        <v>2</v>
      </c>
      <c r="S23" s="25">
        <f>(2*3.14159265359*Q23*R23)+(2*3.14159265359*Q23^2)</f>
        <v>46.5584031262038</v>
      </c>
      <c r="T23" s="25">
        <f>S23*10^-4</f>
        <v>4.6558403126203806E-3</v>
      </c>
      <c r="U23" s="20">
        <f>D23/S23</f>
        <v>3.3436644203199521E-2</v>
      </c>
      <c r="V23" s="20">
        <f>I23/T23</f>
        <v>0.12204375134167822</v>
      </c>
      <c r="W23" s="21">
        <f>E23/S23</f>
        <v>2.2910293231248498E-2</v>
      </c>
      <c r="X23" s="21">
        <f>L23/T23</f>
        <v>8.3622570294057022E-2</v>
      </c>
      <c r="Y23" s="23">
        <f>F23/S23</f>
        <v>5.6346937434448026E-2</v>
      </c>
      <c r="Z23" s="23">
        <f>O23/T23</f>
        <v>0.20566632163573526</v>
      </c>
    </row>
    <row r="24" spans="1:26" x14ac:dyDescent="0.2">
      <c r="A24" s="25">
        <v>7850</v>
      </c>
      <c r="B24" s="25">
        <v>16</v>
      </c>
      <c r="C24" s="25">
        <v>7.85</v>
      </c>
      <c r="D24" s="20">
        <v>0.51891892000001494</v>
      </c>
      <c r="E24" s="21">
        <v>1.1555555570000087</v>
      </c>
      <c r="F24" s="22">
        <f>D24+E24</f>
        <v>1.6744744770000235</v>
      </c>
      <c r="G24" s="20">
        <f>D24*365</f>
        <v>189.40540580000544</v>
      </c>
      <c r="H24" s="20">
        <f>G24*10^-3</f>
        <v>0.18940540580000545</v>
      </c>
      <c r="I24" s="20">
        <f>H24*10^-3</f>
        <v>1.8940540580000546E-4</v>
      </c>
      <c r="J24" s="21">
        <f>E24*365</f>
        <v>421.77777830500315</v>
      </c>
      <c r="K24" s="21">
        <f>J24*10^-3</f>
        <v>0.42177777830500318</v>
      </c>
      <c r="L24" s="21">
        <f>K24*10^-3</f>
        <v>4.2177777830500321E-4</v>
      </c>
      <c r="M24" s="23">
        <f>F24*365</f>
        <v>611.18318410500854</v>
      </c>
      <c r="N24" s="23">
        <f>M24*10^-3</f>
        <v>0.6111831841050086</v>
      </c>
      <c r="O24" s="23">
        <f>N24*10^-3</f>
        <v>6.1118318410500864E-4</v>
      </c>
      <c r="P24" s="24">
        <v>3.5</v>
      </c>
      <c r="Q24" s="24">
        <v>1.75</v>
      </c>
      <c r="R24" s="24">
        <v>2</v>
      </c>
      <c r="S24" s="25">
        <f>(2*3.14159265359*Q24*R24)+(2*3.14159265359*Q24^2)</f>
        <v>41.233403578368751</v>
      </c>
      <c r="T24" s="25">
        <f>S24*10^-4</f>
        <v>4.1233403578368752E-3</v>
      </c>
      <c r="U24" s="20">
        <f>D24/S24</f>
        <v>1.2584915989623578E-2</v>
      </c>
      <c r="V24" s="20">
        <f>I24/T24</f>
        <v>4.5934943362126057E-2</v>
      </c>
      <c r="W24" s="21">
        <f>E24/S24</f>
        <v>2.8024743453538694E-2</v>
      </c>
      <c r="X24" s="21">
        <f>L24/T24</f>
        <v>0.10229031360541624</v>
      </c>
      <c r="Y24" s="23">
        <f>F24/S24</f>
        <v>4.060965944316227E-2</v>
      </c>
      <c r="Z24" s="23">
        <f>O24/T24</f>
        <v>0.1482252569675423</v>
      </c>
    </row>
    <row r="25" spans="1:26" x14ac:dyDescent="0.2">
      <c r="A25" s="25">
        <v>7860</v>
      </c>
      <c r="B25" s="25">
        <v>16</v>
      </c>
      <c r="C25" s="25">
        <v>7.85</v>
      </c>
      <c r="D25" s="20">
        <v>0.6486486500000006</v>
      </c>
      <c r="E25" s="21">
        <v>0.88888889000001303</v>
      </c>
      <c r="F25" s="22">
        <f>D25+E25</f>
        <v>1.5375375400000135</v>
      </c>
      <c r="G25" s="20">
        <f>D25*365</f>
        <v>236.75675725000022</v>
      </c>
      <c r="H25" s="20">
        <f>G25*10^-3</f>
        <v>0.23675675725000023</v>
      </c>
      <c r="I25" s="20">
        <f>H25*10^-3</f>
        <v>2.3675675725000022E-4</v>
      </c>
      <c r="J25" s="21">
        <f>E25*365</f>
        <v>324.44444485000474</v>
      </c>
      <c r="K25" s="21">
        <f>J25*10^-3</f>
        <v>0.32444444485000473</v>
      </c>
      <c r="L25" s="21">
        <f>K25*10^-3</f>
        <v>3.2444444485000472E-4</v>
      </c>
      <c r="M25" s="23">
        <f>F25*365</f>
        <v>561.20120210000493</v>
      </c>
      <c r="N25" s="23">
        <f>M25*10^-3</f>
        <v>0.5612012021000049</v>
      </c>
      <c r="O25" s="23">
        <f>N25*10^-3</f>
        <v>5.6120120210000491E-4</v>
      </c>
      <c r="P25" s="24">
        <v>3.7</v>
      </c>
      <c r="Q25" s="24">
        <v>1.85</v>
      </c>
      <c r="R25" s="24">
        <v>1.6</v>
      </c>
      <c r="S25" s="25">
        <f>(2*3.14159265359*Q25*R25)+(2*3.14159265359*Q25^2)</f>
        <v>40.102430223076354</v>
      </c>
      <c r="T25" s="25">
        <f>S25*10^-4</f>
        <v>4.0102430223076359E-3</v>
      </c>
      <c r="U25" s="20">
        <f>D25/S25</f>
        <v>1.617479654953044E-2</v>
      </c>
      <c r="V25" s="20">
        <f>I25/T25</f>
        <v>5.9038007405786096E-2</v>
      </c>
      <c r="W25" s="21">
        <f>E25/S25</f>
        <v>2.2165461919774504E-2</v>
      </c>
      <c r="X25" s="21">
        <f>L25/T25</f>
        <v>8.0903936007176908E-2</v>
      </c>
      <c r="Y25" s="23">
        <f>F25/S25</f>
        <v>3.8340258469304937E-2</v>
      </c>
      <c r="Z25" s="23">
        <f>O25/T25</f>
        <v>0.13994194341296301</v>
      </c>
    </row>
    <row r="26" spans="1:26" x14ac:dyDescent="0.2">
      <c r="A26" s="25">
        <v>7828</v>
      </c>
      <c r="B26" s="25">
        <v>13</v>
      </c>
      <c r="C26" s="19">
        <v>8.0500000000000007</v>
      </c>
      <c r="D26" s="20">
        <v>0.84705882600000459</v>
      </c>
      <c r="E26" s="21">
        <v>0.97777777899999108</v>
      </c>
      <c r="F26" s="22">
        <f>D26+E26</f>
        <v>1.8248366049999958</v>
      </c>
      <c r="G26" s="20">
        <f>D26*365</f>
        <v>309.17647149000169</v>
      </c>
      <c r="H26" s="20">
        <f>G26*10^-3</f>
        <v>0.30917647149000171</v>
      </c>
      <c r="I26" s="20">
        <f>H26*10^-3</f>
        <v>3.091764714900017E-4</v>
      </c>
      <c r="J26" s="21">
        <f>E26*365</f>
        <v>356.88888933499675</v>
      </c>
      <c r="K26" s="21">
        <f>J26*10^-3</f>
        <v>0.35688888933499674</v>
      </c>
      <c r="L26" s="21">
        <f>K26*10^-3</f>
        <v>3.5688888933499673E-4</v>
      </c>
      <c r="M26" s="23">
        <f>F26*365</f>
        <v>666.06536082499849</v>
      </c>
      <c r="N26" s="23">
        <f>M26*10^-3</f>
        <v>0.66606536082499845</v>
      </c>
      <c r="O26" s="23">
        <f>N26*10^-3</f>
        <v>6.6606536082499843E-4</v>
      </c>
      <c r="P26" s="24">
        <v>3.45</v>
      </c>
      <c r="Q26" s="24">
        <v>1.7250000000000001</v>
      </c>
      <c r="R26" s="24">
        <v>1.1000000000000001</v>
      </c>
      <c r="S26" s="25">
        <f>(2*3.14159265359*Q26*R26)+(2*3.14159265359*Q26^2)</f>
        <v>30.618747400051543</v>
      </c>
      <c r="T26" s="25">
        <f>S26*10^-4</f>
        <v>3.0618747400051544E-3</v>
      </c>
      <c r="U26" s="20">
        <f>D26/S26</f>
        <v>2.7664711914327973E-2</v>
      </c>
      <c r="V26" s="20">
        <f>I26/T26</f>
        <v>0.10097619848729711</v>
      </c>
      <c r="W26" s="21">
        <f>E26/S26</f>
        <v>3.1933957526895602E-2</v>
      </c>
      <c r="X26" s="21">
        <f>L26/T26</f>
        <v>0.11655894497316893</v>
      </c>
      <c r="Y26" s="23">
        <f>F26/S26</f>
        <v>5.9598669441223578E-2</v>
      </c>
      <c r="Z26" s="23">
        <f>O26/T26</f>
        <v>0.21753514346046604</v>
      </c>
    </row>
    <row r="27" spans="1:26" x14ac:dyDescent="0.2">
      <c r="A27" s="19">
        <v>7831</v>
      </c>
      <c r="B27" s="25">
        <v>13</v>
      </c>
      <c r="C27" s="19">
        <v>8.0500000000000007</v>
      </c>
      <c r="D27" s="20">
        <v>1.2705882389999776</v>
      </c>
      <c r="E27" s="21">
        <v>1.0666666680000059</v>
      </c>
      <c r="F27" s="22">
        <f>D27+E27</f>
        <v>2.3372549069999833</v>
      </c>
      <c r="G27" s="20">
        <f>D27*365</f>
        <v>463.76470723499182</v>
      </c>
      <c r="H27" s="20">
        <f>G27*10^-3</f>
        <v>0.4637647072349918</v>
      </c>
      <c r="I27" s="20">
        <f>H27*10^-3</f>
        <v>4.6376470723499179E-4</v>
      </c>
      <c r="J27" s="21">
        <f>E27*365</f>
        <v>389.33333382000217</v>
      </c>
      <c r="K27" s="21">
        <f>J27*10^-3</f>
        <v>0.38933333382000218</v>
      </c>
      <c r="L27" s="21">
        <f>K27*10^-3</f>
        <v>3.8933333382000219E-4</v>
      </c>
      <c r="M27" s="23">
        <f>F27*365</f>
        <v>853.09804105499393</v>
      </c>
      <c r="N27" s="23">
        <f>M27*10^-3</f>
        <v>0.85309804105499398</v>
      </c>
      <c r="O27" s="23">
        <f>N27*10^-3</f>
        <v>8.5309804105499398E-4</v>
      </c>
      <c r="P27" s="24">
        <v>3.6</v>
      </c>
      <c r="Q27" s="24">
        <v>1.8</v>
      </c>
      <c r="R27" s="24">
        <v>1.7</v>
      </c>
      <c r="S27" s="25">
        <f>(2*3.14159265359*Q27*R27)+(2*3.14159265359*Q27^2)</f>
        <v>39.584067435234005</v>
      </c>
      <c r="T27" s="25">
        <f>S27*10^-4</f>
        <v>3.9584067435234002E-3</v>
      </c>
      <c r="U27" s="20">
        <f>D27/S27</f>
        <v>3.209847601131105E-2</v>
      </c>
      <c r="V27" s="20">
        <f>I27/T27</f>
        <v>0.11715943744128533</v>
      </c>
      <c r="W27" s="21">
        <f>E27/S27</f>
        <v>2.6946868705325613E-2</v>
      </c>
      <c r="X27" s="21">
        <f>L27/T27</f>
        <v>9.8356070774438503E-2</v>
      </c>
      <c r="Y27" s="23">
        <f>F27/S27</f>
        <v>5.9045344716636659E-2</v>
      </c>
      <c r="Z27" s="23">
        <f>O27/T27</f>
        <v>0.21551550821572382</v>
      </c>
    </row>
    <row r="28" spans="1:26" x14ac:dyDescent="0.2">
      <c r="A28" s="19">
        <v>7834</v>
      </c>
      <c r="B28" s="19">
        <v>13</v>
      </c>
      <c r="C28" s="19">
        <v>8.0500000000000007</v>
      </c>
      <c r="D28" s="20">
        <v>2.2588235359999862</v>
      </c>
      <c r="E28" s="21">
        <v>0.72452830399999568</v>
      </c>
      <c r="F28" s="22">
        <f>D28+E28</f>
        <v>2.9833518399999819</v>
      </c>
      <c r="G28" s="20">
        <f>D28*365</f>
        <v>824.47059063999495</v>
      </c>
      <c r="H28" s="20">
        <f>G28*10^-3</f>
        <v>0.82447059063999495</v>
      </c>
      <c r="I28" s="20">
        <f>H28*10^-3</f>
        <v>8.2447059063999492E-4</v>
      </c>
      <c r="J28" s="21">
        <f>E28*365</f>
        <v>264.45283095999844</v>
      </c>
      <c r="K28" s="21">
        <f>J28*10^-3</f>
        <v>0.26445283095999844</v>
      </c>
      <c r="L28" s="21">
        <f>K28*10^-3</f>
        <v>2.6445283095999844E-4</v>
      </c>
      <c r="M28" s="23">
        <f>F28*365</f>
        <v>1088.9234215999934</v>
      </c>
      <c r="N28" s="23">
        <f>M28*10^-3</f>
        <v>1.0889234215999934</v>
      </c>
      <c r="O28" s="23">
        <f>N28*10^-3</f>
        <v>1.0889234215999935E-3</v>
      </c>
      <c r="P28" s="24">
        <v>3.7</v>
      </c>
      <c r="Q28" s="24">
        <v>1.85</v>
      </c>
      <c r="R28" s="24">
        <v>1.8</v>
      </c>
      <c r="S28" s="25">
        <f>(2*3.14159265359*Q28*R28)+(2*3.14159265359*Q28^2)</f>
        <v>42.427208786732947</v>
      </c>
      <c r="T28" s="25">
        <f>S28*10^-4</f>
        <v>4.2427208786732949E-3</v>
      </c>
      <c r="U28" s="20">
        <f>D28/S28</f>
        <v>5.3239975020612805E-2</v>
      </c>
      <c r="V28" s="20">
        <f>I28/T28</f>
        <v>0.19432590882523673</v>
      </c>
      <c r="W28" s="21">
        <f>E28/S28</f>
        <v>1.7076973119819205E-2</v>
      </c>
      <c r="X28" s="21">
        <f>L28/T28</f>
        <v>6.2330951887340093E-2</v>
      </c>
      <c r="Y28" s="23">
        <f>F28/S28</f>
        <v>7.0316948140432003E-2</v>
      </c>
      <c r="Z28" s="23">
        <f>O28/T28</f>
        <v>0.25665686071257687</v>
      </c>
    </row>
    <row r="29" spans="1:26" x14ac:dyDescent="0.2">
      <c r="A29" s="19">
        <v>7847</v>
      </c>
      <c r="B29" s="19">
        <v>13</v>
      </c>
      <c r="C29" s="19">
        <v>8.0500000000000007</v>
      </c>
      <c r="D29" s="20">
        <v>1.9764705940000173</v>
      </c>
      <c r="E29" s="21">
        <v>0.80000000099999824</v>
      </c>
      <c r="F29" s="22">
        <f>D29+E29</f>
        <v>2.7764705950000157</v>
      </c>
      <c r="G29" s="20">
        <f>D29*365</f>
        <v>721.41176681000638</v>
      </c>
      <c r="H29" s="20">
        <f>G29*10^-3</f>
        <v>0.72141176681000641</v>
      </c>
      <c r="I29" s="20">
        <f>H29*10^-3</f>
        <v>7.2141176681000637E-4</v>
      </c>
      <c r="J29" s="21">
        <f>E29*365</f>
        <v>292.00000036499938</v>
      </c>
      <c r="K29" s="21">
        <f>J29*10^-3</f>
        <v>0.2920000003649994</v>
      </c>
      <c r="L29" s="21">
        <f>K29*10^-3</f>
        <v>2.9200000036499942E-4</v>
      </c>
      <c r="M29" s="23">
        <f>F29*365</f>
        <v>1013.4117671750057</v>
      </c>
      <c r="N29" s="23">
        <f>M29*10^-3</f>
        <v>1.0134117671750058</v>
      </c>
      <c r="O29" s="23">
        <f>N29*10^-3</f>
        <v>1.0134117671750059E-3</v>
      </c>
      <c r="P29" s="24">
        <v>3.55</v>
      </c>
      <c r="Q29" s="24">
        <v>1.7749999999999999</v>
      </c>
      <c r="R29" s="24">
        <v>1.3</v>
      </c>
      <c r="S29" s="25">
        <f>(2*3.14159265359*Q29*R29)+(2*3.14159265359*Q29^2)</f>
        <v>34.294410804751834</v>
      </c>
      <c r="T29" s="25">
        <f>S29*10^-4</f>
        <v>3.4294410804751835E-3</v>
      </c>
      <c r="U29" s="20">
        <f>D29/S29</f>
        <v>5.763244061117264E-2</v>
      </c>
      <c r="V29" s="20">
        <f>I29/T29</f>
        <v>0.21035840823078014</v>
      </c>
      <c r="W29" s="21">
        <f>E29/S29</f>
        <v>2.3327416398976307E-2</v>
      </c>
      <c r="X29" s="21">
        <f>L29/T29</f>
        <v>8.514506985626355E-2</v>
      </c>
      <c r="Y29" s="23">
        <f>F29/S29</f>
        <v>8.0959857010148947E-2</v>
      </c>
      <c r="Z29" s="23">
        <f>O29/T29</f>
        <v>0.29550347808704369</v>
      </c>
    </row>
    <row r="30" spans="1:26" x14ac:dyDescent="0.2">
      <c r="A30" s="19">
        <v>7856</v>
      </c>
      <c r="B30" s="25">
        <v>13</v>
      </c>
      <c r="C30" s="19">
        <v>8.0500000000000007</v>
      </c>
      <c r="D30" s="20">
        <v>1.4117647100000013</v>
      </c>
      <c r="E30" s="21">
        <v>1.0666666679999934</v>
      </c>
      <c r="F30" s="22">
        <f>D30+E30</f>
        <v>2.4784313779999945</v>
      </c>
      <c r="G30" s="20">
        <f>D30*365</f>
        <v>515.29411915000048</v>
      </c>
      <c r="H30" s="20">
        <f>G30*10^-3</f>
        <v>0.51529411915000045</v>
      </c>
      <c r="I30" s="20">
        <f>H30*10^-3</f>
        <v>5.1529411915000043E-4</v>
      </c>
      <c r="J30" s="21">
        <f>E30*365</f>
        <v>389.33333381999762</v>
      </c>
      <c r="K30" s="21">
        <f>J30*10^-3</f>
        <v>0.38933333381999763</v>
      </c>
      <c r="L30" s="21">
        <f>K30*10^-3</f>
        <v>3.8933333381999764E-4</v>
      </c>
      <c r="M30" s="23">
        <f>F30*365</f>
        <v>904.62745296999799</v>
      </c>
      <c r="N30" s="23">
        <f>M30*10^-3</f>
        <v>0.90462745296999802</v>
      </c>
      <c r="O30" s="23">
        <f>N30*10^-3</f>
        <v>9.0462745296999807E-4</v>
      </c>
      <c r="P30" s="24">
        <v>3.8</v>
      </c>
      <c r="Q30" s="24">
        <v>1.9</v>
      </c>
      <c r="R30" s="24">
        <v>2.2000000000000002</v>
      </c>
      <c r="S30" s="25">
        <f>(2*3.14159265359*Q30*R30)+(2*3.14159265359*Q30^2)</f>
        <v>48.946013542932199</v>
      </c>
      <c r="T30" s="25">
        <f>S30*10^-4</f>
        <v>4.8946013542932199E-3</v>
      </c>
      <c r="U30" s="20">
        <f>D30/S30</f>
        <v>2.8843303219407129E-2</v>
      </c>
      <c r="V30" s="20">
        <f>I30/T30</f>
        <v>0.10527805675083601</v>
      </c>
      <c r="W30" s="21">
        <f>E30/S30</f>
        <v>2.1792717951675148E-2</v>
      </c>
      <c r="X30" s="21">
        <f>L30/T30</f>
        <v>7.9543420523614294E-2</v>
      </c>
      <c r="Y30" s="23">
        <f>F30/S30</f>
        <v>5.063602117108227E-2</v>
      </c>
      <c r="Z30" s="23">
        <f>O30/T30</f>
        <v>0.18482147727445031</v>
      </c>
    </row>
    <row r="31" spans="1:26" x14ac:dyDescent="0.2">
      <c r="A31" s="19">
        <v>7859</v>
      </c>
      <c r="B31" s="25">
        <v>13</v>
      </c>
      <c r="C31" s="19">
        <v>8.0500000000000007</v>
      </c>
      <c r="D31" s="20">
        <v>1.2705882389999776</v>
      </c>
      <c r="E31" s="21">
        <v>0.6339622660000056</v>
      </c>
      <c r="F31" s="22">
        <f>D31+E31</f>
        <v>1.9045505049999831</v>
      </c>
      <c r="G31" s="20">
        <f>D31*365</f>
        <v>463.76470723499182</v>
      </c>
      <c r="H31" s="20">
        <f>G31*10^-3</f>
        <v>0.4637647072349918</v>
      </c>
      <c r="I31" s="20">
        <f>H31*10^-3</f>
        <v>4.6376470723499179E-4</v>
      </c>
      <c r="J31" s="21">
        <f>E31*365</f>
        <v>231.39622709000204</v>
      </c>
      <c r="K31" s="21">
        <f>J31*10^-3</f>
        <v>0.23139622709000204</v>
      </c>
      <c r="L31" s="21">
        <f>K31*10^-3</f>
        <v>2.3139622709000205E-4</v>
      </c>
      <c r="M31" s="23">
        <f>F31*365</f>
        <v>695.16093432499383</v>
      </c>
      <c r="N31" s="23">
        <f>M31*10^-3</f>
        <v>0.69516093432499382</v>
      </c>
      <c r="O31" s="23">
        <f>N31*10^-3</f>
        <v>6.9516093432499379E-4</v>
      </c>
      <c r="P31" s="24">
        <v>3.8</v>
      </c>
      <c r="Q31" s="24">
        <v>1.9</v>
      </c>
      <c r="R31" s="24">
        <v>1.9</v>
      </c>
      <c r="S31" s="25">
        <f>(2*3.14159265359*Q31*R31)+(2*3.14159265359*Q31^2)</f>
        <v>45.364597917839596</v>
      </c>
      <c r="T31" s="25">
        <f>S31*10^-4</f>
        <v>4.5364597917839601E-3</v>
      </c>
      <c r="U31" s="20">
        <f>D31/S31</f>
        <v>2.8008365494634303E-2</v>
      </c>
      <c r="V31" s="20">
        <f>I31/T31</f>
        <v>0.10223053405541518</v>
      </c>
      <c r="W31" s="21">
        <f>E31/S31</f>
        <v>1.3974823873633418E-2</v>
      </c>
      <c r="X31" s="21">
        <f>L31/T31</f>
        <v>5.1008107138761971E-2</v>
      </c>
      <c r="Y31" s="23">
        <f>F31/S31</f>
        <v>4.1983189368267719E-2</v>
      </c>
      <c r="Z31" s="23">
        <f>O31/T31</f>
        <v>0.15323864119417713</v>
      </c>
    </row>
    <row r="32" spans="1:26" x14ac:dyDescent="0.2">
      <c r="A32" s="19">
        <v>7817</v>
      </c>
      <c r="B32" s="19">
        <v>15</v>
      </c>
      <c r="C32" s="19">
        <v>8.0500000000000007</v>
      </c>
      <c r="D32" s="20">
        <v>2.9647058909999866</v>
      </c>
      <c r="E32" s="21">
        <v>1.6888888909999993</v>
      </c>
      <c r="F32" s="22">
        <f>D32+E32</f>
        <v>4.6535947819999857</v>
      </c>
      <c r="G32" s="20">
        <f>D32*365</f>
        <v>1082.1176502149951</v>
      </c>
      <c r="H32" s="20">
        <f>G32*10^-3</f>
        <v>1.0821176502149952</v>
      </c>
      <c r="I32" s="20">
        <f>H32*10^-3</f>
        <v>1.0821176502149952E-3</v>
      </c>
      <c r="J32" s="21">
        <f>E32*365</f>
        <v>616.44444521499975</v>
      </c>
      <c r="K32" s="21">
        <f>J32*10^-3</f>
        <v>0.61644444521499975</v>
      </c>
      <c r="L32" s="21">
        <f>K32*10^-3</f>
        <v>6.164444452149998E-4</v>
      </c>
      <c r="M32" s="23">
        <f>F32*365</f>
        <v>1698.5620954299948</v>
      </c>
      <c r="N32" s="23">
        <f>M32*10^-3</f>
        <v>1.6985620954299947</v>
      </c>
      <c r="O32" s="23">
        <f>N32*10^-3</f>
        <v>1.6985620954299947E-3</v>
      </c>
      <c r="P32" s="24">
        <v>3.7</v>
      </c>
      <c r="Q32" s="24">
        <v>1.85</v>
      </c>
      <c r="R32" s="24">
        <v>2</v>
      </c>
      <c r="S32" s="25">
        <f>(2*3.14159265359*Q32*R32)+(2*3.14159265359*Q32^2)</f>
        <v>44.751987350389555</v>
      </c>
      <c r="T32" s="25">
        <f>S32*10^-4</f>
        <v>4.4751987350389556E-3</v>
      </c>
      <c r="U32" s="20">
        <f>D32/S32</f>
        <v>6.6247468917694438E-2</v>
      </c>
      <c r="V32" s="20">
        <f>I32/T32</f>
        <v>0.2418032615495847</v>
      </c>
      <c r="W32" s="21">
        <f>E32/S32</f>
        <v>3.7738857891979137E-2</v>
      </c>
      <c r="X32" s="21">
        <f>L32/T32</f>
        <v>0.13774683130572385</v>
      </c>
      <c r="Y32" s="23">
        <f>F32/S32</f>
        <v>0.10398632680967357</v>
      </c>
      <c r="Z32" s="23">
        <f>O32/T32</f>
        <v>0.3795500928553085</v>
      </c>
    </row>
    <row r="33" spans="1:26" x14ac:dyDescent="0.2">
      <c r="A33" s="19">
        <v>7825</v>
      </c>
      <c r="B33" s="19">
        <v>15</v>
      </c>
      <c r="C33" s="19">
        <v>8.0500000000000007</v>
      </c>
      <c r="D33" s="20">
        <v>2.4000000070000098</v>
      </c>
      <c r="E33" s="21">
        <v>1.1555555570000087</v>
      </c>
      <c r="F33" s="22">
        <f>D33+E33</f>
        <v>3.5555555640000183</v>
      </c>
      <c r="G33" s="20">
        <f>D33*365</f>
        <v>876.00000255500356</v>
      </c>
      <c r="H33" s="20">
        <f>G33*10^-3</f>
        <v>0.87600000255500354</v>
      </c>
      <c r="I33" s="20">
        <f>H33*10^-3</f>
        <v>8.7600000255500356E-4</v>
      </c>
      <c r="J33" s="21">
        <f>E33*365</f>
        <v>421.77777830500315</v>
      </c>
      <c r="K33" s="21">
        <f>J33*10^-3</f>
        <v>0.42177777830500318</v>
      </c>
      <c r="L33" s="21">
        <f>K33*10^-3</f>
        <v>4.2177777830500321E-4</v>
      </c>
      <c r="M33" s="23">
        <f>F33*365</f>
        <v>1297.7777808600067</v>
      </c>
      <c r="N33" s="23">
        <f>M33*10^-3</f>
        <v>1.2977777808600068</v>
      </c>
      <c r="O33" s="23">
        <f>N33*10^-3</f>
        <v>1.2977777808600068E-3</v>
      </c>
      <c r="P33" s="24">
        <v>3.8</v>
      </c>
      <c r="Q33" s="24">
        <v>1.9</v>
      </c>
      <c r="R33" s="24">
        <v>1</v>
      </c>
      <c r="S33" s="25">
        <f>(2*3.14159265359*Q33*R33)+(2*3.14159265359*Q33^2)</f>
        <v>34.620351042561794</v>
      </c>
      <c r="T33" s="25">
        <f>S33*10^-4</f>
        <v>3.4620351042561797E-3</v>
      </c>
      <c r="U33" s="20">
        <f>D33/S33</f>
        <v>6.9323387392851168E-2</v>
      </c>
      <c r="V33" s="20">
        <f>I33/T33</f>
        <v>0.25303036398390671</v>
      </c>
      <c r="W33" s="21">
        <f>E33/S33</f>
        <v>3.3377927207594867E-2</v>
      </c>
      <c r="X33" s="21">
        <f>L33/T33</f>
        <v>0.12182943430772127</v>
      </c>
      <c r="Y33" s="23">
        <f>F33/S33</f>
        <v>0.10270131460044603</v>
      </c>
      <c r="Z33" s="23">
        <f>O33/T33</f>
        <v>0.37485979829162802</v>
      </c>
    </row>
    <row r="34" spans="1:26" x14ac:dyDescent="0.2">
      <c r="A34" s="19">
        <v>7841</v>
      </c>
      <c r="B34" s="19">
        <v>15</v>
      </c>
      <c r="C34" s="19">
        <v>8.0500000000000007</v>
      </c>
      <c r="D34" s="20">
        <v>2.682352949000018</v>
      </c>
      <c r="E34" s="21">
        <v>1.9555555579999822</v>
      </c>
      <c r="F34" s="22">
        <f>D34+E34</f>
        <v>4.6379085070000006</v>
      </c>
      <c r="G34" s="20">
        <f>D34*365</f>
        <v>979.05882638500657</v>
      </c>
      <c r="H34" s="20">
        <f>G34*10^-3</f>
        <v>0.97905882638500663</v>
      </c>
      <c r="I34" s="20">
        <f>H34*10^-3</f>
        <v>9.7905882638500675E-4</v>
      </c>
      <c r="J34" s="21">
        <f>E34*365</f>
        <v>713.77777866999349</v>
      </c>
      <c r="K34" s="21">
        <f>J34*10^-3</f>
        <v>0.71377777866999348</v>
      </c>
      <c r="L34" s="21">
        <f>K34*10^-3</f>
        <v>7.1377777866999347E-4</v>
      </c>
      <c r="M34" s="23">
        <f>F34*365</f>
        <v>1692.8366050550003</v>
      </c>
      <c r="N34" s="23">
        <f>M34*10^-3</f>
        <v>1.6928366050550003</v>
      </c>
      <c r="O34" s="23">
        <f>N34*10^-3</f>
        <v>1.6928366050550003E-3</v>
      </c>
      <c r="P34" s="24">
        <v>3.8</v>
      </c>
      <c r="Q34" s="24">
        <v>1.9</v>
      </c>
      <c r="R34" s="24">
        <v>1.8</v>
      </c>
      <c r="S34" s="25">
        <f>(2*3.14159265359*Q34*R34)+(2*3.14159265359*Q34^2)</f>
        <v>44.170792709475393</v>
      </c>
      <c r="T34" s="25">
        <f>S34*10^-4</f>
        <v>4.4170792709475395E-3</v>
      </c>
      <c r="U34" s="20">
        <f>D34/S34</f>
        <v>6.0726846507887261E-2</v>
      </c>
      <c r="V34" s="20">
        <f>I34/T34</f>
        <v>0.22165298975378855</v>
      </c>
      <c r="W34" s="21">
        <f>E34/S34</f>
        <v>4.4272593676601191E-2</v>
      </c>
      <c r="X34" s="21">
        <f>L34/T34</f>
        <v>0.16159496691959432</v>
      </c>
      <c r="Y34" s="23">
        <f>F34/S34</f>
        <v>0.10499944018448847</v>
      </c>
      <c r="Z34" s="23">
        <f>O34/T34</f>
        <v>0.38324795667338291</v>
      </c>
    </row>
    <row r="35" spans="1:26" x14ac:dyDescent="0.2">
      <c r="A35" s="19">
        <v>7842</v>
      </c>
      <c r="B35" s="19">
        <v>15</v>
      </c>
      <c r="C35" s="19">
        <v>8.0500000000000007</v>
      </c>
      <c r="D35" s="20">
        <v>2.8235294200000025</v>
      </c>
      <c r="E35" s="21">
        <v>2.0444444469999969</v>
      </c>
      <c r="F35" s="22">
        <f>D35+E35</f>
        <v>4.8679738669999999</v>
      </c>
      <c r="G35" s="20">
        <f>D35*365</f>
        <v>1030.588238300001</v>
      </c>
      <c r="H35" s="20">
        <f>G35*10^-3</f>
        <v>1.0305882383000009</v>
      </c>
      <c r="I35" s="20">
        <f>H35*10^-3</f>
        <v>1.0305882383000009E-3</v>
      </c>
      <c r="J35" s="21">
        <f>E35*365</f>
        <v>746.22222315499891</v>
      </c>
      <c r="K35" s="21">
        <f>J35*10^-3</f>
        <v>0.74622222315499898</v>
      </c>
      <c r="L35" s="21">
        <f>K35*10^-3</f>
        <v>7.4622222315499898E-4</v>
      </c>
      <c r="M35" s="23">
        <f>F35*365</f>
        <v>1776.810461455</v>
      </c>
      <c r="N35" s="23">
        <f>M35*10^-3</f>
        <v>1.776810461455</v>
      </c>
      <c r="O35" s="23">
        <f>N35*10^-3</f>
        <v>1.7768104614550001E-3</v>
      </c>
      <c r="P35" s="24">
        <v>3.4</v>
      </c>
      <c r="Q35" s="24">
        <v>1.7</v>
      </c>
      <c r="R35" s="24">
        <v>1.9</v>
      </c>
      <c r="S35" s="25">
        <f>(2*3.14159265359*Q35*R35)+(2*3.14159265359*Q35^2)</f>
        <v>38.453094079941593</v>
      </c>
      <c r="T35" s="25">
        <f>S35*10^-4</f>
        <v>3.8453094079941596E-3</v>
      </c>
      <c r="U35" s="20">
        <f>D35/S35</f>
        <v>7.342788630038613E-2</v>
      </c>
      <c r="V35" s="20">
        <f>I35/T35</f>
        <v>0.26801178499640937</v>
      </c>
      <c r="W35" s="21">
        <f>E35/S35</f>
        <v>5.3167228695556304E-2</v>
      </c>
      <c r="X35" s="21">
        <f>L35/T35</f>
        <v>0.19406038473878051</v>
      </c>
      <c r="Y35" s="23">
        <f>F35/S35</f>
        <v>0.12659511499594245</v>
      </c>
      <c r="Z35" s="23">
        <f>O35/T35</f>
        <v>0.46207216973518994</v>
      </c>
    </row>
    <row r="36" spans="1:26" x14ac:dyDescent="0.2">
      <c r="A36" s="19">
        <v>7843</v>
      </c>
      <c r="B36" s="19">
        <v>15</v>
      </c>
      <c r="C36" s="19">
        <v>8.0500000000000007</v>
      </c>
      <c r="D36" s="20">
        <v>1.8352941229999937</v>
      </c>
      <c r="E36" s="21">
        <v>1.9924528359999942</v>
      </c>
      <c r="F36" s="22">
        <f>D36+E36</f>
        <v>3.8277469589999882</v>
      </c>
      <c r="G36" s="20">
        <f>D36*365</f>
        <v>669.88235489499766</v>
      </c>
      <c r="H36" s="20">
        <f>G36*10^-3</f>
        <v>0.6698823548949977</v>
      </c>
      <c r="I36" s="20">
        <f>H36*10^-3</f>
        <v>6.6988235489499773E-4</v>
      </c>
      <c r="J36" s="21">
        <f>E36*365</f>
        <v>727.24528513999792</v>
      </c>
      <c r="K36" s="21">
        <f>J36*10^-3</f>
        <v>0.72724528513999798</v>
      </c>
      <c r="L36" s="21">
        <f>K36*10^-3</f>
        <v>7.2724528513999794E-4</v>
      </c>
      <c r="M36" s="23">
        <f>F36*365</f>
        <v>1397.1276400349957</v>
      </c>
      <c r="N36" s="23">
        <f>M36*10^-3</f>
        <v>1.3971276400349957</v>
      </c>
      <c r="O36" s="23">
        <f>N36*10^-3</f>
        <v>1.3971276400349957E-3</v>
      </c>
      <c r="P36" s="24">
        <v>3.7</v>
      </c>
      <c r="Q36" s="24">
        <v>1.85</v>
      </c>
      <c r="R36" s="24">
        <v>1.3</v>
      </c>
      <c r="S36" s="25">
        <f>(2*3.14159265359*Q36*R36)+(2*3.14159265359*Q36^2)</f>
        <v>36.615262377591449</v>
      </c>
      <c r="T36" s="25">
        <f>S36*10^-4</f>
        <v>3.6615262377591453E-3</v>
      </c>
      <c r="U36" s="20">
        <f>D36/S36</f>
        <v>5.0123746323969924E-2</v>
      </c>
      <c r="V36" s="20">
        <f>I36/T36</f>
        <v>0.18295167408249022</v>
      </c>
      <c r="W36" s="21">
        <f>E36/S36</f>
        <v>5.4415910377836753E-2</v>
      </c>
      <c r="X36" s="21">
        <f>L36/T36</f>
        <v>0.19861807287910416</v>
      </c>
      <c r="Y36" s="23">
        <f>F36/S36</f>
        <v>0.10453965670180669</v>
      </c>
      <c r="Z36" s="23">
        <f>O36/T36</f>
        <v>0.38156974696159435</v>
      </c>
    </row>
    <row r="37" spans="1:26" x14ac:dyDescent="0.2">
      <c r="A37" s="19">
        <v>7864</v>
      </c>
      <c r="B37" s="19">
        <v>15</v>
      </c>
      <c r="C37" s="19">
        <v>8.0500000000000007</v>
      </c>
      <c r="D37" s="20">
        <v>3.1058823620000102</v>
      </c>
      <c r="E37" s="21">
        <v>1.5396226460000064</v>
      </c>
      <c r="F37" s="22">
        <f>D37+E37</f>
        <v>4.6455050080000166</v>
      </c>
      <c r="G37" s="20">
        <f>D37*365</f>
        <v>1133.6470621300036</v>
      </c>
      <c r="H37" s="20">
        <f>G37*10^-3</f>
        <v>1.1336470621300037</v>
      </c>
      <c r="I37" s="20">
        <f>H37*10^-3</f>
        <v>1.1336470621300036E-3</v>
      </c>
      <c r="J37" s="21">
        <f>E37*365</f>
        <v>561.96226579000233</v>
      </c>
      <c r="K37" s="21">
        <f>J37*10^-3</f>
        <v>0.5619622657900023</v>
      </c>
      <c r="L37" s="21">
        <f>K37*10^-3</f>
        <v>5.6196226579000236E-4</v>
      </c>
      <c r="M37" s="23">
        <f>F37*365</f>
        <v>1695.6093279200061</v>
      </c>
      <c r="N37" s="23">
        <f>M37*10^-3</f>
        <v>1.6956093279200062</v>
      </c>
      <c r="O37" s="23">
        <f>N37*10^-3</f>
        <v>1.6956093279200063E-3</v>
      </c>
      <c r="P37" s="24">
        <v>3.7</v>
      </c>
      <c r="Q37" s="24">
        <v>1.85</v>
      </c>
      <c r="R37" s="24">
        <v>1.6</v>
      </c>
      <c r="S37" s="25">
        <f>(2*3.14159265359*Q37*R37)+(2*3.14159265359*Q37^2)</f>
        <v>40.102430223076354</v>
      </c>
      <c r="T37" s="25">
        <f>S37*10^-4</f>
        <v>4.0102430223076359E-3</v>
      </c>
      <c r="U37" s="20">
        <f>D37/S37</f>
        <v>7.7448731778174781E-2</v>
      </c>
      <c r="V37" s="20">
        <f>I37/T37</f>
        <v>0.28268787099033788</v>
      </c>
      <c r="W37" s="21">
        <f>E37/S37</f>
        <v>3.8392252974086674E-2</v>
      </c>
      <c r="X37" s="21">
        <f>L37/T37</f>
        <v>0.14013172335541635</v>
      </c>
      <c r="Y37" s="23">
        <f>F37/S37</f>
        <v>0.11584098475226146</v>
      </c>
      <c r="Z37" s="23">
        <f>O37/T37</f>
        <v>0.42281959434575428</v>
      </c>
    </row>
    <row r="38" spans="1:26" x14ac:dyDescent="0.2">
      <c r="A38" s="19">
        <v>7813</v>
      </c>
      <c r="B38" s="25">
        <v>12</v>
      </c>
      <c r="C38" s="19">
        <v>8.15</v>
      </c>
      <c r="D38" s="20">
        <v>1.3499999999999761</v>
      </c>
      <c r="E38" s="21">
        <v>0.64615384400000564</v>
      </c>
      <c r="F38" s="22">
        <f>D38+E38</f>
        <v>1.9961538439999817</v>
      </c>
      <c r="G38" s="20">
        <f>D38*365</f>
        <v>492.7499999999913</v>
      </c>
      <c r="H38" s="20">
        <f>G38*10^-3</f>
        <v>0.49274999999999131</v>
      </c>
      <c r="I38" s="20">
        <f>H38*10^-3</f>
        <v>4.9274999999999135E-4</v>
      </c>
      <c r="J38" s="21">
        <f>E38*365</f>
        <v>235.84615306000205</v>
      </c>
      <c r="K38" s="21">
        <f>J38*10^-3</f>
        <v>0.23584615306000206</v>
      </c>
      <c r="L38" s="21">
        <f>K38*10^-3</f>
        <v>2.3584615306000207E-4</v>
      </c>
      <c r="M38" s="23">
        <f>F38*365</f>
        <v>728.5961530599933</v>
      </c>
      <c r="N38" s="23">
        <f>M38*10^-3</f>
        <v>0.72859615305999337</v>
      </c>
      <c r="O38" s="23">
        <f>N38*10^-3</f>
        <v>7.2859615305999337E-4</v>
      </c>
      <c r="P38" s="24">
        <v>4</v>
      </c>
      <c r="Q38" s="24">
        <v>2</v>
      </c>
      <c r="R38" s="24">
        <v>2</v>
      </c>
      <c r="S38" s="25">
        <f>(2*3.14159265359*Q38*R38)+(2*3.14159265359*Q38^2)</f>
        <v>50.265482457440001</v>
      </c>
      <c r="T38" s="25">
        <f>S38*10^-4</f>
        <v>5.0265482457440003E-3</v>
      </c>
      <c r="U38" s="20">
        <f>D38/S38</f>
        <v>2.6857396646755096E-2</v>
      </c>
      <c r="V38" s="20">
        <f>I38/T38</f>
        <v>9.8029497760656101E-2</v>
      </c>
      <c r="W38" s="21">
        <f>E38/S38</f>
        <v>1.2854822283802943E-2</v>
      </c>
      <c r="X38" s="21">
        <f>L38/T38</f>
        <v>4.6920101335880746E-2</v>
      </c>
      <c r="Y38" s="23">
        <f>F38/S38</f>
        <v>3.9712218930558041E-2</v>
      </c>
      <c r="Z38" s="23">
        <f>O38/T38</f>
        <v>0.14494959909653685</v>
      </c>
    </row>
    <row r="39" spans="1:26" x14ac:dyDescent="0.2">
      <c r="A39" s="19">
        <v>7838</v>
      </c>
      <c r="B39" s="25">
        <v>12</v>
      </c>
      <c r="C39" s="19">
        <v>8.15</v>
      </c>
      <c r="D39" s="20">
        <v>0.25945946000000747</v>
      </c>
      <c r="E39" s="21">
        <v>3.4153846040000082</v>
      </c>
      <c r="F39" s="22">
        <f>D39+E39</f>
        <v>3.6748440640000157</v>
      </c>
      <c r="G39" s="20">
        <f>D39*365</f>
        <v>94.70270290000272</v>
      </c>
      <c r="H39" s="20">
        <f>G39*10^-3</f>
        <v>9.4702702900002725E-2</v>
      </c>
      <c r="I39" s="20">
        <f>H39*10^-3</f>
        <v>9.4702702900002731E-5</v>
      </c>
      <c r="J39" s="21">
        <f>E39*365</f>
        <v>1246.6153804600031</v>
      </c>
      <c r="K39" s="21">
        <f>J39*10^-3</f>
        <v>1.2466153804600031</v>
      </c>
      <c r="L39" s="21">
        <f>K39*10^-3</f>
        <v>1.2466153804600031E-3</v>
      </c>
      <c r="M39" s="23">
        <f>F39*365</f>
        <v>1341.3180833600056</v>
      </c>
      <c r="N39" s="23">
        <f>M39*10^-3</f>
        <v>1.3413180833600056</v>
      </c>
      <c r="O39" s="23">
        <f>N39*10^-3</f>
        <v>1.3413180833600055E-3</v>
      </c>
      <c r="P39" s="24">
        <v>4</v>
      </c>
      <c r="Q39" s="24">
        <v>2</v>
      </c>
      <c r="R39" s="24">
        <v>1.4</v>
      </c>
      <c r="S39" s="25">
        <f>(2*3.14159265359*Q39*R39)+(2*3.14159265359*Q39^2)</f>
        <v>42.725660088824</v>
      </c>
      <c r="T39" s="25">
        <f>S39*10^-4</f>
        <v>4.2725660088824002E-3</v>
      </c>
      <c r="U39" s="20">
        <f>D39/S39</f>
        <v>6.0726846457282886E-3</v>
      </c>
      <c r="V39" s="20">
        <f>I39/T39</f>
        <v>2.2165298956908254E-2</v>
      </c>
      <c r="W39" s="21">
        <f>E39/S39</f>
        <v>7.9937550336253091E-2</v>
      </c>
      <c r="X39" s="21">
        <f>L39/T39</f>
        <v>0.29177205872732381</v>
      </c>
      <c r="Y39" s="23">
        <f>F39/S39</f>
        <v>8.6010234981981376E-2</v>
      </c>
      <c r="Z39" s="23">
        <f>O39/T39</f>
        <v>0.31393735768423198</v>
      </c>
    </row>
    <row r="40" spans="1:26" x14ac:dyDescent="0.2">
      <c r="A40" s="19">
        <v>7851</v>
      </c>
      <c r="B40" s="25">
        <v>12</v>
      </c>
      <c r="C40" s="19">
        <v>8.15</v>
      </c>
      <c r="D40" s="20">
        <v>1.6500000000000055</v>
      </c>
      <c r="E40" s="21">
        <v>1.0153846120000163</v>
      </c>
      <c r="F40" s="22">
        <f>D40+E40</f>
        <v>2.6653846120000217</v>
      </c>
      <c r="G40" s="20">
        <f>D40*365</f>
        <v>602.25000000000205</v>
      </c>
      <c r="H40" s="20">
        <f>G40*10^-3</f>
        <v>0.60225000000000206</v>
      </c>
      <c r="I40" s="20">
        <f>H40*10^-3</f>
        <v>6.0225000000000209E-4</v>
      </c>
      <c r="J40" s="21">
        <f>E40*365</f>
        <v>370.61538338000594</v>
      </c>
      <c r="K40" s="21">
        <f>J40*10^-3</f>
        <v>0.37061538338000594</v>
      </c>
      <c r="L40" s="21">
        <f>K40*10^-3</f>
        <v>3.7061538338000594E-4</v>
      </c>
      <c r="M40" s="23">
        <f>F40*365</f>
        <v>972.86538338000798</v>
      </c>
      <c r="N40" s="23">
        <f>M40*10^-3</f>
        <v>0.97286538338000805</v>
      </c>
      <c r="O40" s="23">
        <f>N40*10^-3</f>
        <v>9.7286538338000803E-4</v>
      </c>
      <c r="P40" s="24">
        <v>3.9</v>
      </c>
      <c r="Q40" s="24">
        <v>1.95</v>
      </c>
      <c r="R40" s="24">
        <v>2</v>
      </c>
      <c r="S40" s="25">
        <f>(2*3.14159265359*Q40*R40)+(2*3.14159265359*Q40^2)</f>
        <v>48.396234828553943</v>
      </c>
      <c r="T40" s="25">
        <f>S40*10^-4</f>
        <v>4.8396234828553949E-3</v>
      </c>
      <c r="U40" s="20">
        <f>D40/S40</f>
        <v>3.409356132445452E-2</v>
      </c>
      <c r="V40" s="20">
        <f>I40/T40</f>
        <v>0.12444149883425899</v>
      </c>
      <c r="W40" s="21">
        <f>E40/S40</f>
        <v>2.0980653052805998E-2</v>
      </c>
      <c r="X40" s="21">
        <f>L40/T40</f>
        <v>7.6579383642741888E-2</v>
      </c>
      <c r="Y40" s="23">
        <f>F40/S40</f>
        <v>5.5074214377260518E-2</v>
      </c>
      <c r="Z40" s="23">
        <f>O40/T40</f>
        <v>0.20102088247700087</v>
      </c>
    </row>
    <row r="41" spans="1:26" x14ac:dyDescent="0.2">
      <c r="A41" s="19">
        <v>7854</v>
      </c>
      <c r="B41" s="25">
        <v>12</v>
      </c>
      <c r="C41" s="19">
        <v>8.15</v>
      </c>
      <c r="D41" s="20">
        <v>0.77837837999998638</v>
      </c>
      <c r="E41" s="21">
        <v>1.1999999959999958</v>
      </c>
      <c r="F41" s="22">
        <f>D41+E41</f>
        <v>1.9783783759999822</v>
      </c>
      <c r="G41" s="20">
        <f>D41*365</f>
        <v>284.10810869999506</v>
      </c>
      <c r="H41" s="20">
        <f>G41*10^-3</f>
        <v>0.28410810869999509</v>
      </c>
      <c r="I41" s="20">
        <f>H41*10^-3</f>
        <v>2.8410810869999512E-4</v>
      </c>
      <c r="J41" s="21">
        <f>E41*365</f>
        <v>437.9999985399985</v>
      </c>
      <c r="K41" s="21">
        <f>J41*10^-3</f>
        <v>0.43799999853999849</v>
      </c>
      <c r="L41" s="21">
        <f>K41*10^-3</f>
        <v>4.3799999853999852E-4</v>
      </c>
      <c r="M41" s="23">
        <f>F41*365</f>
        <v>722.1081072399935</v>
      </c>
      <c r="N41" s="23">
        <f>M41*10^-3</f>
        <v>0.72210810723999352</v>
      </c>
      <c r="O41" s="23">
        <f>N41*10^-3</f>
        <v>7.2210810723999353E-4</v>
      </c>
      <c r="P41" s="24">
        <v>3.9</v>
      </c>
      <c r="Q41" s="24">
        <v>1.95</v>
      </c>
      <c r="R41" s="24">
        <v>1.8</v>
      </c>
      <c r="S41" s="25">
        <f>(2*3.14159265359*Q41*R41)+(2*3.14159265359*Q41^2)</f>
        <v>45.945792558753752</v>
      </c>
      <c r="T41" s="25">
        <f>S41*10^-4</f>
        <v>4.5945792558753753E-3</v>
      </c>
      <c r="U41" s="20">
        <f>D41/S41</f>
        <v>1.6941233062954031E-2</v>
      </c>
      <c r="V41" s="20">
        <f>I41/T41</f>
        <v>6.1835500679782232E-2</v>
      </c>
      <c r="W41" s="21">
        <f>E41/S41</f>
        <v>2.6117734163916773E-2</v>
      </c>
      <c r="X41" s="21">
        <f>L41/T41</f>
        <v>9.5329729698296228E-2</v>
      </c>
      <c r="Y41" s="23">
        <f>F41/S41</f>
        <v>4.3058967226870803E-2</v>
      </c>
      <c r="Z41" s="23">
        <f>O41/T41</f>
        <v>0.15716523037807845</v>
      </c>
    </row>
    <row r="42" spans="1:26" x14ac:dyDescent="0.2">
      <c r="A42" s="19">
        <v>7861</v>
      </c>
      <c r="B42" s="25">
        <v>12</v>
      </c>
      <c r="C42" s="19">
        <v>8.15</v>
      </c>
      <c r="D42" s="20">
        <v>0.90810811000000813</v>
      </c>
      <c r="E42" s="21">
        <v>1.1999999959999958</v>
      </c>
      <c r="F42" s="22">
        <f>D42+E42</f>
        <v>2.108108106000004</v>
      </c>
      <c r="G42" s="20">
        <f>D42*365</f>
        <v>331.45946015000294</v>
      </c>
      <c r="H42" s="20">
        <f>G42*10^-3</f>
        <v>0.33145946015000294</v>
      </c>
      <c r="I42" s="20">
        <f>H42*10^-3</f>
        <v>3.3145946015000294E-4</v>
      </c>
      <c r="J42" s="21">
        <f>E42*365</f>
        <v>437.9999985399985</v>
      </c>
      <c r="K42" s="21">
        <f>J42*10^-3</f>
        <v>0.43799999853999849</v>
      </c>
      <c r="L42" s="21">
        <f>K42*10^-3</f>
        <v>4.3799999853999852E-4</v>
      </c>
      <c r="M42" s="23">
        <f>F42*365</f>
        <v>769.4594586900015</v>
      </c>
      <c r="N42" s="23">
        <f>M42*10^-3</f>
        <v>0.76945945869000154</v>
      </c>
      <c r="O42" s="23">
        <f>N42*10^-3</f>
        <v>7.6945945869000157E-4</v>
      </c>
      <c r="P42" s="24">
        <v>4</v>
      </c>
      <c r="Q42" s="24">
        <v>2</v>
      </c>
      <c r="R42" s="24">
        <v>1.8</v>
      </c>
      <c r="S42" s="25">
        <f>(2*3.14159265359*Q42*R42)+(2*3.14159265359*Q42^2)</f>
        <v>47.752208334568003</v>
      </c>
      <c r="T42" s="25">
        <f>S42*10^-4</f>
        <v>4.7752208334568003E-3</v>
      </c>
      <c r="U42" s="20">
        <f>D42/S42</f>
        <v>1.9017091390569788E-2</v>
      </c>
      <c r="V42" s="20">
        <f>I42/T42</f>
        <v>6.9412383575579731E-2</v>
      </c>
      <c r="W42" s="21">
        <f>E42/S42</f>
        <v>2.5129727772847551E-2</v>
      </c>
      <c r="X42" s="21">
        <f>L42/T42</f>
        <v>9.1723506370893576E-2</v>
      </c>
      <c r="Y42" s="23">
        <f>F42/S42</f>
        <v>4.4146819163417339E-2</v>
      </c>
      <c r="Z42" s="23">
        <f>O42/T42</f>
        <v>0.16113588994647332</v>
      </c>
    </row>
    <row r="43" spans="1:26" x14ac:dyDescent="0.2">
      <c r="A43" s="19">
        <v>7863</v>
      </c>
      <c r="B43" s="25">
        <v>12</v>
      </c>
      <c r="C43" s="19">
        <v>8.15</v>
      </c>
      <c r="D43" s="20">
        <v>1.1675675700000154</v>
      </c>
      <c r="E43" s="21">
        <v>1.1999999959999958</v>
      </c>
      <c r="F43" s="22">
        <f>D43+E43</f>
        <v>2.3675675660000115</v>
      </c>
      <c r="G43" s="20">
        <f>D43*365</f>
        <v>426.16216305000563</v>
      </c>
      <c r="H43" s="20">
        <f>G43*10^-3</f>
        <v>0.42616216305000565</v>
      </c>
      <c r="I43" s="20">
        <f>H43*10^-3</f>
        <v>4.2616216305000568E-4</v>
      </c>
      <c r="J43" s="21">
        <f>E43*365</f>
        <v>437.9999985399985</v>
      </c>
      <c r="K43" s="21">
        <f>J43*10^-3</f>
        <v>0.43799999853999849</v>
      </c>
      <c r="L43" s="21">
        <f>K43*10^-3</f>
        <v>4.3799999853999852E-4</v>
      </c>
      <c r="M43" s="23">
        <f>F43*365</f>
        <v>864.16216159000419</v>
      </c>
      <c r="N43" s="23">
        <f>M43*10^-3</f>
        <v>0.86416216159000425</v>
      </c>
      <c r="O43" s="23">
        <f>N43*10^-3</f>
        <v>8.6416216159000431E-4</v>
      </c>
      <c r="P43" s="24">
        <v>3.7</v>
      </c>
      <c r="Q43" s="24">
        <v>1.85</v>
      </c>
      <c r="R43" s="24">
        <v>1.7</v>
      </c>
      <c r="S43" s="25">
        <f>(2*3.14159265359*Q43*R43)+(2*3.14159265359*Q43^2)</f>
        <v>41.264819504904651</v>
      </c>
      <c r="T43" s="25">
        <f>S43*10^-4</f>
        <v>4.1264819504904654E-3</v>
      </c>
      <c r="U43" s="20">
        <f>D43/S43</f>
        <v>2.8294503259883173E-2</v>
      </c>
      <c r="V43" s="20">
        <f>I43/T43</f>
        <v>0.10327493689857359</v>
      </c>
      <c r="W43" s="21">
        <f>E43/S43</f>
        <v>2.9080461526249168E-2</v>
      </c>
      <c r="X43" s="21">
        <f>L43/T43</f>
        <v>0.10614368457080946</v>
      </c>
      <c r="Y43" s="23">
        <f>F43/S43</f>
        <v>5.7374964786132347E-2</v>
      </c>
      <c r="Z43" s="23">
        <f>O43/T43</f>
        <v>0.20941862146938306</v>
      </c>
    </row>
    <row r="44" spans="1:26" x14ac:dyDescent="0.2">
      <c r="A44" s="25">
        <v>7827</v>
      </c>
      <c r="B44" s="25">
        <v>14</v>
      </c>
      <c r="C44" s="19">
        <v>8.15</v>
      </c>
      <c r="D44" s="20">
        <v>1.2972973000000012</v>
      </c>
      <c r="E44" s="21">
        <v>0.92307692000000074</v>
      </c>
      <c r="F44" s="22">
        <f>D44+E44</f>
        <v>2.2203742200000018</v>
      </c>
      <c r="G44" s="20">
        <f>D44*365</f>
        <v>473.51351450000044</v>
      </c>
      <c r="H44" s="20">
        <f>G44*10^-3</f>
        <v>0.47351351450000045</v>
      </c>
      <c r="I44" s="20">
        <f>H44*10^-3</f>
        <v>4.7351351450000044E-4</v>
      </c>
      <c r="J44" s="21">
        <f>E44*365</f>
        <v>336.92307580000028</v>
      </c>
      <c r="K44" s="21">
        <f>J44*10^-3</f>
        <v>0.3369230758000003</v>
      </c>
      <c r="L44" s="21">
        <f>K44*10^-3</f>
        <v>3.3692307580000032E-4</v>
      </c>
      <c r="M44" s="23">
        <f>F44*365</f>
        <v>810.43659030000072</v>
      </c>
      <c r="N44" s="23">
        <f>M44*10^-3</f>
        <v>0.8104365903000007</v>
      </c>
      <c r="O44" s="23">
        <f>N44*10^-3</f>
        <v>8.1043659030000071E-4</v>
      </c>
      <c r="P44" s="24">
        <v>4</v>
      </c>
      <c r="Q44" s="24">
        <v>2</v>
      </c>
      <c r="R44" s="24">
        <v>2.2999999999999998</v>
      </c>
      <c r="S44" s="25">
        <f>(2*3.14159265359*Q44*R44)+(2*3.14159265359*Q44^2)</f>
        <v>54.035393641748001</v>
      </c>
      <c r="T44" s="25">
        <f>S44*10^-4</f>
        <v>5.4035393641748003E-3</v>
      </c>
      <c r="U44" s="20">
        <f>D44/S44</f>
        <v>2.4008288134273963E-2</v>
      </c>
      <c r="V44" s="20">
        <f>I44/T44</f>
        <v>8.7630251690099956E-2</v>
      </c>
      <c r="W44" s="21">
        <f>E44/S44</f>
        <v>1.7082820310701449E-2</v>
      </c>
      <c r="X44" s="21">
        <f>L44/T44</f>
        <v>6.23522941340603E-2</v>
      </c>
      <c r="Y44" s="23">
        <f>F44/S44</f>
        <v>4.1091108444975412E-2</v>
      </c>
      <c r="Z44" s="23">
        <f>O44/T44</f>
        <v>0.14998254582416023</v>
      </c>
    </row>
    <row r="45" spans="1:26" x14ac:dyDescent="0.2">
      <c r="A45" s="25">
        <v>7835</v>
      </c>
      <c r="B45" s="25">
        <v>14</v>
      </c>
      <c r="C45" s="19">
        <v>8.15</v>
      </c>
      <c r="D45" s="20">
        <v>1.2972973000000012</v>
      </c>
      <c r="E45" s="21">
        <v>0.83076922800001096</v>
      </c>
      <c r="F45" s="22">
        <f>D45+E45</f>
        <v>2.1280665280000122</v>
      </c>
      <c r="G45" s="20">
        <f>D45*365</f>
        <v>473.51351450000044</v>
      </c>
      <c r="H45" s="20">
        <f>G45*10^-3</f>
        <v>0.47351351450000045</v>
      </c>
      <c r="I45" s="20">
        <f>H45*10^-3</f>
        <v>4.7351351450000044E-4</v>
      </c>
      <c r="J45" s="21">
        <f>E45*365</f>
        <v>303.23076822000399</v>
      </c>
      <c r="K45" s="21">
        <f>J45*10^-3</f>
        <v>0.303230768220004</v>
      </c>
      <c r="L45" s="21">
        <f>K45*10^-3</f>
        <v>3.0323076822000403E-4</v>
      </c>
      <c r="M45" s="23">
        <f>F45*365</f>
        <v>776.74428272000443</v>
      </c>
      <c r="N45" s="23">
        <f>M45*10^-3</f>
        <v>0.7767442827200044</v>
      </c>
      <c r="O45" s="23">
        <f>N45*10^-3</f>
        <v>7.7674428272000442E-4</v>
      </c>
      <c r="P45" s="24">
        <v>4</v>
      </c>
      <c r="Q45" s="24">
        <v>2</v>
      </c>
      <c r="R45" s="24">
        <v>1.4</v>
      </c>
      <c r="S45" s="25">
        <f>(2*3.14159265359*Q45*R45)+(2*3.14159265359*Q45^2)</f>
        <v>42.725660088824</v>
      </c>
      <c r="T45" s="25">
        <f>S45*10^-4</f>
        <v>4.2725660088824002E-3</v>
      </c>
      <c r="U45" s="20">
        <f>D45/S45</f>
        <v>3.03634232286406E-2</v>
      </c>
      <c r="V45" s="20">
        <f>I45/T45</f>
        <v>0.11082649478453818</v>
      </c>
      <c r="W45" s="21">
        <f>E45/S45</f>
        <v>1.9444269000710421E-2</v>
      </c>
      <c r="X45" s="21">
        <f>L45/T45</f>
        <v>7.0971581852593044E-2</v>
      </c>
      <c r="Y45" s="23">
        <f>F45/S45</f>
        <v>4.9807692229351018E-2</v>
      </c>
      <c r="Z45" s="23">
        <f>O45/T45</f>
        <v>0.18179807663713121</v>
      </c>
    </row>
    <row r="46" spans="1:26" x14ac:dyDescent="0.2">
      <c r="A46" s="19">
        <v>7848</v>
      </c>
      <c r="B46" s="25">
        <v>14</v>
      </c>
      <c r="C46" s="19">
        <v>8.15</v>
      </c>
      <c r="D46" s="20">
        <v>0.38918919000002916</v>
      </c>
      <c r="E46" s="21">
        <v>0.36923076800001059</v>
      </c>
      <c r="F46" s="22">
        <f>D46+E46</f>
        <v>0.7584199580000397</v>
      </c>
      <c r="G46" s="20">
        <f>D46*365</f>
        <v>142.05405435001063</v>
      </c>
      <c r="H46" s="20">
        <f>G46*10^-3</f>
        <v>0.14205405435001064</v>
      </c>
      <c r="I46" s="20">
        <f>H46*10^-3</f>
        <v>1.4205405435001065E-4</v>
      </c>
      <c r="J46" s="21">
        <f>E46*365</f>
        <v>134.76923032000386</v>
      </c>
      <c r="K46" s="21">
        <f>J46*10^-3</f>
        <v>0.13476923032000385</v>
      </c>
      <c r="L46" s="21">
        <f>K46*10^-3</f>
        <v>1.3476923032000384E-4</v>
      </c>
      <c r="M46" s="23">
        <f>F46*365</f>
        <v>276.82328467001452</v>
      </c>
      <c r="N46" s="23">
        <f>M46*10^-3</f>
        <v>0.27682328467001455</v>
      </c>
      <c r="O46" s="23">
        <f>N46*10^-3</f>
        <v>2.7682328467001455E-4</v>
      </c>
      <c r="P46" s="24">
        <v>3.8</v>
      </c>
      <c r="Q46" s="24">
        <v>1.9</v>
      </c>
      <c r="R46" s="24">
        <v>1.6</v>
      </c>
      <c r="S46" s="25">
        <f>(2*3.14159265359*Q46*R46)+(2*3.14159265359*Q46^2)</f>
        <v>41.783182292747</v>
      </c>
      <c r="T46" s="25">
        <f>S46*10^-4</f>
        <v>4.1783182292747002E-3</v>
      </c>
      <c r="U46" s="20">
        <f>D46/S46</f>
        <v>9.3144937423205124E-3</v>
      </c>
      <c r="V46" s="20">
        <f>I46/T46</f>
        <v>3.3997902159469871E-2</v>
      </c>
      <c r="W46" s="21">
        <f>E46/S46</f>
        <v>8.8368273486939281E-3</v>
      </c>
      <c r="X46" s="21">
        <f>L46/T46</f>
        <v>3.2254419822732833E-2</v>
      </c>
      <c r="Y46" s="23">
        <f>F46/S46</f>
        <v>1.8151321091014441E-2</v>
      </c>
      <c r="Z46" s="23">
        <f>O46/T46</f>
        <v>6.6252321982202711E-2</v>
      </c>
    </row>
    <row r="47" spans="1:26" x14ac:dyDescent="0.2">
      <c r="A47" s="19">
        <v>7849</v>
      </c>
      <c r="B47" s="25">
        <v>14</v>
      </c>
      <c r="C47" s="19">
        <v>8.15</v>
      </c>
      <c r="D47" s="20">
        <v>0.70588235500000063</v>
      </c>
      <c r="E47" s="21">
        <v>0.55384615200001586</v>
      </c>
      <c r="F47" s="22">
        <f>D47+E47</f>
        <v>1.2597285070000166</v>
      </c>
      <c r="G47" s="20">
        <f>D47*365</f>
        <v>257.64705957500024</v>
      </c>
      <c r="H47" s="20">
        <f>G47*10^-3</f>
        <v>0.25764705957500023</v>
      </c>
      <c r="I47" s="20">
        <f>H47*10^-3</f>
        <v>2.5764705957500021E-4</v>
      </c>
      <c r="J47" s="21">
        <f>E47*365</f>
        <v>202.1538454800058</v>
      </c>
      <c r="K47" s="21">
        <f>J47*10^-3</f>
        <v>0.20215384548000581</v>
      </c>
      <c r="L47" s="21">
        <f>K47*10^-3</f>
        <v>2.021538454800058E-4</v>
      </c>
      <c r="M47" s="23">
        <f>F47*365</f>
        <v>459.80090505500607</v>
      </c>
      <c r="N47" s="23">
        <f>M47*10^-3</f>
        <v>0.45980090505500609</v>
      </c>
      <c r="O47" s="23">
        <f>N47*10^-3</f>
        <v>4.598009050550061E-4</v>
      </c>
      <c r="P47" s="24">
        <v>3.4</v>
      </c>
      <c r="Q47" s="24">
        <v>1.7</v>
      </c>
      <c r="R47" s="24">
        <v>1.3</v>
      </c>
      <c r="S47" s="25">
        <f>(2*3.14159265359*Q47*R47)+(2*3.14159265359*Q47^2)</f>
        <v>32.044245066617997</v>
      </c>
      <c r="T47" s="25">
        <f>S47*10^-4</f>
        <v>3.2044245066617997E-3</v>
      </c>
      <c r="U47" s="20">
        <f>D47/S47</f>
        <v>2.202836589011584E-2</v>
      </c>
      <c r="V47" s="20">
        <f>I47/T47</f>
        <v>8.0403535498922804E-2</v>
      </c>
      <c r="W47" s="21">
        <f>E47/S47</f>
        <v>1.728379466729842E-2</v>
      </c>
      <c r="X47" s="21">
        <f>L47/T47</f>
        <v>6.308585053563924E-2</v>
      </c>
      <c r="Y47" s="23">
        <f>F47/S47</f>
        <v>3.9312160557414266E-2</v>
      </c>
      <c r="Z47" s="23">
        <f>O47/T47</f>
        <v>0.14348938603456207</v>
      </c>
    </row>
    <row r="48" spans="1:26" x14ac:dyDescent="0.2">
      <c r="A48" s="25">
        <v>7852</v>
      </c>
      <c r="B48" s="25">
        <v>14</v>
      </c>
      <c r="C48" s="19">
        <v>8.15</v>
      </c>
      <c r="D48" s="20">
        <v>1.0378378399999939</v>
      </c>
      <c r="E48" s="21">
        <v>0.73846153599999553</v>
      </c>
      <c r="F48" s="22">
        <f>D48+E48</f>
        <v>1.7762993759999894</v>
      </c>
      <c r="G48" s="20">
        <f>D48*365</f>
        <v>378.81081159999775</v>
      </c>
      <c r="H48" s="20">
        <f>G48*10^-3</f>
        <v>0.37881081159999774</v>
      </c>
      <c r="I48" s="20">
        <f>H48*10^-3</f>
        <v>3.7881081159999775E-4</v>
      </c>
      <c r="J48" s="21">
        <f>E48*365</f>
        <v>269.53846063999839</v>
      </c>
      <c r="K48" s="21">
        <f>J48*10^-3</f>
        <v>0.26953846063999842</v>
      </c>
      <c r="L48" s="21">
        <f>K48*10^-3</f>
        <v>2.6953846063999842E-4</v>
      </c>
      <c r="M48" s="23">
        <f>F48*365</f>
        <v>648.34927223999614</v>
      </c>
      <c r="N48" s="23">
        <f>M48*10^-3</f>
        <v>0.64834927223999617</v>
      </c>
      <c r="O48" s="23">
        <f>N48*10^-3</f>
        <v>6.4834927223999617E-4</v>
      </c>
      <c r="P48" s="24">
        <v>3.6</v>
      </c>
      <c r="Q48" s="24">
        <v>1.8</v>
      </c>
      <c r="R48" s="24">
        <v>1.5</v>
      </c>
      <c r="S48" s="25">
        <f>(2*3.14159265359*Q48*R48)+(2*3.14159265359*Q48^2)</f>
        <v>37.322120724649203</v>
      </c>
      <c r="T48" s="25">
        <f>S48*10^-4</f>
        <v>3.7322120724649203E-3</v>
      </c>
      <c r="U48" s="20">
        <f>D48/S48</f>
        <v>2.7807579522525879E-2</v>
      </c>
      <c r="V48" s="20">
        <f>I48/T48</f>
        <v>0.10149766525721945</v>
      </c>
      <c r="W48" s="21">
        <f>E48/S48</f>
        <v>1.9786162245391443E-2</v>
      </c>
      <c r="X48" s="21">
        <f>L48/T48</f>
        <v>7.2219492195678775E-2</v>
      </c>
      <c r="Y48" s="23">
        <f>F48/S48</f>
        <v>4.7593741767917322E-2</v>
      </c>
      <c r="Z48" s="23">
        <f>O48/T48</f>
        <v>0.17371715745289823</v>
      </c>
    </row>
    <row r="49" spans="1:26" x14ac:dyDescent="0.2">
      <c r="A49" s="19">
        <v>7858</v>
      </c>
      <c r="B49" s="25">
        <v>14</v>
      </c>
      <c r="C49" s="19">
        <v>8.15</v>
      </c>
      <c r="D49" s="20">
        <v>0.84705882599998505</v>
      </c>
      <c r="E49" s="21">
        <v>0.92307692000000074</v>
      </c>
      <c r="F49" s="22">
        <f>D49+E49</f>
        <v>1.7701357459999858</v>
      </c>
      <c r="G49" s="20">
        <f>D49*365</f>
        <v>309.17647148999453</v>
      </c>
      <c r="H49" s="20">
        <f>G49*10^-3</f>
        <v>0.30917647148999455</v>
      </c>
      <c r="I49" s="20">
        <f>H49*10^-3</f>
        <v>3.0917647148999454E-4</v>
      </c>
      <c r="J49" s="21">
        <f>E49*365</f>
        <v>336.92307580000028</v>
      </c>
      <c r="K49" s="21">
        <f>J49*10^-3</f>
        <v>0.3369230758000003</v>
      </c>
      <c r="L49" s="21">
        <f>K49*10^-3</f>
        <v>3.3692307580000032E-4</v>
      </c>
      <c r="M49" s="23">
        <f>F49*365</f>
        <v>646.0995472899948</v>
      </c>
      <c r="N49" s="23">
        <f>M49*10^-3</f>
        <v>0.64609954728999486</v>
      </c>
      <c r="O49" s="23">
        <f>N49*10^-3</f>
        <v>6.4609954728999492E-4</v>
      </c>
      <c r="P49" s="24">
        <v>3.7</v>
      </c>
      <c r="Q49" s="24">
        <v>1.85</v>
      </c>
      <c r="R49" s="24">
        <v>2.2000000000000002</v>
      </c>
      <c r="S49" s="25">
        <f>(2*3.14159265359*Q49*R49)+(2*3.14159265359*Q49^2)</f>
        <v>47.076765914046149</v>
      </c>
      <c r="T49" s="25">
        <f>S49*10^-4</f>
        <v>4.7076765914046154E-3</v>
      </c>
      <c r="U49" s="20">
        <f>D49/S49</f>
        <v>1.7993139706040231E-2</v>
      </c>
      <c r="V49" s="20">
        <f>I49/T49</f>
        <v>6.5674959927046833E-2</v>
      </c>
      <c r="W49" s="21">
        <f>E49/S49</f>
        <v>1.9607908531469133E-2</v>
      </c>
      <c r="X49" s="21">
        <f>L49/T49</f>
        <v>7.1568866139862339E-2</v>
      </c>
      <c r="Y49" s="23">
        <f>F49/S49</f>
        <v>3.7601048237509364E-2</v>
      </c>
      <c r="Z49" s="23">
        <f>O49/T49</f>
        <v>0.13724382606690919</v>
      </c>
    </row>
  </sheetData>
  <sortState ref="A2:Z49">
    <sortCondition ref="C2:C49"/>
    <sortCondition ref="B2:B49"/>
  </sortState>
  <pageMargins left="0.7" right="0.7" top="0.75" bottom="0.75" header="0.3" footer="0.3"/>
  <ignoredErrors>
    <ignoredError sqref="J2:J49 M2:M4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9E33-B4EE-594C-B2B8-0AE2EB32E7E9}">
  <dimension ref="A1:R101"/>
  <sheetViews>
    <sheetView topLeftCell="E1" zoomScale="114" workbookViewId="0">
      <selection activeCell="P11" sqref="P11"/>
    </sheetView>
  </sheetViews>
  <sheetFormatPr baseColWidth="10" defaultRowHeight="16" x14ac:dyDescent="0.2"/>
  <cols>
    <col min="1" max="1" width="13" style="1" customWidth="1"/>
    <col min="2" max="3" width="12.6640625" style="1" customWidth="1"/>
    <col min="4" max="4" width="12.83203125" style="2" customWidth="1"/>
    <col min="5" max="6" width="10.83203125" style="2"/>
    <col min="7" max="7" width="10.83203125" style="1"/>
    <col min="8" max="8" width="13.6640625" style="2" customWidth="1"/>
    <col min="9" max="9" width="12.6640625" style="2" customWidth="1"/>
    <col min="10" max="10" width="14.33203125" style="2" customWidth="1"/>
    <col min="11" max="11" width="15" style="2" customWidth="1"/>
    <col min="12" max="13" width="16.33203125" style="2" customWidth="1"/>
    <col min="14" max="14" width="18.33203125" style="2" customWidth="1"/>
    <col min="15" max="15" width="19.6640625" style="2" customWidth="1"/>
    <col min="16" max="18" width="10.83203125" style="2"/>
  </cols>
  <sheetData>
    <row r="1" spans="1:18" x14ac:dyDescent="0.2">
      <c r="A1" s="4" t="s">
        <v>0</v>
      </c>
      <c r="B1" s="4" t="s">
        <v>4</v>
      </c>
      <c r="C1" s="4" t="s">
        <v>131</v>
      </c>
      <c r="D1" s="4" t="s">
        <v>5</v>
      </c>
      <c r="E1" s="4" t="s">
        <v>1</v>
      </c>
      <c r="F1" s="10" t="s">
        <v>108</v>
      </c>
      <c r="G1" s="4" t="s">
        <v>123</v>
      </c>
      <c r="H1" s="4" t="s">
        <v>2</v>
      </c>
      <c r="I1" s="4" t="s">
        <v>3</v>
      </c>
      <c r="J1" s="4" t="s">
        <v>124</v>
      </c>
      <c r="K1" s="4" t="s">
        <v>127</v>
      </c>
      <c r="L1" s="4" t="s">
        <v>128</v>
      </c>
      <c r="M1" s="4" t="s">
        <v>125</v>
      </c>
      <c r="N1" s="4" t="s">
        <v>126</v>
      </c>
      <c r="O1" s="11" t="s">
        <v>129</v>
      </c>
    </row>
    <row r="2" spans="1:18" x14ac:dyDescent="0.2">
      <c r="A2" s="9">
        <v>44107</v>
      </c>
      <c r="B2" s="1" t="s">
        <v>17</v>
      </c>
      <c r="C2" s="1" t="s">
        <v>132</v>
      </c>
      <c r="D2" s="2">
        <v>7802</v>
      </c>
      <c r="E2" s="2">
        <v>11</v>
      </c>
      <c r="F2" s="6">
        <v>7.75</v>
      </c>
      <c r="G2" s="5" t="s">
        <v>6</v>
      </c>
      <c r="H2" s="2" t="s">
        <v>106</v>
      </c>
      <c r="I2" s="2" t="s">
        <v>107</v>
      </c>
      <c r="J2" s="2">
        <v>9.25</v>
      </c>
      <c r="K2" s="6">
        <v>0.12609999999999999</v>
      </c>
      <c r="L2" s="6">
        <v>0.12690000000000001</v>
      </c>
      <c r="M2" s="2">
        <f t="shared" ref="M2:M33" si="0">L2-K2</f>
        <v>8.0000000000002292E-4</v>
      </c>
      <c r="N2" s="2">
        <f t="shared" ref="N2:N33" si="1">M2*10^3</f>
        <v>0.80000000000002292</v>
      </c>
      <c r="O2" s="2">
        <f>N2*1.2972973</f>
        <v>1.0378378400000299</v>
      </c>
    </row>
    <row r="3" spans="1:18" x14ac:dyDescent="0.2">
      <c r="A3" s="9">
        <v>44111</v>
      </c>
      <c r="B3" s="1" t="s">
        <v>77</v>
      </c>
      <c r="C3" s="1" t="s">
        <v>132</v>
      </c>
      <c r="D3" s="6">
        <v>7801</v>
      </c>
      <c r="E3" s="6">
        <v>9</v>
      </c>
      <c r="F3" s="6">
        <v>7.75</v>
      </c>
      <c r="G3" s="5" t="s">
        <v>6</v>
      </c>
      <c r="H3" s="6" t="s">
        <v>118</v>
      </c>
      <c r="I3" s="6" t="s">
        <v>119</v>
      </c>
      <c r="J3" s="6">
        <v>8.5</v>
      </c>
      <c r="K3" s="6">
        <v>0.1255</v>
      </c>
      <c r="L3" s="6">
        <v>0.12640000000000001</v>
      </c>
      <c r="M3" s="2">
        <f t="shared" si="0"/>
        <v>9.000000000000119E-4</v>
      </c>
      <c r="N3" s="2">
        <f t="shared" si="1"/>
        <v>0.9000000000000119</v>
      </c>
      <c r="O3" s="6">
        <f>N3*1.41176471</f>
        <v>1.2705882390000167</v>
      </c>
    </row>
    <row r="4" spans="1:18" x14ac:dyDescent="0.2">
      <c r="A4" s="9">
        <v>44112</v>
      </c>
      <c r="B4" s="1" t="s">
        <v>98</v>
      </c>
      <c r="C4" s="1" t="s">
        <v>132</v>
      </c>
      <c r="D4" s="6">
        <v>7813</v>
      </c>
      <c r="E4" s="2">
        <v>12</v>
      </c>
      <c r="F4" s="6">
        <v>8.15</v>
      </c>
      <c r="G4" s="5" t="s">
        <v>6</v>
      </c>
      <c r="H4" s="7" t="s">
        <v>118</v>
      </c>
      <c r="I4" s="2" t="s">
        <v>120</v>
      </c>
      <c r="J4" s="6">
        <v>8</v>
      </c>
      <c r="K4" s="6">
        <v>0.12720000000000001</v>
      </c>
      <c r="L4" s="6">
        <v>0.12809999999999999</v>
      </c>
      <c r="M4" s="2">
        <f t="shared" si="0"/>
        <v>8.9999999999998415E-4</v>
      </c>
      <c r="N4" s="2">
        <f t="shared" si="1"/>
        <v>0.89999999999998415</v>
      </c>
      <c r="O4" s="2">
        <f>N4*1.5</f>
        <v>1.3499999999999761</v>
      </c>
    </row>
    <row r="5" spans="1:18" x14ac:dyDescent="0.2">
      <c r="A5" s="9">
        <v>44112</v>
      </c>
      <c r="B5" s="1" t="s">
        <v>97</v>
      </c>
      <c r="C5" s="1" t="s">
        <v>132</v>
      </c>
      <c r="D5" s="6">
        <v>7815</v>
      </c>
      <c r="E5" s="2">
        <v>10</v>
      </c>
      <c r="F5" s="2">
        <v>7.85</v>
      </c>
      <c r="G5" s="5" t="s">
        <v>6</v>
      </c>
      <c r="H5" s="7" t="s">
        <v>118</v>
      </c>
      <c r="I5" s="2" t="s">
        <v>121</v>
      </c>
      <c r="J5" s="6">
        <v>8.25</v>
      </c>
      <c r="K5" s="6">
        <v>0.1242</v>
      </c>
      <c r="L5" s="6">
        <v>0.12470000000000001</v>
      </c>
      <c r="M5" s="2">
        <f t="shared" si="0"/>
        <v>5.0000000000000044E-4</v>
      </c>
      <c r="N5" s="2">
        <f t="shared" si="1"/>
        <v>0.50000000000000044</v>
      </c>
      <c r="O5" s="6">
        <f>N5*1.45454545</f>
        <v>0.72727272500000062</v>
      </c>
    </row>
    <row r="6" spans="1:18" x14ac:dyDescent="0.2">
      <c r="A6" s="9">
        <v>44112</v>
      </c>
      <c r="B6" s="1" t="s">
        <v>102</v>
      </c>
      <c r="C6" s="1" t="s">
        <v>132</v>
      </c>
      <c r="D6" s="6">
        <v>7816</v>
      </c>
      <c r="E6" s="2">
        <v>16</v>
      </c>
      <c r="F6" s="6">
        <v>7.85</v>
      </c>
      <c r="G6" s="5" t="s">
        <v>6</v>
      </c>
      <c r="H6" s="7" t="s">
        <v>118</v>
      </c>
      <c r="I6" s="6" t="s">
        <v>122</v>
      </c>
      <c r="J6" s="6">
        <v>8.25</v>
      </c>
      <c r="K6" s="6">
        <v>0.1263</v>
      </c>
      <c r="L6" s="6">
        <v>0.127</v>
      </c>
      <c r="M6" s="2">
        <f t="shared" si="0"/>
        <v>7.0000000000000617E-4</v>
      </c>
      <c r="N6" s="2">
        <f t="shared" si="1"/>
        <v>0.70000000000000617</v>
      </c>
      <c r="O6" s="2">
        <f>N6*1.45454545</f>
        <v>1.0181818150000088</v>
      </c>
    </row>
    <row r="7" spans="1:18" x14ac:dyDescent="0.2">
      <c r="A7" s="9">
        <v>44111</v>
      </c>
      <c r="B7" s="1" t="s">
        <v>72</v>
      </c>
      <c r="C7" s="1" t="s">
        <v>132</v>
      </c>
      <c r="D7" s="6">
        <v>7817</v>
      </c>
      <c r="E7" s="6">
        <v>15</v>
      </c>
      <c r="F7" s="6">
        <v>8.0500000000000007</v>
      </c>
      <c r="G7" s="5" t="s">
        <v>6</v>
      </c>
      <c r="H7" s="6" t="s">
        <v>118</v>
      </c>
      <c r="I7" s="6" t="s">
        <v>119</v>
      </c>
      <c r="J7" s="6">
        <v>8.5</v>
      </c>
      <c r="K7" s="6">
        <v>0.1235</v>
      </c>
      <c r="L7" s="6">
        <v>0.12559999999999999</v>
      </c>
      <c r="M7" s="2">
        <f t="shared" si="0"/>
        <v>2.0999999999999908E-3</v>
      </c>
      <c r="N7" s="2">
        <f t="shared" si="1"/>
        <v>2.0999999999999908</v>
      </c>
      <c r="O7" s="6">
        <f>N7*1.41176471</f>
        <v>2.9647058909999866</v>
      </c>
      <c r="P7" s="8"/>
      <c r="Q7" s="8"/>
      <c r="R7" s="8"/>
    </row>
    <row r="8" spans="1:18" x14ac:dyDescent="0.2">
      <c r="A8" s="9">
        <v>44111</v>
      </c>
      <c r="B8" s="1" t="s">
        <v>76</v>
      </c>
      <c r="C8" s="1" t="s">
        <v>132</v>
      </c>
      <c r="D8" s="6">
        <v>7818</v>
      </c>
      <c r="E8" s="6">
        <v>9</v>
      </c>
      <c r="F8" s="6">
        <v>7.75</v>
      </c>
      <c r="G8" s="5" t="s">
        <v>6</v>
      </c>
      <c r="H8" s="6" t="s">
        <v>118</v>
      </c>
      <c r="I8" s="6" t="s">
        <v>119</v>
      </c>
      <c r="J8" s="6">
        <v>8.5</v>
      </c>
      <c r="K8" s="6">
        <v>0.12609999999999999</v>
      </c>
      <c r="L8" s="6">
        <v>0.12709999999999999</v>
      </c>
      <c r="M8" s="2">
        <f t="shared" si="0"/>
        <v>1.0000000000000009E-3</v>
      </c>
      <c r="N8" s="2">
        <f t="shared" si="1"/>
        <v>1.0000000000000009</v>
      </c>
      <c r="O8" s="6">
        <f>N8*1.41176471</f>
        <v>1.4117647100000013</v>
      </c>
      <c r="P8" s="6"/>
      <c r="Q8" s="6"/>
      <c r="R8" s="6"/>
    </row>
    <row r="9" spans="1:18" x14ac:dyDescent="0.2">
      <c r="A9" s="9">
        <v>44107</v>
      </c>
      <c r="B9" s="1" t="s">
        <v>11</v>
      </c>
      <c r="C9" s="1" t="s">
        <v>132</v>
      </c>
      <c r="D9" s="2">
        <v>7819</v>
      </c>
      <c r="E9" s="2">
        <v>10</v>
      </c>
      <c r="F9" s="2">
        <v>7.85</v>
      </c>
      <c r="G9" s="5" t="s">
        <v>6</v>
      </c>
      <c r="H9" s="2" t="s">
        <v>106</v>
      </c>
      <c r="I9" s="2" t="s">
        <v>107</v>
      </c>
      <c r="J9" s="2">
        <v>9.25</v>
      </c>
      <c r="K9" s="6">
        <v>0.125</v>
      </c>
      <c r="L9" s="6">
        <v>0.12870000000000001</v>
      </c>
      <c r="M9" s="2">
        <f t="shared" si="0"/>
        <v>3.7000000000000088E-3</v>
      </c>
      <c r="N9" s="2">
        <f t="shared" si="1"/>
        <v>3.7000000000000091</v>
      </c>
      <c r="O9" s="2">
        <f>N9*1.2972973</f>
        <v>4.8000000100000122</v>
      </c>
      <c r="P9" s="6"/>
      <c r="Q9" s="6"/>
      <c r="R9" s="6"/>
    </row>
    <row r="10" spans="1:18" x14ac:dyDescent="0.2">
      <c r="A10" s="9">
        <v>44112</v>
      </c>
      <c r="B10" s="1" t="s">
        <v>103</v>
      </c>
      <c r="C10" s="1" t="s">
        <v>132</v>
      </c>
      <c r="D10" s="6">
        <v>7820</v>
      </c>
      <c r="E10" s="2">
        <v>16</v>
      </c>
      <c r="F10" s="2">
        <v>7.85</v>
      </c>
      <c r="G10" s="5" t="s">
        <v>6</v>
      </c>
      <c r="H10" s="7" t="s">
        <v>118</v>
      </c>
      <c r="I10" s="2" t="s">
        <v>122</v>
      </c>
      <c r="J10" s="6">
        <v>8.25</v>
      </c>
      <c r="K10" s="2">
        <v>0.12690000000000001</v>
      </c>
      <c r="L10" s="6">
        <v>0.12809999999999999</v>
      </c>
      <c r="M10" s="2">
        <f t="shared" si="0"/>
        <v>1.1999999999999789E-3</v>
      </c>
      <c r="N10" s="2">
        <f t="shared" si="1"/>
        <v>1.1999999999999789</v>
      </c>
      <c r="O10" s="2">
        <f>N10*1.45454545</f>
        <v>1.7454545399999692</v>
      </c>
      <c r="P10" s="6"/>
      <c r="Q10" s="6"/>
      <c r="R10" s="6"/>
    </row>
    <row r="11" spans="1:18" x14ac:dyDescent="0.2">
      <c r="A11" s="9">
        <v>44107</v>
      </c>
      <c r="B11" s="1" t="s">
        <v>15</v>
      </c>
      <c r="C11" s="1" t="s">
        <v>132</v>
      </c>
      <c r="D11" s="2">
        <v>7821</v>
      </c>
      <c r="E11" s="2">
        <v>11</v>
      </c>
      <c r="F11" s="6">
        <v>7.75</v>
      </c>
      <c r="G11" s="5" t="s">
        <v>6</v>
      </c>
      <c r="H11" s="2" t="s">
        <v>106</v>
      </c>
      <c r="I11" s="2" t="s">
        <v>107</v>
      </c>
      <c r="J11" s="2">
        <v>9.25</v>
      </c>
      <c r="K11" s="6">
        <v>0.12479999999999999</v>
      </c>
      <c r="L11" s="6">
        <v>0.12559999999999999</v>
      </c>
      <c r="M11" s="2">
        <f t="shared" si="0"/>
        <v>7.9999999999999516E-4</v>
      </c>
      <c r="N11" s="2">
        <f t="shared" si="1"/>
        <v>0.79999999999999516</v>
      </c>
      <c r="O11" s="2">
        <f>N11*1.2972973</f>
        <v>1.0378378399999939</v>
      </c>
      <c r="P11" s="6"/>
      <c r="Q11" s="6"/>
      <c r="R11" s="6"/>
    </row>
    <row r="12" spans="1:18" x14ac:dyDescent="0.2">
      <c r="A12" s="9">
        <v>44107</v>
      </c>
      <c r="B12" s="1" t="s">
        <v>16</v>
      </c>
      <c r="C12" s="1" t="s">
        <v>132</v>
      </c>
      <c r="D12" s="2">
        <v>7824</v>
      </c>
      <c r="E12" s="2">
        <v>11</v>
      </c>
      <c r="F12" s="6">
        <v>7.75</v>
      </c>
      <c r="G12" s="5" t="s">
        <v>6</v>
      </c>
      <c r="H12" s="2" t="s">
        <v>106</v>
      </c>
      <c r="I12" s="2" t="s">
        <v>107</v>
      </c>
      <c r="J12" s="2">
        <v>9.25</v>
      </c>
      <c r="K12" s="6">
        <v>0.126</v>
      </c>
      <c r="L12" s="6">
        <v>0.12659999999999999</v>
      </c>
      <c r="M12" s="2">
        <f t="shared" si="0"/>
        <v>5.9999999999998943E-4</v>
      </c>
      <c r="N12" s="2">
        <f t="shared" si="1"/>
        <v>0.59999999999998943</v>
      </c>
      <c r="O12" s="2">
        <f>N12*1.2972973</f>
        <v>0.77837837999998638</v>
      </c>
      <c r="P12" s="6"/>
      <c r="Q12" s="6"/>
      <c r="R12" s="6"/>
    </row>
    <row r="13" spans="1:18" x14ac:dyDescent="0.2">
      <c r="A13" s="9">
        <v>44111</v>
      </c>
      <c r="B13" s="1" t="s">
        <v>75</v>
      </c>
      <c r="C13" s="1" t="s">
        <v>132</v>
      </c>
      <c r="D13" s="6">
        <v>7825</v>
      </c>
      <c r="E13" s="6">
        <v>15</v>
      </c>
      <c r="F13" s="6">
        <v>8.0500000000000007</v>
      </c>
      <c r="G13" s="5" t="s">
        <v>6</v>
      </c>
      <c r="H13" s="6" t="s">
        <v>118</v>
      </c>
      <c r="I13" s="6" t="s">
        <v>119</v>
      </c>
      <c r="J13" s="6">
        <v>8.5</v>
      </c>
      <c r="K13" s="6">
        <v>0.127</v>
      </c>
      <c r="L13" s="6">
        <v>0.12870000000000001</v>
      </c>
      <c r="M13" s="2">
        <f t="shared" si="0"/>
        <v>1.7000000000000071E-3</v>
      </c>
      <c r="N13" s="2">
        <f t="shared" si="1"/>
        <v>1.7000000000000071</v>
      </c>
      <c r="O13" s="6">
        <f>N13*1.41176471</f>
        <v>2.4000000070000098</v>
      </c>
      <c r="P13" s="6"/>
      <c r="Q13" s="6"/>
      <c r="R13" s="6"/>
    </row>
    <row r="14" spans="1:18" x14ac:dyDescent="0.2">
      <c r="A14" s="9">
        <v>44112</v>
      </c>
      <c r="B14" s="1" t="s">
        <v>96</v>
      </c>
      <c r="C14" s="1" t="s">
        <v>132</v>
      </c>
      <c r="D14" s="6">
        <v>7826</v>
      </c>
      <c r="E14" s="2">
        <v>10</v>
      </c>
      <c r="F14" s="2">
        <v>7.85</v>
      </c>
      <c r="G14" s="5" t="s">
        <v>6</v>
      </c>
      <c r="H14" s="7" t="s">
        <v>118</v>
      </c>
      <c r="I14" s="2" t="s">
        <v>121</v>
      </c>
      <c r="J14" s="6">
        <v>8.25</v>
      </c>
      <c r="K14" s="6">
        <v>0.12620000000000001</v>
      </c>
      <c r="L14" s="6">
        <v>0.12740000000000001</v>
      </c>
      <c r="M14" s="2">
        <f t="shared" si="0"/>
        <v>1.2000000000000066E-3</v>
      </c>
      <c r="N14" s="2">
        <f t="shared" si="1"/>
        <v>1.2000000000000066</v>
      </c>
      <c r="O14" s="6">
        <f>N14*1.45454545</f>
        <v>1.7454545400000094</v>
      </c>
      <c r="P14" s="6"/>
      <c r="Q14" s="6"/>
      <c r="R14" s="6"/>
    </row>
    <row r="15" spans="1:18" x14ac:dyDescent="0.2">
      <c r="A15" s="9">
        <v>44110</v>
      </c>
      <c r="B15" s="1" t="s">
        <v>49</v>
      </c>
      <c r="C15" s="1" t="s">
        <v>132</v>
      </c>
      <c r="D15" s="2">
        <v>7827</v>
      </c>
      <c r="E15" s="2">
        <v>14</v>
      </c>
      <c r="F15" s="6">
        <v>8.15</v>
      </c>
      <c r="G15" s="5" t="s">
        <v>6</v>
      </c>
      <c r="H15" s="6" t="s">
        <v>115</v>
      </c>
      <c r="I15" s="6" t="s">
        <v>116</v>
      </c>
      <c r="J15" s="6">
        <v>9.25</v>
      </c>
      <c r="K15" s="6">
        <v>0.12670000000000001</v>
      </c>
      <c r="L15" s="6">
        <v>0.12770000000000001</v>
      </c>
      <c r="M15" s="2">
        <f t="shared" si="0"/>
        <v>1.0000000000000009E-3</v>
      </c>
      <c r="N15" s="2">
        <f t="shared" si="1"/>
        <v>1.0000000000000009</v>
      </c>
      <c r="O15" s="6">
        <f>N15*1.2972973</f>
        <v>1.2972973000000012</v>
      </c>
    </row>
    <row r="16" spans="1:18" x14ac:dyDescent="0.2">
      <c r="A16" s="9">
        <v>44111</v>
      </c>
      <c r="B16" s="1" t="s">
        <v>68</v>
      </c>
      <c r="C16" s="1" t="s">
        <v>132</v>
      </c>
      <c r="D16" s="2">
        <v>7828</v>
      </c>
      <c r="E16" s="2">
        <v>13</v>
      </c>
      <c r="F16" s="6">
        <v>8.0500000000000007</v>
      </c>
      <c r="G16" s="5" t="s">
        <v>6</v>
      </c>
      <c r="H16" s="6" t="s">
        <v>118</v>
      </c>
      <c r="I16" s="6" t="s">
        <v>119</v>
      </c>
      <c r="J16" s="6">
        <v>8.5</v>
      </c>
      <c r="K16" s="6">
        <v>0.124</v>
      </c>
      <c r="L16" s="6">
        <v>0.1246</v>
      </c>
      <c r="M16" s="2">
        <f t="shared" si="0"/>
        <v>6.0000000000000331E-4</v>
      </c>
      <c r="N16" s="2">
        <f t="shared" si="1"/>
        <v>0.60000000000000331</v>
      </c>
      <c r="O16" s="6">
        <f>N16*1.41176471</f>
        <v>0.84705882600000459</v>
      </c>
    </row>
    <row r="17" spans="1:15" x14ac:dyDescent="0.2">
      <c r="A17" s="9">
        <v>44110</v>
      </c>
      <c r="B17" s="1" t="s">
        <v>52</v>
      </c>
      <c r="C17" s="1" t="s">
        <v>132</v>
      </c>
      <c r="D17" s="6">
        <v>7829</v>
      </c>
      <c r="E17" s="2">
        <v>9</v>
      </c>
      <c r="F17" s="6">
        <v>7.75</v>
      </c>
      <c r="G17" s="5" t="s">
        <v>6</v>
      </c>
      <c r="H17" s="6" t="s">
        <v>115</v>
      </c>
      <c r="I17" s="6" t="s">
        <v>116</v>
      </c>
      <c r="J17" s="6">
        <v>9.25</v>
      </c>
      <c r="K17" s="6">
        <v>0.12540000000000001</v>
      </c>
      <c r="L17" s="6">
        <v>0.126</v>
      </c>
      <c r="M17" s="2">
        <f t="shared" si="0"/>
        <v>5.9999999999998943E-4</v>
      </c>
      <c r="N17" s="2">
        <f t="shared" si="1"/>
        <v>0.59999999999998943</v>
      </c>
      <c r="O17" s="6">
        <f>N17*1.2972973</f>
        <v>0.77837837999998638</v>
      </c>
    </row>
    <row r="18" spans="1:15" x14ac:dyDescent="0.2">
      <c r="A18" s="9">
        <v>44110</v>
      </c>
      <c r="B18" s="1" t="s">
        <v>53</v>
      </c>
      <c r="C18" s="1" t="s">
        <v>132</v>
      </c>
      <c r="D18" s="6">
        <v>7830</v>
      </c>
      <c r="E18" s="2">
        <v>9</v>
      </c>
      <c r="F18" s="6">
        <v>7.75</v>
      </c>
      <c r="G18" s="5" t="s">
        <v>6</v>
      </c>
      <c r="H18" s="6" t="s">
        <v>115</v>
      </c>
      <c r="I18" s="6" t="s">
        <v>116</v>
      </c>
      <c r="J18" s="6">
        <v>9.25</v>
      </c>
      <c r="K18" s="6">
        <v>0.12590000000000001</v>
      </c>
      <c r="L18" s="6">
        <v>0.127</v>
      </c>
      <c r="M18" s="2">
        <f t="shared" si="0"/>
        <v>1.0999999999999899E-3</v>
      </c>
      <c r="N18" s="2">
        <f t="shared" si="1"/>
        <v>1.0999999999999899</v>
      </c>
      <c r="O18" s="6">
        <f>N18*1.2972973</f>
        <v>1.427027029999987</v>
      </c>
    </row>
    <row r="19" spans="1:15" x14ac:dyDescent="0.2">
      <c r="A19" s="9">
        <v>44111</v>
      </c>
      <c r="B19" s="1" t="s">
        <v>70</v>
      </c>
      <c r="C19" s="1" t="s">
        <v>132</v>
      </c>
      <c r="D19" s="6">
        <v>7831</v>
      </c>
      <c r="E19" s="2">
        <v>13</v>
      </c>
      <c r="F19" s="6">
        <v>8.0500000000000007</v>
      </c>
      <c r="G19" s="5" t="s">
        <v>6</v>
      </c>
      <c r="H19" s="6" t="s">
        <v>118</v>
      </c>
      <c r="I19" s="6" t="s">
        <v>119</v>
      </c>
      <c r="J19" s="6">
        <v>8.5</v>
      </c>
      <c r="K19" s="6">
        <v>0.12540000000000001</v>
      </c>
      <c r="L19" s="6">
        <v>0.1263</v>
      </c>
      <c r="M19" s="2">
        <f t="shared" si="0"/>
        <v>8.9999999999998415E-4</v>
      </c>
      <c r="N19" s="2">
        <f t="shared" si="1"/>
        <v>0.89999999999998415</v>
      </c>
      <c r="O19" s="6">
        <f>N19*1.41176471</f>
        <v>1.2705882389999776</v>
      </c>
    </row>
    <row r="20" spans="1:15" x14ac:dyDescent="0.2">
      <c r="A20" s="9">
        <v>44107</v>
      </c>
      <c r="B20" s="1" t="s">
        <v>12</v>
      </c>
      <c r="C20" s="1" t="s">
        <v>132</v>
      </c>
      <c r="D20" s="2">
        <v>7832</v>
      </c>
      <c r="E20" s="2">
        <v>10</v>
      </c>
      <c r="F20" s="2">
        <v>7.85</v>
      </c>
      <c r="G20" s="5" t="s">
        <v>6</v>
      </c>
      <c r="H20" s="2" t="s">
        <v>106</v>
      </c>
      <c r="I20" s="2" t="s">
        <v>107</v>
      </c>
      <c r="J20" s="2">
        <v>9.25</v>
      </c>
      <c r="K20" s="6">
        <v>0.1258</v>
      </c>
      <c r="L20" s="6">
        <v>0.1273</v>
      </c>
      <c r="M20" s="2">
        <f t="shared" si="0"/>
        <v>1.5000000000000013E-3</v>
      </c>
      <c r="N20" s="2">
        <f t="shared" si="1"/>
        <v>1.5000000000000013</v>
      </c>
      <c r="O20" s="2">
        <f>N20*1.2972973</f>
        <v>1.9459459500000018</v>
      </c>
    </row>
    <row r="21" spans="1:15" x14ac:dyDescent="0.2">
      <c r="A21" s="9">
        <v>44107</v>
      </c>
      <c r="B21" s="1" t="s">
        <v>14</v>
      </c>
      <c r="C21" s="1" t="s">
        <v>132</v>
      </c>
      <c r="D21" s="2">
        <v>7833</v>
      </c>
      <c r="E21" s="2">
        <v>10</v>
      </c>
      <c r="F21" s="2">
        <v>7.85</v>
      </c>
      <c r="G21" s="5" t="s">
        <v>6</v>
      </c>
      <c r="H21" s="2" t="s">
        <v>106</v>
      </c>
      <c r="I21" s="2" t="s">
        <v>107</v>
      </c>
      <c r="J21" s="2">
        <v>9.25</v>
      </c>
      <c r="K21" s="6">
        <v>0.12620000000000001</v>
      </c>
      <c r="L21" s="6">
        <v>0.12740000000000001</v>
      </c>
      <c r="M21" s="2">
        <f t="shared" si="0"/>
        <v>1.2000000000000066E-3</v>
      </c>
      <c r="N21" s="2">
        <f t="shared" si="1"/>
        <v>1.2000000000000066</v>
      </c>
      <c r="O21" s="2">
        <f>N21*1.2972973</f>
        <v>1.5567567600000087</v>
      </c>
    </row>
    <row r="22" spans="1:15" x14ac:dyDescent="0.2">
      <c r="A22" s="9">
        <v>44112</v>
      </c>
      <c r="B22" s="1" t="s">
        <v>93</v>
      </c>
      <c r="C22" s="1" t="s">
        <v>132</v>
      </c>
      <c r="D22" s="6">
        <v>7834</v>
      </c>
      <c r="E22" s="6">
        <v>13</v>
      </c>
      <c r="F22" s="6">
        <v>8.0500000000000007</v>
      </c>
      <c r="G22" s="5" t="s">
        <v>6</v>
      </c>
      <c r="H22" s="7" t="s">
        <v>118</v>
      </c>
      <c r="I22" s="6" t="s">
        <v>119</v>
      </c>
      <c r="J22" s="6">
        <v>8.5</v>
      </c>
      <c r="K22" s="2">
        <v>0.126</v>
      </c>
      <c r="L22" s="6">
        <v>0.12759999999999999</v>
      </c>
      <c r="M22" s="2">
        <f t="shared" si="0"/>
        <v>1.5999999999999903E-3</v>
      </c>
      <c r="N22" s="2">
        <f t="shared" si="1"/>
        <v>1.5999999999999903</v>
      </c>
      <c r="O22" s="6">
        <f>N22*1.41176471</f>
        <v>2.2588235359999862</v>
      </c>
    </row>
    <row r="23" spans="1:15" x14ac:dyDescent="0.2">
      <c r="A23" s="9">
        <v>44110</v>
      </c>
      <c r="B23" s="1" t="s">
        <v>48</v>
      </c>
      <c r="C23" s="1" t="s">
        <v>132</v>
      </c>
      <c r="D23" s="2">
        <v>7835</v>
      </c>
      <c r="E23" s="2">
        <v>14</v>
      </c>
      <c r="F23" s="6">
        <v>8.15</v>
      </c>
      <c r="G23" s="5" t="s">
        <v>6</v>
      </c>
      <c r="H23" s="6" t="s">
        <v>115</v>
      </c>
      <c r="I23" s="6" t="s">
        <v>116</v>
      </c>
      <c r="J23" s="6">
        <v>9.25</v>
      </c>
      <c r="K23" s="6">
        <v>0.12590000000000001</v>
      </c>
      <c r="L23" s="6">
        <v>0.12690000000000001</v>
      </c>
      <c r="M23" s="2">
        <f t="shared" si="0"/>
        <v>1.0000000000000009E-3</v>
      </c>
      <c r="N23" s="2">
        <f t="shared" si="1"/>
        <v>1.0000000000000009</v>
      </c>
      <c r="O23" s="6">
        <f>N23*1.2972973</f>
        <v>1.2972973000000012</v>
      </c>
    </row>
    <row r="24" spans="1:15" x14ac:dyDescent="0.2">
      <c r="A24" s="9">
        <v>44107</v>
      </c>
      <c r="B24" s="1" t="s">
        <v>7</v>
      </c>
      <c r="C24" s="1" t="s">
        <v>132</v>
      </c>
      <c r="D24" s="2">
        <v>7837</v>
      </c>
      <c r="E24" s="2">
        <v>16</v>
      </c>
      <c r="F24" s="2">
        <v>7.85</v>
      </c>
      <c r="G24" s="5" t="s">
        <v>6</v>
      </c>
      <c r="H24" s="2" t="s">
        <v>106</v>
      </c>
      <c r="I24" s="2" t="s">
        <v>107</v>
      </c>
      <c r="J24" s="2">
        <v>9.25</v>
      </c>
      <c r="K24" s="2">
        <v>0.12709999999999999</v>
      </c>
      <c r="L24" s="2">
        <v>0.12820000000000001</v>
      </c>
      <c r="M24" s="2">
        <f t="shared" si="0"/>
        <v>1.1000000000000176E-3</v>
      </c>
      <c r="N24" s="2">
        <f t="shared" si="1"/>
        <v>1.1000000000000176</v>
      </c>
      <c r="O24" s="2">
        <f>N24*1.2972973</f>
        <v>1.427027030000023</v>
      </c>
    </row>
    <row r="25" spans="1:15" x14ac:dyDescent="0.2">
      <c r="A25" s="9">
        <v>44110</v>
      </c>
      <c r="B25" s="1" t="s">
        <v>44</v>
      </c>
      <c r="C25" s="1" t="s">
        <v>132</v>
      </c>
      <c r="D25" s="6">
        <v>7838</v>
      </c>
      <c r="E25" s="2">
        <v>12</v>
      </c>
      <c r="F25" s="6">
        <v>8.15</v>
      </c>
      <c r="G25" s="5" t="s">
        <v>6</v>
      </c>
      <c r="H25" s="6" t="s">
        <v>115</v>
      </c>
      <c r="I25" s="6" t="s">
        <v>116</v>
      </c>
      <c r="J25" s="6">
        <v>9.25</v>
      </c>
      <c r="K25" s="6">
        <v>0.12670000000000001</v>
      </c>
      <c r="L25" s="6">
        <v>0.12690000000000001</v>
      </c>
      <c r="M25" s="2">
        <f t="shared" si="0"/>
        <v>2.0000000000000573E-4</v>
      </c>
      <c r="N25" s="2">
        <f t="shared" si="1"/>
        <v>0.20000000000000573</v>
      </c>
      <c r="O25" s="6">
        <f>N25*1.2972973</f>
        <v>0.25945946000000747</v>
      </c>
    </row>
    <row r="26" spans="1:15" x14ac:dyDescent="0.2">
      <c r="A26" s="9">
        <v>44111</v>
      </c>
      <c r="B26" s="1" t="s">
        <v>78</v>
      </c>
      <c r="C26" s="1" t="s">
        <v>132</v>
      </c>
      <c r="D26" s="6">
        <v>7839</v>
      </c>
      <c r="E26" s="6">
        <v>11</v>
      </c>
      <c r="F26" s="6">
        <v>7.75</v>
      </c>
      <c r="G26" s="5" t="s">
        <v>6</v>
      </c>
      <c r="H26" s="6" t="s">
        <v>118</v>
      </c>
      <c r="I26" s="6" t="s">
        <v>119</v>
      </c>
      <c r="J26" s="6">
        <v>8.5</v>
      </c>
      <c r="K26" s="6">
        <v>0.12509999999999999</v>
      </c>
      <c r="L26" s="6">
        <v>0.126</v>
      </c>
      <c r="M26" s="2">
        <f t="shared" si="0"/>
        <v>9.000000000000119E-4</v>
      </c>
      <c r="N26" s="2">
        <f t="shared" si="1"/>
        <v>0.9000000000000119</v>
      </c>
      <c r="O26" s="6">
        <f>N26*1.41176471</f>
        <v>1.2705882390000167</v>
      </c>
    </row>
    <row r="27" spans="1:15" x14ac:dyDescent="0.2">
      <c r="A27" s="9">
        <v>44110</v>
      </c>
      <c r="B27" s="1" t="s">
        <v>55</v>
      </c>
      <c r="C27" s="1" t="s">
        <v>132</v>
      </c>
      <c r="D27" s="2">
        <v>7840</v>
      </c>
      <c r="E27" s="2">
        <v>9</v>
      </c>
      <c r="F27" s="6">
        <v>7.75</v>
      </c>
      <c r="G27" s="5" t="s">
        <v>6</v>
      </c>
      <c r="H27" s="6" t="s">
        <v>115</v>
      </c>
      <c r="I27" s="6" t="s">
        <v>116</v>
      </c>
      <c r="J27" s="6">
        <v>9.25</v>
      </c>
      <c r="K27" s="2">
        <v>0.1258</v>
      </c>
      <c r="L27" s="6">
        <v>0.127</v>
      </c>
      <c r="M27" s="2">
        <f t="shared" si="0"/>
        <v>1.2000000000000066E-3</v>
      </c>
      <c r="N27" s="2">
        <f t="shared" si="1"/>
        <v>1.2000000000000066</v>
      </c>
      <c r="O27" s="6">
        <f>N27*1.2972973</f>
        <v>1.5567567600000087</v>
      </c>
    </row>
    <row r="28" spans="1:15" x14ac:dyDescent="0.2">
      <c r="A28" s="9">
        <v>44111</v>
      </c>
      <c r="B28" s="1" t="s">
        <v>74</v>
      </c>
      <c r="C28" s="1" t="s">
        <v>132</v>
      </c>
      <c r="D28" s="6">
        <v>7841</v>
      </c>
      <c r="E28" s="6">
        <v>15</v>
      </c>
      <c r="F28" s="6">
        <v>8.0500000000000007</v>
      </c>
      <c r="G28" s="5" t="s">
        <v>6</v>
      </c>
      <c r="H28" s="6" t="s">
        <v>118</v>
      </c>
      <c r="I28" s="6" t="s">
        <v>119</v>
      </c>
      <c r="J28" s="6">
        <v>8.5</v>
      </c>
      <c r="K28" s="6">
        <v>0.126</v>
      </c>
      <c r="L28" s="6">
        <v>0.12790000000000001</v>
      </c>
      <c r="M28" s="2">
        <f t="shared" si="0"/>
        <v>1.9000000000000128E-3</v>
      </c>
      <c r="N28" s="2">
        <f t="shared" si="1"/>
        <v>1.9000000000000128</v>
      </c>
      <c r="O28" s="6">
        <f>N28*1.41176471</f>
        <v>2.682352949000018</v>
      </c>
    </row>
    <row r="29" spans="1:15" x14ac:dyDescent="0.2">
      <c r="A29" s="9">
        <v>44111</v>
      </c>
      <c r="B29" s="1" t="s">
        <v>73</v>
      </c>
      <c r="C29" s="1" t="s">
        <v>132</v>
      </c>
      <c r="D29" s="6">
        <v>7842</v>
      </c>
      <c r="E29" s="6">
        <v>15</v>
      </c>
      <c r="F29" s="6">
        <v>8.0500000000000007</v>
      </c>
      <c r="G29" s="5" t="s">
        <v>6</v>
      </c>
      <c r="H29" s="6" t="s">
        <v>118</v>
      </c>
      <c r="I29" s="6" t="s">
        <v>119</v>
      </c>
      <c r="J29" s="6">
        <v>8.5</v>
      </c>
      <c r="K29" s="6">
        <v>0.12470000000000001</v>
      </c>
      <c r="L29" s="6">
        <v>0.12670000000000001</v>
      </c>
      <c r="M29" s="2">
        <f t="shared" si="0"/>
        <v>2.0000000000000018E-3</v>
      </c>
      <c r="N29" s="2">
        <f t="shared" si="1"/>
        <v>2.0000000000000018</v>
      </c>
      <c r="O29" s="6">
        <f>N29*1.41176471</f>
        <v>2.8235294200000025</v>
      </c>
    </row>
    <row r="30" spans="1:15" x14ac:dyDescent="0.2">
      <c r="A30" s="9">
        <v>44112</v>
      </c>
      <c r="B30" s="1" t="s">
        <v>94</v>
      </c>
      <c r="C30" s="1" t="s">
        <v>132</v>
      </c>
      <c r="D30" s="6">
        <v>7843</v>
      </c>
      <c r="E30" s="6">
        <v>15</v>
      </c>
      <c r="F30" s="6">
        <v>8.0500000000000007</v>
      </c>
      <c r="G30" s="5" t="s">
        <v>6</v>
      </c>
      <c r="H30" s="7" t="s">
        <v>118</v>
      </c>
      <c r="I30" s="6" t="s">
        <v>119</v>
      </c>
      <c r="J30" s="6">
        <v>8.5</v>
      </c>
      <c r="K30" s="2">
        <v>0.1258</v>
      </c>
      <c r="L30" s="6">
        <v>0.12709999999999999</v>
      </c>
      <c r="M30" s="2">
        <f t="shared" si="0"/>
        <v>1.2999999999999956E-3</v>
      </c>
      <c r="N30" s="2">
        <f t="shared" si="1"/>
        <v>1.2999999999999956</v>
      </c>
      <c r="O30" s="6">
        <f>N30*1.41176471</f>
        <v>1.8352941229999937</v>
      </c>
    </row>
    <row r="31" spans="1:15" x14ac:dyDescent="0.2">
      <c r="A31" s="9">
        <v>44107</v>
      </c>
      <c r="B31" s="1" t="s">
        <v>8</v>
      </c>
      <c r="C31" s="1" t="s">
        <v>132</v>
      </c>
      <c r="D31" s="2">
        <v>7844</v>
      </c>
      <c r="E31" s="2">
        <v>16</v>
      </c>
      <c r="F31" s="2">
        <v>7.85</v>
      </c>
      <c r="G31" s="5" t="s">
        <v>6</v>
      </c>
      <c r="H31" s="2" t="s">
        <v>106</v>
      </c>
      <c r="I31" s="2" t="s">
        <v>107</v>
      </c>
      <c r="J31" s="2">
        <v>9.25</v>
      </c>
      <c r="K31" s="2">
        <v>0.12659999999999999</v>
      </c>
      <c r="L31" s="2">
        <v>0.1278</v>
      </c>
      <c r="M31" s="2">
        <f t="shared" si="0"/>
        <v>1.2000000000000066E-3</v>
      </c>
      <c r="N31" s="2">
        <f t="shared" si="1"/>
        <v>1.2000000000000066</v>
      </c>
      <c r="O31" s="2">
        <f>N31*1.2972973</f>
        <v>1.5567567600000087</v>
      </c>
    </row>
    <row r="32" spans="1:15" x14ac:dyDescent="0.2">
      <c r="A32" s="9">
        <v>44110</v>
      </c>
      <c r="B32" s="1" t="s">
        <v>54</v>
      </c>
      <c r="C32" s="1" t="s">
        <v>132</v>
      </c>
      <c r="D32" s="6">
        <v>7845</v>
      </c>
      <c r="E32" s="2">
        <v>9</v>
      </c>
      <c r="F32" s="6">
        <v>7.75</v>
      </c>
      <c r="G32" s="5" t="s">
        <v>6</v>
      </c>
      <c r="H32" s="6" t="s">
        <v>115</v>
      </c>
      <c r="I32" s="6" t="s">
        <v>116</v>
      </c>
      <c r="J32" s="6">
        <v>9.25</v>
      </c>
      <c r="K32" s="6">
        <v>0.125</v>
      </c>
      <c r="L32" s="6">
        <v>0.12590000000000001</v>
      </c>
      <c r="M32" s="2">
        <f t="shared" si="0"/>
        <v>9.000000000000119E-4</v>
      </c>
      <c r="N32" s="2">
        <f t="shared" si="1"/>
        <v>0.9000000000000119</v>
      </c>
      <c r="O32" s="6">
        <f>N32*1.2972973</f>
        <v>1.1675675700000154</v>
      </c>
    </row>
    <row r="33" spans="1:15" x14ac:dyDescent="0.2">
      <c r="A33" s="9">
        <v>44107</v>
      </c>
      <c r="B33" s="1" t="s">
        <v>18</v>
      </c>
      <c r="C33" s="1" t="s">
        <v>132</v>
      </c>
      <c r="D33" s="2">
        <v>7846</v>
      </c>
      <c r="E33" s="2">
        <v>11</v>
      </c>
      <c r="F33" s="6">
        <v>7.75</v>
      </c>
      <c r="G33" s="5" t="s">
        <v>6</v>
      </c>
      <c r="H33" s="2" t="s">
        <v>106</v>
      </c>
      <c r="I33" s="2" t="s">
        <v>107</v>
      </c>
      <c r="J33" s="2">
        <v>9.25</v>
      </c>
      <c r="K33" s="6">
        <v>0.12620000000000001</v>
      </c>
      <c r="L33" s="6">
        <v>0.128</v>
      </c>
      <c r="M33" s="2">
        <f t="shared" si="0"/>
        <v>1.799999999999996E-3</v>
      </c>
      <c r="N33" s="2">
        <f t="shared" si="1"/>
        <v>1.799999999999996</v>
      </c>
      <c r="O33" s="2">
        <f>N33*1.2972973</f>
        <v>2.3351351399999949</v>
      </c>
    </row>
    <row r="34" spans="1:15" x14ac:dyDescent="0.2">
      <c r="A34" s="9">
        <v>44111</v>
      </c>
      <c r="B34" s="1" t="s">
        <v>71</v>
      </c>
      <c r="C34" s="1" t="s">
        <v>132</v>
      </c>
      <c r="D34" s="6">
        <v>7847</v>
      </c>
      <c r="E34" s="6">
        <v>13</v>
      </c>
      <c r="F34" s="6">
        <v>8.0500000000000007</v>
      </c>
      <c r="G34" s="5" t="s">
        <v>6</v>
      </c>
      <c r="H34" s="6" t="s">
        <v>118</v>
      </c>
      <c r="I34" s="6" t="s">
        <v>119</v>
      </c>
      <c r="J34" s="6">
        <v>8.5</v>
      </c>
      <c r="K34" s="6">
        <v>0.1255</v>
      </c>
      <c r="L34" s="6">
        <v>0.12690000000000001</v>
      </c>
      <c r="M34" s="2">
        <f t="shared" ref="M34:M65" si="2">L34-K34</f>
        <v>1.4000000000000123E-3</v>
      </c>
      <c r="N34" s="2">
        <f t="shared" ref="N34:N65" si="3">M34*10^3</f>
        <v>1.4000000000000123</v>
      </c>
      <c r="O34" s="6">
        <f>N34*1.41176471</f>
        <v>1.9764705940000173</v>
      </c>
    </row>
    <row r="35" spans="1:15" x14ac:dyDescent="0.2">
      <c r="A35" s="9">
        <v>44110</v>
      </c>
      <c r="B35" s="1" t="s">
        <v>51</v>
      </c>
      <c r="C35" s="1" t="s">
        <v>132</v>
      </c>
      <c r="D35" s="6">
        <v>7848</v>
      </c>
      <c r="E35" s="2">
        <v>14</v>
      </c>
      <c r="F35" s="6">
        <v>8.15</v>
      </c>
      <c r="G35" s="5" t="s">
        <v>6</v>
      </c>
      <c r="H35" s="6" t="s">
        <v>115</v>
      </c>
      <c r="I35" s="6" t="s">
        <v>116</v>
      </c>
      <c r="J35" s="6">
        <v>9.25</v>
      </c>
      <c r="K35" s="6">
        <v>0.12659999999999999</v>
      </c>
      <c r="L35" s="6">
        <v>0.12690000000000001</v>
      </c>
      <c r="M35" s="2">
        <f t="shared" si="2"/>
        <v>3.0000000000002247E-4</v>
      </c>
      <c r="N35" s="2">
        <f t="shared" si="3"/>
        <v>0.30000000000002247</v>
      </c>
      <c r="O35" s="6">
        <f>N35*1.2972973</f>
        <v>0.38918919000002916</v>
      </c>
    </row>
    <row r="36" spans="1:15" x14ac:dyDescent="0.2">
      <c r="A36" s="9">
        <v>44112</v>
      </c>
      <c r="B36" s="1" t="s">
        <v>100</v>
      </c>
      <c r="C36" s="1" t="s">
        <v>132</v>
      </c>
      <c r="D36" s="6">
        <v>7849</v>
      </c>
      <c r="E36" s="2">
        <v>14</v>
      </c>
      <c r="F36" s="6">
        <v>8.15</v>
      </c>
      <c r="G36" s="5" t="s">
        <v>6</v>
      </c>
      <c r="H36" s="7" t="s">
        <v>118</v>
      </c>
      <c r="I36" s="6" t="s">
        <v>119</v>
      </c>
      <c r="J36" s="6">
        <v>8.5</v>
      </c>
      <c r="K36" s="6">
        <v>0.1255</v>
      </c>
      <c r="L36" s="6">
        <v>0.126</v>
      </c>
      <c r="M36" s="2">
        <f t="shared" si="2"/>
        <v>5.0000000000000044E-4</v>
      </c>
      <c r="N36" s="2">
        <f t="shared" si="3"/>
        <v>0.50000000000000044</v>
      </c>
      <c r="O36" s="2">
        <f>N36*1.41176471</f>
        <v>0.70588235500000063</v>
      </c>
    </row>
    <row r="37" spans="1:15" x14ac:dyDescent="0.2">
      <c r="A37" s="9">
        <v>44107</v>
      </c>
      <c r="B37" s="1" t="s">
        <v>10</v>
      </c>
      <c r="C37" s="1" t="s">
        <v>132</v>
      </c>
      <c r="D37" s="2">
        <v>7850</v>
      </c>
      <c r="E37" s="2">
        <v>16</v>
      </c>
      <c r="F37" s="2">
        <v>7.85</v>
      </c>
      <c r="G37" s="5" t="s">
        <v>6</v>
      </c>
      <c r="H37" s="2" t="s">
        <v>106</v>
      </c>
      <c r="I37" s="2" t="s">
        <v>107</v>
      </c>
      <c r="J37" s="2">
        <v>9.25</v>
      </c>
      <c r="K37" s="6">
        <v>0.12429999999999999</v>
      </c>
      <c r="L37" s="6">
        <v>0.12470000000000001</v>
      </c>
      <c r="M37" s="2">
        <f t="shared" si="2"/>
        <v>4.0000000000001146E-4</v>
      </c>
      <c r="N37" s="2">
        <f t="shared" si="3"/>
        <v>0.40000000000001146</v>
      </c>
      <c r="O37" s="2">
        <f>N37*1.2972973</f>
        <v>0.51891892000001494</v>
      </c>
    </row>
    <row r="38" spans="1:15" x14ac:dyDescent="0.2">
      <c r="A38" s="9">
        <v>44112</v>
      </c>
      <c r="B38" s="1" t="s">
        <v>99</v>
      </c>
      <c r="C38" s="1" t="s">
        <v>132</v>
      </c>
      <c r="D38" s="6">
        <v>7851</v>
      </c>
      <c r="E38" s="2">
        <v>12</v>
      </c>
      <c r="F38" s="6">
        <v>8.15</v>
      </c>
      <c r="G38" s="5" t="s">
        <v>6</v>
      </c>
      <c r="H38" s="7" t="s">
        <v>118</v>
      </c>
      <c r="I38" s="2" t="s">
        <v>120</v>
      </c>
      <c r="J38" s="6">
        <v>8</v>
      </c>
      <c r="K38" s="6">
        <v>0.1231</v>
      </c>
      <c r="L38" s="6">
        <v>0.1242</v>
      </c>
      <c r="M38" s="2">
        <f t="shared" si="2"/>
        <v>1.1000000000000038E-3</v>
      </c>
      <c r="N38" s="2">
        <f t="shared" si="3"/>
        <v>1.1000000000000036</v>
      </c>
      <c r="O38" s="2">
        <f>N38*1.5</f>
        <v>1.6500000000000055</v>
      </c>
    </row>
    <row r="39" spans="1:15" x14ac:dyDescent="0.2">
      <c r="A39" s="9">
        <v>44110</v>
      </c>
      <c r="B39" s="1" t="s">
        <v>50</v>
      </c>
      <c r="C39" s="1" t="s">
        <v>132</v>
      </c>
      <c r="D39" s="2">
        <v>7852</v>
      </c>
      <c r="E39" s="2">
        <v>14</v>
      </c>
      <c r="F39" s="6">
        <v>8.15</v>
      </c>
      <c r="G39" s="5" t="s">
        <v>6</v>
      </c>
      <c r="H39" s="6" t="s">
        <v>115</v>
      </c>
      <c r="I39" s="6" t="s">
        <v>116</v>
      </c>
      <c r="J39" s="6">
        <v>9.25</v>
      </c>
      <c r="K39" s="6">
        <v>0.12529999999999999</v>
      </c>
      <c r="L39" s="6">
        <v>0.12609999999999999</v>
      </c>
      <c r="M39" s="2">
        <f t="shared" si="2"/>
        <v>7.9999999999999516E-4</v>
      </c>
      <c r="N39" s="2">
        <f t="shared" si="3"/>
        <v>0.79999999999999516</v>
      </c>
      <c r="O39" s="6">
        <f>N39*1.2972973</f>
        <v>1.0378378399999939</v>
      </c>
    </row>
    <row r="40" spans="1:15" x14ac:dyDescent="0.2">
      <c r="A40" s="9">
        <v>44110</v>
      </c>
      <c r="B40" s="1" t="s">
        <v>46</v>
      </c>
      <c r="C40" s="1" t="s">
        <v>132</v>
      </c>
      <c r="D40" s="6">
        <v>7854</v>
      </c>
      <c r="E40" s="2">
        <v>12</v>
      </c>
      <c r="F40" s="6">
        <v>8.15</v>
      </c>
      <c r="G40" s="5" t="s">
        <v>6</v>
      </c>
      <c r="H40" s="6" t="s">
        <v>115</v>
      </c>
      <c r="I40" s="6" t="s">
        <v>116</v>
      </c>
      <c r="J40" s="6">
        <v>9.25</v>
      </c>
      <c r="K40" s="6">
        <v>0.12570000000000001</v>
      </c>
      <c r="L40" s="6">
        <v>0.1263</v>
      </c>
      <c r="M40" s="2">
        <f t="shared" si="2"/>
        <v>5.9999999999998943E-4</v>
      </c>
      <c r="N40" s="2">
        <f t="shared" si="3"/>
        <v>0.59999999999998943</v>
      </c>
      <c r="O40" s="6">
        <f>N40*1.2972973</f>
        <v>0.77837837999998638</v>
      </c>
    </row>
    <row r="41" spans="1:15" x14ac:dyDescent="0.2">
      <c r="A41" s="9">
        <v>44107</v>
      </c>
      <c r="B41" s="1" t="s">
        <v>13</v>
      </c>
      <c r="C41" s="1" t="s">
        <v>132</v>
      </c>
      <c r="D41" s="2">
        <v>7855</v>
      </c>
      <c r="E41" s="2">
        <v>10</v>
      </c>
      <c r="F41" s="2">
        <v>7.85</v>
      </c>
      <c r="G41" s="5" t="s">
        <v>6</v>
      </c>
      <c r="H41" s="2" t="s">
        <v>106</v>
      </c>
      <c r="I41" s="2" t="s">
        <v>107</v>
      </c>
      <c r="J41" s="2">
        <v>9.25</v>
      </c>
      <c r="K41" s="6">
        <v>0.12520000000000001</v>
      </c>
      <c r="L41" s="6">
        <v>0.1263</v>
      </c>
      <c r="M41" s="2">
        <f t="shared" si="2"/>
        <v>1.0999999999999899E-3</v>
      </c>
      <c r="N41" s="2">
        <f t="shared" si="3"/>
        <v>1.0999999999999899</v>
      </c>
      <c r="O41" s="2">
        <f>N41*1.2972973</f>
        <v>1.427027029999987</v>
      </c>
    </row>
    <row r="42" spans="1:15" x14ac:dyDescent="0.2">
      <c r="A42" s="9">
        <v>44111</v>
      </c>
      <c r="B42" s="1" t="s">
        <v>69</v>
      </c>
      <c r="C42" s="1" t="s">
        <v>132</v>
      </c>
      <c r="D42" s="6">
        <v>7856</v>
      </c>
      <c r="E42" s="2">
        <v>13</v>
      </c>
      <c r="F42" s="6">
        <v>8.0500000000000007</v>
      </c>
      <c r="G42" s="5" t="s">
        <v>6</v>
      </c>
      <c r="H42" s="6" t="s">
        <v>118</v>
      </c>
      <c r="I42" s="6" t="s">
        <v>119</v>
      </c>
      <c r="J42" s="6">
        <v>8.5</v>
      </c>
      <c r="K42" s="6">
        <v>0.1265</v>
      </c>
      <c r="L42" s="6">
        <v>0.1275</v>
      </c>
      <c r="M42" s="2">
        <f t="shared" si="2"/>
        <v>1.0000000000000009E-3</v>
      </c>
      <c r="N42" s="2">
        <f t="shared" si="3"/>
        <v>1.0000000000000009</v>
      </c>
      <c r="O42" s="6">
        <f>N42*1.41176471</f>
        <v>1.4117647100000013</v>
      </c>
    </row>
    <row r="43" spans="1:15" x14ac:dyDescent="0.2">
      <c r="A43" s="9">
        <v>44112</v>
      </c>
      <c r="B43" s="1" t="s">
        <v>101</v>
      </c>
      <c r="C43" s="1" t="s">
        <v>132</v>
      </c>
      <c r="D43" s="6">
        <v>7858</v>
      </c>
      <c r="E43" s="2">
        <v>14</v>
      </c>
      <c r="F43" s="6">
        <v>8.15</v>
      </c>
      <c r="G43" s="5" t="s">
        <v>6</v>
      </c>
      <c r="H43" s="7" t="s">
        <v>118</v>
      </c>
      <c r="I43" s="6" t="s">
        <v>119</v>
      </c>
      <c r="J43" s="6">
        <v>8.5</v>
      </c>
      <c r="K43" s="6">
        <v>0.12620000000000001</v>
      </c>
      <c r="L43" s="6">
        <v>0.1268</v>
      </c>
      <c r="M43" s="2">
        <f t="shared" si="2"/>
        <v>5.9999999999998943E-4</v>
      </c>
      <c r="N43" s="2">
        <f t="shared" si="3"/>
        <v>0.59999999999998943</v>
      </c>
      <c r="O43" s="2">
        <f>N43*1.41176471</f>
        <v>0.84705882599998505</v>
      </c>
    </row>
    <row r="44" spans="1:15" x14ac:dyDescent="0.2">
      <c r="A44" s="9">
        <v>44112</v>
      </c>
      <c r="B44" s="1" t="s">
        <v>92</v>
      </c>
      <c r="C44" s="1" t="s">
        <v>132</v>
      </c>
      <c r="D44" s="6">
        <v>7859</v>
      </c>
      <c r="E44" s="2">
        <v>13</v>
      </c>
      <c r="F44" s="6">
        <v>8.0500000000000007</v>
      </c>
      <c r="G44" s="5" t="s">
        <v>6</v>
      </c>
      <c r="H44" s="7" t="s">
        <v>118</v>
      </c>
      <c r="I44" s="6" t="s">
        <v>119</v>
      </c>
      <c r="J44" s="6">
        <v>8.5</v>
      </c>
      <c r="K44" s="2">
        <v>0.12640000000000001</v>
      </c>
      <c r="L44" s="6">
        <v>0.1273</v>
      </c>
      <c r="M44" s="2">
        <f t="shared" si="2"/>
        <v>8.9999999999998415E-4</v>
      </c>
      <c r="N44" s="2">
        <f t="shared" si="3"/>
        <v>0.89999999999998415</v>
      </c>
      <c r="O44" s="6">
        <f>N44*1.41176471</f>
        <v>1.2705882389999776</v>
      </c>
    </row>
    <row r="45" spans="1:15" x14ac:dyDescent="0.2">
      <c r="A45" s="9">
        <v>44107</v>
      </c>
      <c r="B45" s="1" t="s">
        <v>9</v>
      </c>
      <c r="C45" s="1" t="s">
        <v>132</v>
      </c>
      <c r="D45" s="2">
        <v>7860</v>
      </c>
      <c r="E45" s="2">
        <v>16</v>
      </c>
      <c r="F45" s="2">
        <v>7.85</v>
      </c>
      <c r="G45" s="5" t="s">
        <v>6</v>
      </c>
      <c r="H45" s="2" t="s">
        <v>106</v>
      </c>
      <c r="I45" s="2" t="s">
        <v>107</v>
      </c>
      <c r="J45" s="2">
        <v>9.25</v>
      </c>
      <c r="K45" s="2">
        <v>0.1258</v>
      </c>
      <c r="L45" s="2">
        <v>0.1263</v>
      </c>
      <c r="M45" s="2">
        <f t="shared" si="2"/>
        <v>5.0000000000000044E-4</v>
      </c>
      <c r="N45" s="2">
        <f t="shared" si="3"/>
        <v>0.50000000000000044</v>
      </c>
      <c r="O45" s="2">
        <f>N45*1.2972973</f>
        <v>0.6486486500000006</v>
      </c>
    </row>
    <row r="46" spans="1:15" x14ac:dyDescent="0.2">
      <c r="A46" s="9">
        <v>44110</v>
      </c>
      <c r="B46" s="1" t="s">
        <v>45</v>
      </c>
      <c r="C46" s="1" t="s">
        <v>132</v>
      </c>
      <c r="D46" s="6">
        <v>7861</v>
      </c>
      <c r="E46" s="2">
        <v>12</v>
      </c>
      <c r="F46" s="6">
        <v>8.15</v>
      </c>
      <c r="G46" s="5" t="s">
        <v>6</v>
      </c>
      <c r="H46" s="6" t="s">
        <v>115</v>
      </c>
      <c r="I46" s="6" t="s">
        <v>116</v>
      </c>
      <c r="J46" s="6">
        <v>9.25</v>
      </c>
      <c r="K46" s="6">
        <v>0.126</v>
      </c>
      <c r="L46" s="6">
        <v>0.12670000000000001</v>
      </c>
      <c r="M46" s="2">
        <f t="shared" si="2"/>
        <v>7.0000000000000617E-4</v>
      </c>
      <c r="N46" s="2">
        <f t="shared" si="3"/>
        <v>0.70000000000000617</v>
      </c>
      <c r="O46" s="6">
        <f>N46*1.2972973</f>
        <v>0.90810811000000813</v>
      </c>
    </row>
    <row r="47" spans="1:15" x14ac:dyDescent="0.2">
      <c r="A47" s="9">
        <v>44111</v>
      </c>
      <c r="B47" s="1" t="s">
        <v>79</v>
      </c>
      <c r="C47" s="1" t="s">
        <v>132</v>
      </c>
      <c r="D47" s="2">
        <v>7862</v>
      </c>
      <c r="E47" s="6">
        <v>11</v>
      </c>
      <c r="F47" s="6">
        <v>7.75</v>
      </c>
      <c r="G47" s="5" t="s">
        <v>6</v>
      </c>
      <c r="H47" s="6" t="s">
        <v>118</v>
      </c>
      <c r="I47" s="6" t="s">
        <v>119</v>
      </c>
      <c r="J47" s="6">
        <v>8.5</v>
      </c>
      <c r="K47" s="2">
        <v>0.126</v>
      </c>
      <c r="L47" s="6">
        <v>0.12670000000000001</v>
      </c>
      <c r="M47" s="2">
        <f t="shared" si="2"/>
        <v>7.0000000000000617E-4</v>
      </c>
      <c r="N47" s="2">
        <f t="shared" si="3"/>
        <v>0.70000000000000617</v>
      </c>
      <c r="O47" s="6">
        <f>N47*1.41176471</f>
        <v>0.98823529700000867</v>
      </c>
    </row>
    <row r="48" spans="1:15" x14ac:dyDescent="0.2">
      <c r="A48" s="9">
        <v>44110</v>
      </c>
      <c r="B48" s="1" t="s">
        <v>47</v>
      </c>
      <c r="C48" s="1" t="s">
        <v>132</v>
      </c>
      <c r="D48" s="6">
        <v>7863</v>
      </c>
      <c r="E48" s="2">
        <v>12</v>
      </c>
      <c r="F48" s="6">
        <v>8.15</v>
      </c>
      <c r="G48" s="5" t="s">
        <v>6</v>
      </c>
      <c r="H48" s="6" t="s">
        <v>115</v>
      </c>
      <c r="I48" s="6" t="s">
        <v>116</v>
      </c>
      <c r="J48" s="6">
        <v>9.25</v>
      </c>
      <c r="K48" s="6">
        <v>0.126</v>
      </c>
      <c r="L48" s="6">
        <v>0.12690000000000001</v>
      </c>
      <c r="M48" s="2">
        <f t="shared" si="2"/>
        <v>9.000000000000119E-4</v>
      </c>
      <c r="N48" s="2">
        <f t="shared" si="3"/>
        <v>0.9000000000000119</v>
      </c>
      <c r="O48" s="6">
        <f>N48*1.2972973</f>
        <v>1.1675675700000154</v>
      </c>
    </row>
    <row r="49" spans="1:15" x14ac:dyDescent="0.2">
      <c r="A49" s="9">
        <v>44112</v>
      </c>
      <c r="B49" s="1" t="s">
        <v>95</v>
      </c>
      <c r="C49" s="1" t="s">
        <v>132</v>
      </c>
      <c r="D49" s="6">
        <v>7864</v>
      </c>
      <c r="E49" s="6">
        <v>15</v>
      </c>
      <c r="F49" s="6">
        <v>8.0500000000000007</v>
      </c>
      <c r="G49" s="5" t="s">
        <v>6</v>
      </c>
      <c r="H49" s="7" t="s">
        <v>118</v>
      </c>
      <c r="I49" s="6" t="s">
        <v>119</v>
      </c>
      <c r="J49" s="6">
        <v>8.5</v>
      </c>
      <c r="K49" s="6">
        <v>0.125</v>
      </c>
      <c r="L49" s="6">
        <v>0.12720000000000001</v>
      </c>
      <c r="M49" s="2">
        <f t="shared" si="2"/>
        <v>2.2000000000000075E-3</v>
      </c>
      <c r="N49" s="2">
        <f t="shared" si="3"/>
        <v>2.2000000000000073</v>
      </c>
      <c r="O49" s="6">
        <f>N49*1.41176471</f>
        <v>3.1058823620000102</v>
      </c>
    </row>
    <row r="50" spans="1:15" x14ac:dyDescent="0.2">
      <c r="A50" s="9">
        <v>44112</v>
      </c>
      <c r="B50" s="1" t="s">
        <v>111</v>
      </c>
      <c r="C50" s="6" t="s">
        <v>130</v>
      </c>
      <c r="D50" s="2" t="s">
        <v>135</v>
      </c>
      <c r="E50" s="6">
        <v>16</v>
      </c>
      <c r="F50" s="2">
        <v>7.85</v>
      </c>
      <c r="G50" s="5" t="s">
        <v>6</v>
      </c>
      <c r="H50" s="7" t="s">
        <v>118</v>
      </c>
      <c r="I50" s="6" t="s">
        <v>119</v>
      </c>
      <c r="J50" s="6">
        <v>8.5</v>
      </c>
      <c r="K50" s="12">
        <v>0.12609999999999999</v>
      </c>
      <c r="L50" s="6">
        <v>0.12620000000000001</v>
      </c>
      <c r="M50" s="2">
        <f t="shared" si="2"/>
        <v>1.0000000000001674E-4</v>
      </c>
      <c r="N50" s="2">
        <f t="shared" si="3"/>
        <v>0.10000000000001674</v>
      </c>
      <c r="O50" s="2">
        <f>N50*1.41176471</f>
        <v>0.14117647100002362</v>
      </c>
    </row>
    <row r="51" spans="1:15" x14ac:dyDescent="0.2">
      <c r="A51" s="9">
        <v>44112</v>
      </c>
      <c r="B51" s="1" t="s">
        <v>112</v>
      </c>
      <c r="C51" s="6" t="s">
        <v>130</v>
      </c>
      <c r="D51" s="2" t="s">
        <v>136</v>
      </c>
      <c r="E51" s="6">
        <v>13</v>
      </c>
      <c r="F51" s="2">
        <v>8.0500000000000007</v>
      </c>
      <c r="G51" s="5" t="s">
        <v>6</v>
      </c>
      <c r="H51" s="7" t="s">
        <v>118</v>
      </c>
      <c r="I51" s="6" t="s">
        <v>119</v>
      </c>
      <c r="J51" s="6">
        <v>8.5</v>
      </c>
      <c r="K51" s="12">
        <v>0.12509999999999999</v>
      </c>
      <c r="L51" s="6">
        <v>0.12540000000000001</v>
      </c>
      <c r="M51" s="2">
        <f t="shared" si="2"/>
        <v>3.0000000000002247E-4</v>
      </c>
      <c r="N51" s="2">
        <f t="shared" si="3"/>
        <v>0.30000000000002247</v>
      </c>
      <c r="O51" s="2">
        <f>N51*1.41176471</f>
        <v>0.42352941300003172</v>
      </c>
    </row>
    <row r="52" spans="1:15" x14ac:dyDescent="0.2">
      <c r="A52" s="9">
        <v>44110</v>
      </c>
      <c r="B52" s="1" t="s">
        <v>62</v>
      </c>
      <c r="C52" s="1" t="s">
        <v>132</v>
      </c>
      <c r="D52" s="2">
        <v>7802</v>
      </c>
      <c r="E52" s="6">
        <v>11</v>
      </c>
      <c r="F52" s="6">
        <v>7.75</v>
      </c>
      <c r="G52" s="3" t="s">
        <v>31</v>
      </c>
      <c r="H52" s="2" t="s">
        <v>117</v>
      </c>
      <c r="I52" s="2" t="s">
        <v>115</v>
      </c>
      <c r="J52" s="6">
        <v>13.25</v>
      </c>
      <c r="K52" s="6">
        <v>0.12609999999999999</v>
      </c>
      <c r="L52" s="6">
        <v>0.1268</v>
      </c>
      <c r="M52" s="2">
        <f t="shared" si="2"/>
        <v>7.0000000000000617E-4</v>
      </c>
      <c r="N52" s="2">
        <f t="shared" si="3"/>
        <v>0.70000000000000617</v>
      </c>
      <c r="O52" s="6">
        <f>N52*0.90566038</f>
        <v>0.6339622660000056</v>
      </c>
    </row>
    <row r="53" spans="1:15" x14ac:dyDescent="0.2">
      <c r="A53" s="9">
        <v>44111</v>
      </c>
      <c r="B53" s="1" t="s">
        <v>81</v>
      </c>
      <c r="C53" s="1" t="s">
        <v>132</v>
      </c>
      <c r="D53" s="6">
        <v>7801</v>
      </c>
      <c r="E53" s="6">
        <v>9</v>
      </c>
      <c r="F53" s="6">
        <v>7.75</v>
      </c>
      <c r="G53" s="3" t="s">
        <v>31</v>
      </c>
      <c r="H53" s="2" t="s">
        <v>117</v>
      </c>
      <c r="I53" s="2" t="s">
        <v>114</v>
      </c>
      <c r="J53" s="6">
        <v>13</v>
      </c>
      <c r="K53" s="6">
        <v>0.1255</v>
      </c>
      <c r="L53" s="6">
        <v>0.12609999999999999</v>
      </c>
      <c r="M53" s="2">
        <f t="shared" si="2"/>
        <v>5.9999999999998943E-4</v>
      </c>
      <c r="N53" s="2">
        <f t="shared" si="3"/>
        <v>0.59999999999998943</v>
      </c>
      <c r="O53" s="6">
        <f>N53*0.92307692</f>
        <v>0.55384615199999021</v>
      </c>
    </row>
    <row r="54" spans="1:15" x14ac:dyDescent="0.2">
      <c r="A54" s="9">
        <v>44111</v>
      </c>
      <c r="B54" s="1" t="s">
        <v>86</v>
      </c>
      <c r="C54" s="1" t="s">
        <v>132</v>
      </c>
      <c r="D54" s="6">
        <v>7813</v>
      </c>
      <c r="E54" s="2">
        <v>12</v>
      </c>
      <c r="F54" s="6">
        <v>8.15</v>
      </c>
      <c r="G54" s="3" t="s">
        <v>31</v>
      </c>
      <c r="H54" s="2" t="s">
        <v>117</v>
      </c>
      <c r="I54" s="2" t="s">
        <v>114</v>
      </c>
      <c r="J54" s="6">
        <v>13</v>
      </c>
      <c r="K54" s="6">
        <v>0.12529999999999999</v>
      </c>
      <c r="L54" s="6">
        <v>0.126</v>
      </c>
      <c r="M54" s="2">
        <f t="shared" si="2"/>
        <v>7.0000000000000617E-4</v>
      </c>
      <c r="N54" s="2">
        <f t="shared" si="3"/>
        <v>0.70000000000000617</v>
      </c>
      <c r="O54" s="6">
        <f>N54*0.92307692</f>
        <v>0.64615384400000564</v>
      </c>
    </row>
    <row r="55" spans="1:15" x14ac:dyDescent="0.2">
      <c r="A55" s="9">
        <v>44111</v>
      </c>
      <c r="B55" s="1" t="s">
        <v>85</v>
      </c>
      <c r="C55" s="1" t="s">
        <v>132</v>
      </c>
      <c r="D55" s="6">
        <v>7815</v>
      </c>
      <c r="E55" s="2">
        <v>10</v>
      </c>
      <c r="F55" s="2">
        <v>7.85</v>
      </c>
      <c r="G55" s="3" t="s">
        <v>31</v>
      </c>
      <c r="H55" s="2" t="s">
        <v>117</v>
      </c>
      <c r="I55" s="2" t="s">
        <v>114</v>
      </c>
      <c r="J55" s="6">
        <v>13</v>
      </c>
      <c r="K55" s="6">
        <v>0.12520000000000001</v>
      </c>
      <c r="L55" s="6">
        <v>0.12620000000000001</v>
      </c>
      <c r="M55" s="2">
        <f t="shared" si="2"/>
        <v>1.0000000000000009E-3</v>
      </c>
      <c r="N55" s="2">
        <f t="shared" si="3"/>
        <v>1.0000000000000009</v>
      </c>
      <c r="O55" s="6">
        <f>N55*0.92307692</f>
        <v>0.92307692000000074</v>
      </c>
    </row>
    <row r="56" spans="1:15" x14ac:dyDescent="0.2">
      <c r="A56" s="9">
        <v>44111</v>
      </c>
      <c r="B56" s="1" t="s">
        <v>90</v>
      </c>
      <c r="C56" s="1" t="s">
        <v>132</v>
      </c>
      <c r="D56" s="6">
        <v>7816</v>
      </c>
      <c r="E56" s="2">
        <v>16</v>
      </c>
      <c r="F56" s="2">
        <v>7.85</v>
      </c>
      <c r="G56" s="3" t="s">
        <v>31</v>
      </c>
      <c r="H56" s="2" t="s">
        <v>117</v>
      </c>
      <c r="I56" s="2" t="s">
        <v>114</v>
      </c>
      <c r="J56" s="6">
        <v>13</v>
      </c>
      <c r="K56" s="6">
        <v>0.12540000000000001</v>
      </c>
      <c r="L56" s="6">
        <v>0.1263</v>
      </c>
      <c r="M56" s="2">
        <f t="shared" si="2"/>
        <v>8.9999999999998415E-4</v>
      </c>
      <c r="N56" s="2">
        <f t="shared" si="3"/>
        <v>0.89999999999998415</v>
      </c>
      <c r="O56" s="6">
        <f>N56*0.92307692</f>
        <v>0.83076922799998532</v>
      </c>
    </row>
    <row r="57" spans="1:15" x14ac:dyDescent="0.2">
      <c r="A57" s="9">
        <v>44109</v>
      </c>
      <c r="B57" s="1" t="s">
        <v>36</v>
      </c>
      <c r="C57" s="1" t="s">
        <v>132</v>
      </c>
      <c r="D57" s="6">
        <v>7817</v>
      </c>
      <c r="E57" s="2">
        <v>15</v>
      </c>
      <c r="F57" s="6">
        <v>8.0500000000000007</v>
      </c>
      <c r="G57" s="3" t="s">
        <v>31</v>
      </c>
      <c r="H57" s="2" t="s">
        <v>113</v>
      </c>
      <c r="I57" s="6" t="s">
        <v>114</v>
      </c>
      <c r="J57" s="6">
        <v>13.5</v>
      </c>
      <c r="K57" s="6">
        <v>0.1241</v>
      </c>
      <c r="L57" s="6">
        <v>0.126</v>
      </c>
      <c r="M57" s="2">
        <f t="shared" si="2"/>
        <v>1.8999999999999989E-3</v>
      </c>
      <c r="N57" s="2">
        <f t="shared" si="3"/>
        <v>1.899999999999999</v>
      </c>
      <c r="O57" s="6">
        <f>N57*0.88888889</f>
        <v>1.6888888909999993</v>
      </c>
    </row>
    <row r="58" spans="1:15" x14ac:dyDescent="0.2">
      <c r="A58" s="9">
        <v>44111</v>
      </c>
      <c r="B58" s="1" t="s">
        <v>80</v>
      </c>
      <c r="C58" s="1" t="s">
        <v>132</v>
      </c>
      <c r="D58" s="6">
        <v>7818</v>
      </c>
      <c r="E58" s="6">
        <v>9</v>
      </c>
      <c r="F58" s="6">
        <v>7.75</v>
      </c>
      <c r="G58" s="3" t="s">
        <v>31</v>
      </c>
      <c r="H58" s="2" t="s">
        <v>117</v>
      </c>
      <c r="I58" s="2" t="s">
        <v>114</v>
      </c>
      <c r="J58" s="6">
        <v>13</v>
      </c>
      <c r="K58" s="2">
        <v>0.125</v>
      </c>
      <c r="L58" s="6">
        <v>0.12620000000000001</v>
      </c>
      <c r="M58" s="2">
        <f t="shared" si="2"/>
        <v>1.2000000000000066E-3</v>
      </c>
      <c r="N58" s="2">
        <f t="shared" si="3"/>
        <v>1.2000000000000066</v>
      </c>
      <c r="O58" s="6">
        <f>N58*0.92307692</f>
        <v>1.1076923040000062</v>
      </c>
    </row>
    <row r="59" spans="1:15" x14ac:dyDescent="0.2">
      <c r="A59" s="9">
        <v>44110</v>
      </c>
      <c r="B59" s="1" t="s">
        <v>56</v>
      </c>
      <c r="C59" s="1" t="s">
        <v>132</v>
      </c>
      <c r="D59" s="2">
        <v>7819</v>
      </c>
      <c r="E59" s="2">
        <v>10</v>
      </c>
      <c r="F59" s="2">
        <v>7.85</v>
      </c>
      <c r="G59" s="3" t="s">
        <v>31</v>
      </c>
      <c r="H59" s="2" t="s">
        <v>117</v>
      </c>
      <c r="I59" s="2" t="s">
        <v>115</v>
      </c>
      <c r="J59" s="6">
        <v>13.25</v>
      </c>
      <c r="K59" s="2">
        <v>0.12709999999999999</v>
      </c>
      <c r="L59" s="6">
        <v>0.12820000000000001</v>
      </c>
      <c r="M59" s="2">
        <f t="shared" si="2"/>
        <v>1.1000000000000176E-3</v>
      </c>
      <c r="N59" s="2">
        <f t="shared" si="3"/>
        <v>1.1000000000000176</v>
      </c>
      <c r="O59" s="6">
        <f>N59*0.90566038</f>
        <v>0.99622641800001599</v>
      </c>
    </row>
    <row r="60" spans="1:15" x14ac:dyDescent="0.2">
      <c r="A60" s="9">
        <v>44111</v>
      </c>
      <c r="B60" s="1" t="s">
        <v>91</v>
      </c>
      <c r="C60" s="1" t="s">
        <v>132</v>
      </c>
      <c r="D60" s="6">
        <v>7820</v>
      </c>
      <c r="E60" s="2">
        <v>16</v>
      </c>
      <c r="F60" s="2">
        <v>7.85</v>
      </c>
      <c r="G60" s="3" t="s">
        <v>31</v>
      </c>
      <c r="H60" s="2" t="s">
        <v>117</v>
      </c>
      <c r="I60" s="2" t="s">
        <v>114</v>
      </c>
      <c r="J60" s="6">
        <v>13</v>
      </c>
      <c r="K60" s="6">
        <v>0.1255</v>
      </c>
      <c r="L60" s="6">
        <v>0.1268</v>
      </c>
      <c r="M60" s="2">
        <f t="shared" si="2"/>
        <v>1.2999999999999956E-3</v>
      </c>
      <c r="N60" s="2">
        <f t="shared" si="3"/>
        <v>1.2999999999999956</v>
      </c>
      <c r="O60" s="6">
        <f>N60*0.92307692</f>
        <v>1.1999999959999958</v>
      </c>
    </row>
    <row r="61" spans="1:15" x14ac:dyDescent="0.2">
      <c r="A61" s="9">
        <v>44110</v>
      </c>
      <c r="B61" s="1" t="s">
        <v>60</v>
      </c>
      <c r="C61" s="1" t="s">
        <v>132</v>
      </c>
      <c r="D61" s="2">
        <v>7821</v>
      </c>
      <c r="E61" s="6">
        <v>11</v>
      </c>
      <c r="F61" s="6">
        <v>7.75</v>
      </c>
      <c r="G61" s="3" t="s">
        <v>31</v>
      </c>
      <c r="H61" s="2" t="s">
        <v>117</v>
      </c>
      <c r="I61" s="2" t="s">
        <v>115</v>
      </c>
      <c r="J61" s="6">
        <v>13.25</v>
      </c>
      <c r="K61" s="6">
        <v>0.12590000000000001</v>
      </c>
      <c r="L61" s="6">
        <v>0.12690000000000001</v>
      </c>
      <c r="M61" s="2">
        <f t="shared" si="2"/>
        <v>1.0000000000000009E-3</v>
      </c>
      <c r="N61" s="2">
        <f t="shared" si="3"/>
        <v>1.0000000000000009</v>
      </c>
      <c r="O61" s="6">
        <f>N61*0.90566038</f>
        <v>0.90566038000000082</v>
      </c>
    </row>
    <row r="62" spans="1:15" x14ac:dyDescent="0.2">
      <c r="A62" s="9">
        <v>44110</v>
      </c>
      <c r="B62" s="1" t="s">
        <v>61</v>
      </c>
      <c r="C62" s="1" t="s">
        <v>132</v>
      </c>
      <c r="D62" s="2">
        <v>7824</v>
      </c>
      <c r="E62" s="6">
        <v>11</v>
      </c>
      <c r="F62" s="6">
        <v>7.75</v>
      </c>
      <c r="G62" s="3" t="s">
        <v>31</v>
      </c>
      <c r="H62" s="2" t="s">
        <v>117</v>
      </c>
      <c r="I62" s="2" t="s">
        <v>115</v>
      </c>
      <c r="J62" s="6">
        <v>13.25</v>
      </c>
      <c r="K62" s="6">
        <v>0.1255</v>
      </c>
      <c r="L62" s="6">
        <v>0.12690000000000001</v>
      </c>
      <c r="M62" s="2">
        <f t="shared" si="2"/>
        <v>1.4000000000000123E-3</v>
      </c>
      <c r="N62" s="2">
        <f t="shared" si="3"/>
        <v>1.4000000000000123</v>
      </c>
      <c r="O62" s="6">
        <f>N62*0.90566038</f>
        <v>1.2679245320000112</v>
      </c>
    </row>
    <row r="63" spans="1:15" x14ac:dyDescent="0.2">
      <c r="A63" s="9">
        <v>44109</v>
      </c>
      <c r="B63" s="1" t="s">
        <v>39</v>
      </c>
      <c r="C63" s="1" t="s">
        <v>132</v>
      </c>
      <c r="D63" s="6">
        <v>7825</v>
      </c>
      <c r="E63" s="2">
        <v>15</v>
      </c>
      <c r="F63" s="6">
        <v>8.0500000000000007</v>
      </c>
      <c r="G63" s="3" t="s">
        <v>31</v>
      </c>
      <c r="H63" s="2" t="s">
        <v>113</v>
      </c>
      <c r="I63" s="6" t="s">
        <v>114</v>
      </c>
      <c r="J63" s="6">
        <v>13.5</v>
      </c>
      <c r="K63" s="6">
        <v>0.1239</v>
      </c>
      <c r="L63" s="6">
        <v>0.12520000000000001</v>
      </c>
      <c r="M63" s="2">
        <f t="shared" si="2"/>
        <v>1.3000000000000095E-3</v>
      </c>
      <c r="N63" s="2">
        <f t="shared" si="3"/>
        <v>1.3000000000000096</v>
      </c>
      <c r="O63" s="6">
        <f>N63*0.88888889</f>
        <v>1.1555555570000087</v>
      </c>
    </row>
    <row r="64" spans="1:15" x14ac:dyDescent="0.2">
      <c r="A64" s="9">
        <v>44111</v>
      </c>
      <c r="B64" s="1" t="s">
        <v>84</v>
      </c>
      <c r="C64" s="1" t="s">
        <v>132</v>
      </c>
      <c r="D64" s="6">
        <v>7826</v>
      </c>
      <c r="E64" s="2">
        <v>10</v>
      </c>
      <c r="F64" s="2">
        <v>7.85</v>
      </c>
      <c r="G64" s="3" t="s">
        <v>31</v>
      </c>
      <c r="H64" s="2" t="s">
        <v>117</v>
      </c>
      <c r="I64" s="2" t="s">
        <v>114</v>
      </c>
      <c r="J64" s="6">
        <v>13</v>
      </c>
      <c r="K64" s="6">
        <v>0.12520000000000001</v>
      </c>
      <c r="L64" s="6">
        <v>0.12620000000000001</v>
      </c>
      <c r="M64" s="2">
        <f t="shared" si="2"/>
        <v>1.0000000000000009E-3</v>
      </c>
      <c r="N64" s="2">
        <f t="shared" si="3"/>
        <v>1.0000000000000009</v>
      </c>
      <c r="O64" s="6">
        <f>N64*0.92307692</f>
        <v>0.92307692000000074</v>
      </c>
    </row>
    <row r="65" spans="1:15" x14ac:dyDescent="0.2">
      <c r="A65" s="9">
        <v>44107</v>
      </c>
      <c r="B65" s="1" t="s">
        <v>24</v>
      </c>
      <c r="C65" s="1" t="s">
        <v>132</v>
      </c>
      <c r="D65" s="2">
        <v>7827</v>
      </c>
      <c r="E65" s="2">
        <v>14</v>
      </c>
      <c r="F65" s="6">
        <v>8.15</v>
      </c>
      <c r="G65" s="3" t="s">
        <v>31</v>
      </c>
      <c r="H65" s="2" t="s">
        <v>104</v>
      </c>
      <c r="I65" s="2" t="s">
        <v>105</v>
      </c>
      <c r="J65" s="6">
        <v>13</v>
      </c>
      <c r="K65" s="6">
        <v>0.12570000000000001</v>
      </c>
      <c r="L65" s="6">
        <v>0.12670000000000001</v>
      </c>
      <c r="M65" s="2">
        <f t="shared" si="2"/>
        <v>1.0000000000000009E-3</v>
      </c>
      <c r="N65" s="2">
        <f t="shared" si="3"/>
        <v>1.0000000000000009</v>
      </c>
      <c r="O65" s="6">
        <f>N65*0.92307692</f>
        <v>0.92307692000000074</v>
      </c>
    </row>
    <row r="66" spans="1:15" x14ac:dyDescent="0.2">
      <c r="A66" s="9">
        <v>44109</v>
      </c>
      <c r="B66" s="1" t="s">
        <v>32</v>
      </c>
      <c r="C66" s="1" t="s">
        <v>132</v>
      </c>
      <c r="D66" s="2">
        <v>7828</v>
      </c>
      <c r="E66" s="2">
        <v>13</v>
      </c>
      <c r="F66" s="6">
        <v>8.0500000000000007</v>
      </c>
      <c r="G66" s="3" t="s">
        <v>31</v>
      </c>
      <c r="H66" s="2" t="s">
        <v>113</v>
      </c>
      <c r="I66" s="6" t="s">
        <v>114</v>
      </c>
      <c r="J66" s="6">
        <v>13.5</v>
      </c>
      <c r="K66" s="2">
        <v>0.12520000000000001</v>
      </c>
      <c r="L66" s="6">
        <v>0.1263</v>
      </c>
      <c r="M66" s="2">
        <f t="shared" ref="M66:M97" si="4">L66-K66</f>
        <v>1.0999999999999899E-3</v>
      </c>
      <c r="N66" s="2">
        <f t="shared" ref="N66:N97" si="5">M66*10^3</f>
        <v>1.0999999999999899</v>
      </c>
      <c r="O66" s="6">
        <f>N66*0.88888889</f>
        <v>0.97777777899999108</v>
      </c>
    </row>
    <row r="67" spans="1:15" x14ac:dyDescent="0.2">
      <c r="A67" s="9">
        <v>44107</v>
      </c>
      <c r="B67" s="1" t="s">
        <v>27</v>
      </c>
      <c r="C67" s="1" t="s">
        <v>132</v>
      </c>
      <c r="D67" s="2">
        <v>7829</v>
      </c>
      <c r="E67" s="2">
        <v>9</v>
      </c>
      <c r="F67" s="6">
        <v>7.75</v>
      </c>
      <c r="G67" s="3" t="s">
        <v>31</v>
      </c>
      <c r="H67" s="2" t="s">
        <v>104</v>
      </c>
      <c r="I67" s="2" t="s">
        <v>105</v>
      </c>
      <c r="J67" s="6">
        <v>13</v>
      </c>
      <c r="K67" s="6">
        <v>0.1258</v>
      </c>
      <c r="L67" s="6">
        <v>0.1263</v>
      </c>
      <c r="M67" s="2">
        <f t="shared" si="4"/>
        <v>5.0000000000000044E-4</v>
      </c>
      <c r="N67" s="2">
        <f t="shared" si="5"/>
        <v>0.50000000000000044</v>
      </c>
      <c r="O67" s="6">
        <f>N67*0.92307692</f>
        <v>0.46153846000000037</v>
      </c>
    </row>
    <row r="68" spans="1:15" x14ac:dyDescent="0.2">
      <c r="A68" s="9">
        <v>44107</v>
      </c>
      <c r="B68" s="1" t="s">
        <v>28</v>
      </c>
      <c r="C68" s="1" t="s">
        <v>132</v>
      </c>
      <c r="D68" s="2">
        <v>7830</v>
      </c>
      <c r="E68" s="2">
        <v>9</v>
      </c>
      <c r="F68" s="6">
        <v>7.75</v>
      </c>
      <c r="G68" s="3" t="s">
        <v>31</v>
      </c>
      <c r="H68" s="2" t="s">
        <v>104</v>
      </c>
      <c r="I68" s="2" t="s">
        <v>105</v>
      </c>
      <c r="J68" s="6">
        <v>13</v>
      </c>
      <c r="K68" s="6">
        <v>0.12640000000000001</v>
      </c>
      <c r="L68" s="6">
        <v>0.1285</v>
      </c>
      <c r="M68" s="2">
        <f t="shared" si="4"/>
        <v>2.0999999999999908E-3</v>
      </c>
      <c r="N68" s="2">
        <f t="shared" si="5"/>
        <v>2.0999999999999908</v>
      </c>
      <c r="O68" s="6">
        <f>N68*0.92307692</f>
        <v>1.9384615319999914</v>
      </c>
    </row>
    <row r="69" spans="1:15" x14ac:dyDescent="0.2">
      <c r="A69" s="9">
        <v>44109</v>
      </c>
      <c r="B69" s="1" t="s">
        <v>34</v>
      </c>
      <c r="C69" s="1" t="s">
        <v>132</v>
      </c>
      <c r="D69" s="6">
        <v>7831</v>
      </c>
      <c r="E69" s="2">
        <v>13</v>
      </c>
      <c r="F69" s="6">
        <v>8.0500000000000007</v>
      </c>
      <c r="G69" s="3" t="s">
        <v>31</v>
      </c>
      <c r="H69" s="2" t="s">
        <v>113</v>
      </c>
      <c r="I69" s="6" t="s">
        <v>114</v>
      </c>
      <c r="J69" s="6">
        <v>13.5</v>
      </c>
      <c r="K69" s="6">
        <v>0.1245</v>
      </c>
      <c r="L69" s="6">
        <v>0.12570000000000001</v>
      </c>
      <c r="M69" s="2">
        <f t="shared" si="4"/>
        <v>1.2000000000000066E-3</v>
      </c>
      <c r="N69" s="2">
        <f t="shared" si="5"/>
        <v>1.2000000000000066</v>
      </c>
      <c r="O69" s="6">
        <f>N69*0.88888889</f>
        <v>1.0666666680000059</v>
      </c>
    </row>
    <row r="70" spans="1:15" x14ac:dyDescent="0.2">
      <c r="A70" s="9">
        <v>44110</v>
      </c>
      <c r="B70" s="1" t="s">
        <v>57</v>
      </c>
      <c r="C70" s="1" t="s">
        <v>132</v>
      </c>
      <c r="D70" s="2">
        <v>7832</v>
      </c>
      <c r="E70" s="2">
        <v>10</v>
      </c>
      <c r="F70" s="2">
        <v>7.85</v>
      </c>
      <c r="G70" s="3" t="s">
        <v>31</v>
      </c>
      <c r="H70" s="2" t="s">
        <v>117</v>
      </c>
      <c r="I70" s="2" t="s">
        <v>115</v>
      </c>
      <c r="J70" s="6">
        <v>13.25</v>
      </c>
      <c r="K70" s="6">
        <v>0.125</v>
      </c>
      <c r="L70" s="6">
        <v>0.12609999999999999</v>
      </c>
      <c r="M70" s="2">
        <f t="shared" si="4"/>
        <v>1.0999999999999899E-3</v>
      </c>
      <c r="N70" s="2">
        <f t="shared" si="5"/>
        <v>1.0999999999999899</v>
      </c>
      <c r="O70" s="6">
        <f>N70*0.90566038</f>
        <v>0.9962264179999909</v>
      </c>
    </row>
    <row r="71" spans="1:15" x14ac:dyDescent="0.2">
      <c r="A71" s="9">
        <v>44110</v>
      </c>
      <c r="B71" s="1" t="s">
        <v>59</v>
      </c>
      <c r="C71" s="1" t="s">
        <v>132</v>
      </c>
      <c r="D71" s="2">
        <v>7833</v>
      </c>
      <c r="E71" s="2">
        <v>10</v>
      </c>
      <c r="F71" s="2">
        <v>7.85</v>
      </c>
      <c r="G71" s="3" t="s">
        <v>31</v>
      </c>
      <c r="H71" s="2" t="s">
        <v>117</v>
      </c>
      <c r="I71" s="2" t="s">
        <v>115</v>
      </c>
      <c r="J71" s="6">
        <v>13.25</v>
      </c>
      <c r="K71" s="6">
        <v>0.12609999999999999</v>
      </c>
      <c r="L71" s="6">
        <v>0.1275</v>
      </c>
      <c r="M71" s="2">
        <f t="shared" si="4"/>
        <v>1.4000000000000123E-3</v>
      </c>
      <c r="N71" s="2">
        <f t="shared" si="5"/>
        <v>1.4000000000000123</v>
      </c>
      <c r="O71" s="6">
        <f>N71*0.90566038</f>
        <v>1.2679245320000112</v>
      </c>
    </row>
    <row r="72" spans="1:15" x14ac:dyDescent="0.2">
      <c r="A72" s="9">
        <v>44110</v>
      </c>
      <c r="B72" s="1" t="s">
        <v>65</v>
      </c>
      <c r="C72" s="1" t="s">
        <v>132</v>
      </c>
      <c r="D72" s="6">
        <v>7834</v>
      </c>
      <c r="E72" s="6">
        <v>13</v>
      </c>
      <c r="F72" s="6">
        <v>8.0500000000000007</v>
      </c>
      <c r="G72" s="3" t="s">
        <v>31</v>
      </c>
      <c r="H72" s="2" t="s">
        <v>117</v>
      </c>
      <c r="I72" s="2" t="s">
        <v>115</v>
      </c>
      <c r="J72" s="6">
        <v>13.25</v>
      </c>
      <c r="K72" s="6">
        <v>0.12529999999999999</v>
      </c>
      <c r="L72" s="6">
        <v>0.12609999999999999</v>
      </c>
      <c r="M72" s="2">
        <f t="shared" si="4"/>
        <v>7.9999999999999516E-4</v>
      </c>
      <c r="N72" s="2">
        <f t="shared" si="5"/>
        <v>0.79999999999999516</v>
      </c>
      <c r="O72" s="6">
        <f>N72*0.90566038</f>
        <v>0.72452830399999568</v>
      </c>
    </row>
    <row r="73" spans="1:15" x14ac:dyDescent="0.2">
      <c r="A73" s="9">
        <v>44107</v>
      </c>
      <c r="B73" s="1" t="s">
        <v>23</v>
      </c>
      <c r="C73" s="1" t="s">
        <v>132</v>
      </c>
      <c r="D73" s="2">
        <v>7835</v>
      </c>
      <c r="E73" s="2">
        <v>14</v>
      </c>
      <c r="F73" s="6">
        <v>8.15</v>
      </c>
      <c r="G73" s="3" t="s">
        <v>31</v>
      </c>
      <c r="H73" s="2" t="s">
        <v>104</v>
      </c>
      <c r="I73" s="2" t="s">
        <v>105</v>
      </c>
      <c r="J73" s="6">
        <v>13</v>
      </c>
      <c r="K73" s="6">
        <v>0.1263</v>
      </c>
      <c r="L73" s="6">
        <v>0.12720000000000001</v>
      </c>
      <c r="M73" s="2">
        <f t="shared" si="4"/>
        <v>9.000000000000119E-4</v>
      </c>
      <c r="N73" s="2">
        <f t="shared" si="5"/>
        <v>0.9000000000000119</v>
      </c>
      <c r="O73" s="6">
        <f>N73*0.92307692</f>
        <v>0.83076922800001096</v>
      </c>
    </row>
    <row r="74" spans="1:15" x14ac:dyDescent="0.2">
      <c r="A74" s="9">
        <v>44109</v>
      </c>
      <c r="B74" s="1" t="s">
        <v>43</v>
      </c>
      <c r="C74" s="1" t="s">
        <v>132</v>
      </c>
      <c r="D74" s="6">
        <v>7837</v>
      </c>
      <c r="E74" s="2">
        <v>16</v>
      </c>
      <c r="F74" s="2">
        <v>7.85</v>
      </c>
      <c r="G74" s="3" t="s">
        <v>31</v>
      </c>
      <c r="H74" s="2" t="s">
        <v>113</v>
      </c>
      <c r="I74" s="6" t="s">
        <v>114</v>
      </c>
      <c r="J74" s="6">
        <v>13.5</v>
      </c>
      <c r="K74" s="6">
        <v>0.1255</v>
      </c>
      <c r="L74" s="6">
        <v>0.126</v>
      </c>
      <c r="M74" s="2">
        <f t="shared" si="4"/>
        <v>5.0000000000000044E-4</v>
      </c>
      <c r="N74" s="2">
        <f t="shared" si="5"/>
        <v>0.50000000000000044</v>
      </c>
      <c r="O74" s="6">
        <f>N74*0.88888889</f>
        <v>0.44444444500000041</v>
      </c>
    </row>
    <row r="75" spans="1:15" x14ac:dyDescent="0.2">
      <c r="A75" s="9">
        <v>44107</v>
      </c>
      <c r="B75" s="1" t="s">
        <v>19</v>
      </c>
      <c r="C75" s="1" t="s">
        <v>132</v>
      </c>
      <c r="D75" s="2">
        <v>7838</v>
      </c>
      <c r="E75" s="2">
        <v>12</v>
      </c>
      <c r="F75" s="6">
        <v>8.15</v>
      </c>
      <c r="G75" s="3" t="s">
        <v>31</v>
      </c>
      <c r="H75" s="2" t="s">
        <v>104</v>
      </c>
      <c r="I75" s="2" t="s">
        <v>105</v>
      </c>
      <c r="J75" s="6">
        <v>13</v>
      </c>
      <c r="K75" s="6">
        <v>0.1245</v>
      </c>
      <c r="L75" s="6">
        <v>0.12820000000000001</v>
      </c>
      <c r="M75" s="2">
        <f t="shared" si="4"/>
        <v>3.7000000000000088E-3</v>
      </c>
      <c r="N75" s="2">
        <f t="shared" si="5"/>
        <v>3.7000000000000091</v>
      </c>
      <c r="O75" s="6">
        <f>N75*0.92307692</f>
        <v>3.4153846040000082</v>
      </c>
    </row>
    <row r="76" spans="1:15" x14ac:dyDescent="0.2">
      <c r="A76" s="9">
        <v>44111</v>
      </c>
      <c r="B76" s="1" t="s">
        <v>82</v>
      </c>
      <c r="C76" s="1" t="s">
        <v>132</v>
      </c>
      <c r="D76" s="6">
        <v>7839</v>
      </c>
      <c r="E76" s="6">
        <v>11</v>
      </c>
      <c r="F76" s="6">
        <v>7.75</v>
      </c>
      <c r="G76" s="3" t="s">
        <v>31</v>
      </c>
      <c r="H76" s="2" t="s">
        <v>117</v>
      </c>
      <c r="I76" s="2" t="s">
        <v>114</v>
      </c>
      <c r="J76" s="6">
        <v>13</v>
      </c>
      <c r="K76" s="6">
        <v>0.12670000000000001</v>
      </c>
      <c r="L76" s="6">
        <v>0.12759999999999999</v>
      </c>
      <c r="M76" s="2">
        <f t="shared" si="4"/>
        <v>8.9999999999998415E-4</v>
      </c>
      <c r="N76" s="2">
        <f t="shared" si="5"/>
        <v>0.89999999999998415</v>
      </c>
      <c r="O76" s="6">
        <f>N76*0.92307692</f>
        <v>0.83076922799998532</v>
      </c>
    </row>
    <row r="77" spans="1:15" x14ac:dyDescent="0.2">
      <c r="A77" s="9">
        <v>44107</v>
      </c>
      <c r="B77" s="1" t="s">
        <v>30</v>
      </c>
      <c r="C77" s="1" t="s">
        <v>132</v>
      </c>
      <c r="D77" s="2">
        <v>7840</v>
      </c>
      <c r="E77" s="2">
        <v>9</v>
      </c>
      <c r="F77" s="6">
        <v>7.75</v>
      </c>
      <c r="G77" s="3" t="s">
        <v>31</v>
      </c>
      <c r="H77" s="2" t="s">
        <v>104</v>
      </c>
      <c r="I77" s="2" t="s">
        <v>105</v>
      </c>
      <c r="J77" s="6">
        <v>13</v>
      </c>
      <c r="K77" s="2">
        <v>0.12770000000000001</v>
      </c>
      <c r="L77" s="6">
        <v>0.12820000000000001</v>
      </c>
      <c r="M77" s="2">
        <f t="shared" si="4"/>
        <v>5.0000000000000044E-4</v>
      </c>
      <c r="N77" s="2">
        <f t="shared" si="5"/>
        <v>0.50000000000000044</v>
      </c>
      <c r="O77" s="6">
        <f>N77*0.92307692</f>
        <v>0.46153846000000037</v>
      </c>
    </row>
    <row r="78" spans="1:15" x14ac:dyDescent="0.2">
      <c r="A78" s="9">
        <v>44109</v>
      </c>
      <c r="B78" s="1" t="s">
        <v>38</v>
      </c>
      <c r="C78" s="1" t="s">
        <v>132</v>
      </c>
      <c r="D78" s="6">
        <v>7841</v>
      </c>
      <c r="E78" s="2">
        <v>15</v>
      </c>
      <c r="F78" s="6">
        <v>8.0500000000000007</v>
      </c>
      <c r="G78" s="3" t="s">
        <v>31</v>
      </c>
      <c r="H78" s="2" t="s">
        <v>113</v>
      </c>
      <c r="I78" s="6" t="s">
        <v>114</v>
      </c>
      <c r="J78" s="6">
        <v>13.5</v>
      </c>
      <c r="K78" s="6">
        <v>0.12590000000000001</v>
      </c>
      <c r="L78" s="6">
        <v>0.12809999999999999</v>
      </c>
      <c r="M78" s="2">
        <f t="shared" si="4"/>
        <v>2.1999999999999797E-3</v>
      </c>
      <c r="N78" s="2">
        <f t="shared" si="5"/>
        <v>2.1999999999999797</v>
      </c>
      <c r="O78" s="6">
        <f>N78*0.88888889</f>
        <v>1.9555555579999822</v>
      </c>
    </row>
    <row r="79" spans="1:15" x14ac:dyDescent="0.2">
      <c r="A79" s="9">
        <v>44109</v>
      </c>
      <c r="B79" s="1" t="s">
        <v>37</v>
      </c>
      <c r="C79" s="1" t="s">
        <v>132</v>
      </c>
      <c r="D79" s="6">
        <v>7842</v>
      </c>
      <c r="E79" s="2">
        <v>15</v>
      </c>
      <c r="F79" s="6">
        <v>8.0500000000000007</v>
      </c>
      <c r="G79" s="3" t="s">
        <v>31</v>
      </c>
      <c r="H79" s="2" t="s">
        <v>113</v>
      </c>
      <c r="I79" s="6" t="s">
        <v>114</v>
      </c>
      <c r="J79" s="6">
        <v>13.5</v>
      </c>
      <c r="K79" s="6">
        <v>0.1265</v>
      </c>
      <c r="L79" s="6">
        <v>0.1288</v>
      </c>
      <c r="M79" s="2">
        <f t="shared" si="4"/>
        <v>2.2999999999999965E-3</v>
      </c>
      <c r="N79" s="2">
        <f t="shared" si="5"/>
        <v>2.2999999999999963</v>
      </c>
      <c r="O79" s="6">
        <f>N79*0.88888889</f>
        <v>2.0444444469999969</v>
      </c>
    </row>
    <row r="80" spans="1:15" x14ac:dyDescent="0.2">
      <c r="A80" s="9">
        <v>44110</v>
      </c>
      <c r="B80" s="1" t="s">
        <v>66</v>
      </c>
      <c r="C80" s="1" t="s">
        <v>132</v>
      </c>
      <c r="D80" s="6">
        <v>7843</v>
      </c>
      <c r="E80" s="6">
        <v>15</v>
      </c>
      <c r="F80" s="6">
        <v>8.0500000000000007</v>
      </c>
      <c r="G80" s="3" t="s">
        <v>31</v>
      </c>
      <c r="H80" s="2" t="s">
        <v>117</v>
      </c>
      <c r="I80" s="2" t="s">
        <v>115</v>
      </c>
      <c r="J80" s="6">
        <v>13.25</v>
      </c>
      <c r="K80" s="6">
        <v>0.1249</v>
      </c>
      <c r="L80" s="6">
        <v>0.12709999999999999</v>
      </c>
      <c r="M80" s="2">
        <f t="shared" si="4"/>
        <v>2.1999999999999936E-3</v>
      </c>
      <c r="N80" s="2">
        <f t="shared" si="5"/>
        <v>2.1999999999999935</v>
      </c>
      <c r="O80" s="6">
        <f>N80*0.90566038</f>
        <v>1.9924528359999942</v>
      </c>
    </row>
    <row r="81" spans="1:18" x14ac:dyDescent="0.2">
      <c r="A81" s="9">
        <v>44109</v>
      </c>
      <c r="B81" s="1" t="s">
        <v>40</v>
      </c>
      <c r="C81" s="1" t="s">
        <v>132</v>
      </c>
      <c r="D81" s="2">
        <v>7844</v>
      </c>
      <c r="E81" s="2">
        <v>16</v>
      </c>
      <c r="F81" s="2">
        <v>7.85</v>
      </c>
      <c r="G81" s="3" t="s">
        <v>31</v>
      </c>
      <c r="H81" s="2" t="s">
        <v>113</v>
      </c>
      <c r="I81" s="6" t="s">
        <v>114</v>
      </c>
      <c r="J81" s="6">
        <v>13.5</v>
      </c>
      <c r="K81" s="6">
        <v>0.1268</v>
      </c>
      <c r="L81" s="6">
        <v>0.128</v>
      </c>
      <c r="M81" s="2">
        <f t="shared" si="4"/>
        <v>1.2000000000000066E-3</v>
      </c>
      <c r="N81" s="2">
        <f t="shared" si="5"/>
        <v>1.2000000000000066</v>
      </c>
      <c r="O81" s="6">
        <f>N81*0.88888889</f>
        <v>1.0666666680000059</v>
      </c>
    </row>
    <row r="82" spans="1:18" x14ac:dyDescent="0.2">
      <c r="A82" s="9">
        <v>44107</v>
      </c>
      <c r="B82" s="1" t="s">
        <v>29</v>
      </c>
      <c r="C82" s="1" t="s">
        <v>132</v>
      </c>
      <c r="D82" s="2">
        <v>7845</v>
      </c>
      <c r="E82" s="2">
        <v>9</v>
      </c>
      <c r="F82" s="6">
        <v>7.75</v>
      </c>
      <c r="G82" s="3" t="s">
        <v>31</v>
      </c>
      <c r="H82" s="2" t="s">
        <v>104</v>
      </c>
      <c r="I82" s="2" t="s">
        <v>105</v>
      </c>
      <c r="J82" s="6">
        <v>13</v>
      </c>
      <c r="K82" s="6">
        <v>0.12470000000000001</v>
      </c>
      <c r="L82" s="6">
        <v>0.12559999999999999</v>
      </c>
      <c r="M82" s="2">
        <f t="shared" si="4"/>
        <v>8.9999999999998415E-4</v>
      </c>
      <c r="N82" s="2">
        <f t="shared" si="5"/>
        <v>0.89999999999998415</v>
      </c>
      <c r="O82" s="6">
        <f>N82*0.92307692</f>
        <v>0.83076922799998532</v>
      </c>
      <c r="P82" s="8"/>
      <c r="Q82" s="8"/>
      <c r="R82" s="8"/>
    </row>
    <row r="83" spans="1:18" x14ac:dyDescent="0.2">
      <c r="A83" s="9">
        <v>44110</v>
      </c>
      <c r="B83" s="1" t="s">
        <v>63</v>
      </c>
      <c r="C83" s="1" t="s">
        <v>132</v>
      </c>
      <c r="D83" s="2">
        <v>7846</v>
      </c>
      <c r="E83" s="6">
        <v>11</v>
      </c>
      <c r="F83" s="6">
        <v>7.75</v>
      </c>
      <c r="G83" s="3" t="s">
        <v>31</v>
      </c>
      <c r="H83" s="2" t="s">
        <v>117</v>
      </c>
      <c r="I83" s="2" t="s">
        <v>115</v>
      </c>
      <c r="J83" s="6">
        <v>13.25</v>
      </c>
      <c r="K83" s="6">
        <v>0.1229</v>
      </c>
      <c r="L83" s="6">
        <v>0.12379999999999999</v>
      </c>
      <c r="M83" s="2">
        <f t="shared" si="4"/>
        <v>8.9999999999999802E-4</v>
      </c>
      <c r="N83" s="2">
        <f t="shared" si="5"/>
        <v>0.89999999999999802</v>
      </c>
      <c r="O83" s="6">
        <f>N83*0.90566038</f>
        <v>0.8150943419999982</v>
      </c>
      <c r="P83" s="6"/>
      <c r="Q83" s="6"/>
      <c r="R83" s="6"/>
    </row>
    <row r="84" spans="1:18" x14ac:dyDescent="0.2">
      <c r="A84" s="9">
        <v>44109</v>
      </c>
      <c r="B84" s="1" t="s">
        <v>35</v>
      </c>
      <c r="C84" s="1" t="s">
        <v>132</v>
      </c>
      <c r="D84" s="6">
        <v>7847</v>
      </c>
      <c r="E84" s="2">
        <v>13</v>
      </c>
      <c r="F84" s="6">
        <v>8.0500000000000007</v>
      </c>
      <c r="G84" s="3" t="s">
        <v>31</v>
      </c>
      <c r="H84" s="2" t="s">
        <v>113</v>
      </c>
      <c r="I84" s="6" t="s">
        <v>114</v>
      </c>
      <c r="J84" s="6">
        <v>13.5</v>
      </c>
      <c r="K84" s="6">
        <v>0.1249</v>
      </c>
      <c r="L84" s="6">
        <v>0.1258</v>
      </c>
      <c r="M84" s="2">
        <f t="shared" si="4"/>
        <v>8.9999999999999802E-4</v>
      </c>
      <c r="N84" s="2">
        <f t="shared" si="5"/>
        <v>0.89999999999999802</v>
      </c>
      <c r="O84" s="6">
        <f>N84*0.88888889</f>
        <v>0.80000000099999824</v>
      </c>
      <c r="P84" s="6"/>
      <c r="Q84" s="6"/>
      <c r="R84" s="6"/>
    </row>
    <row r="85" spans="1:18" x14ac:dyDescent="0.2">
      <c r="A85" s="9">
        <v>44107</v>
      </c>
      <c r="B85" s="1" t="s">
        <v>26</v>
      </c>
      <c r="C85" s="1" t="s">
        <v>132</v>
      </c>
      <c r="D85" s="2">
        <v>7848</v>
      </c>
      <c r="E85" s="2">
        <v>14</v>
      </c>
      <c r="F85" s="6">
        <v>8.15</v>
      </c>
      <c r="G85" s="3" t="s">
        <v>31</v>
      </c>
      <c r="H85" s="2" t="s">
        <v>104</v>
      </c>
      <c r="I85" s="2" t="s">
        <v>105</v>
      </c>
      <c r="J85" s="6">
        <v>13</v>
      </c>
      <c r="K85" s="6">
        <v>0.1255</v>
      </c>
      <c r="L85" s="6">
        <v>0.12590000000000001</v>
      </c>
      <c r="M85" s="2">
        <f t="shared" si="4"/>
        <v>4.0000000000001146E-4</v>
      </c>
      <c r="N85" s="2">
        <f t="shared" si="5"/>
        <v>0.40000000000001146</v>
      </c>
      <c r="O85" s="6">
        <f>N85*0.92307692</f>
        <v>0.36923076800001059</v>
      </c>
      <c r="P85" s="6"/>
      <c r="Q85" s="6"/>
      <c r="R85" s="6"/>
    </row>
    <row r="86" spans="1:18" x14ac:dyDescent="0.2">
      <c r="A86" s="9">
        <v>44111</v>
      </c>
      <c r="B86" s="1" t="s">
        <v>88</v>
      </c>
      <c r="C86" s="1" t="s">
        <v>132</v>
      </c>
      <c r="D86" s="6">
        <v>7849</v>
      </c>
      <c r="E86" s="2">
        <v>14</v>
      </c>
      <c r="F86" s="6">
        <v>8.15</v>
      </c>
      <c r="G86" s="3" t="s">
        <v>31</v>
      </c>
      <c r="H86" s="2" t="s">
        <v>117</v>
      </c>
      <c r="I86" s="2" t="s">
        <v>114</v>
      </c>
      <c r="J86" s="6">
        <v>13</v>
      </c>
      <c r="K86" s="6">
        <v>0.12529999999999999</v>
      </c>
      <c r="L86" s="6">
        <v>0.12590000000000001</v>
      </c>
      <c r="M86" s="2">
        <f t="shared" si="4"/>
        <v>6.0000000000001719E-4</v>
      </c>
      <c r="N86" s="2">
        <f t="shared" si="5"/>
        <v>0.60000000000001719</v>
      </c>
      <c r="O86" s="6">
        <f>N86*0.92307692</f>
        <v>0.55384615200001586</v>
      </c>
      <c r="P86" s="6"/>
      <c r="Q86" s="6"/>
      <c r="R86" s="6"/>
    </row>
    <row r="87" spans="1:18" x14ac:dyDescent="0.2">
      <c r="A87" s="9">
        <v>44109</v>
      </c>
      <c r="B87" s="1" t="s">
        <v>42</v>
      </c>
      <c r="C87" s="1" t="s">
        <v>132</v>
      </c>
      <c r="D87" s="2">
        <v>7850</v>
      </c>
      <c r="E87" s="2">
        <v>16</v>
      </c>
      <c r="F87" s="2">
        <v>7.85</v>
      </c>
      <c r="G87" s="3" t="s">
        <v>31</v>
      </c>
      <c r="H87" s="2" t="s">
        <v>113</v>
      </c>
      <c r="I87" s="6" t="s">
        <v>114</v>
      </c>
      <c r="J87" s="6">
        <v>13.5</v>
      </c>
      <c r="K87" s="6">
        <v>0.1244</v>
      </c>
      <c r="L87" s="6">
        <v>0.12570000000000001</v>
      </c>
      <c r="M87" s="2">
        <f t="shared" si="4"/>
        <v>1.3000000000000095E-3</v>
      </c>
      <c r="N87" s="2">
        <f t="shared" si="5"/>
        <v>1.3000000000000096</v>
      </c>
      <c r="O87" s="6">
        <f>N87*0.88888889</f>
        <v>1.1555555570000087</v>
      </c>
      <c r="P87" s="6"/>
      <c r="Q87" s="6"/>
      <c r="R87" s="6"/>
    </row>
    <row r="88" spans="1:18" x14ac:dyDescent="0.2">
      <c r="A88" s="9">
        <v>44111</v>
      </c>
      <c r="B88" s="1" t="s">
        <v>87</v>
      </c>
      <c r="C88" s="1" t="s">
        <v>132</v>
      </c>
      <c r="D88" s="6">
        <v>7851</v>
      </c>
      <c r="E88" s="2">
        <v>12</v>
      </c>
      <c r="F88" s="6">
        <v>8.15</v>
      </c>
      <c r="G88" s="3" t="s">
        <v>31</v>
      </c>
      <c r="H88" s="2" t="s">
        <v>117</v>
      </c>
      <c r="I88" s="2" t="s">
        <v>114</v>
      </c>
      <c r="J88" s="6">
        <v>13</v>
      </c>
      <c r="K88" s="6">
        <v>0.12509999999999999</v>
      </c>
      <c r="L88" s="6">
        <v>0.12620000000000001</v>
      </c>
      <c r="M88" s="2">
        <f t="shared" si="4"/>
        <v>1.1000000000000176E-3</v>
      </c>
      <c r="N88" s="2">
        <f t="shared" si="5"/>
        <v>1.1000000000000176</v>
      </c>
      <c r="O88" s="6">
        <f>N88*0.92307692</f>
        <v>1.0153846120000163</v>
      </c>
      <c r="P88" s="6"/>
      <c r="Q88" s="6"/>
      <c r="R88" s="6"/>
    </row>
    <row r="89" spans="1:18" x14ac:dyDescent="0.2">
      <c r="A89" s="9">
        <v>44107</v>
      </c>
      <c r="B89" s="1" t="s">
        <v>25</v>
      </c>
      <c r="C89" s="1" t="s">
        <v>132</v>
      </c>
      <c r="D89" s="2">
        <v>7852</v>
      </c>
      <c r="E89" s="2">
        <v>14</v>
      </c>
      <c r="F89" s="6">
        <v>8.15</v>
      </c>
      <c r="G89" s="3" t="s">
        <v>31</v>
      </c>
      <c r="H89" s="2" t="s">
        <v>104</v>
      </c>
      <c r="I89" s="2" t="s">
        <v>105</v>
      </c>
      <c r="J89" s="6">
        <v>13</v>
      </c>
      <c r="K89" s="6">
        <v>0.12690000000000001</v>
      </c>
      <c r="L89" s="6">
        <v>0.12770000000000001</v>
      </c>
      <c r="M89" s="2">
        <f t="shared" si="4"/>
        <v>7.9999999999999516E-4</v>
      </c>
      <c r="N89" s="2">
        <f t="shared" si="5"/>
        <v>0.79999999999999516</v>
      </c>
      <c r="O89" s="6">
        <f>N89*0.92307692</f>
        <v>0.73846153599999553</v>
      </c>
      <c r="P89" s="6"/>
      <c r="Q89" s="6"/>
      <c r="R89" s="6"/>
    </row>
    <row r="90" spans="1:18" x14ac:dyDescent="0.2">
      <c r="A90" s="9">
        <v>44107</v>
      </c>
      <c r="B90" s="1" t="s">
        <v>21</v>
      </c>
      <c r="C90" s="1" t="s">
        <v>132</v>
      </c>
      <c r="D90" s="2">
        <v>7854</v>
      </c>
      <c r="E90" s="2">
        <v>12</v>
      </c>
      <c r="F90" s="6">
        <v>8.15</v>
      </c>
      <c r="G90" s="3" t="s">
        <v>31</v>
      </c>
      <c r="H90" s="2" t="s">
        <v>104</v>
      </c>
      <c r="I90" s="2" t="s">
        <v>105</v>
      </c>
      <c r="J90" s="6">
        <v>13</v>
      </c>
      <c r="K90" s="6">
        <v>0.127</v>
      </c>
      <c r="L90" s="6">
        <v>0.1283</v>
      </c>
      <c r="M90" s="2">
        <f t="shared" si="4"/>
        <v>1.2999999999999956E-3</v>
      </c>
      <c r="N90" s="2">
        <f t="shared" si="5"/>
        <v>1.2999999999999956</v>
      </c>
      <c r="O90" s="6">
        <f>N90*0.92307692</f>
        <v>1.1999999959999958</v>
      </c>
      <c r="P90" s="6"/>
      <c r="Q90" s="6"/>
      <c r="R90" s="6"/>
    </row>
    <row r="91" spans="1:18" x14ac:dyDescent="0.2">
      <c r="A91" s="9">
        <v>44110</v>
      </c>
      <c r="B91" s="1" t="s">
        <v>58</v>
      </c>
      <c r="C91" s="1" t="s">
        <v>132</v>
      </c>
      <c r="D91" s="2">
        <v>7855</v>
      </c>
      <c r="E91" s="2">
        <v>10</v>
      </c>
      <c r="F91" s="2">
        <v>7.85</v>
      </c>
      <c r="G91" s="3" t="s">
        <v>31</v>
      </c>
      <c r="H91" s="2" t="s">
        <v>117</v>
      </c>
      <c r="I91" s="2" t="s">
        <v>115</v>
      </c>
      <c r="J91" s="6">
        <v>13.25</v>
      </c>
      <c r="K91" s="6">
        <v>0.1265</v>
      </c>
      <c r="L91" s="6">
        <v>0.1273</v>
      </c>
      <c r="M91" s="2">
        <f t="shared" si="4"/>
        <v>7.9999999999999516E-4</v>
      </c>
      <c r="N91" s="2">
        <f t="shared" si="5"/>
        <v>0.79999999999999516</v>
      </c>
      <c r="O91" s="6">
        <f>N91*0.90566038</f>
        <v>0.72452830399999568</v>
      </c>
      <c r="P91" s="6"/>
      <c r="Q91" s="6"/>
      <c r="R91" s="6"/>
    </row>
    <row r="92" spans="1:18" x14ac:dyDescent="0.2">
      <c r="A92" s="9">
        <v>44109</v>
      </c>
      <c r="B92" s="1" t="s">
        <v>33</v>
      </c>
      <c r="C92" s="1" t="s">
        <v>132</v>
      </c>
      <c r="D92" s="6">
        <v>7856</v>
      </c>
      <c r="E92" s="2">
        <v>13</v>
      </c>
      <c r="F92" s="6">
        <v>8.0500000000000007</v>
      </c>
      <c r="G92" s="3" t="s">
        <v>31</v>
      </c>
      <c r="H92" s="2" t="s">
        <v>113</v>
      </c>
      <c r="I92" s="6" t="s">
        <v>114</v>
      </c>
      <c r="J92" s="6">
        <v>13.5</v>
      </c>
      <c r="K92" s="6">
        <v>0.1232</v>
      </c>
      <c r="L92" s="6">
        <v>0.1244</v>
      </c>
      <c r="M92" s="2">
        <f t="shared" si="4"/>
        <v>1.1999999999999927E-3</v>
      </c>
      <c r="N92" s="2">
        <f t="shared" si="5"/>
        <v>1.1999999999999926</v>
      </c>
      <c r="O92" s="6">
        <f>N92*0.88888889</f>
        <v>1.0666666679999934</v>
      </c>
      <c r="P92" s="6"/>
      <c r="Q92" s="6"/>
      <c r="R92" s="6"/>
    </row>
    <row r="93" spans="1:18" x14ac:dyDescent="0.2">
      <c r="A93" s="9">
        <v>44111</v>
      </c>
      <c r="B93" s="1" t="s">
        <v>89</v>
      </c>
      <c r="C93" s="1" t="s">
        <v>132</v>
      </c>
      <c r="D93" s="6">
        <v>7858</v>
      </c>
      <c r="E93" s="2">
        <v>14</v>
      </c>
      <c r="F93" s="6">
        <v>8.15</v>
      </c>
      <c r="G93" s="3" t="s">
        <v>31</v>
      </c>
      <c r="H93" s="2" t="s">
        <v>117</v>
      </c>
      <c r="I93" s="2" t="s">
        <v>114</v>
      </c>
      <c r="J93" s="6">
        <v>13</v>
      </c>
      <c r="K93" s="6">
        <v>0.12540000000000001</v>
      </c>
      <c r="L93" s="6">
        <v>0.12640000000000001</v>
      </c>
      <c r="M93" s="2">
        <f t="shared" si="4"/>
        <v>1.0000000000000009E-3</v>
      </c>
      <c r="N93" s="2">
        <f t="shared" si="5"/>
        <v>1.0000000000000009</v>
      </c>
      <c r="O93" s="6">
        <f>N93*0.92307692</f>
        <v>0.92307692000000074</v>
      </c>
    </row>
    <row r="94" spans="1:18" x14ac:dyDescent="0.2">
      <c r="A94" s="9">
        <v>44110</v>
      </c>
      <c r="B94" s="1" t="s">
        <v>64</v>
      </c>
      <c r="C94" s="1" t="s">
        <v>132</v>
      </c>
      <c r="D94" s="6">
        <v>7859</v>
      </c>
      <c r="E94" s="6">
        <v>13</v>
      </c>
      <c r="F94" s="6">
        <v>8.0500000000000007</v>
      </c>
      <c r="G94" s="3" t="s">
        <v>31</v>
      </c>
      <c r="H94" s="2" t="s">
        <v>117</v>
      </c>
      <c r="I94" s="2" t="s">
        <v>115</v>
      </c>
      <c r="J94" s="6">
        <v>13.25</v>
      </c>
      <c r="K94" s="6">
        <v>0.1273</v>
      </c>
      <c r="L94" s="6">
        <v>0.128</v>
      </c>
      <c r="M94" s="2">
        <f t="shared" si="4"/>
        <v>7.0000000000000617E-4</v>
      </c>
      <c r="N94" s="2">
        <f t="shared" si="5"/>
        <v>0.70000000000000617</v>
      </c>
      <c r="O94" s="6">
        <f>N94*0.90566038</f>
        <v>0.6339622660000056</v>
      </c>
    </row>
    <row r="95" spans="1:18" x14ac:dyDescent="0.2">
      <c r="A95" s="9">
        <v>44109</v>
      </c>
      <c r="B95" s="1" t="s">
        <v>41</v>
      </c>
      <c r="C95" s="1" t="s">
        <v>132</v>
      </c>
      <c r="D95" s="2">
        <v>7860</v>
      </c>
      <c r="E95" s="2">
        <v>16</v>
      </c>
      <c r="F95" s="2">
        <v>7.85</v>
      </c>
      <c r="G95" s="3" t="s">
        <v>31</v>
      </c>
      <c r="H95" s="2" t="s">
        <v>113</v>
      </c>
      <c r="I95" s="6" t="s">
        <v>114</v>
      </c>
      <c r="J95" s="6">
        <v>13.5</v>
      </c>
      <c r="K95" s="6">
        <v>0.1249</v>
      </c>
      <c r="L95" s="6">
        <v>0.12590000000000001</v>
      </c>
      <c r="M95" s="2">
        <f t="shared" si="4"/>
        <v>1.0000000000000148E-3</v>
      </c>
      <c r="N95" s="2">
        <f t="shared" si="5"/>
        <v>1.0000000000000147</v>
      </c>
      <c r="O95" s="6">
        <f>N95*0.88888889</f>
        <v>0.88888889000001303</v>
      </c>
    </row>
    <row r="96" spans="1:18" x14ac:dyDescent="0.2">
      <c r="A96" s="9">
        <v>44107</v>
      </c>
      <c r="B96" s="1" t="s">
        <v>20</v>
      </c>
      <c r="C96" s="1" t="s">
        <v>132</v>
      </c>
      <c r="D96" s="2">
        <v>7861</v>
      </c>
      <c r="E96" s="2">
        <v>12</v>
      </c>
      <c r="F96" s="6">
        <v>8.15</v>
      </c>
      <c r="G96" s="3" t="s">
        <v>31</v>
      </c>
      <c r="H96" s="2" t="s">
        <v>104</v>
      </c>
      <c r="I96" s="2" t="s">
        <v>105</v>
      </c>
      <c r="J96" s="6">
        <v>13</v>
      </c>
      <c r="K96" s="6">
        <v>0.1265</v>
      </c>
      <c r="L96" s="6">
        <v>0.1278</v>
      </c>
      <c r="M96" s="2">
        <f t="shared" si="4"/>
        <v>1.2999999999999956E-3</v>
      </c>
      <c r="N96" s="2">
        <f t="shared" si="5"/>
        <v>1.2999999999999956</v>
      </c>
      <c r="O96" s="6">
        <f>N96*0.92307692</f>
        <v>1.1999999959999958</v>
      </c>
    </row>
    <row r="97" spans="1:15" x14ac:dyDescent="0.2">
      <c r="A97" s="9">
        <v>44111</v>
      </c>
      <c r="B97" s="1" t="s">
        <v>83</v>
      </c>
      <c r="C97" s="1" t="s">
        <v>132</v>
      </c>
      <c r="D97" s="2">
        <v>7862</v>
      </c>
      <c r="E97" s="6">
        <v>11</v>
      </c>
      <c r="F97" s="6">
        <v>7.75</v>
      </c>
      <c r="G97" s="3" t="s">
        <v>31</v>
      </c>
      <c r="H97" s="2" t="s">
        <v>117</v>
      </c>
      <c r="I97" s="2" t="s">
        <v>114</v>
      </c>
      <c r="J97" s="6">
        <v>13</v>
      </c>
      <c r="K97" s="6">
        <v>0.12709999999999999</v>
      </c>
      <c r="L97" s="6">
        <v>0.12809999999999999</v>
      </c>
      <c r="M97" s="2">
        <f t="shared" si="4"/>
        <v>1.0000000000000009E-3</v>
      </c>
      <c r="N97" s="2">
        <f t="shared" si="5"/>
        <v>1.0000000000000009</v>
      </c>
      <c r="O97" s="6">
        <f>N97*0.92307692</f>
        <v>0.92307692000000074</v>
      </c>
    </row>
    <row r="98" spans="1:15" x14ac:dyDescent="0.2">
      <c r="A98" s="9">
        <v>44107</v>
      </c>
      <c r="B98" s="1" t="s">
        <v>22</v>
      </c>
      <c r="C98" s="1" t="s">
        <v>132</v>
      </c>
      <c r="D98" s="2">
        <v>7863</v>
      </c>
      <c r="E98" s="2">
        <v>12</v>
      </c>
      <c r="F98" s="6">
        <v>8.15</v>
      </c>
      <c r="G98" s="3" t="s">
        <v>31</v>
      </c>
      <c r="H98" s="2" t="s">
        <v>104</v>
      </c>
      <c r="I98" s="2" t="s">
        <v>105</v>
      </c>
      <c r="J98" s="6">
        <v>13</v>
      </c>
      <c r="K98" s="6">
        <v>0.12540000000000001</v>
      </c>
      <c r="L98" s="6">
        <v>0.12670000000000001</v>
      </c>
      <c r="M98" s="2">
        <f t="shared" ref="M98:M101" si="6">L98-K98</f>
        <v>1.2999999999999956E-3</v>
      </c>
      <c r="N98" s="2">
        <f t="shared" ref="N98:N101" si="7">M98*10^3</f>
        <v>1.2999999999999956</v>
      </c>
      <c r="O98" s="6">
        <f>N98*0.92307692</f>
        <v>1.1999999959999958</v>
      </c>
    </row>
    <row r="99" spans="1:15" x14ac:dyDescent="0.2">
      <c r="A99" s="9">
        <v>44110</v>
      </c>
      <c r="B99" s="1" t="s">
        <v>67</v>
      </c>
      <c r="C99" s="1" t="s">
        <v>132</v>
      </c>
      <c r="D99" s="6">
        <v>7864</v>
      </c>
      <c r="E99" s="6">
        <v>15</v>
      </c>
      <c r="F99" s="6">
        <v>8.0500000000000007</v>
      </c>
      <c r="G99" s="3" t="s">
        <v>31</v>
      </c>
      <c r="H99" s="2" t="s">
        <v>117</v>
      </c>
      <c r="I99" s="2" t="s">
        <v>115</v>
      </c>
      <c r="J99" s="6">
        <v>13.25</v>
      </c>
      <c r="K99" s="6">
        <v>0.1255</v>
      </c>
      <c r="L99" s="6">
        <v>0.12720000000000001</v>
      </c>
      <c r="M99" s="2">
        <f t="shared" si="6"/>
        <v>1.7000000000000071E-3</v>
      </c>
      <c r="N99" s="2">
        <f t="shared" si="7"/>
        <v>1.7000000000000071</v>
      </c>
      <c r="O99" s="6">
        <f>N99*0.90566038</f>
        <v>1.5396226460000064</v>
      </c>
    </row>
    <row r="100" spans="1:15" x14ac:dyDescent="0.2">
      <c r="A100" s="9">
        <v>44111</v>
      </c>
      <c r="B100" s="1" t="s">
        <v>109</v>
      </c>
      <c r="C100" s="6" t="s">
        <v>130</v>
      </c>
      <c r="D100" s="6" t="s">
        <v>133</v>
      </c>
      <c r="E100" s="6">
        <v>9</v>
      </c>
      <c r="F100" s="6">
        <v>7.75</v>
      </c>
      <c r="G100" s="3" t="s">
        <v>31</v>
      </c>
      <c r="H100" s="2" t="s">
        <v>117</v>
      </c>
      <c r="I100" s="2" t="s">
        <v>114</v>
      </c>
      <c r="J100" s="6">
        <v>13</v>
      </c>
      <c r="K100" s="12">
        <v>0.1246</v>
      </c>
      <c r="L100" s="12">
        <v>0.12479999999999999</v>
      </c>
      <c r="M100" s="2">
        <f t="shared" si="6"/>
        <v>1.9999999999999185E-4</v>
      </c>
      <c r="N100" s="2">
        <f t="shared" si="7"/>
        <v>0.19999999999999185</v>
      </c>
      <c r="O100" s="6">
        <f>N100*0.92307692</f>
        <v>0.18461538399999247</v>
      </c>
    </row>
    <row r="101" spans="1:15" x14ac:dyDescent="0.2">
      <c r="A101" s="9">
        <v>44111</v>
      </c>
      <c r="B101" s="1" t="s">
        <v>110</v>
      </c>
      <c r="C101" s="6" t="s">
        <v>130</v>
      </c>
      <c r="D101" s="6" t="s">
        <v>134</v>
      </c>
      <c r="E101" s="6">
        <v>12</v>
      </c>
      <c r="F101" s="6">
        <v>8.15</v>
      </c>
      <c r="G101" s="3" t="s">
        <v>31</v>
      </c>
      <c r="H101" s="2" t="s">
        <v>117</v>
      </c>
      <c r="I101" s="2" t="s">
        <v>114</v>
      </c>
      <c r="J101" s="6">
        <v>13</v>
      </c>
      <c r="K101" s="12">
        <v>0.12939999999999999</v>
      </c>
      <c r="L101" s="12">
        <v>0.1295</v>
      </c>
      <c r="M101" s="2">
        <f t="shared" si="6"/>
        <v>1.0000000000001674E-4</v>
      </c>
      <c r="N101" s="2">
        <f t="shared" si="7"/>
        <v>0.10000000000001674</v>
      </c>
      <c r="O101" s="6">
        <f>N101*0.92307692</f>
        <v>9.2307692000015457E-2</v>
      </c>
    </row>
  </sheetData>
  <sortState ref="A2:O101">
    <sortCondition ref="G2:G101"/>
    <sortCondition ref="D2:D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BFE6-BAC3-2945-818E-D825FC1DE412}">
  <dimension ref="A1:F13"/>
  <sheetViews>
    <sheetView workbookViewId="0">
      <selection activeCell="C35" sqref="C35"/>
    </sheetView>
  </sheetViews>
  <sheetFormatPr baseColWidth="10" defaultRowHeight="16" x14ac:dyDescent="0.2"/>
  <sheetData>
    <row r="1" spans="1:6" x14ac:dyDescent="0.2">
      <c r="A1" t="s">
        <v>108</v>
      </c>
      <c r="B1" t="s">
        <v>131</v>
      </c>
      <c r="C1" t="s">
        <v>137</v>
      </c>
      <c r="D1" t="s">
        <v>138</v>
      </c>
      <c r="E1" t="s">
        <v>139</v>
      </c>
      <c r="F1" t="s">
        <v>140</v>
      </c>
    </row>
    <row r="2" spans="1:6" x14ac:dyDescent="0.2">
      <c r="A2">
        <v>7.75</v>
      </c>
      <c r="B2" t="s">
        <v>6</v>
      </c>
      <c r="C2" s="13">
        <v>1.2550079520833373</v>
      </c>
      <c r="D2" s="13">
        <v>0.41994225828287146</v>
      </c>
      <c r="E2" s="13">
        <v>12</v>
      </c>
      <c r="F2">
        <f>D2/SQRT(E2)</f>
        <v>0.1212268879318576</v>
      </c>
    </row>
    <row r="3" spans="1:6" x14ac:dyDescent="0.2">
      <c r="A3">
        <v>7.75</v>
      </c>
      <c r="B3" t="s">
        <v>31</v>
      </c>
      <c r="C3" s="13">
        <v>0.89419448366666465</v>
      </c>
      <c r="D3" s="13">
        <v>0.409984192665451</v>
      </c>
      <c r="E3" s="13">
        <v>12</v>
      </c>
      <c r="F3">
        <f>D3/SQRT(E3)</f>
        <v>0.11835224199944477</v>
      </c>
    </row>
    <row r="4" spans="1:6" x14ac:dyDescent="0.2">
      <c r="A4">
        <v>7.75</v>
      </c>
      <c r="B4" t="s">
        <v>141</v>
      </c>
      <c r="C4" s="13">
        <v>2.1492024357500017</v>
      </c>
      <c r="D4" s="13">
        <v>0.59775060748938191</v>
      </c>
      <c r="E4" s="13">
        <v>12</v>
      </c>
      <c r="F4">
        <f>D4/SQRT(E4)</f>
        <v>0.17255573707112851</v>
      </c>
    </row>
    <row r="5" spans="1:6" x14ac:dyDescent="0.2">
      <c r="A5">
        <v>7.85</v>
      </c>
      <c r="B5" t="s">
        <v>6</v>
      </c>
      <c r="C5" s="13">
        <v>1.5931203941666707</v>
      </c>
      <c r="D5" s="13">
        <v>1.1135110321099657</v>
      </c>
      <c r="E5" s="13">
        <v>12</v>
      </c>
      <c r="F5">
        <f t="shared" ref="F5:F13" si="0">D5/SQRT(E5)</f>
        <v>0.32144294706715337</v>
      </c>
    </row>
    <row r="6" spans="1:6" x14ac:dyDescent="0.2">
      <c r="A6">
        <v>7.85</v>
      </c>
      <c r="B6" t="s">
        <v>31</v>
      </c>
      <c r="C6" s="13">
        <v>0.95144869133333543</v>
      </c>
      <c r="D6" s="13">
        <v>0.22350776630100286</v>
      </c>
      <c r="E6" s="13">
        <v>12</v>
      </c>
      <c r="F6">
        <f t="shared" si="0"/>
        <v>6.4521134519927983E-2</v>
      </c>
    </row>
    <row r="7" spans="1:6" x14ac:dyDescent="0.2">
      <c r="A7">
        <v>7.85</v>
      </c>
      <c r="B7" t="s">
        <v>141</v>
      </c>
      <c r="C7" s="13">
        <v>2.5445690855000063</v>
      </c>
      <c r="D7" s="13">
        <v>1.1542148352839905</v>
      </c>
      <c r="E7" s="13">
        <v>12</v>
      </c>
      <c r="F7">
        <f t="shared" si="0"/>
        <v>0.33319312292693576</v>
      </c>
    </row>
    <row r="8" spans="1:6" x14ac:dyDescent="0.2">
      <c r="A8">
        <v>8.0500000000000007</v>
      </c>
      <c r="B8" t="s">
        <v>6</v>
      </c>
      <c r="C8" s="13">
        <v>2.0705882413333319</v>
      </c>
      <c r="D8" s="13">
        <v>0.75267375149479609</v>
      </c>
      <c r="E8" s="13">
        <v>12</v>
      </c>
      <c r="F8">
        <f t="shared" si="0"/>
        <v>0.21727819651874303</v>
      </c>
    </row>
    <row r="9" spans="1:6" x14ac:dyDescent="0.2">
      <c r="A9">
        <v>8.0500000000000007</v>
      </c>
      <c r="B9" t="s">
        <v>31</v>
      </c>
      <c r="C9" s="13">
        <v>1.3038434684166649</v>
      </c>
      <c r="D9" s="13">
        <v>0.51612824770567334</v>
      </c>
      <c r="E9" s="13">
        <v>12</v>
      </c>
      <c r="F9">
        <f t="shared" si="0"/>
        <v>0.14899339137462017</v>
      </c>
    </row>
    <row r="10" spans="1:6" x14ac:dyDescent="0.2">
      <c r="A10">
        <v>8.0500000000000007</v>
      </c>
      <c r="B10" t="s">
        <v>141</v>
      </c>
      <c r="C10" s="13">
        <v>3.374431709749997</v>
      </c>
      <c r="D10" s="13">
        <v>1.1389020578874669</v>
      </c>
      <c r="E10" s="13">
        <v>12</v>
      </c>
      <c r="F10">
        <f t="shared" si="0"/>
        <v>0.32877270485097387</v>
      </c>
    </row>
    <row r="11" spans="1:6" x14ac:dyDescent="0.2">
      <c r="A11">
        <v>8.15</v>
      </c>
      <c r="B11" t="s">
        <v>6</v>
      </c>
      <c r="C11" s="13">
        <v>0.97400636091666748</v>
      </c>
      <c r="D11" s="13">
        <v>0.40811323308978426</v>
      </c>
      <c r="E11" s="13">
        <v>12</v>
      </c>
      <c r="F11">
        <f t="shared" si="0"/>
        <v>0.11781214249211772</v>
      </c>
    </row>
    <row r="12" spans="1:6" x14ac:dyDescent="0.2">
      <c r="A12">
        <v>8.15</v>
      </c>
      <c r="B12" t="s">
        <v>31</v>
      </c>
      <c r="C12" s="13">
        <v>1.0846153810000043</v>
      </c>
      <c r="D12" s="13">
        <v>0.78040829869317541</v>
      </c>
      <c r="E12" s="13">
        <v>12</v>
      </c>
      <c r="F12">
        <f t="shared" si="0"/>
        <v>0.22528447066416135</v>
      </c>
    </row>
    <row r="13" spans="1:6" x14ac:dyDescent="0.2">
      <c r="A13">
        <v>8.15</v>
      </c>
      <c r="B13" t="s">
        <v>141</v>
      </c>
      <c r="C13" s="13">
        <v>2.0586217419166717</v>
      </c>
      <c r="D13" s="13">
        <v>0.71422208436346635</v>
      </c>
      <c r="E13" s="13">
        <v>12</v>
      </c>
      <c r="F13">
        <f t="shared" si="0"/>
        <v>0.20617815633421147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condensed</vt:lpstr>
      <vt:lpstr>raw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Morris, John</dc:creator>
  <cp:lastModifiedBy>John Morris</cp:lastModifiedBy>
  <dcterms:created xsi:type="dcterms:W3CDTF">2020-10-02T19:27:32Z</dcterms:created>
  <dcterms:modified xsi:type="dcterms:W3CDTF">2020-11-27T19:27:59Z</dcterms:modified>
</cp:coreProperties>
</file>