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rris/Desktop/"/>
    </mc:Choice>
  </mc:AlternateContent>
  <xr:revisionPtr revIDLastSave="0" documentId="8_{EF674B4A-2F73-CE42-A367-9F439CB98F4C}" xr6:coauthVersionLast="37" xr6:coauthVersionMax="37" xr10:uidLastSave="{00000000-0000-0000-0000-000000000000}"/>
  <bookViews>
    <workbookView xWindow="380" yWindow="460" windowWidth="28040" windowHeight="16440" activeTab="2" xr2:uid="{A90498CA-F43D-8A48-ACFD-7F39395284D8}"/>
  </bookViews>
  <sheets>
    <sheet name="9_14_20" sheetId="1" r:id="rId1"/>
    <sheet name="10_16_20" sheetId="2" r:id="rId2"/>
    <sheet name="comparison" sheetId="3" r:id="rId3"/>
    <sheet name="pivot" sheetId="5" r:id="rId4"/>
  </sheets>
  <calcPr calcId="179021"/>
  <pivotCaches>
    <pivotCache cacheId="17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3" l="1"/>
  <c r="E22" i="5"/>
  <c r="E23" i="5"/>
  <c r="E24" i="5"/>
  <c r="E21" i="5"/>
  <c r="N77" i="3" l="1"/>
  <c r="P77" i="3" s="1"/>
  <c r="Q77" i="3" s="1"/>
  <c r="N76" i="3"/>
  <c r="P76" i="3" s="1"/>
  <c r="Q76" i="3" s="1"/>
  <c r="N67" i="3"/>
  <c r="P67" i="3" s="1"/>
  <c r="Q67" i="3" s="1"/>
  <c r="N66" i="3"/>
  <c r="P66" i="3" s="1"/>
  <c r="Q66" i="3" s="1"/>
  <c r="N57" i="3"/>
  <c r="P57" i="3" s="1"/>
  <c r="Q57" i="3" s="1"/>
  <c r="N56" i="3"/>
  <c r="P56" i="3" s="1"/>
  <c r="Q56" i="3" s="1"/>
  <c r="N48" i="3"/>
  <c r="P48" i="3" s="1"/>
  <c r="Q48" i="3" s="1"/>
  <c r="N47" i="3"/>
  <c r="P47" i="3" s="1"/>
  <c r="Q47" i="3" s="1"/>
  <c r="N39" i="3"/>
  <c r="P39" i="3" s="1"/>
  <c r="Q39" i="3" s="1"/>
  <c r="N38" i="3"/>
  <c r="P38" i="3" s="1"/>
  <c r="Q38" i="3" s="1"/>
  <c r="N29" i="3"/>
  <c r="P29" i="3" s="1"/>
  <c r="Q29" i="3" s="1"/>
  <c r="N28" i="3"/>
  <c r="P28" i="3" s="1"/>
  <c r="Q28" i="3" s="1"/>
  <c r="N19" i="3"/>
  <c r="P19" i="3" s="1"/>
  <c r="Q19" i="3" s="1"/>
  <c r="N18" i="3"/>
  <c r="P18" i="3" s="1"/>
  <c r="Q18" i="3" s="1"/>
  <c r="N10" i="3"/>
  <c r="P10" i="3" s="1"/>
  <c r="Q10" i="3" s="1"/>
  <c r="N9" i="3"/>
  <c r="P9" i="3" s="1"/>
  <c r="Q9" i="3" s="1"/>
  <c r="N3" i="3"/>
  <c r="P3" i="3" s="1"/>
  <c r="Q3" i="3" s="1"/>
  <c r="N4" i="3"/>
  <c r="P4" i="3" s="1"/>
  <c r="Q4" i="3" s="1"/>
  <c r="N5" i="3"/>
  <c r="P5" i="3" s="1"/>
  <c r="Q5" i="3" s="1"/>
  <c r="N6" i="3"/>
  <c r="P6" i="3" s="1"/>
  <c r="Q6" i="3" s="1"/>
  <c r="N7" i="3"/>
  <c r="P7" i="3" s="1"/>
  <c r="Q7" i="3" s="1"/>
  <c r="N8" i="3"/>
  <c r="P8" i="3" s="1"/>
  <c r="Q8" i="3" s="1"/>
  <c r="N11" i="3"/>
  <c r="P11" i="3" s="1"/>
  <c r="Q11" i="3" s="1"/>
  <c r="N12" i="3"/>
  <c r="P12" i="3" s="1"/>
  <c r="Q12" i="3" s="1"/>
  <c r="N13" i="3"/>
  <c r="P13" i="3" s="1"/>
  <c r="Q13" i="3" s="1"/>
  <c r="N14" i="3"/>
  <c r="P14" i="3" s="1"/>
  <c r="Q14" i="3" s="1"/>
  <c r="N15" i="3"/>
  <c r="P15" i="3" s="1"/>
  <c r="Q15" i="3" s="1"/>
  <c r="N16" i="3"/>
  <c r="P16" i="3" s="1"/>
  <c r="Q16" i="3" s="1"/>
  <c r="N17" i="3"/>
  <c r="P17" i="3" s="1"/>
  <c r="Q17" i="3" s="1"/>
  <c r="N20" i="3"/>
  <c r="P20" i="3" s="1"/>
  <c r="Q20" i="3" s="1"/>
  <c r="N21" i="3"/>
  <c r="P21" i="3" s="1"/>
  <c r="Q21" i="3" s="1"/>
  <c r="N22" i="3"/>
  <c r="P22" i="3" s="1"/>
  <c r="Q22" i="3" s="1"/>
  <c r="N23" i="3"/>
  <c r="P23" i="3" s="1"/>
  <c r="Q23" i="3" s="1"/>
  <c r="N24" i="3"/>
  <c r="P24" i="3" s="1"/>
  <c r="Q24" i="3" s="1"/>
  <c r="N25" i="3"/>
  <c r="P25" i="3" s="1"/>
  <c r="Q25" i="3" s="1"/>
  <c r="N26" i="3"/>
  <c r="P26" i="3" s="1"/>
  <c r="Q26" i="3" s="1"/>
  <c r="N27" i="3"/>
  <c r="P27" i="3" s="1"/>
  <c r="Q27" i="3" s="1"/>
  <c r="N30" i="3"/>
  <c r="P30" i="3" s="1"/>
  <c r="Q30" i="3" s="1"/>
  <c r="N31" i="3"/>
  <c r="P31" i="3" s="1"/>
  <c r="Q31" i="3" s="1"/>
  <c r="N32" i="3"/>
  <c r="P32" i="3" s="1"/>
  <c r="Q32" i="3" s="1"/>
  <c r="N33" i="3"/>
  <c r="P33" i="3" s="1"/>
  <c r="Q33" i="3" s="1"/>
  <c r="N34" i="3"/>
  <c r="P34" i="3" s="1"/>
  <c r="Q34" i="3" s="1"/>
  <c r="N35" i="3"/>
  <c r="P35" i="3" s="1"/>
  <c r="Q35" i="3" s="1"/>
  <c r="N36" i="3"/>
  <c r="P36" i="3" s="1"/>
  <c r="Q36" i="3" s="1"/>
  <c r="N37" i="3"/>
  <c r="P37" i="3" s="1"/>
  <c r="Q37" i="3" s="1"/>
  <c r="N40" i="3"/>
  <c r="P40" i="3" s="1"/>
  <c r="Q40" i="3" s="1"/>
  <c r="N41" i="3"/>
  <c r="P41" i="3" s="1"/>
  <c r="Q41" i="3" s="1"/>
  <c r="N42" i="3"/>
  <c r="P42" i="3" s="1"/>
  <c r="Q42" i="3" s="1"/>
  <c r="N43" i="3"/>
  <c r="P43" i="3" s="1"/>
  <c r="Q43" i="3" s="1"/>
  <c r="N44" i="3"/>
  <c r="P44" i="3" s="1"/>
  <c r="Q44" i="3" s="1"/>
  <c r="N45" i="3"/>
  <c r="P45" i="3" s="1"/>
  <c r="Q45" i="3" s="1"/>
  <c r="N46" i="3"/>
  <c r="P46" i="3" s="1"/>
  <c r="Q46" i="3" s="1"/>
  <c r="N49" i="3"/>
  <c r="P49" i="3" s="1"/>
  <c r="Q49" i="3" s="1"/>
  <c r="N50" i="3"/>
  <c r="P50" i="3" s="1"/>
  <c r="Q50" i="3" s="1"/>
  <c r="N51" i="3"/>
  <c r="P51" i="3" s="1"/>
  <c r="Q51" i="3" s="1"/>
  <c r="N52" i="3"/>
  <c r="P52" i="3" s="1"/>
  <c r="Q52" i="3" s="1"/>
  <c r="N53" i="3"/>
  <c r="P53" i="3" s="1"/>
  <c r="Q53" i="3" s="1"/>
  <c r="N54" i="3"/>
  <c r="P54" i="3" s="1"/>
  <c r="Q54" i="3" s="1"/>
  <c r="N55" i="3"/>
  <c r="P55" i="3" s="1"/>
  <c r="Q55" i="3" s="1"/>
  <c r="N58" i="3"/>
  <c r="P58" i="3" s="1"/>
  <c r="Q58" i="3" s="1"/>
  <c r="N59" i="3"/>
  <c r="P59" i="3" s="1"/>
  <c r="Q59" i="3" s="1"/>
  <c r="N60" i="3"/>
  <c r="P60" i="3" s="1"/>
  <c r="Q60" i="3" s="1"/>
  <c r="N61" i="3"/>
  <c r="P61" i="3" s="1"/>
  <c r="Q61" i="3" s="1"/>
  <c r="N62" i="3"/>
  <c r="P62" i="3" s="1"/>
  <c r="Q62" i="3" s="1"/>
  <c r="N63" i="3"/>
  <c r="P63" i="3" s="1"/>
  <c r="Q63" i="3" s="1"/>
  <c r="N64" i="3"/>
  <c r="P64" i="3" s="1"/>
  <c r="Q64" i="3" s="1"/>
  <c r="N65" i="3"/>
  <c r="P65" i="3" s="1"/>
  <c r="Q65" i="3" s="1"/>
  <c r="N68" i="3"/>
  <c r="P68" i="3" s="1"/>
  <c r="Q68" i="3" s="1"/>
  <c r="N69" i="3"/>
  <c r="P69" i="3" s="1"/>
  <c r="Q69" i="3" s="1"/>
  <c r="N70" i="3"/>
  <c r="P70" i="3" s="1"/>
  <c r="Q70" i="3" s="1"/>
  <c r="N71" i="3"/>
  <c r="P71" i="3" s="1"/>
  <c r="Q71" i="3" s="1"/>
  <c r="N72" i="3"/>
  <c r="P72" i="3" s="1"/>
  <c r="Q72" i="3" s="1"/>
  <c r="N73" i="3"/>
  <c r="P73" i="3" s="1"/>
  <c r="Q73" i="3" s="1"/>
  <c r="N74" i="3"/>
  <c r="P74" i="3" s="1"/>
  <c r="Q74" i="3" s="1"/>
  <c r="N75" i="3"/>
  <c r="P75" i="3" s="1"/>
  <c r="Q75" i="3" s="1"/>
  <c r="N2" i="3"/>
  <c r="P2" i="3" s="1"/>
  <c r="Q2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K45" i="3" s="1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H46" i="2"/>
  <c r="I46" i="2" s="1"/>
  <c r="K75" i="3" l="1"/>
  <c r="H75" i="3"/>
  <c r="I75" i="3" s="1"/>
  <c r="U75" i="3" s="1"/>
  <c r="J75" i="3"/>
  <c r="L75" i="3" s="1"/>
  <c r="K67" i="3"/>
  <c r="H67" i="3"/>
  <c r="I67" i="3" s="1"/>
  <c r="U67" i="3" s="1"/>
  <c r="J67" i="3"/>
  <c r="L67" i="3" s="1"/>
  <c r="K59" i="3"/>
  <c r="H59" i="3"/>
  <c r="I59" i="3" s="1"/>
  <c r="U59" i="3" s="1"/>
  <c r="J59" i="3"/>
  <c r="L59" i="3" s="1"/>
  <c r="K55" i="3"/>
  <c r="R55" i="3" s="1"/>
  <c r="H55" i="3"/>
  <c r="I55" i="3" s="1"/>
  <c r="U55" i="3" s="1"/>
  <c r="J55" i="3"/>
  <c r="L55" i="3" s="1"/>
  <c r="K47" i="3"/>
  <c r="R47" i="3" s="1"/>
  <c r="H47" i="3"/>
  <c r="I47" i="3" s="1"/>
  <c r="U47" i="3" s="1"/>
  <c r="J47" i="3"/>
  <c r="L47" i="3" s="1"/>
  <c r="K43" i="3"/>
  <c r="H43" i="3"/>
  <c r="I43" i="3" s="1"/>
  <c r="U43" i="3" s="1"/>
  <c r="J43" i="3"/>
  <c r="L43" i="3" s="1"/>
  <c r="K39" i="3"/>
  <c r="R39" i="3" s="1"/>
  <c r="H39" i="3"/>
  <c r="I39" i="3" s="1"/>
  <c r="U39" i="3" s="1"/>
  <c r="J39" i="3"/>
  <c r="L39" i="3" s="1"/>
  <c r="K35" i="3"/>
  <c r="R35" i="3" s="1"/>
  <c r="H35" i="3"/>
  <c r="I35" i="3" s="1"/>
  <c r="U35" i="3" s="1"/>
  <c r="J35" i="3"/>
  <c r="L35" i="3" s="1"/>
  <c r="K31" i="3"/>
  <c r="H31" i="3"/>
  <c r="I31" i="3" s="1"/>
  <c r="U31" i="3" s="1"/>
  <c r="J31" i="3"/>
  <c r="L31" i="3" s="1"/>
  <c r="K27" i="3"/>
  <c r="H27" i="3"/>
  <c r="I27" i="3" s="1"/>
  <c r="U27" i="3" s="1"/>
  <c r="J27" i="3"/>
  <c r="L27" i="3" s="1"/>
  <c r="K19" i="3"/>
  <c r="R19" i="3" s="1"/>
  <c r="H19" i="3"/>
  <c r="I19" i="3" s="1"/>
  <c r="U19" i="3" s="1"/>
  <c r="J19" i="3"/>
  <c r="L19" i="3" s="1"/>
  <c r="K15" i="3"/>
  <c r="R15" i="3" s="1"/>
  <c r="H15" i="3"/>
  <c r="I15" i="3" s="1"/>
  <c r="U15" i="3" s="1"/>
  <c r="J15" i="3"/>
  <c r="L15" i="3" s="1"/>
  <c r="K11" i="3"/>
  <c r="R11" i="3" s="1"/>
  <c r="H11" i="3"/>
  <c r="I11" i="3" s="1"/>
  <c r="U11" i="3" s="1"/>
  <c r="J11" i="3"/>
  <c r="L11" i="3" s="1"/>
  <c r="K7" i="3"/>
  <c r="R7" i="3" s="1"/>
  <c r="H7" i="3"/>
  <c r="I7" i="3" s="1"/>
  <c r="U7" i="3" s="1"/>
  <c r="J7" i="3"/>
  <c r="L7" i="3" s="1"/>
  <c r="K3" i="3"/>
  <c r="R3" i="3" s="1"/>
  <c r="H3" i="3"/>
  <c r="I3" i="3" s="1"/>
  <c r="U3" i="3" s="1"/>
  <c r="J3" i="3"/>
  <c r="L3" i="3" s="1"/>
  <c r="K74" i="3"/>
  <c r="R74" i="3" s="1"/>
  <c r="H74" i="3"/>
  <c r="I74" i="3" s="1"/>
  <c r="U74" i="3" s="1"/>
  <c r="J74" i="3"/>
  <c r="L74" i="3" s="1"/>
  <c r="K70" i="3"/>
  <c r="R70" i="3" s="1"/>
  <c r="H70" i="3"/>
  <c r="I70" i="3" s="1"/>
  <c r="U70" i="3" s="1"/>
  <c r="J70" i="3"/>
  <c r="L70" i="3" s="1"/>
  <c r="K66" i="3"/>
  <c r="R66" i="3" s="1"/>
  <c r="H66" i="3"/>
  <c r="I66" i="3" s="1"/>
  <c r="U66" i="3" s="1"/>
  <c r="J66" i="3"/>
  <c r="L66" i="3" s="1"/>
  <c r="K62" i="3"/>
  <c r="R62" i="3" s="1"/>
  <c r="H62" i="3"/>
  <c r="I62" i="3" s="1"/>
  <c r="U62" i="3" s="1"/>
  <c r="J62" i="3"/>
  <c r="L62" i="3" s="1"/>
  <c r="K58" i="3"/>
  <c r="R58" i="3" s="1"/>
  <c r="H58" i="3"/>
  <c r="I58" i="3" s="1"/>
  <c r="U58" i="3" s="1"/>
  <c r="J58" i="3"/>
  <c r="L58" i="3" s="1"/>
  <c r="K54" i="3"/>
  <c r="H54" i="3"/>
  <c r="I54" i="3" s="1"/>
  <c r="U54" i="3" s="1"/>
  <c r="J54" i="3"/>
  <c r="L54" i="3" s="1"/>
  <c r="K50" i="3"/>
  <c r="H50" i="3"/>
  <c r="I50" i="3" s="1"/>
  <c r="U50" i="3" s="1"/>
  <c r="J50" i="3"/>
  <c r="L50" i="3" s="1"/>
  <c r="K46" i="3"/>
  <c r="R46" i="3" s="1"/>
  <c r="H46" i="3"/>
  <c r="I46" i="3" s="1"/>
  <c r="U46" i="3" s="1"/>
  <c r="J46" i="3"/>
  <c r="L46" i="3" s="1"/>
  <c r="K42" i="3"/>
  <c r="R42" i="3" s="1"/>
  <c r="H42" i="3"/>
  <c r="I42" i="3" s="1"/>
  <c r="U42" i="3" s="1"/>
  <c r="J42" i="3"/>
  <c r="L42" i="3" s="1"/>
  <c r="K38" i="3"/>
  <c r="R38" i="3" s="1"/>
  <c r="H38" i="3"/>
  <c r="I38" i="3" s="1"/>
  <c r="U38" i="3" s="1"/>
  <c r="J38" i="3"/>
  <c r="L38" i="3" s="1"/>
  <c r="K34" i="3"/>
  <c r="H34" i="3"/>
  <c r="I34" i="3" s="1"/>
  <c r="U34" i="3" s="1"/>
  <c r="J34" i="3"/>
  <c r="L34" i="3" s="1"/>
  <c r="K30" i="3"/>
  <c r="R30" i="3" s="1"/>
  <c r="H30" i="3"/>
  <c r="I30" i="3" s="1"/>
  <c r="U30" i="3" s="1"/>
  <c r="J30" i="3"/>
  <c r="L30" i="3" s="1"/>
  <c r="K26" i="3"/>
  <c r="R26" i="3" s="1"/>
  <c r="H26" i="3"/>
  <c r="I26" i="3" s="1"/>
  <c r="U26" i="3" s="1"/>
  <c r="J26" i="3"/>
  <c r="L26" i="3" s="1"/>
  <c r="K22" i="3"/>
  <c r="R22" i="3" s="1"/>
  <c r="H22" i="3"/>
  <c r="I22" i="3" s="1"/>
  <c r="U22" i="3" s="1"/>
  <c r="J22" i="3"/>
  <c r="L22" i="3" s="1"/>
  <c r="K18" i="3"/>
  <c r="R18" i="3" s="1"/>
  <c r="H18" i="3"/>
  <c r="I18" i="3" s="1"/>
  <c r="U18" i="3" s="1"/>
  <c r="J18" i="3"/>
  <c r="L18" i="3" s="1"/>
  <c r="K14" i="3"/>
  <c r="R14" i="3" s="1"/>
  <c r="H14" i="3"/>
  <c r="I14" i="3" s="1"/>
  <c r="U14" i="3" s="1"/>
  <c r="J14" i="3"/>
  <c r="L14" i="3" s="1"/>
  <c r="K10" i="3"/>
  <c r="R10" i="3" s="1"/>
  <c r="H10" i="3"/>
  <c r="I10" i="3" s="1"/>
  <c r="U10" i="3" s="1"/>
  <c r="J10" i="3"/>
  <c r="L10" i="3" s="1"/>
  <c r="K6" i="3"/>
  <c r="R6" i="3" s="1"/>
  <c r="H6" i="3"/>
  <c r="I6" i="3" s="1"/>
  <c r="U6" i="3" s="1"/>
  <c r="J6" i="3"/>
  <c r="L6" i="3" s="1"/>
  <c r="K77" i="3"/>
  <c r="H77" i="3"/>
  <c r="I77" i="3" s="1"/>
  <c r="U77" i="3" s="1"/>
  <c r="J77" i="3"/>
  <c r="L77" i="3" s="1"/>
  <c r="K73" i="3"/>
  <c r="R73" i="3" s="1"/>
  <c r="H73" i="3"/>
  <c r="I73" i="3" s="1"/>
  <c r="U73" i="3" s="1"/>
  <c r="J73" i="3"/>
  <c r="L73" i="3" s="1"/>
  <c r="K69" i="3"/>
  <c r="R69" i="3" s="1"/>
  <c r="H69" i="3"/>
  <c r="I69" i="3" s="1"/>
  <c r="U69" i="3" s="1"/>
  <c r="J69" i="3"/>
  <c r="L69" i="3" s="1"/>
  <c r="K65" i="3"/>
  <c r="R65" i="3" s="1"/>
  <c r="H65" i="3"/>
  <c r="I65" i="3" s="1"/>
  <c r="U65" i="3" s="1"/>
  <c r="J65" i="3"/>
  <c r="L65" i="3" s="1"/>
  <c r="K61" i="3"/>
  <c r="H61" i="3"/>
  <c r="I61" i="3" s="1"/>
  <c r="U61" i="3" s="1"/>
  <c r="J61" i="3"/>
  <c r="L61" i="3" s="1"/>
  <c r="K57" i="3"/>
  <c r="R57" i="3" s="1"/>
  <c r="H57" i="3"/>
  <c r="I57" i="3" s="1"/>
  <c r="U57" i="3" s="1"/>
  <c r="J57" i="3"/>
  <c r="L57" i="3" s="1"/>
  <c r="K53" i="3"/>
  <c r="R53" i="3" s="1"/>
  <c r="H53" i="3"/>
  <c r="I53" i="3" s="1"/>
  <c r="U53" i="3" s="1"/>
  <c r="J53" i="3"/>
  <c r="L53" i="3" s="1"/>
  <c r="K49" i="3"/>
  <c r="H49" i="3"/>
  <c r="I49" i="3" s="1"/>
  <c r="U49" i="3" s="1"/>
  <c r="J49" i="3"/>
  <c r="L49" i="3" s="1"/>
  <c r="H45" i="3"/>
  <c r="I45" i="3" s="1"/>
  <c r="U45" i="3" s="1"/>
  <c r="J45" i="3"/>
  <c r="L45" i="3" s="1"/>
  <c r="K41" i="3"/>
  <c r="R41" i="3" s="1"/>
  <c r="H41" i="3"/>
  <c r="I41" i="3" s="1"/>
  <c r="U41" i="3" s="1"/>
  <c r="J41" i="3"/>
  <c r="L41" i="3" s="1"/>
  <c r="K37" i="3"/>
  <c r="R37" i="3" s="1"/>
  <c r="H37" i="3"/>
  <c r="I37" i="3" s="1"/>
  <c r="U37" i="3" s="1"/>
  <c r="J37" i="3"/>
  <c r="L37" i="3" s="1"/>
  <c r="K33" i="3"/>
  <c r="H33" i="3"/>
  <c r="I33" i="3" s="1"/>
  <c r="U33" i="3" s="1"/>
  <c r="J33" i="3"/>
  <c r="L33" i="3" s="1"/>
  <c r="K29" i="3"/>
  <c r="R29" i="3" s="1"/>
  <c r="H29" i="3"/>
  <c r="I29" i="3" s="1"/>
  <c r="U29" i="3" s="1"/>
  <c r="J29" i="3"/>
  <c r="L29" i="3" s="1"/>
  <c r="K25" i="3"/>
  <c r="R25" i="3" s="1"/>
  <c r="H25" i="3"/>
  <c r="I25" i="3" s="1"/>
  <c r="U25" i="3" s="1"/>
  <c r="J25" i="3"/>
  <c r="L25" i="3" s="1"/>
  <c r="K21" i="3"/>
  <c r="R21" i="3" s="1"/>
  <c r="H21" i="3"/>
  <c r="I21" i="3" s="1"/>
  <c r="U21" i="3" s="1"/>
  <c r="J21" i="3"/>
  <c r="L21" i="3" s="1"/>
  <c r="K17" i="3"/>
  <c r="H17" i="3"/>
  <c r="I17" i="3" s="1"/>
  <c r="U17" i="3" s="1"/>
  <c r="J17" i="3"/>
  <c r="L17" i="3" s="1"/>
  <c r="K13" i="3"/>
  <c r="H13" i="3"/>
  <c r="I13" i="3" s="1"/>
  <c r="U13" i="3" s="1"/>
  <c r="J13" i="3"/>
  <c r="L13" i="3" s="1"/>
  <c r="K9" i="3"/>
  <c r="R9" i="3" s="1"/>
  <c r="H9" i="3"/>
  <c r="I9" i="3" s="1"/>
  <c r="U9" i="3" s="1"/>
  <c r="J9" i="3"/>
  <c r="L9" i="3" s="1"/>
  <c r="K5" i="3"/>
  <c r="R5" i="3" s="1"/>
  <c r="H5" i="3"/>
  <c r="I5" i="3" s="1"/>
  <c r="U5" i="3" s="1"/>
  <c r="J5" i="3"/>
  <c r="L5" i="3" s="1"/>
  <c r="K76" i="3"/>
  <c r="R76" i="3" s="1"/>
  <c r="H76" i="3"/>
  <c r="I76" i="3" s="1"/>
  <c r="U76" i="3" s="1"/>
  <c r="J76" i="3"/>
  <c r="L76" i="3" s="1"/>
  <c r="K72" i="3"/>
  <c r="R72" i="3" s="1"/>
  <c r="H72" i="3"/>
  <c r="I72" i="3" s="1"/>
  <c r="U72" i="3" s="1"/>
  <c r="J72" i="3"/>
  <c r="L72" i="3" s="1"/>
  <c r="K68" i="3"/>
  <c r="R68" i="3" s="1"/>
  <c r="H68" i="3"/>
  <c r="I68" i="3" s="1"/>
  <c r="U68" i="3" s="1"/>
  <c r="J68" i="3"/>
  <c r="L68" i="3" s="1"/>
  <c r="K64" i="3"/>
  <c r="H64" i="3"/>
  <c r="I64" i="3" s="1"/>
  <c r="U64" i="3" s="1"/>
  <c r="J64" i="3"/>
  <c r="L64" i="3" s="1"/>
  <c r="K60" i="3"/>
  <c r="R60" i="3" s="1"/>
  <c r="H60" i="3"/>
  <c r="I60" i="3" s="1"/>
  <c r="U60" i="3" s="1"/>
  <c r="J60" i="3"/>
  <c r="L60" i="3" s="1"/>
  <c r="K56" i="3"/>
  <c r="R56" i="3" s="1"/>
  <c r="H56" i="3"/>
  <c r="I56" i="3" s="1"/>
  <c r="U56" i="3" s="1"/>
  <c r="J56" i="3"/>
  <c r="L56" i="3" s="1"/>
  <c r="K52" i="3"/>
  <c r="H52" i="3"/>
  <c r="I52" i="3" s="1"/>
  <c r="U52" i="3" s="1"/>
  <c r="J52" i="3"/>
  <c r="L52" i="3" s="1"/>
  <c r="K48" i="3"/>
  <c r="H48" i="3"/>
  <c r="I48" i="3" s="1"/>
  <c r="U48" i="3" s="1"/>
  <c r="J48" i="3"/>
  <c r="L48" i="3" s="1"/>
  <c r="K44" i="3"/>
  <c r="H44" i="3"/>
  <c r="I44" i="3" s="1"/>
  <c r="U44" i="3" s="1"/>
  <c r="J44" i="3"/>
  <c r="L44" i="3" s="1"/>
  <c r="K40" i="3"/>
  <c r="H40" i="3"/>
  <c r="I40" i="3" s="1"/>
  <c r="U40" i="3" s="1"/>
  <c r="J40" i="3"/>
  <c r="L40" i="3" s="1"/>
  <c r="K36" i="3"/>
  <c r="R36" i="3" s="1"/>
  <c r="H36" i="3"/>
  <c r="I36" i="3" s="1"/>
  <c r="U36" i="3" s="1"/>
  <c r="J36" i="3"/>
  <c r="L36" i="3" s="1"/>
  <c r="K32" i="3"/>
  <c r="R32" i="3" s="1"/>
  <c r="H32" i="3"/>
  <c r="I32" i="3" s="1"/>
  <c r="U32" i="3" s="1"/>
  <c r="J32" i="3"/>
  <c r="L32" i="3" s="1"/>
  <c r="K28" i="3"/>
  <c r="H28" i="3"/>
  <c r="I28" i="3" s="1"/>
  <c r="U28" i="3" s="1"/>
  <c r="J28" i="3"/>
  <c r="L28" i="3" s="1"/>
  <c r="K24" i="3"/>
  <c r="R24" i="3" s="1"/>
  <c r="H24" i="3"/>
  <c r="I24" i="3" s="1"/>
  <c r="U24" i="3" s="1"/>
  <c r="J24" i="3"/>
  <c r="L24" i="3" s="1"/>
  <c r="K20" i="3"/>
  <c r="R20" i="3" s="1"/>
  <c r="H20" i="3"/>
  <c r="I20" i="3" s="1"/>
  <c r="U20" i="3" s="1"/>
  <c r="J20" i="3"/>
  <c r="L20" i="3" s="1"/>
  <c r="K16" i="3"/>
  <c r="R16" i="3" s="1"/>
  <c r="H16" i="3"/>
  <c r="I16" i="3" s="1"/>
  <c r="U16" i="3" s="1"/>
  <c r="J16" i="3"/>
  <c r="L16" i="3" s="1"/>
  <c r="K12" i="3"/>
  <c r="H12" i="3"/>
  <c r="I12" i="3" s="1"/>
  <c r="U12" i="3" s="1"/>
  <c r="J12" i="3"/>
  <c r="L12" i="3" s="1"/>
  <c r="K8" i="3"/>
  <c r="R8" i="3" s="1"/>
  <c r="H8" i="3"/>
  <c r="I8" i="3" s="1"/>
  <c r="U8" i="3" s="1"/>
  <c r="J8" i="3"/>
  <c r="L8" i="3" s="1"/>
  <c r="K4" i="3"/>
  <c r="R4" i="3" s="1"/>
  <c r="H4" i="3"/>
  <c r="I4" i="3" s="1"/>
  <c r="U4" i="3" s="1"/>
  <c r="J4" i="3"/>
  <c r="L4" i="3" s="1"/>
  <c r="K71" i="3"/>
  <c r="H71" i="3"/>
  <c r="I71" i="3" s="1"/>
  <c r="U71" i="3" s="1"/>
  <c r="J71" i="3"/>
  <c r="L71" i="3" s="1"/>
  <c r="K63" i="3"/>
  <c r="R63" i="3" s="1"/>
  <c r="H63" i="3"/>
  <c r="I63" i="3" s="1"/>
  <c r="U63" i="3" s="1"/>
  <c r="J63" i="3"/>
  <c r="L63" i="3" s="1"/>
  <c r="K51" i="3"/>
  <c r="R51" i="3" s="1"/>
  <c r="H51" i="3"/>
  <c r="I51" i="3" s="1"/>
  <c r="U51" i="3" s="1"/>
  <c r="J51" i="3"/>
  <c r="L51" i="3" s="1"/>
  <c r="K23" i="3"/>
  <c r="R23" i="3" s="1"/>
  <c r="H23" i="3"/>
  <c r="I23" i="3" s="1"/>
  <c r="U23" i="3" s="1"/>
  <c r="J23" i="3"/>
  <c r="L23" i="3" s="1"/>
  <c r="R77" i="3"/>
  <c r="R54" i="3"/>
  <c r="R28" i="3"/>
  <c r="R48" i="3"/>
  <c r="R67" i="3"/>
  <c r="R33" i="3"/>
  <c r="R17" i="3"/>
  <c r="R52" i="3"/>
  <c r="R12" i="3"/>
  <c r="R64" i="3"/>
  <c r="R44" i="3"/>
  <c r="R40" i="3"/>
  <c r="R49" i="3"/>
  <c r="R59" i="3"/>
  <c r="R43" i="3"/>
  <c r="R27" i="3"/>
  <c r="R13" i="3"/>
  <c r="R75" i="3"/>
  <c r="R71" i="3"/>
  <c r="R31" i="3"/>
  <c r="R50" i="3"/>
  <c r="R34" i="3"/>
  <c r="R61" i="3"/>
  <c r="R45" i="3"/>
  <c r="G2" i="3"/>
  <c r="H4" i="1"/>
  <c r="I4" i="1" s="1"/>
  <c r="H2" i="1"/>
  <c r="I2" i="1" s="1"/>
  <c r="H8" i="1"/>
  <c r="I8" i="1" s="1"/>
  <c r="H3" i="1"/>
  <c r="I3" i="1" s="1"/>
  <c r="H6" i="1"/>
  <c r="I6" i="1" s="1"/>
  <c r="H5" i="1"/>
  <c r="I5" i="1" s="1"/>
  <c r="H9" i="1"/>
  <c r="I9" i="1" s="1"/>
  <c r="H10" i="1"/>
  <c r="I10" i="1" s="1"/>
  <c r="H21" i="1"/>
  <c r="I21" i="1" s="1"/>
  <c r="H26" i="1"/>
  <c r="I26" i="1" s="1"/>
  <c r="H25" i="1"/>
  <c r="I25" i="1" s="1"/>
  <c r="H22" i="1"/>
  <c r="I22" i="1" s="1"/>
  <c r="H27" i="1"/>
  <c r="I27" i="1" s="1"/>
  <c r="H24" i="1"/>
  <c r="I24" i="1" s="1"/>
  <c r="H23" i="1"/>
  <c r="I23" i="1" s="1"/>
  <c r="H20" i="1"/>
  <c r="I20" i="1" s="1"/>
  <c r="H28" i="1"/>
  <c r="I28" i="1" s="1"/>
  <c r="H29" i="1"/>
  <c r="I29" i="1" s="1"/>
  <c r="H15" i="1"/>
  <c r="I15" i="1" s="1"/>
  <c r="H13" i="1"/>
  <c r="I13" i="1" s="1"/>
  <c r="H12" i="1"/>
  <c r="I12" i="1" s="1"/>
  <c r="H14" i="1"/>
  <c r="I14" i="1" s="1"/>
  <c r="H17" i="1"/>
  <c r="I17" i="1" s="1"/>
  <c r="H11" i="1"/>
  <c r="I11" i="1" s="1"/>
  <c r="H16" i="1"/>
  <c r="I16" i="1" s="1"/>
  <c r="H18" i="1"/>
  <c r="I18" i="1" s="1"/>
  <c r="H19" i="1"/>
  <c r="I19" i="1" s="1"/>
  <c r="H58" i="1"/>
  <c r="I58" i="1" s="1"/>
  <c r="H63" i="1"/>
  <c r="I63" i="1" s="1"/>
  <c r="H64" i="1"/>
  <c r="I64" i="1" s="1"/>
  <c r="H59" i="1"/>
  <c r="I59" i="1" s="1"/>
  <c r="H65" i="1"/>
  <c r="I65" i="1" s="1"/>
  <c r="H62" i="1"/>
  <c r="I62" i="1" s="1"/>
  <c r="H60" i="1"/>
  <c r="I60" i="1" s="1"/>
  <c r="H61" i="1"/>
  <c r="I61" i="1" s="1"/>
  <c r="H66" i="1"/>
  <c r="I66" i="1" s="1"/>
  <c r="H67" i="1"/>
  <c r="I67" i="1" s="1"/>
  <c r="H41" i="1"/>
  <c r="I41" i="1" s="1"/>
  <c r="H45" i="1"/>
  <c r="I45" i="1" s="1"/>
  <c r="H46" i="1"/>
  <c r="I46" i="1" s="1"/>
  <c r="H43" i="1"/>
  <c r="I43" i="1" s="1"/>
  <c r="H40" i="1"/>
  <c r="I40" i="1" s="1"/>
  <c r="H44" i="1"/>
  <c r="I44" i="1" s="1"/>
  <c r="H42" i="1"/>
  <c r="I42" i="1" s="1"/>
  <c r="H48" i="1"/>
  <c r="I48" i="1" s="1"/>
  <c r="H47" i="1"/>
  <c r="I47" i="1" s="1"/>
  <c r="H70" i="1"/>
  <c r="I70" i="1" s="1"/>
  <c r="H75" i="1"/>
  <c r="I75" i="1" s="1"/>
  <c r="H68" i="1"/>
  <c r="I68" i="1" s="1"/>
  <c r="H72" i="1"/>
  <c r="I72" i="1" s="1"/>
  <c r="H69" i="1"/>
  <c r="I69" i="1" s="1"/>
  <c r="H74" i="1"/>
  <c r="I74" i="1" s="1"/>
  <c r="H73" i="1"/>
  <c r="I73" i="1" s="1"/>
  <c r="H71" i="1"/>
  <c r="I71" i="1" s="1"/>
  <c r="H76" i="1"/>
  <c r="I76" i="1" s="1"/>
  <c r="H77" i="1"/>
  <c r="I77" i="1" s="1"/>
  <c r="H52" i="1"/>
  <c r="I52" i="1" s="1"/>
  <c r="H54" i="1"/>
  <c r="I54" i="1" s="1"/>
  <c r="H53" i="1"/>
  <c r="I53" i="1" s="1"/>
  <c r="H49" i="1"/>
  <c r="I49" i="1" s="1"/>
  <c r="H55" i="1"/>
  <c r="I55" i="1" s="1"/>
  <c r="H50" i="1"/>
  <c r="I50" i="1" s="1"/>
  <c r="H51" i="1"/>
  <c r="I51" i="1" s="1"/>
  <c r="H56" i="1"/>
  <c r="I56" i="1" s="1"/>
  <c r="H57" i="1"/>
  <c r="I57" i="1" s="1"/>
  <c r="H30" i="1"/>
  <c r="I30" i="1" s="1"/>
  <c r="H32" i="1"/>
  <c r="I32" i="1" s="1"/>
  <c r="H36" i="1"/>
  <c r="I36" i="1" s="1"/>
  <c r="H37" i="1"/>
  <c r="I37" i="1" s="1"/>
  <c r="H33" i="1"/>
  <c r="I33" i="1" s="1"/>
  <c r="H35" i="1"/>
  <c r="I35" i="1" s="1"/>
  <c r="H34" i="1"/>
  <c r="I34" i="1" s="1"/>
  <c r="H31" i="1"/>
  <c r="I31" i="1" s="1"/>
  <c r="H38" i="1"/>
  <c r="I38" i="1" s="1"/>
  <c r="H39" i="1"/>
  <c r="I39" i="1" s="1"/>
  <c r="H7" i="1"/>
  <c r="I7" i="1" s="1"/>
  <c r="H68" i="2"/>
  <c r="I68" i="2" s="1"/>
  <c r="H47" i="2"/>
  <c r="I47" i="2" s="1"/>
  <c r="H43" i="2"/>
  <c r="I43" i="2" s="1"/>
  <c r="H41" i="2"/>
  <c r="I41" i="2" s="1"/>
  <c r="H42" i="2"/>
  <c r="I42" i="2" s="1"/>
  <c r="H45" i="2"/>
  <c r="I45" i="2" s="1"/>
  <c r="H44" i="2"/>
  <c r="I44" i="2" s="1"/>
  <c r="H40" i="2"/>
  <c r="I40" i="2" s="1"/>
  <c r="H48" i="2"/>
  <c r="I48" i="2" s="1"/>
  <c r="H75" i="2"/>
  <c r="I75" i="2" s="1"/>
  <c r="H72" i="2"/>
  <c r="I72" i="2" s="1"/>
  <c r="H73" i="2"/>
  <c r="I73" i="2" s="1"/>
  <c r="H69" i="2"/>
  <c r="I69" i="2" s="1"/>
  <c r="H70" i="2"/>
  <c r="I70" i="2" s="1"/>
  <c r="H71" i="2"/>
  <c r="I71" i="2" s="1"/>
  <c r="H74" i="2"/>
  <c r="I74" i="2" s="1"/>
  <c r="H76" i="2"/>
  <c r="I76" i="2" s="1"/>
  <c r="H77" i="2"/>
  <c r="I77" i="2" s="1"/>
  <c r="H52" i="2"/>
  <c r="I52" i="2" s="1"/>
  <c r="H54" i="2"/>
  <c r="I54" i="2" s="1"/>
  <c r="H55" i="2"/>
  <c r="I55" i="2" s="1"/>
  <c r="H53" i="2"/>
  <c r="I53" i="2" s="1"/>
  <c r="H50" i="2"/>
  <c r="I50" i="2" s="1"/>
  <c r="H51" i="2"/>
  <c r="I51" i="2" s="1"/>
  <c r="H49" i="2"/>
  <c r="I49" i="2" s="1"/>
  <c r="H56" i="2"/>
  <c r="I56" i="2" s="1"/>
  <c r="H57" i="2"/>
  <c r="I57" i="2" s="1"/>
  <c r="H31" i="2"/>
  <c r="I31" i="2" s="1"/>
  <c r="H32" i="2"/>
  <c r="I32" i="2" s="1"/>
  <c r="H35" i="2"/>
  <c r="I35" i="2" s="1"/>
  <c r="H30" i="2"/>
  <c r="I30" i="2" s="1"/>
  <c r="H33" i="2"/>
  <c r="I33" i="2" s="1"/>
  <c r="H37" i="2"/>
  <c r="I37" i="2" s="1"/>
  <c r="H36" i="2"/>
  <c r="I36" i="2" s="1"/>
  <c r="H34" i="2"/>
  <c r="I34" i="2" s="1"/>
  <c r="H38" i="2"/>
  <c r="I38" i="2" s="1"/>
  <c r="H39" i="2"/>
  <c r="I39" i="2" s="1"/>
  <c r="H5" i="2"/>
  <c r="I5" i="2" s="1"/>
  <c r="H4" i="2"/>
  <c r="I4" i="2" s="1"/>
  <c r="H6" i="2"/>
  <c r="I6" i="2" s="1"/>
  <c r="H8" i="2"/>
  <c r="I8" i="2" s="1"/>
  <c r="H2" i="2"/>
  <c r="I2" i="2" s="1"/>
  <c r="H7" i="2"/>
  <c r="I7" i="2" s="1"/>
  <c r="H3" i="2"/>
  <c r="I3" i="2" s="1"/>
  <c r="H9" i="2"/>
  <c r="I9" i="2" s="1"/>
  <c r="H10" i="2"/>
  <c r="I10" i="2" s="1"/>
  <c r="H22" i="2"/>
  <c r="I22" i="2" s="1"/>
  <c r="H25" i="2"/>
  <c r="I25" i="2" s="1"/>
  <c r="H24" i="2"/>
  <c r="I24" i="2" s="1"/>
  <c r="H27" i="2"/>
  <c r="I27" i="2" s="1"/>
  <c r="H21" i="2"/>
  <c r="I21" i="2" s="1"/>
  <c r="H23" i="2"/>
  <c r="I23" i="2" s="1"/>
  <c r="H26" i="2"/>
  <c r="I26" i="2" s="1"/>
  <c r="H20" i="2"/>
  <c r="I20" i="2" s="1"/>
  <c r="H28" i="2"/>
  <c r="I28" i="2" s="1"/>
  <c r="H29" i="2"/>
  <c r="I29" i="2" s="1"/>
  <c r="H14" i="2"/>
  <c r="I14" i="2" s="1"/>
  <c r="H11" i="2"/>
  <c r="I11" i="2" s="1"/>
  <c r="H13" i="2"/>
  <c r="I13" i="2" s="1"/>
  <c r="H15" i="2"/>
  <c r="I15" i="2" s="1"/>
  <c r="H16" i="2"/>
  <c r="I16" i="2" s="1"/>
  <c r="H17" i="2"/>
  <c r="I17" i="2" s="1"/>
  <c r="H12" i="2"/>
  <c r="I12" i="2" s="1"/>
  <c r="H18" i="2"/>
  <c r="I18" i="2" s="1"/>
  <c r="H19" i="2"/>
  <c r="I19" i="2" s="1"/>
  <c r="H60" i="2"/>
  <c r="I60" i="2" s="1"/>
  <c r="H62" i="2"/>
  <c r="I62" i="2" s="1"/>
  <c r="H61" i="2"/>
  <c r="I61" i="2" s="1"/>
  <c r="H65" i="2"/>
  <c r="I65" i="2" s="1"/>
  <c r="H58" i="2"/>
  <c r="I58" i="2" s="1"/>
  <c r="H63" i="2"/>
  <c r="I63" i="2" s="1"/>
  <c r="H59" i="2"/>
  <c r="I59" i="2" s="1"/>
  <c r="H64" i="2"/>
  <c r="I64" i="2" s="1"/>
  <c r="H66" i="2"/>
  <c r="I66" i="2" s="1"/>
  <c r="H67" i="2"/>
  <c r="I67" i="2" s="1"/>
  <c r="T12" i="3" l="1"/>
  <c r="S12" i="3"/>
  <c r="T56" i="3"/>
  <c r="S56" i="3"/>
  <c r="T72" i="3"/>
  <c r="S72" i="3"/>
  <c r="T13" i="3"/>
  <c r="S13" i="3"/>
  <c r="T29" i="3"/>
  <c r="S29" i="3"/>
  <c r="T57" i="3"/>
  <c r="S57" i="3"/>
  <c r="T73" i="3"/>
  <c r="S73" i="3"/>
  <c r="T18" i="3"/>
  <c r="S18" i="3"/>
  <c r="T63" i="3"/>
  <c r="S63" i="3"/>
  <c r="T51" i="3"/>
  <c r="S51" i="3"/>
  <c r="T8" i="3"/>
  <c r="S8" i="3"/>
  <c r="T24" i="3"/>
  <c r="S24" i="3"/>
  <c r="T40" i="3"/>
  <c r="S40" i="3"/>
  <c r="T34" i="3"/>
  <c r="S34" i="3"/>
  <c r="T36" i="3"/>
  <c r="S36" i="3"/>
  <c r="T41" i="3"/>
  <c r="S41" i="3"/>
  <c r="T53" i="3"/>
  <c r="S53" i="3"/>
  <c r="T69" i="3"/>
  <c r="S69" i="3"/>
  <c r="T14" i="3"/>
  <c r="S14" i="3"/>
  <c r="T30" i="3"/>
  <c r="S30" i="3"/>
  <c r="T46" i="3"/>
  <c r="S46" i="3"/>
  <c r="T62" i="3"/>
  <c r="S62" i="3"/>
  <c r="T11" i="3"/>
  <c r="S11" i="3"/>
  <c r="T31" i="3"/>
  <c r="S31" i="3"/>
  <c r="T47" i="3"/>
  <c r="S47" i="3"/>
  <c r="T75" i="3"/>
  <c r="S75" i="3"/>
  <c r="T45" i="3"/>
  <c r="S45" i="3"/>
  <c r="T50" i="3"/>
  <c r="S50" i="3"/>
  <c r="T66" i="3"/>
  <c r="S66" i="3"/>
  <c r="T15" i="3"/>
  <c r="S15" i="3"/>
  <c r="T35" i="3"/>
  <c r="S35" i="3"/>
  <c r="T55" i="3"/>
  <c r="S55" i="3"/>
  <c r="H2" i="3"/>
  <c r="I2" i="3" s="1"/>
  <c r="K2" i="3"/>
  <c r="R2" i="3" s="1"/>
  <c r="J2" i="3"/>
  <c r="L2" i="3" s="1"/>
  <c r="T23" i="3"/>
  <c r="S23" i="3"/>
  <c r="T4" i="3"/>
  <c r="S4" i="3"/>
  <c r="T20" i="3"/>
  <c r="S20" i="3"/>
  <c r="T52" i="3"/>
  <c r="S52" i="3"/>
  <c r="T68" i="3"/>
  <c r="S68" i="3"/>
  <c r="T9" i="3"/>
  <c r="S9" i="3"/>
  <c r="T25" i="3"/>
  <c r="S25" i="3"/>
  <c r="T71" i="3"/>
  <c r="S71" i="3"/>
  <c r="T16" i="3"/>
  <c r="S16" i="3"/>
  <c r="T32" i="3"/>
  <c r="S32" i="3"/>
  <c r="T48" i="3"/>
  <c r="S48" i="3"/>
  <c r="T64" i="3"/>
  <c r="S64" i="3"/>
  <c r="T5" i="3"/>
  <c r="S5" i="3"/>
  <c r="T21" i="3"/>
  <c r="S21" i="3"/>
  <c r="T37" i="3"/>
  <c r="S37" i="3"/>
  <c r="T49" i="3"/>
  <c r="S49" i="3"/>
  <c r="T65" i="3"/>
  <c r="S65" i="3"/>
  <c r="T10" i="3"/>
  <c r="S10" i="3"/>
  <c r="T26" i="3"/>
  <c r="S26" i="3"/>
  <c r="T42" i="3"/>
  <c r="S42" i="3"/>
  <c r="T58" i="3"/>
  <c r="S58" i="3"/>
  <c r="T74" i="3"/>
  <c r="S74" i="3"/>
  <c r="T7" i="3"/>
  <c r="S7" i="3"/>
  <c r="T27" i="3"/>
  <c r="S27" i="3"/>
  <c r="T43" i="3"/>
  <c r="S43" i="3"/>
  <c r="T67" i="3"/>
  <c r="S67" i="3"/>
  <c r="T28" i="3"/>
  <c r="S28" i="3"/>
  <c r="T44" i="3"/>
  <c r="S44" i="3"/>
  <c r="T60" i="3"/>
  <c r="S60" i="3"/>
  <c r="T76" i="3"/>
  <c r="S76" i="3"/>
  <c r="T17" i="3"/>
  <c r="S17" i="3"/>
  <c r="T33" i="3"/>
  <c r="S33" i="3"/>
  <c r="T61" i="3"/>
  <c r="S61" i="3"/>
  <c r="T77" i="3"/>
  <c r="S77" i="3"/>
  <c r="T6" i="3"/>
  <c r="S6" i="3"/>
  <c r="T22" i="3"/>
  <c r="S22" i="3"/>
  <c r="T38" i="3"/>
  <c r="S38" i="3"/>
  <c r="T54" i="3"/>
  <c r="S54" i="3"/>
  <c r="T70" i="3"/>
  <c r="S70" i="3"/>
  <c r="T3" i="3"/>
  <c r="S3" i="3"/>
  <c r="T19" i="3"/>
  <c r="S19" i="3"/>
  <c r="T39" i="3"/>
  <c r="S39" i="3"/>
  <c r="T59" i="3"/>
  <c r="S59" i="3"/>
  <c r="S2" i="3" l="1"/>
  <c r="T2" i="3"/>
</calcChain>
</file>

<file path=xl/sharedStrings.xml><?xml version="1.0" encoding="utf-8"?>
<sst xmlns="http://schemas.openxmlformats.org/spreadsheetml/2006/main" count="330" uniqueCount="52">
  <si>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</si>
  <si>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</si>
  <si>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</si>
  <si>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</si>
  <si>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</si>
  <si>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</si>
  <si>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</si>
  <si>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</si>
  <si>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</si>
  <si>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</si>
  <si>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</si>
  <si>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CT12</t>
  </si>
  <si>
    <t>CT13</t>
  </si>
  <si>
    <t>CT14</t>
  </si>
  <si>
    <t>CT15</t>
  </si>
  <si>
    <t>CT16</t>
  </si>
  <si>
    <t>Sample</t>
  </si>
  <si>
    <t>Control</t>
  </si>
  <si>
    <t>control</t>
  </si>
  <si>
    <t>sample</t>
  </si>
  <si>
    <t>sampleID</t>
  </si>
  <si>
    <t>type</t>
  </si>
  <si>
    <t>tank</t>
  </si>
  <si>
    <t>pH_Treatment</t>
  </si>
  <si>
    <t>Temp</t>
  </si>
  <si>
    <t>Salinity</t>
  </si>
  <si>
    <t>Density</t>
  </si>
  <si>
    <t>MassA1</t>
  </si>
  <si>
    <t>MassA2</t>
  </si>
  <si>
    <t>diameter_cm</t>
  </si>
  <si>
    <t>radius_cm</t>
  </si>
  <si>
    <t>height_cm</t>
  </si>
  <si>
    <t>surface_area_cm-2</t>
  </si>
  <si>
    <t>delta_Weight_g_cm-2_yr</t>
  </si>
  <si>
    <t>deltaWeight_grams_month</t>
  </si>
  <si>
    <t>deltaWeight_kg_month</t>
  </si>
  <si>
    <t>deltaWeight_grams_yr</t>
  </si>
  <si>
    <t>deltaWeight_kg_yr</t>
  </si>
  <si>
    <t>delta_Weight_kg_cm-2_yr</t>
  </si>
  <si>
    <t>surface_area_m-2</t>
  </si>
  <si>
    <t>delta_Weight_kg_m-2_yr</t>
  </si>
  <si>
    <t>deltaWeight_mg_month</t>
  </si>
  <si>
    <t>deltaWeight_mg_day</t>
  </si>
  <si>
    <t>delta_Weight_mg_cm-2_day-1</t>
  </si>
  <si>
    <t>BW_2_g</t>
  </si>
  <si>
    <t>BW_1_g</t>
  </si>
  <si>
    <t>Row Labels</t>
  </si>
  <si>
    <t>(blank)</t>
  </si>
  <si>
    <t>Grand Total</t>
  </si>
  <si>
    <t>Average of delta_Weight_mg_cm-2_day-1</t>
  </si>
  <si>
    <t>StdDev of delta_Weight_mg_cm-2_day-1_2</t>
  </si>
  <si>
    <t>Count of delta_Weight_mg_cm-2_day-1_3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</si>
</sst>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1" fillId="4" borderId="2" xfId="0" applyFont="1" applyFill="1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pivot!$E$21:$E$24</c:f>
                <c:numCache>
                  <c:formatCode>General</c:formatCode>
                  <c:ptCount val="4"/>
                  <c:pt idx="0">
                    <c:v>8.3225707477450422E-2</c:v>
                  </c:pt>
                  <c:pt idx="1">
                    <c:v>0.12120402943072574</c:v>
                  </c:pt>
                  <c:pt idx="2">
                    <c:v>7.4921959775323288E-2</c:v>
                  </c:pt>
                  <c:pt idx="3">
                    <c:v>5.4670443357777147E-2</c:v>
                  </c:pt>
                </c:numCache>
              </c:numRef>
            </c:plus>
            <c:minus>
              <c:numRef>
                <c:f>pivot!$E$21:$E$24</c:f>
                <c:numCache>
                  <c:formatCode>General</c:formatCode>
                  <c:ptCount val="4"/>
                  <c:pt idx="0">
                    <c:v>8.3225707477450422E-2</c:v>
                  </c:pt>
                  <c:pt idx="1">
                    <c:v>0.12120402943072574</c:v>
                  </c:pt>
                  <c:pt idx="2">
                    <c:v>7.4921959775323288E-2</c:v>
                  </c:pt>
                  <c:pt idx="3">
                    <c:v>5.4670443357777147E-2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pivot!$A$21:$A$24</c:f>
              <c:numCache>
                <c:formatCode>General</c:formatCode>
                <c:ptCount val="4"/>
                <c:pt idx="0">
                  <c:v>7.75</c:v>
                </c:pt>
                <c:pt idx="1">
                  <c:v>7.85</c:v>
                </c:pt>
                <c:pt idx="2">
                  <c:v>8.0500000000000007</c:v>
                </c:pt>
                <c:pt idx="3">
                  <c:v>8.15</c:v>
                </c:pt>
              </c:numCache>
            </c:numRef>
          </c:cat>
          <c:val>
            <c:numRef>
              <c:f>pivot!$B$21:$B$24</c:f>
              <c:numCache>
                <c:formatCode>General</c:formatCode>
                <c:ptCount val="4"/>
                <c:pt idx="0">
                  <c:v>-0.85443769255782287</c:v>
                </c:pt>
                <c:pt idx="1">
                  <c:v>-1.0268553704390275</c:v>
                </c:pt>
                <c:pt idx="2">
                  <c:v>-0.73341836939928029</c:v>
                </c:pt>
                <c:pt idx="3">
                  <c:v>-0.64155287113553039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D-414E-88AD-26D3B96B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808112"/>
        <c:axId val="822000992"/>
      </c:barChart>
      <c:catAx>
        <c:axId val="825808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00992"/>
        <c:crosses val="autoZero"/>
        <c:auto val="1"/>
        <c:lblAlgn val="ctr"/>
        <c:lblOffset val="100"/>
        <c:noMultiLvlLbl val="0"/>
      </c:catAx>
      <c:valAx>
        <c:axId val="82200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Bioerosion (mg</a:t>
                </a:r>
                <a:r>
                  <a:rPr lang="en-US" baseline="0"/>
                  <a:t> cm-2 day-1)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1739900</xdr:colOff>
      <xdr:row>5</xdr:row>
      <xdr:rowOff>107950</xdr:rowOff>
    </xdr:from>
    <xdr:to>
      <xdr:col>4</xdr:col>
      <xdr:colOff>381000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0A3C2-A729-1C4D-9254-FC7CA878E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orris" refreshedDate="44165.496537037034" createdVersion="6" refreshedVersion="6" minRefreshableVersion="3" recordCount="147" xr:uid="{CC2FDCFC-637E-EB47-9773-3EBA174BD511}">
  <cacheSource type="worksheet">
    <worksheetSource ref="A1:U1048576" sheet="comparison"/>
  </cacheSource>
  <cacheFields count="21">
    <cacheField name="sampleID" numFmtId="0">
      <sharedItems containsBlank="1" containsMixedTypes="1" containsNumber="1" containsInteger="1" minValue="7801" maxValue="7864"/>
    </cacheField>
    <cacheField name="type" numFmtId="0">
      <sharedItems containsBlank="1" count="3">
        <s v="Sample"/>
        <s v="Control"/>
        <m/>
      </sharedItems>
    </cacheField>
    <cacheField name="tank" numFmtId="0">
      <sharedItems containsString="0" containsBlank="1" containsNumber="1" containsInteger="1" minValue="9" maxValue="16"/>
    </cacheField>
    <cacheField name="pH_Treatment" numFmtId="0">
      <sharedItems containsString="0" containsBlank="1" containsNumber="1" minValue="7.75" maxValue="8.15" count="5">
        <n v="7.75"/>
        <n v="7.85"/>
        <n v="8.0500000000000007"/>
        <n v="8.15"/>
        <m/>
      </sharedItems>
    </cacheField>
    <cacheField name="BW_1" numFmtId="0">
      <sharedItems containsString="0" containsBlank="1" containsNumber="1" minValue="23.757976608766253" maxValue="60.313020879642529"/>
    </cacheField>
    <cacheField name="BW_2" numFmtId="0">
      <sharedItems containsString="0" containsBlank="1" containsNumber="1" minValue="23.755364116658733" maxValue="59.671877860803981"/>
    </cacheField>
    <cacheField name="deltaWeight_grams_month" numFmtId="0">
      <sharedItems containsString="0" containsBlank="1" containsNumber="1" minValue="-2.0441331949706694" maxValue="2.9521272317953873E-2"/>
    </cacheField>
    <cacheField name="deltaWeight_mg_month" numFmtId="0">
      <sharedItems containsString="0" containsBlank="1" containsNumber="1" minValue="-2044.1331949706694" maxValue="29.521272317953873"/>
    </cacheField>
    <cacheField name="deltaWeight_mg_day" numFmtId="0">
      <sharedItems containsString="0" containsBlank="1" containsNumber="1" minValue="-68.137773165688984" maxValue="0.98404241059846242"/>
    </cacheField>
    <cacheField name="deltaWeight_kg_month" numFmtId="0">
      <sharedItems containsString="0" containsBlank="1" containsNumber="1" minValue="-2.0441331949706694E-3" maxValue="2.9521272317953873E-5"/>
    </cacheField>
    <cacheField name="deltaWeight_grams_yr" numFmtId="0">
      <sharedItems containsString="0" containsBlank="1" containsNumber="1" minValue="-24.529598339648032" maxValue="0.35425526781544647"/>
    </cacheField>
    <cacheField name="deltaWeight_kg_yr" numFmtId="0">
      <sharedItems containsString="0" containsBlank="1" containsNumber="1" minValue="-2.4529598339648032E-2" maxValue="3.5425526781544646E-4"/>
    </cacheField>
    <cacheField name="diameter_cm" numFmtId="0">
      <sharedItems containsString="0" containsBlank="1" containsNumber="1" minValue="3" maxValue="4.0999999999999996"/>
    </cacheField>
    <cacheField name="radius_cm" numFmtId="0">
      <sharedItems containsString="0" containsBlank="1" containsNumber="1" minValue="1.5" maxValue="2.0499999999999998"/>
    </cacheField>
    <cacheField name="height_cm" numFmtId="0">
      <sharedItems containsString="0" containsBlank="1" containsNumber="1" minValue="0.5" maxValue="2.2999999999999998"/>
    </cacheField>
    <cacheField name="surface_area_cm-2" numFmtId="0">
      <sharedItems containsString="0" containsBlank="1" containsNumber="1" minValue="21.676989309771002" maxValue="54.035393641748001"/>
    </cacheField>
    <cacheField name="surface_area_m-2" numFmtId="0">
      <sharedItems containsString="0" containsBlank="1" containsNumber="1" minValue="2.1676989309771006E-3" maxValue="5.4035393641748003E-3"/>
    </cacheField>
    <cacheField name="delta_Weight_g_cm-2_yr" numFmtId="0">
      <sharedItems containsString="0" containsBlank="1" containsNumber="1" minValue="-0.77836690652630136" maxValue="1.0693499666034672E-2"/>
    </cacheField>
    <cacheField name="delta_Weight_kg_cm-2_yr" numFmtId="0">
      <sharedItems containsString="0" containsBlank="1" containsNumber="1" minValue="-7.7836690652630157E-4" maxValue="1.0693499666034672E-5"/>
    </cacheField>
    <cacheField name="delta_Weight_kg_m-2_yr" numFmtId="0">
      <sharedItems containsString="0" containsBlank="1" containsNumber="1" minValue="-7.7836690652630143" maxValue="0.10693499666034671"/>
    </cacheField>
    <cacheField name="delta_Weight_mg_cm-2_day-1" numFmtId="0">
      <sharedItems containsString="0" containsBlank="1" containsNumber="1" minValue="-2.1621302959063926" maxValue="2.9704165738985201E-2" count="77">
        <n v="-0.87175949529249841"/>
        <n v="-1.119580465768236"/>
        <n v="-0.61656569594049704"/>
        <n v="-0.933565847320041"/>
        <n v="-0.45857833267796161"/>
        <n v="-1.4637619211186392"/>
        <n v="-0.57387590611467076"/>
        <n v="-3.1451455835670827E-2"/>
        <n v="-1.9495765081802612E-2"/>
        <n v="-0.57023722082906125"/>
        <n v="-0.94547656553828041"/>
        <n v="-1.13187769698"/>
        <n v="-0.42738080703696335"/>
        <n v="-1.1695954771289361"/>
        <n v="-0.64976232818686885"/>
        <n v="-1.0301099358768668"/>
        <n v="-1.7430238828156735E-2"/>
        <n v="-2.2263424192686052E-2"/>
        <n v="-0.76703364300438859"/>
        <n v="-1.3767245386983076"/>
        <n v="-1.0497429578012809"/>
        <n v="-1.5665530387277704"/>
        <n v="-0.48514355106723972"/>
        <n v="-1.0883594904761797"/>
        <n v="-0.57680640850229548"/>
        <n v="-0.78030209776366555"/>
        <n v="-5.2254646366833614E-3"/>
        <n v="-2.8893957284305372E-2"/>
        <n v="-0.77513812346861943"/>
        <n v="-1.6293502320857449"/>
        <n v="-1.2115342689380668"/>
        <n v="-0.40118556875601852"/>
        <n v="-1.2601069240182192"/>
        <n v="-2.1621302959063926"/>
        <n v="-0.60578048906696824"/>
        <n v="-0.69379429874328469"/>
        <n v="3.3828684173873996E-3"/>
        <n v="-7.432003568575144E-3"/>
        <n v="-0.74008646250568078"/>
        <n v="-1.3901884411171974"/>
        <n v="-0.37529169125684014"/>
        <n v="-0.93610662429761893"/>
        <n v="-0.76109585826900339"/>
        <n v="-0.43663277996152494"/>
        <n v="-0.63146292020702055"/>
        <n v="7.8172741604269798E-4"/>
        <n v="-6.7120996824908304E-3"/>
        <n v="-1.0774175984347425"/>
        <n v="-0.40584071480273237"/>
        <n v="-0.78085936021171765"/>
        <n v="-0.6550626692310636"/>
        <n v="-0.5407610046547644"/>
        <n v="-0.92350067119591006"/>
        <n v="-0.61355037544410618"/>
        <n v="2.4252238660137319E-2"/>
        <n v="2.9704165738985201E-2"/>
        <n v="-0.75674551579278992"/>
        <n v="-0.80114925613054555"/>
        <n v="-0.64892139500648893"/>
        <n v="-0.18056904847158825"/>
        <n v="-0.56304074875280441"/>
        <n v="-0.85037451674345621"/>
        <n v="-0.45414339835500078"/>
        <n v="-0.85471715269756099"/>
        <n v="1.3582835762576226E-2"/>
        <n v="-2.1871620914302382E-2"/>
        <n v="-0.54349766068834993"/>
        <n v="-0.98816740961129301"/>
        <n v="-0.36237184192342087"/>
        <n v="-0.6971048121277541"/>
        <n v="-0.43274750870715051"/>
        <n v="-0.92077300078877078"/>
        <n v="-0.62411399674010659"/>
        <n v="-0.58640867563140486"/>
        <n v="-2.4093352611928957E-3"/>
        <n v="2.67743887691319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7801"/>
    <x v="0"/>
    <n v="9"/>
    <x v="0"/>
    <n v="35.526357118179661"/>
    <n v="34.846060752814374"/>
    <n v="-0.6802963653652867"/>
    <n v="-680.29636536528665"/>
    <n v="-22.676545512176222"/>
    <n v="-6.8029636536528668E-4"/>
    <n v="-8.1635563843834404"/>
    <n v="-8.1635563843834406E-3"/>
    <n v="3.6"/>
    <n v="1.8"/>
    <n v="0.5"/>
    <n v="26.012387171725202"/>
    <n v="2.6012387171725202E-3"/>
    <n v="-0.31383341830529943"/>
    <n v="-3.1383341830529943E-4"/>
    <n v="-3.1383341830529945"/>
    <x v="0"/>
  </r>
  <r>
    <n v="7812"/>
    <x v="0"/>
    <n v="9"/>
    <x v="0"/>
    <n v="36.724015244466194"/>
    <n v="35.470461725335362"/>
    <n v="-1.2535535191308327"/>
    <n v="-1253.5535191308327"/>
    <n v="-41.785117304361087"/>
    <n v="-1.2535535191308326E-3"/>
    <n v="-15.042642229569992"/>
    <n v="-1.5042642229569992E-2"/>
    <n v="3.6"/>
    <n v="1.8"/>
    <n v="1.5"/>
    <n v="37.322120724649203"/>
    <n v="3.7322120724649203E-3"/>
    <n v="-0.40304896767656495"/>
    <n v="-4.0304896767656494E-4"/>
    <n v="-4.03048967676565"/>
    <x v="1"/>
  </r>
  <r>
    <n v="7818"/>
    <x v="0"/>
    <n v="9"/>
    <x v="0"/>
    <n v="46.127613461789466"/>
    <n v="45.507289768761133"/>
    <n v="-0.62032369302833246"/>
    <n v="-620.3236930283324"/>
    <n v="-20.677456434277747"/>
    <n v="-6.2032369302833252E-4"/>
    <n v="-7.4438843163399895"/>
    <n v="-7.4438843163399902E-3"/>
    <n v="3.5"/>
    <n v="1.75"/>
    <n v="1.3"/>
    <n v="33.536501577073253"/>
    <n v="3.3536501577073256E-3"/>
    <n v="-0.22196365053857894"/>
    <n v="-2.2196365053857897E-4"/>
    <n v="-2.2196365053857896"/>
    <x v="2"/>
  </r>
  <r>
    <n v="7829"/>
    <x v="0"/>
    <n v="9"/>
    <x v="0"/>
    <n v="33.595586149522347"/>
    <n v="32.698123765601899"/>
    <n v="-0.8974623839204483"/>
    <n v="-897.46238392044825"/>
    <n v="-29.915412797348274"/>
    <n v="-8.974623839204483E-4"/>
    <n v="-10.76954860704538"/>
    <n v="-1.076954860704538E-2"/>
    <n v="3.4"/>
    <n v="1.7"/>
    <n v="1.3"/>
    <n v="32.044245066617997"/>
    <n v="3.2044245066617997E-3"/>
    <n v="-0.33608370503521479"/>
    <n v="-3.3608370503521477E-4"/>
    <n v="-3.3608370503521479"/>
    <x v="3"/>
  </r>
  <r>
    <n v="7830"/>
    <x v="0"/>
    <n v="9"/>
    <x v="0"/>
    <n v="46.388340776088882"/>
    <n v="45.868620400774915"/>
    <n v="-0.51972037531396609"/>
    <n v="-519.72037531396609"/>
    <n v="-17.324012510465536"/>
    <n v="-5.1972037531396609E-4"/>
    <n v="-6.2366445037675931"/>
    <n v="-6.2366445037675931E-3"/>
    <n v="3.7"/>
    <n v="1.85"/>
    <n v="1.4"/>
    <n v="37.777651659419746"/>
    <n v="3.7777651659419748E-3"/>
    <n v="-0.16508819976406616"/>
    <n v="-1.6508819976406619E-4"/>
    <n v="-1.6508819976406617"/>
    <x v="4"/>
  </r>
  <r>
    <n v="7840"/>
    <x v="0"/>
    <n v="9"/>
    <x v="0"/>
    <n v="58.389137862871571"/>
    <n v="57.271691744259734"/>
    <n v="-1.1174461186118378"/>
    <n v="-1117.4461186118378"/>
    <n v="-37.248203953727931"/>
    <n v="-1.1174461186118378E-3"/>
    <n v="-13.409353423342054"/>
    <n v="-1.3409353423342055E-2"/>
    <n v="3"/>
    <n v="1.5"/>
    <n v="1.2"/>
    <n v="25.446900494079003"/>
    <n v="2.5446900494079006E-3"/>
    <n v="-0.52695429160271012"/>
    <n v="-5.2695429160271013E-4"/>
    <n v="-5.2695429160271008"/>
    <x v="5"/>
  </r>
  <r>
    <n v="7845"/>
    <x v="0"/>
    <n v="9"/>
    <x v="0"/>
    <n v="37.363312566353379"/>
    <n v="36.531732168807785"/>
    <n v="-0.83158039754559354"/>
    <n v="-831.58039754559354"/>
    <n v="-27.719346584853117"/>
    <n v="-8.3158039754559351E-4"/>
    <n v="-9.9789647705471225"/>
    <n v="-9.9789647705471225E-3"/>
    <n v="4.0999999999999996"/>
    <n v="2.0499999999999998"/>
    <n v="1.7"/>
    <n v="48.301987048946245"/>
    <n v="4.8301987048946244E-3"/>
    <n v="-0.20659532620128146"/>
    <n v="-2.0659532620128146E-4"/>
    <n v="-2.0659532620128149"/>
    <x v="6"/>
  </r>
  <r>
    <s v="CT1"/>
    <x v="1"/>
    <n v="9"/>
    <x v="0"/>
    <n v="33.522072345579389"/>
    <n v="33.492504152546921"/>
    <n v="-2.9568193032467605E-2"/>
    <n v="-29.568193032467605"/>
    <n v="-0.98560643441558682"/>
    <n v="-2.9568193032467606E-5"/>
    <n v="-0.35481831638961125"/>
    <n v="-3.5481831638961125E-4"/>
    <n v="3.5"/>
    <n v="1.75"/>
    <n v="1.1000000000000001"/>
    <n v="31.33738671956025"/>
    <n v="3.1337386719560252E-3"/>
    <n v="-1.1322524100841499E-2"/>
    <n v="-1.1322524100841499E-5"/>
    <n v="-0.11322524100841498"/>
    <x v="7"/>
  </r>
  <r>
    <s v="CT2"/>
    <x v="1"/>
    <n v="9"/>
    <x v="0"/>
    <n v="25.197011531719799"/>
    <n v="25.175596255108136"/>
    <n v="-2.1415276611662648E-2"/>
    <n v="-21.415276611662648"/>
    <n v="-0.71384255372208827"/>
    <n v="-2.141527661166265E-5"/>
    <n v="-0.25698331933995178"/>
    <n v="-2.569833193399518E-4"/>
    <n v="3.7"/>
    <n v="1.85"/>
    <n v="1.3"/>
    <n v="36.615262377591449"/>
    <n v="3.6615262377591453E-3"/>
    <n v="-7.0184754294489405E-3"/>
    <n v="-7.0184754294489405E-6"/>
    <n v="-7.0184754294489407E-2"/>
    <x v="8"/>
  </r>
  <r>
    <n v="7802"/>
    <x v="0"/>
    <n v="11"/>
    <x v="0"/>
    <n v="39.196796065648606"/>
    <n v="38.530644243889391"/>
    <n v="-0.66615182175921461"/>
    <n v="-666.15182175921461"/>
    <n v="-22.205060725307153"/>
    <n v="-6.6615182175921463E-4"/>
    <n v="-7.9938218611105754"/>
    <n v="-7.9938218611105751E-3"/>
    <n v="3.7"/>
    <n v="1.85"/>
    <n v="1.5"/>
    <n v="38.940040941248057"/>
    <n v="3.894004094124806E-3"/>
    <n v="-0.20528539949846206"/>
    <n v="-2.0528539949846205E-4"/>
    <n v="-2.0528539949846203"/>
    <x v="9"/>
  </r>
  <r>
    <n v="7805"/>
    <x v="0"/>
    <n v="11"/>
    <x v="0"/>
    <n v="43.293361913527804"/>
    <n v="42.396479154443583"/>
    <n v="-0.89688275908422099"/>
    <n v="-896.88275908422099"/>
    <n v="-29.896091969474032"/>
    <n v="-8.9688275908422104E-4"/>
    <n v="-10.762593109010652"/>
    <n v="-1.0762593109010652E-2"/>
    <n v="3.3"/>
    <n v="1.65"/>
    <n v="1.4"/>
    <n v="31.620130058383346"/>
    <n v="3.1620130058383346E-3"/>
    <n v="-0.34037156359378096"/>
    <n v="-3.4037156359378098E-4"/>
    <n v="-3.4037156359378096"/>
    <x v="10"/>
  </r>
  <r>
    <n v="7821"/>
    <x v="0"/>
    <n v="11"/>
    <x v="0"/>
    <n v="41.667623446417835"/>
    <n v="40.216816794119183"/>
    <n v="-1.4508066522986525"/>
    <n v="-1450.8066522986524"/>
    <n v="-48.360221743288413"/>
    <n v="-1.4508066522986524E-3"/>
    <n v="-17.40967982758383"/>
    <n v="-1.7409679827583829E-2"/>
    <n v="4"/>
    <n v="2"/>
    <n v="1.4"/>
    <n v="42.725660088824"/>
    <n v="4.2725660088824002E-3"/>
    <n v="-0.40747597091280002"/>
    <n v="-4.074759709128E-4"/>
    <n v="-4.0747597091280001"/>
    <x v="11"/>
  </r>
  <r>
    <n v="7824"/>
    <x v="0"/>
    <n v="11"/>
    <x v="0"/>
    <n v="50.645864366320296"/>
    <n v="50.116790610453073"/>
    <n v="-0.52907375586722338"/>
    <n v="-529.07375586722333"/>
    <n v="-17.635791862240776"/>
    <n v="-5.2907375586722343E-4"/>
    <n v="-6.3488850704066806"/>
    <n v="-6.3488850704066808E-3"/>
    <n v="3.7"/>
    <n v="1.85"/>
    <n v="1.7"/>
    <n v="41.264819504904651"/>
    <n v="4.1264819504904654E-3"/>
    <n v="-0.15385709053330685"/>
    <n v="-1.5385709053330685E-4"/>
    <n v="-1.5385709053330683"/>
    <x v="12"/>
  </r>
  <r>
    <n v="7839"/>
    <x v="0"/>
    <n v="11"/>
    <x v="0"/>
    <n v="39.658593405748057"/>
    <n v="38.694616517994007"/>
    <n v="-0.96397688775405044"/>
    <n v="-963.97688775405049"/>
    <n v="-32.132562925135019"/>
    <n v="-9.6397688775405046E-4"/>
    <n v="-11.567722653048605"/>
    <n v="-1.1567722653048606E-2"/>
    <n v="3.3"/>
    <n v="1.65"/>
    <n v="1"/>
    <n v="27.473227755644551"/>
    <n v="2.7473227755644551E-3"/>
    <n v="-0.42105437176641691"/>
    <n v="-4.2105437176641694E-4"/>
    <n v="-4.2105437176641693"/>
    <x v="13"/>
  </r>
  <r>
    <n v="7846"/>
    <x v="0"/>
    <n v="11"/>
    <x v="0"/>
    <n v="37.832444976620899"/>
    <n v="37.124526105118704"/>
    <n v="-0.70791887150219424"/>
    <n v="-707.91887150219418"/>
    <n v="-23.597295716739804"/>
    <n v="-7.0791887150219428E-4"/>
    <n v="-8.4950264580263308"/>
    <n v="-8.4950264580263314E-3"/>
    <n v="3.4"/>
    <n v="1.7"/>
    <n v="1.7"/>
    <n v="36.316811075500397"/>
    <n v="3.6316811075500399E-3"/>
    <n v="-0.23391443814727284"/>
    <n v="-2.3391443814727285E-4"/>
    <n v="-2.3391443814727282"/>
    <x v="14"/>
  </r>
  <r>
    <n v="7862"/>
    <x v="0"/>
    <n v="11"/>
    <x v="0"/>
    <n v="37.174711073873652"/>
    <n v="35.920365455103386"/>
    <n v="-1.254345618770266"/>
    <n v="-1254.3456187702659"/>
    <n v="-41.811520625675527"/>
    <n v="-1.254345618770266E-3"/>
    <n v="-15.052147425243191"/>
    <n v="-1.5052147425243191E-2"/>
    <n v="3.8"/>
    <n v="1.9"/>
    <n v="1.5"/>
    <n v="40.589377084382797"/>
    <n v="4.0589377084382797E-3"/>
    <n v="-0.3708395769156721"/>
    <n v="-3.7083957691567206E-4"/>
    <n v="-3.7083957691567209"/>
    <x v="15"/>
  </r>
  <r>
    <s v="CT5"/>
    <x v="1"/>
    <n v="11"/>
    <x v="0"/>
    <n v="33.283522003049121"/>
    <n v="33.266962969068658"/>
    <n v="-1.6559033980463767E-2"/>
    <n v="-16.559033980463767"/>
    <n v="-0.55196779934879225"/>
    <n v="-1.6559033980463766E-5"/>
    <n v="-0.1987084077655652"/>
    <n v="-1.9870840776556521E-4"/>
    <n v="3.6"/>
    <n v="1.8"/>
    <n v="1"/>
    <n v="31.667253948187202"/>
    <n v="3.1667253948187203E-3"/>
    <n v="-6.2748859781364243E-3"/>
    <n v="-6.2748859781364244E-6"/>
    <n v="-6.2748859781364241E-2"/>
    <x v="16"/>
  </r>
  <r>
    <s v="CT6"/>
    <x v="1"/>
    <n v="11"/>
    <x v="0"/>
    <n v="36.062523930932137"/>
    <n v="36.042548321548267"/>
    <n v="-1.9975609383870108E-2"/>
    <n v="-19.975609383870108"/>
    <n v="-0.66585364612900355"/>
    <n v="-1.9975609383870107E-5"/>
    <n v="-0.23970731260644129"/>
    <n v="-2.397073126064413E-4"/>
    <n v="3.4"/>
    <n v="1.7"/>
    <n v="1.1000000000000001"/>
    <n v="29.9079620621768"/>
    <n v="2.9907962062176801E-3"/>
    <n v="-8.0148327093669779E-3"/>
    <n v="-8.0148327093669786E-6"/>
    <n v="-8.0148327093669786E-2"/>
    <x v="17"/>
  </r>
  <r>
    <n v="7811"/>
    <x v="0"/>
    <n v="10"/>
    <x v="1"/>
    <n v="40.020192484265472"/>
    <n v="39.135347979157629"/>
    <n v="-0.88484450510784285"/>
    <n v="-884.84450510784291"/>
    <n v="-29.494816836928099"/>
    <n v="-8.848445051078429E-4"/>
    <n v="-10.618134061294114"/>
    <n v="-1.0618134061294115E-2"/>
    <n v="3.6"/>
    <n v="1.8"/>
    <n v="1.6"/>
    <n v="38.453094079941607"/>
    <n v="3.8453094079941609E-3"/>
    <n v="-0.27613211148157984"/>
    <n v="-2.7613211148157989E-4"/>
    <n v="-2.7613211148157988"/>
    <x v="18"/>
  </r>
  <r>
    <n v="7815"/>
    <x v="0"/>
    <n v="10"/>
    <x v="1"/>
    <n v="46.765051341236266"/>
    <n v="45.130160631849009"/>
    <n v="-1.6348907093872569"/>
    <n v="-1634.8907093872569"/>
    <n v="-54.496356979575232"/>
    <n v="-1.634890709387257E-3"/>
    <n v="-19.618688512647083"/>
    <n v="-1.9618688512647083E-2"/>
    <n v="3.6"/>
    <n v="1.8"/>
    <n v="1.7"/>
    <n v="39.584067435234005"/>
    <n v="3.9584067435234002E-3"/>
    <n v="-0.49562083393139067"/>
    <n v="-4.9562083393139074E-4"/>
    <n v="-4.9562083393139069"/>
    <x v="19"/>
  </r>
  <r>
    <n v="7819"/>
    <x v="0"/>
    <n v="10"/>
    <x v="1"/>
    <n v="40.350852431618343"/>
    <n v="39.398593980901786"/>
    <n v="-0.95225845071655613"/>
    <n v="-952.25845071655613"/>
    <n v="-31.741948357218536"/>
    <n v="-9.5225845071655619E-4"/>
    <n v="-11.427101408598674"/>
    <n v="-1.1427101408598674E-2"/>
    <n v="3.5"/>
    <n v="1.75"/>
    <n v="1"/>
    <n v="30.237829290803752"/>
    <n v="3.0237829290803752E-3"/>
    <n v="-0.3779074648084611"/>
    <n v="-3.7790746480846111E-4"/>
    <n v="-3.7790746480846114"/>
    <x v="20"/>
  </r>
  <r>
    <n v="7826"/>
    <x v="0"/>
    <n v="10"/>
    <x v="1"/>
    <n v="54.066673279315616"/>
    <n v="52.022540084344946"/>
    <n v="-2.0441331949706694"/>
    <n v="-2044.1331949706694"/>
    <n v="-68.137773165688984"/>
    <n v="-2.0441331949706694E-3"/>
    <n v="-24.529598339648032"/>
    <n v="-2.4529598339648032E-2"/>
    <n v="3.9"/>
    <n v="1.95"/>
    <n v="1.6"/>
    <n v="43.495350288953546"/>
    <n v="4.3495350288953547E-3"/>
    <n v="-0.56395909394199728"/>
    <n v="-5.6395909394199725E-4"/>
    <n v="-5.639590939419973"/>
    <x v="21"/>
  </r>
  <r>
    <n v="7832"/>
    <x v="0"/>
    <n v="10"/>
    <x v="1"/>
    <n v="50.076441354171806"/>
    <n v="49.407732205415229"/>
    <n v="-0.66870914875657661"/>
    <n v="-668.70914875657661"/>
    <n v="-22.290304958552554"/>
    <n v="-6.6870914875657658E-4"/>
    <n v="-8.0245097850789193"/>
    <n v="-8.0245097850789194E-3"/>
    <n v="3.9"/>
    <n v="1.95"/>
    <n v="1.8"/>
    <n v="45.945792558753752"/>
    <n v="4.5945792558753753E-3"/>
    <n v="-0.17465167838420631"/>
    <n v="-1.7465167838420629E-4"/>
    <n v="-1.746516783842063"/>
    <x v="22"/>
  </r>
  <r>
    <n v="7833"/>
    <x v="0"/>
    <n v="10"/>
    <x v="1"/>
    <n v="38.786584762584603"/>
    <n v="37.432588619405614"/>
    <n v="-1.3539961431789891"/>
    <n v="-1353.9961431789891"/>
    <n v="-45.133204772632972"/>
    <n v="-1.3539961431789892E-3"/>
    <n v="-16.247953718147869"/>
    <n v="-1.624795371814787E-2"/>
    <n v="4"/>
    <n v="2"/>
    <n v="1.3"/>
    <n v="41.469023027388005"/>
    <n v="4.1469023027388011E-3"/>
    <n v="-0.39180941657142465"/>
    <n v="-3.9180941657142472E-4"/>
    <n v="-3.9180941657142463"/>
    <x v="23"/>
  </r>
  <r>
    <n v="7836"/>
    <x v="0"/>
    <n v="10"/>
    <x v="1"/>
    <n v="57.04172791271867"/>
    <n v="56.193669429787271"/>
    <n v="-0.84805848293139974"/>
    <n v="-848.05848293139979"/>
    <n v="-28.268616097713327"/>
    <n v="-8.4805848293139979E-4"/>
    <n v="-10.176701795176797"/>
    <n v="-1.0176701795176797E-2"/>
    <n v="4"/>
    <n v="2"/>
    <n v="1.9"/>
    <n v="49.008845396003998"/>
    <n v="4.9008845396004003E-3"/>
    <n v="-0.20765030706082638"/>
    <n v="-2.0765030706082637E-4"/>
    <n v="-2.0765030706082634"/>
    <x v="24"/>
  </r>
  <r>
    <n v="7855"/>
    <x v="0"/>
    <n v="10"/>
    <x v="1"/>
    <n v="51.715585958643743"/>
    <n v="50.653643231058879"/>
    <n v="-1.0619427275848636"/>
    <n v="-1061.9427275848636"/>
    <n v="-35.398090919495452"/>
    <n v="-1.0619427275848636E-3"/>
    <n v="-12.743312731018364"/>
    <n v="-1.2743312731018364E-2"/>
    <n v="3.8"/>
    <n v="1.9"/>
    <n v="1.9"/>
    <n v="45.364597917839596"/>
    <n v="4.5364597917839601E-3"/>
    <n v="-0.28090875519491965"/>
    <n v="-2.8090875519491964E-4"/>
    <n v="-2.809087551949196"/>
    <x v="25"/>
  </r>
  <r>
    <s v="CT3"/>
    <x v="1"/>
    <n v="10"/>
    <x v="1"/>
    <n v="36.164825045593311"/>
    <n v="36.159813975722152"/>
    <n v="-5.0110698711591795E-3"/>
    <n v="-5.0110698711591795"/>
    <n v="-0.16703566237197265"/>
    <n v="-5.0110698711591794E-6"/>
    <n v="-6.0132838453910153E-2"/>
    <n v="-6.0132838453910156E-5"/>
    <n v="3.7"/>
    <n v="1.85"/>
    <n v="0.9"/>
    <n v="31.965705250278251"/>
    <n v="3.1965705250278252E-3"/>
    <n v="-1.8811672692060099E-3"/>
    <n v="-1.8811672692060101E-6"/>
    <n v="-1.8811672692060102E-2"/>
    <x v="26"/>
  </r>
  <r>
    <s v="CT4"/>
    <x v="1"/>
    <n v="10"/>
    <x v="1"/>
    <n v="26.72335064887961"/>
    <n v="26.695233698519964"/>
    <n v="-2.8116950359645898E-2"/>
    <n v="-28.116950359645898"/>
    <n v="-0.93723167865486323"/>
    <n v="-2.8116950359645899E-5"/>
    <n v="-0.33740340431575078"/>
    <n v="-3.3740340431575081E-4"/>
    <n v="3.5"/>
    <n v="1.75"/>
    <n v="1.2"/>
    <n v="32.436944148316748"/>
    <n v="3.2436944148316747E-3"/>
    <n v="-1.0401824622349934E-2"/>
    <n v="-1.0401824622349936E-5"/>
    <n v="-0.10401824622349935"/>
    <x v="27"/>
  </r>
  <r>
    <n v="7816"/>
    <x v="0"/>
    <n v="16"/>
    <x v="1"/>
    <n v="40.033540632453118"/>
    <n v="39.125831673152625"/>
    <n v="-0.90770895930049278"/>
    <n v="-907.70895930049278"/>
    <n v="-30.256965310016426"/>
    <n v="-9.0770895930049279E-4"/>
    <n v="-10.892507511605913"/>
    <n v="-1.0892507511605913E-2"/>
    <n v="3.5"/>
    <n v="1.75"/>
    <n v="1.8"/>
    <n v="39.034288720855756"/>
    <n v="3.9034288720855756E-3"/>
    <n v="-0.27904972444870296"/>
    <n v="-2.7904972444870298E-4"/>
    <n v="-2.7904972444870295"/>
    <x v="28"/>
  </r>
  <r>
    <n v="7820"/>
    <x v="0"/>
    <n v="16"/>
    <x v="1"/>
    <n v="55.679255168385566"/>
    <n v="53.832664403417667"/>
    <n v="-1.8465907649678996"/>
    <n v="-1846.5907649678998"/>
    <n v="-61.553025498929991"/>
    <n v="-1.8465907649678997E-3"/>
    <n v="-22.159089179614796"/>
    <n v="-2.2159089179614795E-2"/>
    <n v="3.7"/>
    <n v="1.85"/>
    <n v="1.4"/>
    <n v="37.777651659419746"/>
    <n v="3.7777651659419748E-3"/>
    <n v="-0.58656608355086814"/>
    <n v="-5.8656608355086811E-4"/>
    <n v="-5.865660835508681"/>
    <x v="29"/>
  </r>
  <r>
    <n v="7837"/>
    <x v="0"/>
    <n v="16"/>
    <x v="1"/>
    <n v="41.591865930989286"/>
    <n v="39.901936592451733"/>
    <n v="-1.6899293385375529"/>
    <n v="-1689.9293385375529"/>
    <n v="-56.330977951251761"/>
    <n v="-1.689929338537553E-3"/>
    <n v="-20.279152062450635"/>
    <n v="-2.0279152062450637E-2"/>
    <n v="4"/>
    <n v="2"/>
    <n v="1.7"/>
    <n v="46.495571273132001"/>
    <n v="4.6495571273132003E-3"/>
    <n v="-0.4361523368177041"/>
    <n v="-4.3615233681770413E-4"/>
    <n v="-4.3615233681770409"/>
    <x v="30"/>
  </r>
  <r>
    <n v="7844"/>
    <x v="0"/>
    <n v="16"/>
    <x v="1"/>
    <n v="44.431601887868972"/>
    <n v="43.87124510471223"/>
    <n v="-0.56035678315674176"/>
    <n v="-560.35678315674181"/>
    <n v="-18.678559438558061"/>
    <n v="-5.6035678315674174E-4"/>
    <n v="-6.7242813978809011"/>
    <n v="-6.7242813978809005E-3"/>
    <n v="3.8"/>
    <n v="1.9"/>
    <n v="2"/>
    <n v="46.5584031262038"/>
    <n v="4.6558403126203806E-3"/>
    <n v="-0.14442680475216663"/>
    <n v="-1.4442680475216661E-4"/>
    <n v="-1.444268047521666"/>
    <x v="31"/>
  </r>
  <r>
    <n v="7850"/>
    <x v="0"/>
    <n v="16"/>
    <x v="1"/>
    <n v="53.436590129162163"/>
    <n v="51.87783520866396"/>
    <n v="-1.5587549204982025"/>
    <n v="-1558.7549204982024"/>
    <n v="-51.958497349940082"/>
    <n v="-1.5587549204982025E-3"/>
    <n v="-18.70505904597843"/>
    <n v="-1.8705059045978429E-2"/>
    <n v="3.5"/>
    <n v="1.75"/>
    <n v="2"/>
    <n v="41.233403578368751"/>
    <n v="4.1233403578368752E-3"/>
    <n v="-0.45363849264655898"/>
    <n v="-4.5363849264655893E-4"/>
    <n v="-4.5363849264655887"/>
    <x v="32"/>
  </r>
  <r>
    <n v="7853"/>
    <x v="0"/>
    <n v="16"/>
    <x v="1"/>
    <n v="31.951861647317017"/>
    <n v="30.54580738799617"/>
    <n v="-1.4060542593208467"/>
    <n v="-1406.0542593208468"/>
    <n v="-46.86847531069489"/>
    <n v="-1.4060542593208468E-3"/>
    <n v="-16.872651111850161"/>
    <n v="-1.6872651111850163E-2"/>
    <n v="3"/>
    <n v="1.5"/>
    <n v="0.8"/>
    <n v="21.676989309771002"/>
    <n v="2.1676989309771006E-3"/>
    <n v="-0.77836690652630136"/>
    <n v="-7.7836690652630157E-4"/>
    <n v="-7.7836690652630143"/>
    <x v="33"/>
  </r>
  <r>
    <n v="7857"/>
    <x v="0"/>
    <n v="16"/>
    <x v="1"/>
    <n v="47.906823176254676"/>
    <n v="47.241398829742295"/>
    <n v="-0.66542434651238125"/>
    <n v="-665.42434651238125"/>
    <n v="-22.180811550412709"/>
    <n v="-6.6542434651238125E-4"/>
    <n v="-7.985092158148575"/>
    <n v="-7.985092158148575E-3"/>
    <n v="3.7"/>
    <n v="1.85"/>
    <n v="1.3"/>
    <n v="36.615262377591449"/>
    <n v="3.6615262377591453E-3"/>
    <n v="-0.21808097606410853"/>
    <n v="-2.1808097606410855E-4"/>
    <n v="-2.1808097606410852"/>
    <x v="34"/>
  </r>
  <r>
    <n v="7860"/>
    <x v="0"/>
    <n v="16"/>
    <x v="1"/>
    <n v="39.820841982843838"/>
    <n v="38.986156859208215"/>
    <n v="-0.83468512363562297"/>
    <n v="-834.68512363562297"/>
    <n v="-27.822837454520766"/>
    <n v="-8.3468512363562295E-4"/>
    <n v="-10.016221483627476"/>
    <n v="-1.0016221483627475E-2"/>
    <n v="3.7"/>
    <n v="1.85"/>
    <n v="1.6"/>
    <n v="40.102430223076354"/>
    <n v="4.0102430223076359E-3"/>
    <n v="-0.2497659475475825"/>
    <n v="-2.4976594754758249E-4"/>
    <n v="-2.4976594754758246"/>
    <x v="35"/>
  </r>
  <r>
    <s v="CT15"/>
    <x v="1"/>
    <n v="16"/>
    <x v="1"/>
    <n v="29.30214177227063"/>
    <n v="29.305809886535819"/>
    <n v="3.6681142651886489E-3"/>
    <n v="3.6681142651886489"/>
    <n v="0.12227047550628829"/>
    <n v="3.6681142651886491E-6"/>
    <n v="4.4017371182263787E-2"/>
    <n v="4.4017371182263788E-5"/>
    <n v="3.9"/>
    <n v="1.95"/>
    <n v="1"/>
    <n v="36.144023479552949"/>
    <n v="3.6144023479552953E-3"/>
    <n v="1.2178326302594638E-3"/>
    <n v="1.2178326302594638E-6"/>
    <n v="1.2178326302594638E-2"/>
    <x v="36"/>
  </r>
  <r>
    <s v="CT16"/>
    <x v="1"/>
    <n v="16"/>
    <x v="1"/>
    <n v="28.160347803331305"/>
    <n v="28.152628846156496"/>
    <n v="-7.7189571748093044E-3"/>
    <n v="-7.7189571748093044"/>
    <n v="-0.25729857249364346"/>
    <n v="-7.7189571748093052E-6"/>
    <n v="-9.2627486097711653E-2"/>
    <n v="-9.2627486097711663E-5"/>
    <n v="3.8"/>
    <n v="1.9"/>
    <n v="1"/>
    <n v="34.620351042561794"/>
    <n v="3.4620351042561797E-3"/>
    <n v="-2.6755212846870523E-3"/>
    <n v="-2.6755212846870523E-6"/>
    <n v="-2.6755212846870522E-2"/>
    <x v="37"/>
  </r>
  <r>
    <n v="7808"/>
    <x v="0"/>
    <n v="13"/>
    <x v="2"/>
    <n v="42.470261271788459"/>
    <n v="41.605691357287419"/>
    <n v="-0.8645699145010397"/>
    <n v="-864.56991450103965"/>
    <n v="-28.818997150034654"/>
    <n v="-8.6456991450103971E-4"/>
    <n v="-10.374838974012476"/>
    <n v="-1.0374838974012476E-2"/>
    <n v="3.7"/>
    <n v="1.85"/>
    <n v="1.5"/>
    <n v="38.940040941248057"/>
    <n v="3.894004094124806E-3"/>
    <n v="-0.26643112650204509"/>
    <n v="-2.6643112650204508E-4"/>
    <n v="-2.6643112650204506"/>
    <x v="38"/>
  </r>
  <r>
    <n v="7828"/>
    <x v="0"/>
    <n v="13"/>
    <x v="2"/>
    <n v="32.760021446643741"/>
    <n v="31.453075262873174"/>
    <n v="-1.3069461837705667"/>
    <n v="-1306.9461837705667"/>
    <n v="-43.564872792352226"/>
    <n v="-1.3069461837705667E-3"/>
    <n v="-15.6833542052468"/>
    <n v="-1.5683354205246802E-2"/>
    <n v="3.5"/>
    <n v="1.75"/>
    <n v="1.1000000000000001"/>
    <n v="31.33738671956025"/>
    <n v="3.1337386719560252E-3"/>
    <n v="-0.50046783880219103"/>
    <n v="-5.0046783880219111E-4"/>
    <n v="-5.0046783880219108"/>
    <x v="39"/>
  </r>
  <r>
    <n v="7831"/>
    <x v="0"/>
    <n v="13"/>
    <x v="2"/>
    <n v="46.025104800375395"/>
    <n v="45.579437651937582"/>
    <n v="-0.44566714843781341"/>
    <n v="-445.66714843781341"/>
    <n v="-14.85557161459378"/>
    <n v="-4.4566714843781343E-4"/>
    <n v="-5.3480057812537609"/>
    <n v="-5.3480057812537608E-3"/>
    <n v="3.6"/>
    <n v="1.8"/>
    <n v="1.7"/>
    <n v="39.584067435234005"/>
    <n v="3.9584067435234002E-3"/>
    <n v="-0.13510500885246246"/>
    <n v="-1.3510500885246244E-4"/>
    <n v="-1.3510500885246246"/>
    <x v="40"/>
  </r>
  <r>
    <n v="7834"/>
    <x v="0"/>
    <n v="13"/>
    <x v="2"/>
    <n v="47.453534025764689"/>
    <n v="46.262042289893124"/>
    <n v="-1.1914917358715655"/>
    <n v="-1191.4917358715657"/>
    <n v="-39.716391195718856"/>
    <n v="-1.1914917358715655E-3"/>
    <n v="-14.297900830458786"/>
    <n v="-1.4297900830458787E-2"/>
    <n v="3.7"/>
    <n v="1.85"/>
    <n v="1.8"/>
    <n v="42.427208786732947"/>
    <n v="4.2427208786732949E-3"/>
    <n v="-0.33699838474714278"/>
    <n v="-3.3699838474714281E-4"/>
    <n v="-3.3699838474714277"/>
    <x v="41"/>
  </r>
  <r>
    <n v="7847"/>
    <x v="0"/>
    <n v="13"/>
    <x v="2"/>
    <n v="44.647628648387254"/>
    <n v="43.847104051418405"/>
    <n v="-0.80052459696884881"/>
    <n v="-800.52459696884875"/>
    <n v="-26.684153232294957"/>
    <n v="-8.0052459696884886E-4"/>
    <n v="-9.6062951636261857"/>
    <n v="-9.6062951636261863E-3"/>
    <n v="3.6"/>
    <n v="1.8"/>
    <n v="1.3"/>
    <n v="35.060174014064401"/>
    <n v="3.5060174014064404E-3"/>
    <n v="-0.2739945089768413"/>
    <n v="-2.7399450897684131E-4"/>
    <n v="-2.7399450897684128"/>
    <x v="42"/>
  </r>
  <r>
    <n v="7856"/>
    <x v="0"/>
    <n v="13"/>
    <x v="2"/>
    <n v="60.313020879642529"/>
    <n v="59.671877860803981"/>
    <n v="-0.64114301883854807"/>
    <n v="-641.14301883854807"/>
    <n v="-21.371433961284936"/>
    <n v="-6.4114301883854807E-4"/>
    <n v="-7.6937162260625769"/>
    <n v="-7.6937162260625764E-3"/>
    <n v="3.8"/>
    <n v="1.9"/>
    <n v="2.2000000000000002"/>
    <n v="48.946013542932199"/>
    <n v="4.8946013542932199E-3"/>
    <n v="-0.157187800786149"/>
    <n v="-1.5718780078614896E-4"/>
    <n v="-1.5718780078614898"/>
    <x v="43"/>
  </r>
  <r>
    <n v="7859"/>
    <x v="0"/>
    <n v="13"/>
    <x v="2"/>
    <n v="49.279126260541602"/>
    <n v="48.419744416285113"/>
    <n v="-0.85938184425648956"/>
    <n v="-859.38184425648956"/>
    <n v="-28.646061475216317"/>
    <n v="-8.5938184425648958E-4"/>
    <n v="-10.312582131077875"/>
    <n v="-1.0312582131077875E-2"/>
    <n v="3.8"/>
    <n v="1.9"/>
    <n v="1.9"/>
    <n v="45.364597917839596"/>
    <n v="4.5364597917839601E-3"/>
    <n v="-0.22732665127452742"/>
    <n v="-2.2732665127452742E-4"/>
    <n v="-2.2732665127452742"/>
    <x v="44"/>
  </r>
  <r>
    <s v="CT10"/>
    <x v="1"/>
    <n v="13"/>
    <x v="2"/>
    <n v="23.831843644861952"/>
    <n v="23.832612823066373"/>
    <n v="7.6917820442190532E-4"/>
    <n v="0.76917820442190532"/>
    <n v="2.5639273480730179E-2"/>
    <n v="7.6917820442190532E-7"/>
    <n v="9.2301384530628638E-3"/>
    <n v="9.2301384530628638E-6"/>
    <n v="3.6"/>
    <n v="1.8"/>
    <n v="1.1000000000000001"/>
    <n v="32.798227303479607"/>
    <n v="3.2798227303479609E-3"/>
    <n v="2.8142186977537126E-4"/>
    <n v="2.8142186977537125E-7"/>
    <n v="2.8142186977537123E-3"/>
    <x v="45"/>
  </r>
  <r>
    <s v="CT9"/>
    <x v="1"/>
    <n v="13"/>
    <x v="2"/>
    <n v="30.136233165707594"/>
    <n v="30.130365796148187"/>
    <n v="-5.8673695594073649E-3"/>
    <n v="-5.8673695594073649"/>
    <n v="-0.19557898531357884"/>
    <n v="-5.8673695594073654E-6"/>
    <n v="-7.0408434712888379E-2"/>
    <n v="-7.0408434712888388E-5"/>
    <n v="3.5"/>
    <n v="1.75"/>
    <n v="0.9"/>
    <n v="29.138271862047251"/>
    <n v="2.9138271862047252E-3"/>
    <n v="-2.4163558856966985E-3"/>
    <n v="-2.4163558856966988E-6"/>
    <n v="-2.4163558856966989E-2"/>
    <x v="46"/>
  </r>
  <r>
    <n v="7806"/>
    <x v="0"/>
    <n v="15"/>
    <x v="2"/>
    <n v="45.026326649218525"/>
    <n v="43.842828807510848"/>
    <n v="-1.1834978417076769"/>
    <n v="-1183.4978417076768"/>
    <n v="-39.449928056922559"/>
    <n v="-1.183497841707677E-3"/>
    <n v="-14.201974100492123"/>
    <n v="-1.4201974100492124E-2"/>
    <n v="3.7"/>
    <n v="1.85"/>
    <n v="1.3"/>
    <n v="36.615262377591449"/>
    <n v="3.6615262377591453E-3"/>
    <n v="-0.38787033543650734"/>
    <n v="-3.8787033543650736E-4"/>
    <n v="-3.8787033543650735"/>
    <x v="47"/>
  </r>
  <r>
    <n v="7817"/>
    <x v="0"/>
    <n v="15"/>
    <x v="2"/>
    <n v="47.282108461536971"/>
    <n v="46.737243105483223"/>
    <n v="-0.54486535605374797"/>
    <n v="-544.86535605374797"/>
    <n v="-18.162178535124934"/>
    <n v="-5.4486535605374796E-4"/>
    <n v="-6.5383842726449757"/>
    <n v="-6.5383842726449756E-3"/>
    <n v="3.7"/>
    <n v="1.85"/>
    <n v="2"/>
    <n v="44.751987350389555"/>
    <n v="4.4751987350389556E-3"/>
    <n v="-0.14610265732898364"/>
    <n v="-1.4610265732898365E-4"/>
    <n v="-1.4610265732898364"/>
    <x v="48"/>
  </r>
  <r>
    <n v="7825"/>
    <x v="0"/>
    <n v="15"/>
    <x v="2"/>
    <n v="35.795521121073229"/>
    <n v="34.984512366111232"/>
    <n v="-0.8110087549619962"/>
    <n v="-811.00875496199615"/>
    <n v="-27.033625165399872"/>
    <n v="-8.1100875496199624E-4"/>
    <n v="-9.7321050595439544"/>
    <n v="-9.7321050595439544E-3"/>
    <n v="3.8"/>
    <n v="1.9"/>
    <n v="1"/>
    <n v="34.620351042561794"/>
    <n v="3.4620351042561797E-3"/>
    <n v="-0.28110936967621836"/>
    <n v="-2.8110936967621833E-4"/>
    <n v="-2.8110936967621831"/>
    <x v="49"/>
  </r>
  <r>
    <n v="7841"/>
    <x v="0"/>
    <n v="15"/>
    <x v="2"/>
    <n v="46.108558938631525"/>
    <n v="45.240519817401896"/>
    <n v="-0.86803912122962856"/>
    <n v="-868.03912122962856"/>
    <n v="-28.934637374320953"/>
    <n v="-8.6803912122962858E-4"/>
    <n v="-10.416469454755543"/>
    <n v="-1.0416469454755543E-2"/>
    <n v="3.8"/>
    <n v="1.9"/>
    <n v="1.8"/>
    <n v="44.170792709475393"/>
    <n v="4.4170792709475395E-3"/>
    <n v="-0.23582256092318288"/>
    <n v="-2.3582256092318288E-4"/>
    <n v="-2.3582256092318286"/>
    <x v="50"/>
  </r>
  <r>
    <n v="7842"/>
    <x v="0"/>
    <n v="15"/>
    <x v="2"/>
    <n v="52.069183441319097"/>
    <n v="51.445365427716496"/>
    <n v="-0.6238180136026017"/>
    <n v="-623.8180136026017"/>
    <n v="-20.793933786753389"/>
    <n v="-6.2381801360260173E-4"/>
    <n v="-7.4858161632312203"/>
    <n v="-7.4858161632312212E-3"/>
    <n v="3.4"/>
    <n v="1.7"/>
    <n v="1.9"/>
    <n v="38.453094079941593"/>
    <n v="3.8453094079941596E-3"/>
    <n v="-0.19467396167571518"/>
    <n v="-1.9467396167571521E-4"/>
    <n v="-1.946739616757152"/>
    <x v="51"/>
  </r>
  <r>
    <n v="7843"/>
    <x v="0"/>
    <n v="15"/>
    <x v="2"/>
    <n v="40.353924359844967"/>
    <n v="39.339497778393365"/>
    <n v="-1.0144265814516018"/>
    <n v="-1014.4265814516018"/>
    <n v="-33.814219381720058"/>
    <n v="-1.0144265814516018E-3"/>
    <n v="-12.173118977419222"/>
    <n v="-1.2173118977419222E-2"/>
    <n v="3.7"/>
    <n v="1.85"/>
    <n v="1.3"/>
    <n v="36.615262377591449"/>
    <n v="3.6615262377591453E-3"/>
    <n v="-0.33246024163052768"/>
    <n v="-3.3246024163052768E-4"/>
    <n v="-3.3246024163052765"/>
    <x v="52"/>
  </r>
  <r>
    <n v="7864"/>
    <x v="0"/>
    <n v="15"/>
    <x v="2"/>
    <n v="45.358552798298277"/>
    <n v="44.62040696471059"/>
    <n v="-0.73814583358768715"/>
    <n v="-738.14583358768709"/>
    <n v="-24.604861119589568"/>
    <n v="-7.3814583358768721E-4"/>
    <n v="-8.8577500030522458"/>
    <n v="-8.857750003052247E-3"/>
    <n v="3.7"/>
    <n v="1.85"/>
    <n v="1.6"/>
    <n v="40.102430223076354"/>
    <n v="4.0102430223076359E-3"/>
    <n v="-0.22087813515987825"/>
    <n v="-2.2087813515987828E-4"/>
    <n v="-2.2087813515987826"/>
    <x v="53"/>
  </r>
  <r>
    <s v="CT13"/>
    <x v="1"/>
    <n v="15"/>
    <x v="2"/>
    <n v="31.108808821412421"/>
    <n v="31.135734598821497"/>
    <n v="2.692577740907609E-2"/>
    <n v="26.92577740907609"/>
    <n v="0.89752591363586964"/>
    <n v="2.6925777409076093E-5"/>
    <n v="0.32310932890891308"/>
    <n v="3.231093289089131E-4"/>
    <n v="3.8"/>
    <n v="1.9"/>
    <n v="1.2"/>
    <n v="37.0079614592902"/>
    <n v="3.7007961459290203E-3"/>
    <n v="8.7308059176494351E-3"/>
    <n v="8.7308059176494351E-6"/>
    <n v="8.730805917649434E-2"/>
    <x v="54"/>
  </r>
  <r>
    <s v="CT14"/>
    <x v="1"/>
    <n v="15"/>
    <x v="2"/>
    <n v="28.244212304420106"/>
    <n v="28.27373357673806"/>
    <n v="2.9521272317953873E-2"/>
    <n v="29.521272317953873"/>
    <n v="0.98404241059846242"/>
    <n v="2.9521272317953873E-5"/>
    <n v="0.35425526781544647"/>
    <n v="3.5425526781544646E-4"/>
    <n v="3.7"/>
    <n v="1.85"/>
    <n v="1"/>
    <n v="33.128094532106552"/>
    <n v="3.3128094532106555E-3"/>
    <n v="1.0693499666034672E-2"/>
    <n v="1.0693499666034672E-5"/>
    <n v="0.10693499666034671"/>
    <x v="55"/>
  </r>
  <r>
    <n v="7803"/>
    <x v="0"/>
    <n v="12"/>
    <x v="3"/>
    <n v="36.867738171388318"/>
    <n v="36.375619237706594"/>
    <n v="-0.49211893368172355"/>
    <n v="-492.11893368172355"/>
    <n v="-16.403964456057452"/>
    <n v="-4.9211893368172356E-4"/>
    <n v="-5.9054272041806826"/>
    <n v="-5.9054272041806823E-3"/>
    <n v="3"/>
    <n v="1.5"/>
    <n v="0.8"/>
    <n v="21.676989309771002"/>
    <n v="2.1676989309771006E-3"/>
    <n v="-0.2724283856854044"/>
    <n v="-2.7242838568540436E-4"/>
    <n v="-2.7242838568540435"/>
    <x v="56"/>
  </r>
  <r>
    <n v="7809"/>
    <x v="0"/>
    <n v="12"/>
    <x v="3"/>
    <n v="39.180495257702667"/>
    <n v="38.374462958951874"/>
    <n v="-0.80603229875079307"/>
    <n v="-806.03229875079307"/>
    <n v="-26.867743291693102"/>
    <n v="-8.0603229875079313E-4"/>
    <n v="-9.6723875850095169"/>
    <n v="-9.6723875850095176E-3"/>
    <n v="3.5"/>
    <n v="1.75"/>
    <n v="1.3"/>
    <n v="33.536501577073253"/>
    <n v="3.3536501577073256E-3"/>
    <n v="-0.2884137322069964"/>
    <n v="-2.8841373220699643E-4"/>
    <n v="-2.8841373220699635"/>
    <x v="57"/>
  </r>
  <r>
    <n v="7813"/>
    <x v="0"/>
    <n v="12"/>
    <x v="3"/>
    <n v="53.612266602751845"/>
    <n v="52.63371619284316"/>
    <n v="-0.97855040990868503"/>
    <n v="-978.55040990868497"/>
    <n v="-32.618346996956163"/>
    <n v="-9.7855040990868503E-4"/>
    <n v="-11.74260491890422"/>
    <n v="-1.174260491890422E-2"/>
    <n v="4"/>
    <n v="2"/>
    <n v="2"/>
    <n v="50.265482457440001"/>
    <n v="5.0265482457440003E-3"/>
    <n v="-0.23361170220233604"/>
    <n v="-2.3361170220233604E-4"/>
    <n v="-2.3361170220233602"/>
    <x v="58"/>
  </r>
  <r>
    <n v="7838"/>
    <x v="0"/>
    <n v="12"/>
    <x v="3"/>
    <n v="37.853116006763301"/>
    <n v="37.621668053136517"/>
    <n v="-0.23144795362678394"/>
    <n v="-231.44795362678394"/>
    <n v="-7.7149317875594647"/>
    <n v="-2.3144795362678395E-4"/>
    <n v="-2.7773754435214073"/>
    <n v="-2.7773754435214074E-3"/>
    <n v="4"/>
    <n v="2"/>
    <n v="1.4"/>
    <n v="42.725660088824"/>
    <n v="4.2725660088824002E-3"/>
    <n v="-6.5004857449771775E-2"/>
    <n v="-6.5004857449771778E-5"/>
    <n v="-0.65004857449771769"/>
    <x v="59"/>
  </r>
  <r>
    <n v="7851"/>
    <x v="0"/>
    <n v="12"/>
    <x v="3"/>
    <n v="59.700003698663103"/>
    <n v="58.882532129822536"/>
    <n v="-0.81747156884056693"/>
    <n v="-817.47156884056699"/>
    <n v="-27.249052294685566"/>
    <n v="-8.1747156884056694E-4"/>
    <n v="-9.8096588260868032"/>
    <n v="-9.8096588260868037E-3"/>
    <n v="3.9"/>
    <n v="1.95"/>
    <n v="2"/>
    <n v="48.396234828553943"/>
    <n v="4.8396234828553949E-3"/>
    <n v="-0.20269466955100959"/>
    <n v="-2.0269466955100961E-4"/>
    <n v="-2.0269466955100959"/>
    <x v="60"/>
  </r>
  <r>
    <n v="7854"/>
    <x v="0"/>
    <n v="12"/>
    <x v="3"/>
    <n v="48.990804165416691"/>
    <n v="47.818670231110332"/>
    <n v="-1.172133934306359"/>
    <n v="-1172.1339343063592"/>
    <n v="-39.071131143545308"/>
    <n v="-1.172133934306359E-3"/>
    <n v="-14.065607211676308"/>
    <n v="-1.4065607211676307E-2"/>
    <n v="3.9"/>
    <n v="1.95"/>
    <n v="1.8"/>
    <n v="45.945792558753752"/>
    <n v="4.5945792558753753E-3"/>
    <n v="-0.30613482602764419"/>
    <n v="-3.0613482602764419E-4"/>
    <n v="-3.0613482602764415"/>
    <x v="61"/>
  </r>
  <r>
    <n v="7861"/>
    <x v="0"/>
    <n v="12"/>
    <x v="3"/>
    <n v="37.501549573085867"/>
    <n v="36.850959067925366"/>
    <n v="-0.65059050516050121"/>
    <n v="-650.59050516050115"/>
    <n v="-21.686350172016706"/>
    <n v="-6.5059050516050126E-4"/>
    <n v="-7.8070860619260145"/>
    <n v="-7.8070860619260151E-3"/>
    <n v="4"/>
    <n v="2"/>
    <n v="1.8"/>
    <n v="47.752208334568003"/>
    <n v="4.7752208334568003E-3"/>
    <n v="-0.1634916234078003"/>
    <n v="-1.634916234078003E-4"/>
    <n v="-1.634916234078003"/>
    <x v="62"/>
  </r>
  <r>
    <n v="7863"/>
    <x v="0"/>
    <n v="12"/>
    <x v="3"/>
    <n v="46.979794542191769"/>
    <n v="45.921702071177442"/>
    <n v="-1.0580924710143265"/>
    <n v="-1058.0924710143265"/>
    <n v="-35.269749033810882"/>
    <n v="-1.0580924710143266E-3"/>
    <n v="-12.697109652171918"/>
    <n v="-1.2697109652171919E-2"/>
    <n v="3.7"/>
    <n v="1.85"/>
    <n v="1.7"/>
    <n v="41.264819504904651"/>
    <n v="4.1264819504904654E-3"/>
    <n v="-0.30769817497112195"/>
    <n v="-3.0769817497112198E-4"/>
    <n v="-3.0769817497112197"/>
    <x v="63"/>
  </r>
  <r>
    <s v="CT7"/>
    <x v="1"/>
    <n v="12"/>
    <x v="3"/>
    <n v="33.48914081538436"/>
    <n v="33.501123039147053"/>
    <n v="1.1982223762693422E-2"/>
    <n v="11.982223762693422"/>
    <n v="0.3994074587564474"/>
    <n v="1.1982223762693422E-5"/>
    <n v="0.14378668515232107"/>
    <n v="1.4378668515232108E-4"/>
    <n v="3.6"/>
    <n v="1.8"/>
    <n v="0.8"/>
    <n v="29.405307237602401"/>
    <n v="2.9405307237602403E-3"/>
    <n v="4.8898208745274414E-3"/>
    <n v="4.8898208745274418E-6"/>
    <n v="4.889820874527441E-2"/>
    <x v="64"/>
  </r>
  <r>
    <s v="CT8"/>
    <x v="1"/>
    <n v="12"/>
    <x v="3"/>
    <n v="31.947012581346524"/>
    <n v="31.924512927458132"/>
    <n v="-2.2499653888392146E-2"/>
    <n v="-22.499653888392146"/>
    <n v="-0.74998846294640487"/>
    <n v="-2.2499653888392145E-5"/>
    <n v="-0.26999584666070575"/>
    <n v="-2.6999584666070572E-4"/>
    <n v="3.7"/>
    <n v="1.85"/>
    <n v="1.1000000000000001"/>
    <n v="34.290483813934856"/>
    <n v="3.4290483813934859E-3"/>
    <n v="-7.8737835291488572E-3"/>
    <n v="-7.8737835291488556E-6"/>
    <n v="-7.8737835291488548E-2"/>
    <x v="65"/>
  </r>
  <r>
    <n v="7822"/>
    <x v="0"/>
    <n v="14"/>
    <x v="3"/>
    <n v="34.401991605450192"/>
    <n v="33.767076970689885"/>
    <n v="-0.63491463476030674"/>
    <n v="-634.91463476030674"/>
    <n v="-21.163821158676893"/>
    <n v="-6.349146347603068E-4"/>
    <n v="-7.6189756171236809"/>
    <n v="-7.6189756171236821E-3"/>
    <n v="3.7"/>
    <n v="1.85"/>
    <n v="1.5"/>
    <n v="38.940040941248057"/>
    <n v="3.894004094124806E-3"/>
    <n v="-0.19565915784780596"/>
    <n v="-1.95659157847806E-4"/>
    <n v="-1.9565915784780599"/>
    <x v="66"/>
  </r>
  <r>
    <n v="7823"/>
    <x v="0"/>
    <n v="14"/>
    <x v="3"/>
    <n v="50.89741698192443"/>
    <n v="49.639661431809728"/>
    <n v="-1.2577555501147017"/>
    <n v="-1257.7555501147017"/>
    <n v="-41.925185003823387"/>
    <n v="-1.2577555501147018E-3"/>
    <n v="-15.093066601376421"/>
    <n v="-1.5093066601376421E-2"/>
    <n v="3.7"/>
    <n v="1.85"/>
    <n v="1.8"/>
    <n v="42.427208786732947"/>
    <n v="4.2427208786732949E-3"/>
    <n v="-0.35574026746006554"/>
    <n v="-3.5574026746006555E-4"/>
    <n v="-3.5574026746006551"/>
    <x v="67"/>
  </r>
  <r>
    <n v="7827"/>
    <x v="0"/>
    <n v="14"/>
    <x v="3"/>
    <n v="44.192062201456118"/>
    <n v="43.604635047765598"/>
    <n v="-0.58742715369051979"/>
    <n v="-587.42715369051984"/>
    <n v="-19.580905123017327"/>
    <n v="-5.874271536905198E-4"/>
    <n v="-7.0491258442862375"/>
    <n v="-7.049125844286238E-3"/>
    <n v="4"/>
    <n v="2"/>
    <n v="2.2999999999999998"/>
    <n v="54.035393641748001"/>
    <n v="5.4035393641748003E-3"/>
    <n v="-0.13045386309243151"/>
    <n v="-1.304538630924315E-4"/>
    <n v="-1.304538630924315"/>
    <x v="68"/>
  </r>
  <r>
    <n v="7835"/>
    <x v="0"/>
    <n v="14"/>
    <x v="3"/>
    <n v="44.466390762291034"/>
    <n v="43.572862864813416"/>
    <n v="-0.89352789747761818"/>
    <n v="-893.52789747761813"/>
    <n v="-29.784263249253936"/>
    <n v="-8.9352789747761824E-4"/>
    <n v="-10.722334769731418"/>
    <n v="-1.0722334769731419E-2"/>
    <n v="4"/>
    <n v="2"/>
    <n v="1.4"/>
    <n v="42.725660088824"/>
    <n v="4.2725660088824002E-3"/>
    <n v="-0.2509577323659915"/>
    <n v="-2.5095773236599153E-4"/>
    <n v="-2.509577323659915"/>
    <x v="69"/>
  </r>
  <r>
    <n v="7848"/>
    <x v="0"/>
    <n v="14"/>
    <x v="3"/>
    <n v="49.637752249944228"/>
    <n v="49.095305208652938"/>
    <n v="-0.54244704129128962"/>
    <n v="-542.44704129128968"/>
    <n v="-18.081568043042989"/>
    <n v="-5.4244704129128966E-4"/>
    <n v="-6.5093644954954755"/>
    <n v="-6.5093644954954764E-3"/>
    <n v="3.8"/>
    <n v="1.9"/>
    <n v="1.6"/>
    <n v="41.783182292747"/>
    <n v="4.1783182292747002E-3"/>
    <n v="-0.15578910313457417"/>
    <n v="-1.5578910313457419E-4"/>
    <n v="-1.5578910313457417"/>
    <x v="70"/>
  </r>
  <r>
    <n v="7849"/>
    <x v="0"/>
    <n v="14"/>
    <x v="3"/>
    <n v="34.208151608101922"/>
    <n v="33.322987337461903"/>
    <n v="-0.88516427064001846"/>
    <n v="-885.16427064001846"/>
    <n v="-29.505475688000615"/>
    <n v="-8.8516427064001845E-4"/>
    <n v="-10.621971247680221"/>
    <n v="-1.0621971247680221E-2"/>
    <n v="3.4"/>
    <n v="1.7"/>
    <n v="1.3"/>
    <n v="32.044245066617997"/>
    <n v="3.2044245066617997E-3"/>
    <n v="-0.33147828028395748"/>
    <n v="-3.3147828028395746E-4"/>
    <n v="-3.3147828028395745"/>
    <x v="71"/>
  </r>
  <r>
    <n v="7852"/>
    <x v="0"/>
    <n v="14"/>
    <x v="3"/>
    <n v="37.539641548274368"/>
    <n v="36.84084381030604"/>
    <n v="-0.69879773796832723"/>
    <n v="-698.79773796832728"/>
    <n v="-23.293257932277577"/>
    <n v="-6.9879773796832721E-4"/>
    <n v="-8.3855728556199267"/>
    <n v="-8.3855728556199265E-3"/>
    <n v="3.6"/>
    <n v="1.8"/>
    <n v="1.5"/>
    <n v="37.322120724649203"/>
    <n v="3.7322120724649203E-3"/>
    <n v="-0.22468103882643833"/>
    <n v="-2.2468103882643833E-4"/>
    <n v="-2.2468103882643833"/>
    <x v="72"/>
  </r>
  <r>
    <n v="7858"/>
    <x v="0"/>
    <n v="14"/>
    <x v="3"/>
    <n v="56.501980707961962"/>
    <n v="55.673793989381998"/>
    <n v="-0.82818671857996407"/>
    <n v="-828.18671857996401"/>
    <n v="-27.606223952665466"/>
    <n v="-8.2818671857996405E-4"/>
    <n v="-9.9382406229595688"/>
    <n v="-9.9382406229595686E-3"/>
    <n v="3.7"/>
    <n v="1.85"/>
    <n v="2.2000000000000002"/>
    <n v="47.076765914046149"/>
    <n v="4.7076765914046154E-3"/>
    <n v="-0.21110712322730579"/>
    <n v="-2.1110712322730578E-4"/>
    <n v="-2.1110712322730576"/>
    <x v="73"/>
  </r>
  <r>
    <s v="CT11"/>
    <x v="1"/>
    <n v="14"/>
    <x v="3"/>
    <n v="23.757976608766253"/>
    <n v="23.755364116658733"/>
    <n v="-2.6124921075201257E-3"/>
    <n v="-2.6124921075201257"/>
    <n v="-8.7083070250670858E-2"/>
    <n v="-2.6124921075201259E-6"/>
    <n v="-3.1349905290241509E-2"/>
    <n v="-3.1349905290241508E-5"/>
    <n v="3.9"/>
    <n v="1.95"/>
    <n v="1"/>
    <n v="36.144023479552949"/>
    <n v="3.6144023479552953E-3"/>
    <n v="-8.6736069402944239E-4"/>
    <n v="-8.6736069402944242E-7"/>
    <n v="-8.6736069402944226E-3"/>
    <x v="74"/>
  </r>
  <r>
    <s v="CT12"/>
    <x v="1"/>
    <n v="14"/>
    <x v="3"/>
    <n v="27.103129942847289"/>
    <n v="27.126534725414142"/>
    <n v="2.3404782566853299E-2"/>
    <n v="23.404782566853299"/>
    <n v="0.78015941889510998"/>
    <n v="2.3404782566853301E-5"/>
    <n v="0.28085739080223959"/>
    <n v="2.8085739080223961E-4"/>
    <n v="3.5"/>
    <n v="1.75"/>
    <n v="0.9"/>
    <n v="29.138271862047251"/>
    <n v="2.9138271862047252E-3"/>
    <n v="9.6387799568874843E-3"/>
    <n v="9.6387799568874852E-6"/>
    <n v="9.6387799568874846E-2"/>
    <x v="75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  <r>
    <m/>
    <x v="2"/>
    <m/>
    <x v="4"/>
    <m/>
    <m/>
    <m/>
    <m/>
    <m/>
    <m/>
    <m/>
    <m/>
    <m/>
    <m/>
    <m/>
    <m/>
    <m/>
    <m/>
    <m/>
    <m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DD668-0153-F34D-9601-1D3498746CB0}" name="PivotTable30" cacheId="1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0" firstDataRow="1" firstDataCol="1"/>
  <pivotFields count="21"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8">
        <item x="33"/>
        <item x="29"/>
        <item x="21"/>
        <item x="5"/>
        <item x="39"/>
        <item x="19"/>
        <item x="32"/>
        <item x="30"/>
        <item x="13"/>
        <item x="11"/>
        <item x="1"/>
        <item x="23"/>
        <item x="47"/>
        <item x="20"/>
        <item x="15"/>
        <item x="67"/>
        <item x="10"/>
        <item x="41"/>
        <item x="3"/>
        <item x="52"/>
        <item x="71"/>
        <item x="0"/>
        <item x="63"/>
        <item x="61"/>
        <item x="57"/>
        <item x="49"/>
        <item x="25"/>
        <item x="28"/>
        <item x="18"/>
        <item x="42"/>
        <item x="56"/>
        <item x="38"/>
        <item x="69"/>
        <item x="35"/>
        <item x="50"/>
        <item x="14"/>
        <item x="58"/>
        <item x="44"/>
        <item x="72"/>
        <item x="2"/>
        <item x="53"/>
        <item x="34"/>
        <item x="73"/>
        <item x="24"/>
        <item x="6"/>
        <item x="9"/>
        <item x="60"/>
        <item x="66"/>
        <item x="51"/>
        <item x="22"/>
        <item x="4"/>
        <item x="62"/>
        <item x="43"/>
        <item x="70"/>
        <item x="12"/>
        <item x="48"/>
        <item x="31"/>
        <item x="40"/>
        <item x="68"/>
        <item x="59"/>
        <item x="7"/>
        <item x="27"/>
        <item x="17"/>
        <item x="65"/>
        <item x="8"/>
        <item x="16"/>
        <item x="37"/>
        <item x="46"/>
        <item x="26"/>
        <item x="74"/>
        <item x="45"/>
        <item x="36"/>
        <item x="64"/>
        <item x="54"/>
        <item x="75"/>
        <item x="55"/>
        <item x="76"/>
        <item t="default"/>
      </items>
    </pivotField>
  </pivotFields>
  <rowFields count="2">
    <field x="3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lta_Weight_mg_cm-2_day-1" fld="20" subtotal="average" baseField="0" baseItem="0"/>
    <dataField name="StdDev of delta_Weight_mg_cm-2_day-1_2" fld="20" subtotal="stdDev" baseField="0" baseItem="0"/>
    <dataField name="Count of delta_Weight_mg_cm-2_day-1_3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3C83-4DE7-E645-98F5-231FC6638800}">
  <dimension ref="A1:I78"/>
  <sheetViews>
    <sheetView workbookViewId="0">
      <selection activeCell="K70" sqref="K70"/>
    </sheetView>
  </sheetViews>
  <sheetFormatPr baseColWidth="10" defaultRowHeight="16" x14ac:dyDescent="0.2"/>
  <cols>
    <col min="1" max="1" width="13.83203125" customWidth="1"/>
    <col min="3" max="3" width="13.33203125" customWidth="1"/>
    <col min="4" max="4" width="16.83203125" customWidth="1"/>
    <col min="5" max="5" width="12.5" customWidth="1"/>
    <col min="6" max="6" width="14.33203125" customWidth="1"/>
    <col min="7" max="7" width="12.5" customWidth="1"/>
    <col min="8" max="8" width="12.83203125" customWidth="1"/>
    <col min="9" max="9" width="13.83203125" customWidth="1"/>
  </cols>
  <sheetData>
    <row r="1" spans="1:9" s="5" customFormat="1" x14ac:dyDescent="0.2">
      <c r="A1" s="3" t="s">
        <v>20</v>
      </c>
      <c r="B1" s="3" t="s">
        <v>21</v>
      </c>
      <c r="C1" s="3" t="s">
        <v>22</v>
      </c>
      <c r="D1" s="3" t="s">
        <v>23</v>
      </c>
      <c r="E1" s="3" t="s">
        <v>45</v>
      </c>
      <c r="F1" s="3" t="s">
        <v>24</v>
      </c>
      <c r="G1" s="3" t="s">
        <v>25</v>
      </c>
      <c r="H1" s="3" t="s">
        <v>26</v>
      </c>
      <c r="I1" s="3" t="s">
        <v>27</v>
      </c>
    </row>
    <row r="2" spans="1:9" x14ac:dyDescent="0.2">
      <c r="A2">
        <v>7801</v>
      </c>
      <c r="B2" t="s">
        <v>16</v>
      </c>
      <c r="C2">
        <v>9</v>
      </c>
      <c r="D2">
        <v>7.75</v>
      </c>
      <c r="E2">
        <v>23.1296</v>
      </c>
      <c r="F2">
        <v>27.94</v>
      </c>
      <c r="G2">
        <v>34.955652545868197</v>
      </c>
      <c r="H2">
        <f t="shared" ref="H2:H33" si="0" xml:space="preserve"> (1000*(1-(F2+288.9414)/(508929.2*(F2+68.12963))*(F2-3.9863)^2)) + (0.824493 - 0.0040899*F2 + 0.000076438*F2^2 -0.00000082467*F2^3 + 0.0000000053675*F2^4)*G2 +(-0.005724 + 0.00010227*F2 - 0.0000016546*F2^2)*G2^(3/2) + 0.00048314*G2^2</f>
        <v>1022.4098754465131</v>
      </c>
      <c r="I2">
        <f t="shared" ref="I2:I33" si="1">E2/(1-((H2/1000)/2.93))</f>
        <v>35.526357118179661</v>
      </c>
    </row>
    <row r="3" spans="1:9" x14ac:dyDescent="0.2">
      <c r="A3">
        <v>7812</v>
      </c>
      <c r="B3" t="s">
        <v>16</v>
      </c>
      <c r="C3">
        <v>9</v>
      </c>
      <c r="D3">
        <v>7.75</v>
      </c>
      <c r="E3">
        <v>23.909300000000002</v>
      </c>
      <c r="F3">
        <v>27.93</v>
      </c>
      <c r="G3">
        <v>34.955652545868197</v>
      </c>
      <c r="H3">
        <f t="shared" si="0"/>
        <v>1022.4131380063018</v>
      </c>
      <c r="I3">
        <f t="shared" si="1"/>
        <v>36.724015244466194</v>
      </c>
    </row>
    <row r="4" spans="1:9" x14ac:dyDescent="0.2">
      <c r="A4">
        <v>7818</v>
      </c>
      <c r="B4" t="s">
        <v>16</v>
      </c>
      <c r="C4">
        <v>9</v>
      </c>
      <c r="D4">
        <v>7.75</v>
      </c>
      <c r="E4">
        <v>30.031700000000001</v>
      </c>
      <c r="F4">
        <v>27.96</v>
      </c>
      <c r="G4">
        <v>34.955652545868197</v>
      </c>
      <c r="H4">
        <f t="shared" si="0"/>
        <v>1022.403348096682</v>
      </c>
      <c r="I4">
        <f t="shared" si="1"/>
        <v>46.127613461789466</v>
      </c>
    </row>
    <row r="5" spans="1:9" x14ac:dyDescent="0.2">
      <c r="A5">
        <v>7829</v>
      </c>
      <c r="B5" t="s">
        <v>16</v>
      </c>
      <c r="C5">
        <v>9</v>
      </c>
      <c r="D5">
        <v>7.75</v>
      </c>
      <c r="E5">
        <v>21.872599999999998</v>
      </c>
      <c r="F5">
        <v>27.95</v>
      </c>
      <c r="G5">
        <v>34.955652545868197</v>
      </c>
      <c r="H5">
        <f t="shared" si="0"/>
        <v>1022.4066121432693</v>
      </c>
      <c r="I5">
        <f t="shared" si="1"/>
        <v>33.595586149522347</v>
      </c>
    </row>
    <row r="6" spans="1:9" x14ac:dyDescent="0.2">
      <c r="A6">
        <v>7830</v>
      </c>
      <c r="B6" t="s">
        <v>16</v>
      </c>
      <c r="C6">
        <v>9</v>
      </c>
      <c r="D6">
        <v>7.75</v>
      </c>
      <c r="E6">
        <v>30.201499999999999</v>
      </c>
      <c r="F6">
        <v>27.97</v>
      </c>
      <c r="G6">
        <v>34.955652545868197</v>
      </c>
      <c r="H6">
        <f t="shared" si="0"/>
        <v>1022.4000833068631</v>
      </c>
      <c r="I6">
        <f t="shared" si="1"/>
        <v>46.388340776088882</v>
      </c>
    </row>
    <row r="7" spans="1:9" x14ac:dyDescent="0.2">
      <c r="A7">
        <v>7840</v>
      </c>
      <c r="B7" t="s">
        <v>16</v>
      </c>
      <c r="C7">
        <v>9</v>
      </c>
      <c r="D7">
        <v>7.75</v>
      </c>
      <c r="E7">
        <v>38.014000000000003</v>
      </c>
      <c r="F7">
        <v>27.86</v>
      </c>
      <c r="G7">
        <v>34.95565254586824</v>
      </c>
      <c r="H7">
        <f t="shared" si="0"/>
        <v>1022.4359550986817</v>
      </c>
      <c r="I7">
        <f t="shared" si="1"/>
        <v>58.389137862871571</v>
      </c>
    </row>
    <row r="8" spans="1:9" x14ac:dyDescent="0.2">
      <c r="A8">
        <v>7845</v>
      </c>
      <c r="B8" t="s">
        <v>16</v>
      </c>
      <c r="C8">
        <v>9</v>
      </c>
      <c r="D8">
        <v>7.75</v>
      </c>
      <c r="E8">
        <v>24.325600000000001</v>
      </c>
      <c r="F8">
        <v>27.95</v>
      </c>
      <c r="G8">
        <v>34.955652545868197</v>
      </c>
      <c r="H8">
        <f t="shared" si="0"/>
        <v>1022.4066121432693</v>
      </c>
      <c r="I8">
        <f t="shared" si="1"/>
        <v>37.363312566353379</v>
      </c>
    </row>
    <row r="9" spans="1:9" s="7" customFormat="1" x14ac:dyDescent="0.2">
      <c r="A9" s="7" t="s">
        <v>0</v>
      </c>
      <c r="B9" s="7" t="s">
        <v>17</v>
      </c>
      <c r="C9" s="7">
        <v>9</v>
      </c>
      <c r="D9" s="7">
        <v>7.75</v>
      </c>
      <c r="E9" s="7">
        <v>21.824999999999999</v>
      </c>
      <c r="F9" s="7">
        <v>28.02</v>
      </c>
      <c r="G9" s="7">
        <v>34.955652545868197</v>
      </c>
      <c r="H9" s="7">
        <f t="shared" si="0"/>
        <v>1022.383748213203</v>
      </c>
      <c r="I9" s="7">
        <f t="shared" si="1"/>
        <v>33.522072345579389</v>
      </c>
    </row>
    <row r="10" spans="1:9" s="7" customFormat="1" x14ac:dyDescent="0.2">
      <c r="A10" s="7" t="s">
        <v>1</v>
      </c>
      <c r="B10" s="7" t="s">
        <v>17</v>
      </c>
      <c r="C10" s="7">
        <v>9</v>
      </c>
      <c r="D10" s="7">
        <v>7.75</v>
      </c>
      <c r="E10" s="7">
        <v>16.404800000000002</v>
      </c>
      <c r="F10" s="7">
        <v>28</v>
      </c>
      <c r="G10" s="7">
        <v>34.955652545868197</v>
      </c>
      <c r="H10" s="7">
        <f t="shared" si="0"/>
        <v>1022.3902844791331</v>
      </c>
      <c r="I10" s="7">
        <f t="shared" si="1"/>
        <v>25.197011531719799</v>
      </c>
    </row>
    <row r="11" spans="1:9" ht="17" customHeight="1" x14ac:dyDescent="0.2">
      <c r="A11">
        <v>7802</v>
      </c>
      <c r="B11" t="s">
        <v>16</v>
      </c>
      <c r="C11">
        <v>11</v>
      </c>
      <c r="D11">
        <v>7.75</v>
      </c>
      <c r="E11">
        <v>25.519300000000001</v>
      </c>
      <c r="F11">
        <v>27.95</v>
      </c>
      <c r="G11">
        <v>34.955652545868197</v>
      </c>
      <c r="H11">
        <f t="shared" si="0"/>
        <v>1022.4066121432693</v>
      </c>
      <c r="I11">
        <f t="shared" si="1"/>
        <v>39.196796065648606</v>
      </c>
    </row>
    <row r="12" spans="1:9" x14ac:dyDescent="0.2">
      <c r="A12">
        <v>7805</v>
      </c>
      <c r="B12" t="s">
        <v>16</v>
      </c>
      <c r="C12">
        <v>11</v>
      </c>
      <c r="D12">
        <v>7.75</v>
      </c>
      <c r="E12">
        <v>28.186199999999999</v>
      </c>
      <c r="F12">
        <v>27.91</v>
      </c>
      <c r="G12">
        <v>34.955652545868197</v>
      </c>
      <c r="H12">
        <f t="shared" si="0"/>
        <v>1022.4196608950659</v>
      </c>
      <c r="I12">
        <f t="shared" si="1"/>
        <v>43.293361913527804</v>
      </c>
    </row>
    <row r="13" spans="1:9" x14ac:dyDescent="0.2">
      <c r="A13">
        <v>7821</v>
      </c>
      <c r="B13" t="s">
        <v>16</v>
      </c>
      <c r="C13">
        <v>11</v>
      </c>
      <c r="D13">
        <v>7.75</v>
      </c>
      <c r="E13">
        <v>27.1279</v>
      </c>
      <c r="F13">
        <v>27.94</v>
      </c>
      <c r="G13">
        <v>34.955652545868197</v>
      </c>
      <c r="H13">
        <f t="shared" si="0"/>
        <v>1022.4098754465131</v>
      </c>
      <c r="I13">
        <f t="shared" si="1"/>
        <v>41.667623446417835</v>
      </c>
    </row>
    <row r="14" spans="1:9" x14ac:dyDescent="0.2">
      <c r="A14">
        <v>7824</v>
      </c>
      <c r="B14" t="s">
        <v>16</v>
      </c>
      <c r="C14">
        <v>11</v>
      </c>
      <c r="D14">
        <v>7.75</v>
      </c>
      <c r="E14">
        <v>32.972999999999999</v>
      </c>
      <c r="F14">
        <v>27.9</v>
      </c>
      <c r="G14">
        <v>34.955652545868197</v>
      </c>
      <c r="H14">
        <f t="shared" si="0"/>
        <v>1022.4229212238181</v>
      </c>
      <c r="I14">
        <f t="shared" si="1"/>
        <v>50.645864366320296</v>
      </c>
    </row>
    <row r="15" spans="1:9" x14ac:dyDescent="0.2">
      <c r="A15">
        <v>7839</v>
      </c>
      <c r="B15" t="s">
        <v>16</v>
      </c>
      <c r="C15">
        <v>11</v>
      </c>
      <c r="D15">
        <v>7.75</v>
      </c>
      <c r="E15">
        <v>25.82</v>
      </c>
      <c r="F15">
        <v>27.96</v>
      </c>
      <c r="G15">
        <v>34.955652545868197</v>
      </c>
      <c r="H15">
        <f t="shared" si="0"/>
        <v>1022.403348096682</v>
      </c>
      <c r="I15">
        <f t="shared" si="1"/>
        <v>39.658593405748057</v>
      </c>
    </row>
    <row r="16" spans="1:9" x14ac:dyDescent="0.2">
      <c r="A16">
        <v>7846</v>
      </c>
      <c r="B16" t="s">
        <v>16</v>
      </c>
      <c r="C16">
        <v>11</v>
      </c>
      <c r="D16">
        <v>7.75</v>
      </c>
      <c r="E16">
        <v>24.6312</v>
      </c>
      <c r="F16">
        <v>27.99</v>
      </c>
      <c r="G16">
        <v>34.955652545868197</v>
      </c>
      <c r="H16">
        <f t="shared" si="0"/>
        <v>1022.3935514979768</v>
      </c>
      <c r="I16">
        <f t="shared" si="1"/>
        <v>37.832444976620899</v>
      </c>
    </row>
    <row r="17" spans="1:9" x14ac:dyDescent="0.2">
      <c r="A17">
        <v>7862</v>
      </c>
      <c r="B17" t="s">
        <v>16</v>
      </c>
      <c r="C17">
        <v>11</v>
      </c>
      <c r="D17">
        <v>7.75</v>
      </c>
      <c r="E17">
        <v>24.203099999999999</v>
      </c>
      <c r="F17">
        <v>28.02</v>
      </c>
      <c r="G17">
        <v>34.955652545868197</v>
      </c>
      <c r="H17">
        <f t="shared" si="0"/>
        <v>1022.383748213203</v>
      </c>
      <c r="I17">
        <f t="shared" si="1"/>
        <v>37.174711073873652</v>
      </c>
    </row>
    <row r="18" spans="1:9" s="7" customFormat="1" x14ac:dyDescent="0.2">
      <c r="A18" s="7" t="s">
        <v>4</v>
      </c>
      <c r="B18" s="7" t="s">
        <v>17</v>
      </c>
      <c r="C18" s="7">
        <v>11</v>
      </c>
      <c r="D18" s="7">
        <v>7.75</v>
      </c>
      <c r="E18" s="7">
        <v>21.669799999999999</v>
      </c>
      <c r="F18" s="7">
        <v>28.05</v>
      </c>
      <c r="G18" s="7">
        <v>34.955652545868197</v>
      </c>
      <c r="H18" s="7">
        <f t="shared" si="0"/>
        <v>1022.373938245375</v>
      </c>
      <c r="I18" s="7">
        <f t="shared" si="1"/>
        <v>33.283522003049121</v>
      </c>
    </row>
    <row r="19" spans="1:9" s="7" customFormat="1" x14ac:dyDescent="0.2">
      <c r="A19" s="7" t="s">
        <v>5</v>
      </c>
      <c r="B19" s="7" t="s">
        <v>17</v>
      </c>
      <c r="C19" s="7">
        <v>11</v>
      </c>
      <c r="D19" s="7">
        <v>7.75</v>
      </c>
      <c r="E19" s="7">
        <v>23.479600000000001</v>
      </c>
      <c r="F19" s="7">
        <v>28.17</v>
      </c>
      <c r="G19" s="7">
        <v>34.955652545868197</v>
      </c>
      <c r="H19" s="7">
        <f t="shared" si="0"/>
        <v>1022.3346316037566</v>
      </c>
      <c r="I19" s="7">
        <f t="shared" si="1"/>
        <v>36.062523930932137</v>
      </c>
    </row>
    <row r="20" spans="1:9" x14ac:dyDescent="0.2">
      <c r="A20">
        <v>7811</v>
      </c>
      <c r="B20" t="s">
        <v>16</v>
      </c>
      <c r="C20">
        <v>10</v>
      </c>
      <c r="D20">
        <v>7.85</v>
      </c>
      <c r="E20">
        <v>26.055599999999998</v>
      </c>
      <c r="F20">
        <v>28</v>
      </c>
      <c r="G20">
        <v>34.955652545868197</v>
      </c>
      <c r="H20">
        <f t="shared" si="0"/>
        <v>1022.3902844791331</v>
      </c>
      <c r="I20">
        <f t="shared" si="1"/>
        <v>40.020192484265472</v>
      </c>
    </row>
    <row r="21" spans="1:9" x14ac:dyDescent="0.2">
      <c r="A21">
        <v>7815</v>
      </c>
      <c r="B21" t="s">
        <v>16</v>
      </c>
      <c r="C21">
        <v>10</v>
      </c>
      <c r="D21">
        <v>7.85</v>
      </c>
      <c r="E21">
        <v>30.4465</v>
      </c>
      <c r="F21">
        <v>27.92</v>
      </c>
      <c r="G21">
        <v>34.955652545868197</v>
      </c>
      <c r="H21">
        <f t="shared" si="0"/>
        <v>1022.4163998225232</v>
      </c>
      <c r="I21">
        <f t="shared" si="1"/>
        <v>46.765051341236266</v>
      </c>
    </row>
    <row r="22" spans="1:9" x14ac:dyDescent="0.2">
      <c r="A22">
        <v>7819</v>
      </c>
      <c r="B22" t="s">
        <v>16</v>
      </c>
      <c r="C22">
        <v>10</v>
      </c>
      <c r="D22">
        <v>7.85</v>
      </c>
      <c r="E22">
        <v>26.270700000000001</v>
      </c>
      <c r="F22">
        <v>27.96</v>
      </c>
      <c r="G22">
        <v>34.955652545868197</v>
      </c>
      <c r="H22">
        <f t="shared" si="0"/>
        <v>1022.403348096682</v>
      </c>
      <c r="I22">
        <f t="shared" si="1"/>
        <v>40.350852431618343</v>
      </c>
    </row>
    <row r="23" spans="1:9" x14ac:dyDescent="0.2">
      <c r="A23">
        <v>7826</v>
      </c>
      <c r="B23" t="s">
        <v>16</v>
      </c>
      <c r="C23">
        <v>10</v>
      </c>
      <c r="D23">
        <v>7.85</v>
      </c>
      <c r="E23">
        <v>35.200600000000001</v>
      </c>
      <c r="F23">
        <v>27.98</v>
      </c>
      <c r="G23">
        <v>34.955652545868197</v>
      </c>
      <c r="H23">
        <f t="shared" si="0"/>
        <v>1022.3968177739241</v>
      </c>
      <c r="I23">
        <f t="shared" si="1"/>
        <v>54.066673279315616</v>
      </c>
    </row>
    <row r="24" spans="1:9" x14ac:dyDescent="0.2">
      <c r="A24">
        <v>7832</v>
      </c>
      <c r="B24" t="s">
        <v>16</v>
      </c>
      <c r="C24">
        <v>10</v>
      </c>
      <c r="D24">
        <v>7.85</v>
      </c>
      <c r="E24">
        <v>32.602499999999999</v>
      </c>
      <c r="F24">
        <v>27.94</v>
      </c>
      <c r="G24">
        <v>34.955652545868197</v>
      </c>
      <c r="H24">
        <f t="shared" si="0"/>
        <v>1022.4098754465131</v>
      </c>
      <c r="I24">
        <f t="shared" si="1"/>
        <v>50.076441354171806</v>
      </c>
    </row>
    <row r="25" spans="1:9" x14ac:dyDescent="0.2">
      <c r="A25">
        <v>7833</v>
      </c>
      <c r="B25" t="s">
        <v>16</v>
      </c>
      <c r="C25">
        <v>10</v>
      </c>
      <c r="D25">
        <v>7.85</v>
      </c>
      <c r="E25">
        <v>25.252099999999999</v>
      </c>
      <c r="F25">
        <v>27.92</v>
      </c>
      <c r="G25">
        <v>34.955652545868197</v>
      </c>
      <c r="H25">
        <f t="shared" si="0"/>
        <v>1022.4163998225232</v>
      </c>
      <c r="I25">
        <f t="shared" si="1"/>
        <v>38.786584762584603</v>
      </c>
    </row>
    <row r="26" spans="1:9" x14ac:dyDescent="0.2">
      <c r="A26">
        <v>7836</v>
      </c>
      <c r="B26" t="s">
        <v>16</v>
      </c>
      <c r="C26">
        <v>10</v>
      </c>
      <c r="D26">
        <v>7.85</v>
      </c>
      <c r="E26">
        <v>37.137599999999999</v>
      </c>
      <c r="F26">
        <v>27.99</v>
      </c>
      <c r="G26">
        <v>34.955652545868197</v>
      </c>
      <c r="H26">
        <f t="shared" si="0"/>
        <v>1022.3935514979768</v>
      </c>
      <c r="I26">
        <f t="shared" si="1"/>
        <v>57.04172791271867</v>
      </c>
    </row>
    <row r="27" spans="1:9" x14ac:dyDescent="0.2">
      <c r="A27">
        <v>7855</v>
      </c>
      <c r="B27" t="s">
        <v>16</v>
      </c>
      <c r="C27">
        <v>10</v>
      </c>
      <c r="D27">
        <v>7.85</v>
      </c>
      <c r="E27">
        <v>33.669499999999999</v>
      </c>
      <c r="F27">
        <v>27.91</v>
      </c>
      <c r="G27">
        <v>34.955652545868197</v>
      </c>
      <c r="H27">
        <f t="shared" si="0"/>
        <v>1022.4196608950659</v>
      </c>
      <c r="I27">
        <f t="shared" si="1"/>
        <v>51.715585958643743</v>
      </c>
    </row>
    <row r="28" spans="1:9" s="7" customFormat="1" x14ac:dyDescent="0.2">
      <c r="A28" s="7" t="s">
        <v>2</v>
      </c>
      <c r="B28" s="7" t="s">
        <v>17</v>
      </c>
      <c r="C28" s="7">
        <v>10</v>
      </c>
      <c r="D28" s="7">
        <v>7.85</v>
      </c>
      <c r="E28" s="7">
        <v>23.5456</v>
      </c>
      <c r="F28" s="7">
        <v>28.02</v>
      </c>
      <c r="G28" s="7">
        <v>34.955652545868197</v>
      </c>
      <c r="H28" s="7">
        <f t="shared" si="0"/>
        <v>1022.383748213203</v>
      </c>
      <c r="I28" s="7">
        <f t="shared" si="1"/>
        <v>36.164825045593311</v>
      </c>
    </row>
    <row r="29" spans="1:9" s="7" customFormat="1" x14ac:dyDescent="0.2">
      <c r="A29" s="7" t="s">
        <v>3</v>
      </c>
      <c r="B29" s="7" t="s">
        <v>17</v>
      </c>
      <c r="C29" s="7">
        <v>10</v>
      </c>
      <c r="D29" s="7">
        <v>7.85</v>
      </c>
      <c r="E29" s="7">
        <v>17.398599999999998</v>
      </c>
      <c r="F29" s="7">
        <v>28.02</v>
      </c>
      <c r="G29" s="7">
        <v>34.955652545868197</v>
      </c>
      <c r="H29" s="7">
        <f t="shared" si="0"/>
        <v>1022.383748213203</v>
      </c>
      <c r="I29" s="7">
        <f t="shared" si="1"/>
        <v>26.72335064887961</v>
      </c>
    </row>
    <row r="30" spans="1:9" x14ac:dyDescent="0.2">
      <c r="A30">
        <v>7816</v>
      </c>
      <c r="B30" t="s">
        <v>16</v>
      </c>
      <c r="C30">
        <v>16</v>
      </c>
      <c r="D30">
        <v>7.85</v>
      </c>
      <c r="E30">
        <v>26.063800000000001</v>
      </c>
      <c r="F30">
        <v>27.89</v>
      </c>
      <c r="G30">
        <v>34.955652545868197</v>
      </c>
      <c r="H30">
        <f t="shared" si="0"/>
        <v>1022.4261808086675</v>
      </c>
      <c r="I30">
        <f t="shared" si="1"/>
        <v>40.033540632453118</v>
      </c>
    </row>
    <row r="31" spans="1:9" x14ac:dyDescent="0.2">
      <c r="A31">
        <v>7820</v>
      </c>
      <c r="B31" t="s">
        <v>16</v>
      </c>
      <c r="C31">
        <v>16</v>
      </c>
      <c r="D31">
        <v>7.85</v>
      </c>
      <c r="E31">
        <v>36.250300000000003</v>
      </c>
      <c r="F31">
        <v>27.95</v>
      </c>
      <c r="G31">
        <v>34.955652545868197</v>
      </c>
      <c r="H31">
        <f t="shared" si="0"/>
        <v>1022.4066121432693</v>
      </c>
      <c r="I31">
        <f t="shared" si="1"/>
        <v>55.679255168385566</v>
      </c>
    </row>
    <row r="32" spans="1:9" x14ac:dyDescent="0.2">
      <c r="A32">
        <v>7837</v>
      </c>
      <c r="B32" t="s">
        <v>16</v>
      </c>
      <c r="C32">
        <v>16</v>
      </c>
      <c r="D32">
        <v>7.85</v>
      </c>
      <c r="E32">
        <v>27.078299999999999</v>
      </c>
      <c r="F32">
        <v>27.88</v>
      </c>
      <c r="G32">
        <v>34.955652545868197</v>
      </c>
      <c r="H32">
        <f t="shared" si="0"/>
        <v>1022.4294396495026</v>
      </c>
      <c r="I32">
        <f t="shared" si="1"/>
        <v>41.591865930989286</v>
      </c>
    </row>
    <row r="33" spans="1:9" x14ac:dyDescent="0.2">
      <c r="A33">
        <v>7844</v>
      </c>
      <c r="B33" t="s">
        <v>16</v>
      </c>
      <c r="C33">
        <v>16</v>
      </c>
      <c r="D33">
        <v>7.85</v>
      </c>
      <c r="E33">
        <v>28.927499999999998</v>
      </c>
      <c r="F33">
        <v>27.96</v>
      </c>
      <c r="G33">
        <v>34.955652545868197</v>
      </c>
      <c r="H33">
        <f t="shared" si="0"/>
        <v>1022.403348096682</v>
      </c>
      <c r="I33">
        <f t="shared" si="1"/>
        <v>44.431601887868972</v>
      </c>
    </row>
    <row r="34" spans="1:9" x14ac:dyDescent="0.2">
      <c r="A34">
        <v>7850</v>
      </c>
      <c r="B34" t="s">
        <v>16</v>
      </c>
      <c r="C34">
        <v>16</v>
      </c>
      <c r="D34">
        <v>7.85</v>
      </c>
      <c r="E34">
        <v>34.790199999999999</v>
      </c>
      <c r="F34">
        <v>27.95</v>
      </c>
      <c r="G34">
        <v>34.955652545868197</v>
      </c>
      <c r="H34">
        <f t="shared" ref="H34:H65" si="2" xml:space="preserve"> (1000*(1-(F34+288.9414)/(508929.2*(F34+68.12963))*(F34-3.9863)^2)) + (0.824493 - 0.0040899*F34 + 0.000076438*F34^2 -0.00000082467*F34^3 + 0.0000000053675*F34^4)*G34 +(-0.005724 + 0.00010227*F34 - 0.0000016546*F34^2)*G34^(3/2) + 0.00048314*G34^2</f>
        <v>1022.4066121432693</v>
      </c>
      <c r="I34">
        <f t="shared" ref="I34:I65" si="3">E34/(1-((H34/1000)/2.93))</f>
        <v>53.436590129162163</v>
      </c>
    </row>
    <row r="35" spans="1:9" x14ac:dyDescent="0.2">
      <c r="A35">
        <v>7853</v>
      </c>
      <c r="B35" t="s">
        <v>16</v>
      </c>
      <c r="C35">
        <v>16</v>
      </c>
      <c r="D35">
        <v>7.85</v>
      </c>
      <c r="E35">
        <v>20.802800000000001</v>
      </c>
      <c r="F35">
        <v>28.05</v>
      </c>
      <c r="G35">
        <v>34.955652545868197</v>
      </c>
      <c r="H35">
        <f t="shared" si="2"/>
        <v>1022.373938245375</v>
      </c>
      <c r="I35">
        <f t="shared" si="3"/>
        <v>31.951861647317017</v>
      </c>
    </row>
    <row r="36" spans="1:9" x14ac:dyDescent="0.2">
      <c r="A36">
        <v>7857</v>
      </c>
      <c r="B36" t="s">
        <v>16</v>
      </c>
      <c r="C36">
        <v>16</v>
      </c>
      <c r="D36">
        <v>7.85</v>
      </c>
      <c r="E36">
        <v>31.189800000000002</v>
      </c>
      <c r="F36">
        <v>27.91</v>
      </c>
      <c r="G36">
        <v>34.955652545868197</v>
      </c>
      <c r="H36">
        <f t="shared" si="2"/>
        <v>1022.4196608950659</v>
      </c>
      <c r="I36">
        <f t="shared" si="3"/>
        <v>47.906823176254676</v>
      </c>
    </row>
    <row r="37" spans="1:9" x14ac:dyDescent="0.2">
      <c r="A37">
        <v>7860</v>
      </c>
      <c r="B37" t="s">
        <v>16</v>
      </c>
      <c r="C37">
        <v>16</v>
      </c>
      <c r="D37">
        <v>7.85</v>
      </c>
      <c r="E37">
        <v>25.9255</v>
      </c>
      <c r="F37">
        <v>27.93</v>
      </c>
      <c r="G37">
        <v>34.955652545868197</v>
      </c>
      <c r="H37">
        <f t="shared" si="2"/>
        <v>1022.4131380063018</v>
      </c>
      <c r="I37">
        <f t="shared" si="3"/>
        <v>39.820841982843838</v>
      </c>
    </row>
    <row r="38" spans="1:9" s="7" customFormat="1" x14ac:dyDescent="0.2">
      <c r="A38" s="7" t="s">
        <v>14</v>
      </c>
      <c r="B38" s="7" t="s">
        <v>17</v>
      </c>
      <c r="C38" s="7">
        <v>16</v>
      </c>
      <c r="D38" s="7">
        <v>7.85</v>
      </c>
      <c r="E38" s="7">
        <v>19.077100000000002</v>
      </c>
      <c r="F38" s="7">
        <v>27.88</v>
      </c>
      <c r="G38" s="7">
        <v>34.955652545868197</v>
      </c>
      <c r="H38" s="7">
        <f t="shared" si="2"/>
        <v>1022.4294396495026</v>
      </c>
      <c r="I38" s="7">
        <f t="shared" si="3"/>
        <v>29.30214177227063</v>
      </c>
    </row>
    <row r="39" spans="1:9" s="7" customFormat="1" x14ac:dyDescent="0.2">
      <c r="A39" s="7" t="s">
        <v>15</v>
      </c>
      <c r="B39" s="7" t="s">
        <v>17</v>
      </c>
      <c r="C39" s="7">
        <v>16</v>
      </c>
      <c r="D39" s="7">
        <v>7.85</v>
      </c>
      <c r="E39" s="7">
        <v>18.3338</v>
      </c>
      <c r="F39" s="7">
        <v>27.9</v>
      </c>
      <c r="G39" s="7">
        <v>34.955652545868197</v>
      </c>
      <c r="H39" s="7">
        <f t="shared" si="2"/>
        <v>1022.4229212238181</v>
      </c>
      <c r="I39" s="7">
        <f t="shared" si="3"/>
        <v>28.160347803331305</v>
      </c>
    </row>
    <row r="40" spans="1:9" x14ac:dyDescent="0.2">
      <c r="A40">
        <v>7808</v>
      </c>
      <c r="B40" t="s">
        <v>16</v>
      </c>
      <c r="C40">
        <v>13</v>
      </c>
      <c r="D40">
        <v>8.0500000000000007</v>
      </c>
      <c r="E40">
        <v>27.649799999999999</v>
      </c>
      <c r="F40">
        <v>27.8</v>
      </c>
      <c r="G40">
        <v>34.955652545868197</v>
      </c>
      <c r="H40">
        <f t="shared" si="2"/>
        <v>1022.455483578229</v>
      </c>
      <c r="I40">
        <f t="shared" si="3"/>
        <v>42.470261271788459</v>
      </c>
    </row>
    <row r="41" spans="1:9" x14ac:dyDescent="0.2">
      <c r="A41">
        <v>7828</v>
      </c>
      <c r="B41" t="s">
        <v>16</v>
      </c>
      <c r="C41">
        <v>13</v>
      </c>
      <c r="D41">
        <v>8.0500000000000007</v>
      </c>
      <c r="E41">
        <v>21.3278</v>
      </c>
      <c r="F41">
        <v>27.73</v>
      </c>
      <c r="G41">
        <v>34.955652545868197</v>
      </c>
      <c r="H41">
        <f t="shared" si="2"/>
        <v>1022.4782329041444</v>
      </c>
      <c r="I41">
        <f t="shared" si="3"/>
        <v>32.760021446643741</v>
      </c>
    </row>
    <row r="42" spans="1:9" x14ac:dyDescent="0.2">
      <c r="A42">
        <v>7831</v>
      </c>
      <c r="B42" t="s">
        <v>16</v>
      </c>
      <c r="C42">
        <v>13</v>
      </c>
      <c r="D42">
        <v>8.0500000000000007</v>
      </c>
      <c r="E42">
        <v>29.964500000000001</v>
      </c>
      <c r="F42">
        <v>27.87</v>
      </c>
      <c r="G42">
        <v>34.955652545868197</v>
      </c>
      <c r="H42">
        <f t="shared" si="2"/>
        <v>1022.4326977462113</v>
      </c>
      <c r="I42">
        <f t="shared" si="3"/>
        <v>46.025104800375395</v>
      </c>
    </row>
    <row r="43" spans="1:9" x14ac:dyDescent="0.2">
      <c r="A43">
        <v>7834</v>
      </c>
      <c r="B43" t="s">
        <v>16</v>
      </c>
      <c r="C43">
        <v>13</v>
      </c>
      <c r="D43">
        <v>8.0500000000000007</v>
      </c>
      <c r="E43">
        <v>30.893999999999998</v>
      </c>
      <c r="F43">
        <v>27.78</v>
      </c>
      <c r="G43">
        <v>34.955652545868197</v>
      </c>
      <c r="H43">
        <f t="shared" si="2"/>
        <v>1022.4619871124273</v>
      </c>
      <c r="I43">
        <f t="shared" si="3"/>
        <v>47.453534025764689</v>
      </c>
    </row>
    <row r="44" spans="1:9" x14ac:dyDescent="0.2">
      <c r="A44">
        <v>7847</v>
      </c>
      <c r="B44" t="s">
        <v>16</v>
      </c>
      <c r="C44">
        <v>13</v>
      </c>
      <c r="D44">
        <v>8.0500000000000007</v>
      </c>
      <c r="E44">
        <v>29.067499999999999</v>
      </c>
      <c r="F44">
        <v>27.83</v>
      </c>
      <c r="G44">
        <v>34.955652545868197</v>
      </c>
      <c r="H44">
        <f t="shared" si="2"/>
        <v>1022.4457226895433</v>
      </c>
      <c r="I44">
        <f t="shared" si="3"/>
        <v>44.647628648387254</v>
      </c>
    </row>
    <row r="45" spans="1:9" x14ac:dyDescent="0.2">
      <c r="A45">
        <v>7856</v>
      </c>
      <c r="B45" t="s">
        <v>16</v>
      </c>
      <c r="C45">
        <v>13</v>
      </c>
      <c r="D45">
        <v>8.0500000000000007</v>
      </c>
      <c r="E45">
        <v>39.265999999999998</v>
      </c>
      <c r="F45">
        <v>27.78</v>
      </c>
      <c r="G45">
        <v>34.955652545868197</v>
      </c>
      <c r="H45">
        <f t="shared" si="2"/>
        <v>1022.4619871124273</v>
      </c>
      <c r="I45">
        <f t="shared" si="3"/>
        <v>60.313020879642529</v>
      </c>
    </row>
    <row r="46" spans="1:9" x14ac:dyDescent="0.2">
      <c r="A46">
        <v>7859</v>
      </c>
      <c r="B46" t="s">
        <v>16</v>
      </c>
      <c r="C46">
        <v>13</v>
      </c>
      <c r="D46">
        <v>8.0500000000000007</v>
      </c>
      <c r="E46">
        <v>32.0822</v>
      </c>
      <c r="F46">
        <v>27.72</v>
      </c>
      <c r="G46">
        <v>34.955652545868197</v>
      </c>
      <c r="H46">
        <f t="shared" si="2"/>
        <v>1022.4814798255138</v>
      </c>
      <c r="I46">
        <f t="shared" si="3"/>
        <v>49.279126260541602</v>
      </c>
    </row>
    <row r="47" spans="1:9" s="7" customFormat="1" x14ac:dyDescent="0.2">
      <c r="A47" s="7" t="s">
        <v>9</v>
      </c>
      <c r="B47" s="7" t="s">
        <v>17</v>
      </c>
      <c r="C47" s="7">
        <v>13</v>
      </c>
      <c r="D47" s="7">
        <v>8.0500000000000007</v>
      </c>
      <c r="E47" s="7">
        <v>15.515700000000001</v>
      </c>
      <c r="F47" s="7">
        <v>27.89</v>
      </c>
      <c r="G47" s="7">
        <v>34.955652545868197</v>
      </c>
      <c r="H47" s="7">
        <f t="shared" si="2"/>
        <v>1022.4261808086675</v>
      </c>
      <c r="I47" s="7">
        <f t="shared" si="3"/>
        <v>23.831843644861952</v>
      </c>
    </row>
    <row r="48" spans="1:9" s="7" customFormat="1" x14ac:dyDescent="0.2">
      <c r="A48" s="7" t="s">
        <v>8</v>
      </c>
      <c r="B48" s="7" t="s">
        <v>17</v>
      </c>
      <c r="C48" s="7">
        <v>13</v>
      </c>
      <c r="D48" s="7">
        <v>8.0500000000000007</v>
      </c>
      <c r="E48" s="7">
        <v>19.620100000000001</v>
      </c>
      <c r="F48" s="7">
        <v>27.87</v>
      </c>
      <c r="G48" s="7">
        <v>34.955652545868197</v>
      </c>
      <c r="H48" s="7">
        <f t="shared" si="2"/>
        <v>1022.4326977462113</v>
      </c>
      <c r="I48" s="7">
        <f t="shared" si="3"/>
        <v>30.136233165707594</v>
      </c>
    </row>
    <row r="49" spans="1:9" x14ac:dyDescent="0.2">
      <c r="A49">
        <v>7806</v>
      </c>
      <c r="B49" t="s">
        <v>16</v>
      </c>
      <c r="C49">
        <v>15</v>
      </c>
      <c r="D49">
        <v>8.0500000000000007</v>
      </c>
      <c r="E49">
        <v>29.314800000000002</v>
      </c>
      <c r="F49">
        <v>27.98</v>
      </c>
      <c r="G49">
        <v>34.955652545868197</v>
      </c>
      <c r="H49">
        <f t="shared" si="2"/>
        <v>1022.3968177739241</v>
      </c>
      <c r="I49">
        <f t="shared" si="3"/>
        <v>45.026326649218525</v>
      </c>
    </row>
    <row r="50" spans="1:9" x14ac:dyDescent="0.2">
      <c r="A50">
        <v>7817</v>
      </c>
      <c r="B50" t="s">
        <v>16</v>
      </c>
      <c r="C50">
        <v>15</v>
      </c>
      <c r="D50">
        <v>8.0500000000000007</v>
      </c>
      <c r="E50">
        <v>30.7835</v>
      </c>
      <c r="F50">
        <v>27.99</v>
      </c>
      <c r="G50">
        <v>34.955652545868197</v>
      </c>
      <c r="H50">
        <f t="shared" si="2"/>
        <v>1022.3935514979768</v>
      </c>
      <c r="I50">
        <f t="shared" si="3"/>
        <v>47.282108461536971</v>
      </c>
    </row>
    <row r="51" spans="1:9" x14ac:dyDescent="0.2">
      <c r="A51">
        <v>7825</v>
      </c>
      <c r="B51" t="s">
        <v>16</v>
      </c>
      <c r="C51">
        <v>15</v>
      </c>
      <c r="D51">
        <v>8.0500000000000007</v>
      </c>
      <c r="E51">
        <v>23.305</v>
      </c>
      <c r="F51">
        <v>27.98</v>
      </c>
      <c r="G51">
        <v>34.955652545868197</v>
      </c>
      <c r="H51">
        <f t="shared" si="2"/>
        <v>1022.3968177739241</v>
      </c>
      <c r="I51">
        <f t="shared" si="3"/>
        <v>35.795521121073229</v>
      </c>
    </row>
    <row r="52" spans="1:9" x14ac:dyDescent="0.2">
      <c r="A52">
        <v>7841</v>
      </c>
      <c r="B52" t="s">
        <v>16</v>
      </c>
      <c r="C52">
        <v>15</v>
      </c>
      <c r="D52">
        <v>8.0500000000000007</v>
      </c>
      <c r="E52">
        <v>30.019500000000001</v>
      </c>
      <c r="F52">
        <v>28</v>
      </c>
      <c r="G52">
        <v>34.955652545868197</v>
      </c>
      <c r="H52">
        <f t="shared" si="2"/>
        <v>1022.3902844791331</v>
      </c>
      <c r="I52">
        <f t="shared" si="3"/>
        <v>46.108558938631525</v>
      </c>
    </row>
    <row r="53" spans="1:9" x14ac:dyDescent="0.2">
      <c r="A53">
        <v>7842</v>
      </c>
      <c r="B53" t="s">
        <v>16</v>
      </c>
      <c r="C53">
        <v>15</v>
      </c>
      <c r="D53">
        <v>8.0500000000000007</v>
      </c>
      <c r="E53">
        <v>33.9</v>
      </c>
      <c r="F53">
        <v>27.96</v>
      </c>
      <c r="G53">
        <v>34.955652545868197</v>
      </c>
      <c r="H53">
        <f t="shared" si="2"/>
        <v>1022.403348096682</v>
      </c>
      <c r="I53">
        <f t="shared" si="3"/>
        <v>52.069183441319097</v>
      </c>
    </row>
    <row r="54" spans="1:9" x14ac:dyDescent="0.2">
      <c r="A54">
        <v>7843</v>
      </c>
      <c r="B54" t="s">
        <v>16</v>
      </c>
      <c r="C54">
        <v>15</v>
      </c>
      <c r="D54">
        <v>8.0500000000000007</v>
      </c>
      <c r="E54">
        <v>26.2727</v>
      </c>
      <c r="F54">
        <v>27.96</v>
      </c>
      <c r="G54">
        <v>34.955652545868197</v>
      </c>
      <c r="H54">
        <f t="shared" si="2"/>
        <v>1022.403348096682</v>
      </c>
      <c r="I54">
        <f t="shared" si="3"/>
        <v>40.353924359844967</v>
      </c>
    </row>
    <row r="55" spans="1:9" x14ac:dyDescent="0.2">
      <c r="A55">
        <v>7864</v>
      </c>
      <c r="B55" t="s">
        <v>16</v>
      </c>
      <c r="C55">
        <v>15</v>
      </c>
      <c r="D55">
        <v>8.0500000000000007</v>
      </c>
      <c r="E55">
        <v>29.531199999999998</v>
      </c>
      <c r="F55">
        <v>28</v>
      </c>
      <c r="G55">
        <v>34.955652545868197</v>
      </c>
      <c r="H55">
        <f t="shared" si="2"/>
        <v>1022.3902844791331</v>
      </c>
      <c r="I55">
        <f t="shared" si="3"/>
        <v>45.358552798298277</v>
      </c>
    </row>
    <row r="56" spans="1:9" s="7" customFormat="1" x14ac:dyDescent="0.2">
      <c r="A56" s="7" t="s">
        <v>12</v>
      </c>
      <c r="B56" s="7" t="s">
        <v>17</v>
      </c>
      <c r="C56" s="7">
        <v>15</v>
      </c>
      <c r="D56" s="7">
        <v>8.0500000000000007</v>
      </c>
      <c r="E56" s="7">
        <v>20.253499999999999</v>
      </c>
      <c r="F56" s="7">
        <v>27.93</v>
      </c>
      <c r="G56" s="7">
        <v>34.955652545868197</v>
      </c>
      <c r="H56" s="7">
        <f t="shared" si="2"/>
        <v>1022.4131380063018</v>
      </c>
      <c r="I56" s="7">
        <f t="shared" si="3"/>
        <v>31.108808821412421</v>
      </c>
    </row>
    <row r="57" spans="1:9" s="7" customFormat="1" x14ac:dyDescent="0.2">
      <c r="A57" s="7" t="s">
        <v>13</v>
      </c>
      <c r="B57" s="7" t="s">
        <v>17</v>
      </c>
      <c r="C57" s="7">
        <v>15</v>
      </c>
      <c r="D57" s="7">
        <v>8.0500000000000007</v>
      </c>
      <c r="E57" s="7">
        <v>18.388400000000001</v>
      </c>
      <c r="F57" s="7">
        <v>27.9</v>
      </c>
      <c r="G57" s="7">
        <v>34.955652545868197</v>
      </c>
      <c r="H57" s="7">
        <f t="shared" si="2"/>
        <v>1022.4229212238181</v>
      </c>
      <c r="I57" s="7">
        <f t="shared" si="3"/>
        <v>28.244212304420106</v>
      </c>
    </row>
    <row r="58" spans="1:9" x14ac:dyDescent="0.2">
      <c r="A58">
        <v>7803</v>
      </c>
      <c r="B58" t="s">
        <v>16</v>
      </c>
      <c r="C58">
        <v>12</v>
      </c>
      <c r="D58">
        <v>8.15</v>
      </c>
      <c r="E58">
        <v>24.0032</v>
      </c>
      <c r="F58">
        <v>28.01</v>
      </c>
      <c r="G58">
        <v>34.955652545868197</v>
      </c>
      <c r="H58">
        <f t="shared" si="2"/>
        <v>1022.3870167175048</v>
      </c>
      <c r="I58">
        <f t="shared" si="3"/>
        <v>36.867738171388318</v>
      </c>
    </row>
    <row r="59" spans="1:9" x14ac:dyDescent="0.2">
      <c r="A59">
        <v>7809</v>
      </c>
      <c r="B59" t="s">
        <v>16</v>
      </c>
      <c r="C59">
        <v>12</v>
      </c>
      <c r="D59">
        <v>8.15</v>
      </c>
      <c r="E59">
        <v>25.508600000000001</v>
      </c>
      <c r="F59">
        <v>27.93</v>
      </c>
      <c r="G59">
        <v>34.955652545868197</v>
      </c>
      <c r="H59">
        <f t="shared" si="2"/>
        <v>1022.4131380063018</v>
      </c>
      <c r="I59">
        <f t="shared" si="3"/>
        <v>39.180495257702667</v>
      </c>
    </row>
    <row r="60" spans="1:9" x14ac:dyDescent="0.2">
      <c r="A60">
        <v>7813</v>
      </c>
      <c r="B60" t="s">
        <v>16</v>
      </c>
      <c r="C60">
        <v>12</v>
      </c>
      <c r="D60">
        <v>8.15</v>
      </c>
      <c r="E60">
        <v>34.903799999999997</v>
      </c>
      <c r="F60">
        <v>27.82</v>
      </c>
      <c r="G60">
        <v>34.955652545868197</v>
      </c>
      <c r="H60">
        <f t="shared" si="2"/>
        <v>1022.4489770639408</v>
      </c>
      <c r="I60">
        <f t="shared" si="3"/>
        <v>53.612266602751845</v>
      </c>
    </row>
    <row r="61" spans="1:9" x14ac:dyDescent="0.2">
      <c r="A61">
        <v>7838</v>
      </c>
      <c r="B61" t="s">
        <v>16</v>
      </c>
      <c r="C61">
        <v>12</v>
      </c>
      <c r="D61">
        <v>8.15</v>
      </c>
      <c r="E61">
        <v>24.643899999999999</v>
      </c>
      <c r="F61">
        <v>27.81</v>
      </c>
      <c r="G61">
        <v>34.955652545868197</v>
      </c>
      <c r="H61">
        <f t="shared" si="2"/>
        <v>1022.4522306935401</v>
      </c>
      <c r="I61">
        <f t="shared" si="3"/>
        <v>37.853116006763301</v>
      </c>
    </row>
    <row r="62" spans="1:9" x14ac:dyDescent="0.2">
      <c r="A62">
        <v>7851</v>
      </c>
      <c r="B62" t="s">
        <v>16</v>
      </c>
      <c r="C62">
        <v>12</v>
      </c>
      <c r="D62">
        <v>8.15</v>
      </c>
      <c r="E62">
        <v>38.8675</v>
      </c>
      <c r="F62">
        <v>27.87</v>
      </c>
      <c r="G62">
        <v>34.955652545868197</v>
      </c>
      <c r="H62">
        <f t="shared" si="2"/>
        <v>1022.4326977462113</v>
      </c>
      <c r="I62">
        <f t="shared" si="3"/>
        <v>59.700003698663103</v>
      </c>
    </row>
    <row r="63" spans="1:9" x14ac:dyDescent="0.2">
      <c r="A63">
        <v>7854</v>
      </c>
      <c r="B63" t="s">
        <v>16</v>
      </c>
      <c r="C63">
        <v>12</v>
      </c>
      <c r="D63">
        <v>8.15</v>
      </c>
      <c r="E63">
        <v>31.895800000000001</v>
      </c>
      <c r="F63">
        <v>27.96</v>
      </c>
      <c r="G63">
        <v>34.955652545868197</v>
      </c>
      <c r="H63">
        <f t="shared" si="2"/>
        <v>1022.403348096682</v>
      </c>
      <c r="I63">
        <f t="shared" si="3"/>
        <v>48.990804165416691</v>
      </c>
    </row>
    <row r="64" spans="1:9" x14ac:dyDescent="0.2">
      <c r="A64">
        <v>7861</v>
      </c>
      <c r="B64" t="s">
        <v>16</v>
      </c>
      <c r="C64">
        <v>12</v>
      </c>
      <c r="D64">
        <v>8.15</v>
      </c>
      <c r="E64">
        <v>24.415600000000001</v>
      </c>
      <c r="F64">
        <v>27.95</v>
      </c>
      <c r="G64">
        <v>34.955652545868197</v>
      </c>
      <c r="H64">
        <f t="shared" si="2"/>
        <v>1022.4066121432693</v>
      </c>
      <c r="I64">
        <f t="shared" si="3"/>
        <v>37.501549573085867</v>
      </c>
    </row>
    <row r="65" spans="1:9" x14ac:dyDescent="0.2">
      <c r="A65">
        <v>7863</v>
      </c>
      <c r="B65" t="s">
        <v>16</v>
      </c>
      <c r="C65">
        <v>12</v>
      </c>
      <c r="D65">
        <v>8.15</v>
      </c>
      <c r="E65">
        <v>30.586099999999998</v>
      </c>
      <c r="F65">
        <v>27.88</v>
      </c>
      <c r="G65">
        <v>34.955652545868197</v>
      </c>
      <c r="H65">
        <f t="shared" si="2"/>
        <v>1022.4294396495026</v>
      </c>
      <c r="I65">
        <f t="shared" si="3"/>
        <v>46.979794542191769</v>
      </c>
    </row>
    <row r="66" spans="1:9" s="7" customFormat="1" x14ac:dyDescent="0.2">
      <c r="A66" s="7" t="s">
        <v>6</v>
      </c>
      <c r="B66" s="7" t="s">
        <v>17</v>
      </c>
      <c r="C66" s="7">
        <v>12</v>
      </c>
      <c r="D66" s="7">
        <v>8.15</v>
      </c>
      <c r="E66" s="7">
        <v>21.803000000000001</v>
      </c>
      <c r="F66" s="7">
        <v>27.87</v>
      </c>
      <c r="G66" s="7">
        <v>34.955652545868197</v>
      </c>
      <c r="H66" s="7">
        <f t="shared" ref="H66:H77" si="4" xml:space="preserve"> (1000*(1-(F66+288.9414)/(508929.2*(F66+68.12963))*(F66-3.9863)^2)) + (0.824493 - 0.0040899*F66 + 0.000076438*F66^2 -0.00000082467*F66^3 + 0.0000000053675*F66^4)*G66 +(-0.005724 + 0.00010227*F66 - 0.0000016546*F66^2)*G66^(3/2) + 0.00048314*G66^2</f>
        <v>1022.4326977462113</v>
      </c>
      <c r="I66" s="7">
        <f t="shared" ref="I66:I77" si="5">E66/(1-((H66/1000)/2.93))</f>
        <v>33.48914081538436</v>
      </c>
    </row>
    <row r="67" spans="1:9" s="7" customFormat="1" x14ac:dyDescent="0.2">
      <c r="A67" s="7" t="s">
        <v>7</v>
      </c>
      <c r="B67" s="7" t="s">
        <v>17</v>
      </c>
      <c r="C67" s="7">
        <v>12</v>
      </c>
      <c r="D67" s="7">
        <v>8.15</v>
      </c>
      <c r="E67" s="7">
        <v>20.8</v>
      </c>
      <c r="F67" s="7">
        <v>28.15</v>
      </c>
      <c r="G67" s="7">
        <v>34.955652545868197</v>
      </c>
      <c r="H67" s="7">
        <f t="shared" si="4"/>
        <v>1022.341190124786</v>
      </c>
      <c r="I67" s="7">
        <f t="shared" si="5"/>
        <v>31.947012581346524</v>
      </c>
    </row>
    <row r="68" spans="1:9" x14ac:dyDescent="0.2">
      <c r="A68">
        <v>7822</v>
      </c>
      <c r="B68" t="s">
        <v>16</v>
      </c>
      <c r="C68">
        <v>14</v>
      </c>
      <c r="D68">
        <v>8.15</v>
      </c>
      <c r="E68">
        <v>22.397500000000001</v>
      </c>
      <c r="F68">
        <v>27.92</v>
      </c>
      <c r="G68">
        <v>34.955652545868197</v>
      </c>
      <c r="H68">
        <f t="shared" si="4"/>
        <v>1022.4163998225232</v>
      </c>
      <c r="I68">
        <f t="shared" si="5"/>
        <v>34.401991605450192</v>
      </c>
    </row>
    <row r="69" spans="1:9" x14ac:dyDescent="0.2">
      <c r="A69">
        <v>7823</v>
      </c>
      <c r="B69" t="s">
        <v>16</v>
      </c>
      <c r="C69">
        <v>14</v>
      </c>
      <c r="D69">
        <v>8.15</v>
      </c>
      <c r="E69">
        <v>33.137</v>
      </c>
      <c r="F69">
        <v>27.94</v>
      </c>
      <c r="G69">
        <v>34.955652545868197</v>
      </c>
      <c r="H69">
        <f t="shared" si="4"/>
        <v>1022.4098754465131</v>
      </c>
      <c r="I69">
        <f t="shared" si="5"/>
        <v>50.89741698192443</v>
      </c>
    </row>
    <row r="70" spans="1:9" x14ac:dyDescent="0.2">
      <c r="A70">
        <v>7827</v>
      </c>
      <c r="B70" t="s">
        <v>16</v>
      </c>
      <c r="C70">
        <v>14</v>
      </c>
      <c r="D70">
        <v>8.15</v>
      </c>
      <c r="E70">
        <v>28.7713</v>
      </c>
      <c r="F70">
        <v>27.91</v>
      </c>
      <c r="G70">
        <v>34.955652545868197</v>
      </c>
      <c r="H70">
        <f t="shared" si="4"/>
        <v>1022.4196608950659</v>
      </c>
      <c r="I70">
        <f t="shared" si="5"/>
        <v>44.192062201456118</v>
      </c>
    </row>
    <row r="71" spans="1:9" x14ac:dyDescent="0.2">
      <c r="A71">
        <v>7835</v>
      </c>
      <c r="B71" t="s">
        <v>16</v>
      </c>
      <c r="C71">
        <v>14</v>
      </c>
      <c r="D71">
        <v>8.15</v>
      </c>
      <c r="E71">
        <v>28.950099999999999</v>
      </c>
      <c r="F71">
        <v>27.95</v>
      </c>
      <c r="G71">
        <v>34.955652545868197</v>
      </c>
      <c r="H71">
        <f t="shared" si="4"/>
        <v>1022.4066121432693</v>
      </c>
      <c r="I71">
        <f t="shared" si="5"/>
        <v>44.466390762291034</v>
      </c>
    </row>
    <row r="72" spans="1:9" x14ac:dyDescent="0.2">
      <c r="A72">
        <v>7848</v>
      </c>
      <c r="B72" t="s">
        <v>16</v>
      </c>
      <c r="C72">
        <v>14</v>
      </c>
      <c r="D72">
        <v>8.15</v>
      </c>
      <c r="E72">
        <v>32.317</v>
      </c>
      <c r="F72">
        <v>27.96</v>
      </c>
      <c r="G72">
        <v>34.955652545868197</v>
      </c>
      <c r="H72">
        <f t="shared" si="4"/>
        <v>1022.403348096682</v>
      </c>
      <c r="I72">
        <f t="shared" si="5"/>
        <v>49.637752249944228</v>
      </c>
    </row>
    <row r="73" spans="1:9" x14ac:dyDescent="0.2">
      <c r="A73">
        <v>7849</v>
      </c>
      <c r="B73" t="s">
        <v>16</v>
      </c>
      <c r="C73">
        <v>14</v>
      </c>
      <c r="D73">
        <v>8.15</v>
      </c>
      <c r="E73">
        <v>22.2713</v>
      </c>
      <c r="F73">
        <v>27.92</v>
      </c>
      <c r="G73">
        <v>34.955652545868197</v>
      </c>
      <c r="H73">
        <f t="shared" si="4"/>
        <v>1022.4163998225232</v>
      </c>
      <c r="I73">
        <f t="shared" si="5"/>
        <v>34.208151608101922</v>
      </c>
    </row>
    <row r="74" spans="1:9" x14ac:dyDescent="0.2">
      <c r="A74">
        <v>7852</v>
      </c>
      <c r="B74" t="s">
        <v>16</v>
      </c>
      <c r="C74">
        <v>14</v>
      </c>
      <c r="D74">
        <v>8.15</v>
      </c>
      <c r="E74">
        <v>24.4404</v>
      </c>
      <c r="F74">
        <v>27.95</v>
      </c>
      <c r="G74">
        <v>34.955652545868197</v>
      </c>
      <c r="H74">
        <f t="shared" si="4"/>
        <v>1022.4066121432693</v>
      </c>
      <c r="I74">
        <f t="shared" si="5"/>
        <v>37.539641548274368</v>
      </c>
    </row>
    <row r="75" spans="1:9" x14ac:dyDescent="0.2">
      <c r="A75">
        <v>7858</v>
      </c>
      <c r="B75" t="s">
        <v>16</v>
      </c>
      <c r="C75">
        <v>14</v>
      </c>
      <c r="D75">
        <v>8.15</v>
      </c>
      <c r="E75">
        <v>36.785499999999999</v>
      </c>
      <c r="F75">
        <v>27.88</v>
      </c>
      <c r="G75">
        <v>34.955652545868197</v>
      </c>
      <c r="H75">
        <f t="shared" si="4"/>
        <v>1022.4294396495026</v>
      </c>
      <c r="I75">
        <f t="shared" si="5"/>
        <v>56.501980707961962</v>
      </c>
    </row>
    <row r="76" spans="1:9" s="7" customFormat="1" x14ac:dyDescent="0.2">
      <c r="A76" s="7" t="s">
        <v>10</v>
      </c>
      <c r="B76" s="7" t="s">
        <v>17</v>
      </c>
      <c r="C76" s="7">
        <v>14</v>
      </c>
      <c r="D76" s="7">
        <v>8.15</v>
      </c>
      <c r="E76" s="7">
        <v>15.4679</v>
      </c>
      <c r="F76" s="7">
        <v>28</v>
      </c>
      <c r="G76" s="7">
        <v>34.955652545868197</v>
      </c>
      <c r="H76" s="7">
        <f t="shared" si="4"/>
        <v>1022.3902844791331</v>
      </c>
      <c r="I76" s="7">
        <f t="shared" si="5"/>
        <v>23.757976608766253</v>
      </c>
    </row>
    <row r="77" spans="1:9" s="7" customFormat="1" x14ac:dyDescent="0.2">
      <c r="A77" s="7" t="s">
        <v>11</v>
      </c>
      <c r="B77" s="7" t="s">
        <v>17</v>
      </c>
      <c r="C77" s="7">
        <v>14</v>
      </c>
      <c r="D77" s="7">
        <v>8.15</v>
      </c>
      <c r="E77" s="7">
        <v>17.645800000000001</v>
      </c>
      <c r="F77" s="7">
        <v>28</v>
      </c>
      <c r="G77" s="7">
        <v>34.955652545868197</v>
      </c>
      <c r="H77" s="7">
        <f t="shared" si="4"/>
        <v>1022.3902844791331</v>
      </c>
      <c r="I77" s="7">
        <f t="shared" si="5"/>
        <v>27.103129942847289</v>
      </c>
    </row>
    <row r="78" spans="1:9" x14ac:dyDescent="0.2">
      <c r="A78" s="1"/>
    </row>
  </sheetData>
  <sortState ref="A2:I78">
    <sortCondition ref="D2:D78"/>
    <sortCondition ref="C2:C78"/>
    <sortCondition descending="1" ref="B2:B78"/>
    <sortCondition ref="A2:A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4E97-7DC6-5A43-834D-7A2A7FC5984C}">
  <dimension ref="A1:L77"/>
  <sheetViews>
    <sheetView topLeftCell="B1" zoomScale="112" workbookViewId="0">
      <selection activeCell="K6" sqref="K6"/>
    </sheetView>
  </sheetViews>
  <sheetFormatPr baseColWidth="10" defaultRowHeight="16" x14ac:dyDescent="0.2"/>
  <cols>
    <col min="4" max="5" width="13.5" customWidth="1"/>
  </cols>
  <sheetData>
    <row r="1" spans="1:9" s="5" customFormat="1" x14ac:dyDescent="0.2">
      <c r="A1" s="3" t="s">
        <v>20</v>
      </c>
      <c r="B1" s="3" t="s">
        <v>21</v>
      </c>
      <c r="C1" s="3" t="s">
        <v>22</v>
      </c>
      <c r="D1" s="3" t="s">
        <v>23</v>
      </c>
      <c r="E1" s="3" t="s">
        <v>44</v>
      </c>
      <c r="F1" s="3" t="s">
        <v>24</v>
      </c>
      <c r="G1" s="3" t="s">
        <v>25</v>
      </c>
      <c r="H1" s="3" t="s">
        <v>26</v>
      </c>
      <c r="I1" s="3" t="s">
        <v>28</v>
      </c>
    </row>
    <row r="2" spans="1:9" x14ac:dyDescent="0.2">
      <c r="A2">
        <v>7801</v>
      </c>
      <c r="B2" t="s">
        <v>19</v>
      </c>
      <c r="C2">
        <v>9</v>
      </c>
      <c r="D2">
        <v>7.75</v>
      </c>
      <c r="E2">
        <v>22.701899999999998</v>
      </c>
      <c r="F2">
        <v>27.9</v>
      </c>
      <c r="G2">
        <v>33.237030600196903</v>
      </c>
      <c r="H2">
        <f t="shared" ref="H2:H33" si="0" xml:space="preserve"> (1000*(1-(F2+288.9414)/(508929.2*(F2+68.12963))*(F2-3.9863)^2)) + (0.824493 - 0.0040899*F2 + 0.000076438*F2^2 -0.00000082467*F2^3 + 0.0000000053675*F2^4)*G2 +(-0.005724 + 0.00010227*F2 - 0.0000016546*F2^2)*G2^(3/2) + 0.00048314*G2^2</f>
        <v>1021.1309467131744</v>
      </c>
      <c r="I2">
        <f>E2/(1-((H2/1000)/2.93))</f>
        <v>34.846060752814374</v>
      </c>
    </row>
    <row r="3" spans="1:9" x14ac:dyDescent="0.2">
      <c r="A3">
        <v>7812</v>
      </c>
      <c r="B3" t="s">
        <v>19</v>
      </c>
      <c r="C3">
        <v>9</v>
      </c>
      <c r="D3">
        <v>7.75</v>
      </c>
      <c r="E3">
        <v>23.1083</v>
      </c>
      <c r="F3">
        <v>27.8</v>
      </c>
      <c r="G3">
        <v>33.237030600196903</v>
      </c>
      <c r="H3">
        <f t="shared" si="0"/>
        <v>1021.1633030240782</v>
      </c>
      <c r="I3">
        <f t="shared" ref="I3:I66" si="1">E3/(1-((H3/1000)/2.93))</f>
        <v>35.470461725335362</v>
      </c>
    </row>
    <row r="4" spans="1:9" x14ac:dyDescent="0.2">
      <c r="A4">
        <v>7818</v>
      </c>
      <c r="B4" t="s">
        <v>19</v>
      </c>
      <c r="C4">
        <v>9</v>
      </c>
      <c r="D4">
        <v>7.75</v>
      </c>
      <c r="E4">
        <v>29.648099999999999</v>
      </c>
      <c r="F4">
        <v>28</v>
      </c>
      <c r="G4">
        <v>33.237030600196903</v>
      </c>
      <c r="H4">
        <f t="shared" si="0"/>
        <v>1021.0985153936391</v>
      </c>
      <c r="I4">
        <f t="shared" si="1"/>
        <v>45.507289768761133</v>
      </c>
    </row>
    <row r="5" spans="1:9" x14ac:dyDescent="0.2">
      <c r="A5">
        <v>7829</v>
      </c>
      <c r="B5" t="s">
        <v>19</v>
      </c>
      <c r="C5">
        <v>9</v>
      </c>
      <c r="D5">
        <v>7.75</v>
      </c>
      <c r="E5">
        <v>21.302900000000001</v>
      </c>
      <c r="F5">
        <v>28</v>
      </c>
      <c r="G5">
        <v>33.237030600196903</v>
      </c>
      <c r="H5">
        <f t="shared" si="0"/>
        <v>1021.0985153936391</v>
      </c>
      <c r="I5">
        <f t="shared" si="1"/>
        <v>32.698123765601899</v>
      </c>
    </row>
    <row r="6" spans="1:9" x14ac:dyDescent="0.2">
      <c r="A6">
        <v>7830</v>
      </c>
      <c r="B6" t="s">
        <v>19</v>
      </c>
      <c r="C6">
        <v>9</v>
      </c>
      <c r="D6">
        <v>7.75</v>
      </c>
      <c r="E6">
        <v>29.882999999999999</v>
      </c>
      <c r="F6">
        <v>27.9</v>
      </c>
      <c r="G6">
        <v>33.237030600196903</v>
      </c>
      <c r="H6">
        <f t="shared" si="0"/>
        <v>1021.1309467131744</v>
      </c>
      <c r="I6">
        <f t="shared" si="1"/>
        <v>45.868620400774915</v>
      </c>
    </row>
    <row r="7" spans="1:9" x14ac:dyDescent="0.2">
      <c r="A7">
        <v>7840</v>
      </c>
      <c r="B7" t="s">
        <v>19</v>
      </c>
      <c r="C7">
        <v>9</v>
      </c>
      <c r="D7">
        <v>7.75</v>
      </c>
      <c r="E7">
        <v>37.311999999999998</v>
      </c>
      <c r="F7">
        <v>27.9</v>
      </c>
      <c r="G7">
        <v>33.237030600196903</v>
      </c>
      <c r="H7">
        <f t="shared" si="0"/>
        <v>1021.1309467131744</v>
      </c>
      <c r="I7">
        <f t="shared" si="1"/>
        <v>57.271691744259734</v>
      </c>
    </row>
    <row r="8" spans="1:9" x14ac:dyDescent="0.2">
      <c r="A8">
        <v>7845</v>
      </c>
      <c r="B8" t="s">
        <v>19</v>
      </c>
      <c r="C8">
        <v>9</v>
      </c>
      <c r="D8">
        <v>7.75</v>
      </c>
      <c r="E8">
        <v>23.8001</v>
      </c>
      <c r="F8">
        <v>27.9</v>
      </c>
      <c r="G8">
        <v>33.237030600196903</v>
      </c>
      <c r="H8">
        <f t="shared" si="0"/>
        <v>1021.1309467131744</v>
      </c>
      <c r="I8">
        <f t="shared" si="1"/>
        <v>36.531732168807785</v>
      </c>
    </row>
    <row r="9" spans="1:9" s="7" customFormat="1" x14ac:dyDescent="0.2">
      <c r="A9" s="7" t="s">
        <v>0</v>
      </c>
      <c r="B9" s="7" t="s">
        <v>18</v>
      </c>
      <c r="C9" s="7">
        <v>9</v>
      </c>
      <c r="D9" s="7">
        <v>7.75</v>
      </c>
      <c r="E9" s="7">
        <v>21.819700000000001</v>
      </c>
      <c r="F9" s="7">
        <v>27.8</v>
      </c>
      <c r="G9" s="7">
        <v>33.237030600196903</v>
      </c>
      <c r="H9" s="7">
        <f t="shared" si="0"/>
        <v>1021.1633030240782</v>
      </c>
      <c r="I9" s="7">
        <f t="shared" si="1"/>
        <v>33.492504152546921</v>
      </c>
    </row>
    <row r="10" spans="1:9" s="7" customFormat="1" x14ac:dyDescent="0.2">
      <c r="A10" s="7" t="s">
        <v>1</v>
      </c>
      <c r="B10" s="7" t="s">
        <v>18</v>
      </c>
      <c r="C10" s="7">
        <v>9</v>
      </c>
      <c r="D10" s="7">
        <v>7.75</v>
      </c>
      <c r="E10" s="7">
        <v>16.401399999999999</v>
      </c>
      <c r="F10" s="7">
        <v>27.8</v>
      </c>
      <c r="G10" s="7">
        <v>33.237030600196903</v>
      </c>
      <c r="H10" s="7">
        <f t="shared" si="0"/>
        <v>1021.1633030240782</v>
      </c>
      <c r="I10" s="7">
        <f t="shared" si="1"/>
        <v>25.175596255108136</v>
      </c>
    </row>
    <row r="11" spans="1:9" x14ac:dyDescent="0.2">
      <c r="A11">
        <v>7802</v>
      </c>
      <c r="B11" t="s">
        <v>19</v>
      </c>
      <c r="C11">
        <v>11</v>
      </c>
      <c r="D11">
        <v>7.75</v>
      </c>
      <c r="E11">
        <v>25.102799999999998</v>
      </c>
      <c r="F11">
        <v>28</v>
      </c>
      <c r="G11">
        <v>33.237030600196903</v>
      </c>
      <c r="H11">
        <f t="shared" si="0"/>
        <v>1021.0985153936391</v>
      </c>
      <c r="I11">
        <f t="shared" si="1"/>
        <v>38.530644243889391</v>
      </c>
    </row>
    <row r="12" spans="1:9" x14ac:dyDescent="0.2">
      <c r="A12">
        <v>7805</v>
      </c>
      <c r="B12" t="s">
        <v>19</v>
      </c>
      <c r="C12">
        <v>11</v>
      </c>
      <c r="D12">
        <v>7.75</v>
      </c>
      <c r="E12">
        <v>27.621400000000001</v>
      </c>
      <c r="F12">
        <v>28</v>
      </c>
      <c r="G12">
        <v>33.237030600196903</v>
      </c>
      <c r="H12">
        <f t="shared" si="0"/>
        <v>1021.0985153936391</v>
      </c>
      <c r="I12">
        <f t="shared" si="1"/>
        <v>42.396479154443583</v>
      </c>
    </row>
    <row r="13" spans="1:9" x14ac:dyDescent="0.2">
      <c r="A13">
        <v>7821</v>
      </c>
      <c r="B13" t="s">
        <v>19</v>
      </c>
      <c r="C13">
        <v>11</v>
      </c>
      <c r="D13">
        <v>7.75</v>
      </c>
      <c r="E13">
        <v>26.200900000000001</v>
      </c>
      <c r="F13">
        <v>27.9</v>
      </c>
      <c r="G13">
        <v>33.237030600196903</v>
      </c>
      <c r="H13">
        <f t="shared" si="0"/>
        <v>1021.1309467131744</v>
      </c>
      <c r="I13">
        <f t="shared" si="1"/>
        <v>40.216816794119183</v>
      </c>
    </row>
    <row r="14" spans="1:9" x14ac:dyDescent="0.2">
      <c r="A14">
        <v>7824</v>
      </c>
      <c r="B14" t="s">
        <v>19</v>
      </c>
      <c r="C14">
        <v>11</v>
      </c>
      <c r="D14">
        <v>7.75</v>
      </c>
      <c r="E14">
        <v>32.651200000000003</v>
      </c>
      <c r="F14">
        <v>28</v>
      </c>
      <c r="G14">
        <v>33.237030600196903</v>
      </c>
      <c r="H14">
        <f t="shared" si="0"/>
        <v>1021.0985153936391</v>
      </c>
      <c r="I14">
        <f t="shared" si="1"/>
        <v>50.116790610453073</v>
      </c>
    </row>
    <row r="15" spans="1:9" x14ac:dyDescent="0.2">
      <c r="A15">
        <v>7839</v>
      </c>
      <c r="B15" t="s">
        <v>19</v>
      </c>
      <c r="C15">
        <v>11</v>
      </c>
      <c r="D15">
        <v>7.75</v>
      </c>
      <c r="E15">
        <v>25.209199999999999</v>
      </c>
      <c r="F15">
        <v>27.9</v>
      </c>
      <c r="G15">
        <v>33.237030600196903</v>
      </c>
      <c r="H15">
        <f t="shared" si="0"/>
        <v>1021.1309467131744</v>
      </c>
      <c r="I15">
        <f t="shared" si="1"/>
        <v>38.694616517994007</v>
      </c>
    </row>
    <row r="16" spans="1:9" x14ac:dyDescent="0.2">
      <c r="A16">
        <v>7846</v>
      </c>
      <c r="B16" t="s">
        <v>19</v>
      </c>
      <c r="C16">
        <v>11</v>
      </c>
      <c r="D16">
        <v>7.75</v>
      </c>
      <c r="E16">
        <v>24.186299999999999</v>
      </c>
      <c r="F16">
        <v>27.9</v>
      </c>
      <c r="G16">
        <v>33.237030600196903</v>
      </c>
      <c r="H16">
        <f t="shared" si="0"/>
        <v>1021.1309467131744</v>
      </c>
      <c r="I16">
        <f t="shared" si="1"/>
        <v>37.124526105118704</v>
      </c>
    </row>
    <row r="17" spans="1:9" x14ac:dyDescent="0.2">
      <c r="A17">
        <v>7862</v>
      </c>
      <c r="B17" t="s">
        <v>19</v>
      </c>
      <c r="C17">
        <v>11</v>
      </c>
      <c r="D17">
        <v>7.75</v>
      </c>
      <c r="E17">
        <v>23.401800000000001</v>
      </c>
      <c r="F17">
        <v>27.9</v>
      </c>
      <c r="G17">
        <v>33.237030600196903</v>
      </c>
      <c r="H17">
        <f t="shared" si="0"/>
        <v>1021.1309467131744</v>
      </c>
      <c r="I17">
        <f t="shared" si="1"/>
        <v>35.920365455103386</v>
      </c>
    </row>
    <row r="18" spans="1:9" s="7" customFormat="1" x14ac:dyDescent="0.2">
      <c r="A18" s="7" t="s">
        <v>4</v>
      </c>
      <c r="B18" s="7" t="s">
        <v>18</v>
      </c>
      <c r="C18" s="7">
        <v>11</v>
      </c>
      <c r="D18" s="7">
        <v>7.75</v>
      </c>
      <c r="E18" s="7">
        <v>21.673500000000001</v>
      </c>
      <c r="F18" s="7">
        <v>28</v>
      </c>
      <c r="G18" s="7">
        <v>33.237030600196903</v>
      </c>
      <c r="H18" s="7">
        <f t="shared" si="0"/>
        <v>1021.0985153936391</v>
      </c>
      <c r="I18" s="7">
        <f t="shared" si="1"/>
        <v>33.266962969068658</v>
      </c>
    </row>
    <row r="19" spans="1:9" s="7" customFormat="1" x14ac:dyDescent="0.2">
      <c r="A19" s="7" t="s">
        <v>5</v>
      </c>
      <c r="B19" s="7" t="s">
        <v>18</v>
      </c>
      <c r="C19" s="7">
        <v>11</v>
      </c>
      <c r="D19" s="7">
        <v>7.75</v>
      </c>
      <c r="E19" s="7">
        <v>23.4818</v>
      </c>
      <c r="F19" s="7">
        <v>28</v>
      </c>
      <c r="G19" s="7">
        <v>33.237030600196903</v>
      </c>
      <c r="H19" s="7">
        <f t="shared" si="0"/>
        <v>1021.0985153936391</v>
      </c>
      <c r="I19" s="7">
        <f t="shared" si="1"/>
        <v>36.042548321548267</v>
      </c>
    </row>
    <row r="20" spans="1:9" x14ac:dyDescent="0.2">
      <c r="A20">
        <v>7811</v>
      </c>
      <c r="B20" t="s">
        <v>19</v>
      </c>
      <c r="C20">
        <v>10</v>
      </c>
      <c r="D20">
        <v>7.85</v>
      </c>
      <c r="E20">
        <v>25.497199999999999</v>
      </c>
      <c r="F20">
        <v>28.1</v>
      </c>
      <c r="G20">
        <v>33.237030600196903</v>
      </c>
      <c r="H20">
        <f t="shared" si="0"/>
        <v>1021.0660091795602</v>
      </c>
      <c r="I20">
        <f t="shared" si="1"/>
        <v>39.135347979157629</v>
      </c>
    </row>
    <row r="21" spans="1:9" x14ac:dyDescent="0.2">
      <c r="A21">
        <v>7815</v>
      </c>
      <c r="B21" t="s">
        <v>19</v>
      </c>
      <c r="C21">
        <v>10</v>
      </c>
      <c r="D21">
        <v>7.85</v>
      </c>
      <c r="E21">
        <v>29.401900000000001</v>
      </c>
      <c r="F21">
        <v>27.9</v>
      </c>
      <c r="G21">
        <v>33.237030600196903</v>
      </c>
      <c r="H21">
        <f t="shared" si="0"/>
        <v>1021.1309467131744</v>
      </c>
      <c r="I21">
        <f t="shared" si="1"/>
        <v>45.130160631849009</v>
      </c>
    </row>
    <row r="22" spans="1:9" x14ac:dyDescent="0.2">
      <c r="A22">
        <v>7819</v>
      </c>
      <c r="B22" t="s">
        <v>19</v>
      </c>
      <c r="C22">
        <v>10</v>
      </c>
      <c r="D22">
        <v>7.85</v>
      </c>
      <c r="E22">
        <v>25.667400000000001</v>
      </c>
      <c r="F22">
        <v>27.8</v>
      </c>
      <c r="G22">
        <v>33.237030600196903</v>
      </c>
      <c r="H22">
        <f t="shared" si="0"/>
        <v>1021.1633030240782</v>
      </c>
      <c r="I22">
        <f t="shared" si="1"/>
        <v>39.398593980901786</v>
      </c>
    </row>
    <row r="23" spans="1:9" x14ac:dyDescent="0.2">
      <c r="A23">
        <v>7826</v>
      </c>
      <c r="B23" t="s">
        <v>19</v>
      </c>
      <c r="C23">
        <v>10</v>
      </c>
      <c r="D23">
        <v>7.85</v>
      </c>
      <c r="E23">
        <v>33.892800000000001</v>
      </c>
      <c r="F23">
        <v>28</v>
      </c>
      <c r="G23">
        <v>33.237030600196903</v>
      </c>
      <c r="H23">
        <f t="shared" si="0"/>
        <v>1021.0985153936391</v>
      </c>
      <c r="I23">
        <f t="shared" si="1"/>
        <v>52.022540084344946</v>
      </c>
    </row>
    <row r="24" spans="1:9" x14ac:dyDescent="0.2">
      <c r="A24">
        <v>7832</v>
      </c>
      <c r="B24" t="s">
        <v>19</v>
      </c>
      <c r="C24">
        <v>10</v>
      </c>
      <c r="D24">
        <v>7.85</v>
      </c>
      <c r="E24">
        <v>32.188699999999997</v>
      </c>
      <c r="F24">
        <v>27.9</v>
      </c>
      <c r="G24">
        <v>33.237030600196903</v>
      </c>
      <c r="H24">
        <f t="shared" si="0"/>
        <v>1021.1309467131744</v>
      </c>
      <c r="I24">
        <f t="shared" si="1"/>
        <v>49.407732205415229</v>
      </c>
    </row>
    <row r="25" spans="1:9" x14ac:dyDescent="0.2">
      <c r="A25">
        <v>7833</v>
      </c>
      <c r="B25" t="s">
        <v>19</v>
      </c>
      <c r="C25">
        <v>10</v>
      </c>
      <c r="D25">
        <v>7.85</v>
      </c>
      <c r="E25">
        <v>24.387</v>
      </c>
      <c r="F25">
        <v>27.9</v>
      </c>
      <c r="G25">
        <v>33.237030600196903</v>
      </c>
      <c r="H25">
        <f t="shared" si="0"/>
        <v>1021.1309467131744</v>
      </c>
      <c r="I25">
        <f t="shared" si="1"/>
        <v>37.432588619405614</v>
      </c>
    </row>
    <row r="26" spans="1:9" x14ac:dyDescent="0.2">
      <c r="A26">
        <v>7836</v>
      </c>
      <c r="B26" t="s">
        <v>19</v>
      </c>
      <c r="C26">
        <v>10</v>
      </c>
      <c r="D26">
        <v>7.85</v>
      </c>
      <c r="E26">
        <v>36.610300000000002</v>
      </c>
      <c r="F26">
        <v>28</v>
      </c>
      <c r="G26">
        <v>33.237030600196903</v>
      </c>
      <c r="H26">
        <f t="shared" si="0"/>
        <v>1021.0985153936391</v>
      </c>
      <c r="I26">
        <f t="shared" si="1"/>
        <v>56.193669429787271</v>
      </c>
    </row>
    <row r="27" spans="1:9" x14ac:dyDescent="0.2">
      <c r="A27">
        <v>7855</v>
      </c>
      <c r="B27" t="s">
        <v>19</v>
      </c>
      <c r="C27">
        <v>10</v>
      </c>
      <c r="D27">
        <v>7.85</v>
      </c>
      <c r="E27">
        <v>33.000399999999999</v>
      </c>
      <c r="F27">
        <v>27.9</v>
      </c>
      <c r="G27">
        <v>33.237030600196903</v>
      </c>
      <c r="H27">
        <f t="shared" si="0"/>
        <v>1021.1309467131744</v>
      </c>
      <c r="I27">
        <f t="shared" si="1"/>
        <v>50.653643231058879</v>
      </c>
    </row>
    <row r="28" spans="1:9" s="7" customFormat="1" x14ac:dyDescent="0.2">
      <c r="A28" s="7" t="s">
        <v>2</v>
      </c>
      <c r="B28" s="7" t="s">
        <v>18</v>
      </c>
      <c r="C28" s="7">
        <v>10</v>
      </c>
      <c r="D28" s="7">
        <v>7.85</v>
      </c>
      <c r="E28" s="7">
        <v>23.558599999999998</v>
      </c>
      <c r="F28" s="7">
        <v>28.1</v>
      </c>
      <c r="G28" s="7">
        <v>33.237030600196903</v>
      </c>
      <c r="H28" s="7">
        <f t="shared" si="0"/>
        <v>1021.0660091795602</v>
      </c>
      <c r="I28" s="7">
        <f t="shared" si="1"/>
        <v>36.159813975722152</v>
      </c>
    </row>
    <row r="29" spans="1:9" s="7" customFormat="1" x14ac:dyDescent="0.2">
      <c r="A29" s="7" t="s">
        <v>3</v>
      </c>
      <c r="B29" s="7" t="s">
        <v>18</v>
      </c>
      <c r="C29" s="7">
        <v>10</v>
      </c>
      <c r="D29" s="7">
        <v>7.85</v>
      </c>
      <c r="E29" s="7">
        <v>17.392299999999999</v>
      </c>
      <c r="F29" s="7">
        <v>28.1</v>
      </c>
      <c r="G29" s="7">
        <v>33.237030600196903</v>
      </c>
      <c r="H29" s="7">
        <f t="shared" si="0"/>
        <v>1021.0660091795602</v>
      </c>
      <c r="I29" s="7">
        <f t="shared" si="1"/>
        <v>26.695233698519964</v>
      </c>
    </row>
    <row r="30" spans="1:9" x14ac:dyDescent="0.2">
      <c r="A30">
        <v>7816</v>
      </c>
      <c r="B30" t="s">
        <v>19</v>
      </c>
      <c r="C30">
        <v>16</v>
      </c>
      <c r="D30">
        <v>7.85</v>
      </c>
      <c r="E30">
        <v>25.491</v>
      </c>
      <c r="F30">
        <v>28.1</v>
      </c>
      <c r="G30">
        <v>33.237030600196903</v>
      </c>
      <c r="H30">
        <f t="shared" si="0"/>
        <v>1021.0660091795602</v>
      </c>
      <c r="I30">
        <f t="shared" si="1"/>
        <v>39.125831673152625</v>
      </c>
    </row>
    <row r="31" spans="1:9" x14ac:dyDescent="0.2">
      <c r="A31">
        <v>7820</v>
      </c>
      <c r="B31" t="s">
        <v>19</v>
      </c>
      <c r="C31">
        <v>16</v>
      </c>
      <c r="D31">
        <v>7.85</v>
      </c>
      <c r="E31">
        <v>35.072099999999999</v>
      </c>
      <c r="F31">
        <v>28</v>
      </c>
      <c r="G31">
        <v>33.237030600196903</v>
      </c>
      <c r="H31">
        <f t="shared" si="0"/>
        <v>1021.0985153936391</v>
      </c>
      <c r="I31">
        <f t="shared" si="1"/>
        <v>53.832664403417667</v>
      </c>
    </row>
    <row r="32" spans="1:9" x14ac:dyDescent="0.2">
      <c r="A32">
        <v>7837</v>
      </c>
      <c r="B32" t="s">
        <v>19</v>
      </c>
      <c r="C32">
        <v>16</v>
      </c>
      <c r="D32">
        <v>7.85</v>
      </c>
      <c r="E32">
        <v>25.996200000000002</v>
      </c>
      <c r="F32">
        <v>28</v>
      </c>
      <c r="G32">
        <v>33.237030600196903</v>
      </c>
      <c r="H32">
        <f t="shared" si="0"/>
        <v>1021.0985153936391</v>
      </c>
      <c r="I32">
        <f t="shared" si="1"/>
        <v>39.901936592451733</v>
      </c>
    </row>
    <row r="33" spans="1:12" x14ac:dyDescent="0.2">
      <c r="A33">
        <v>7844</v>
      </c>
      <c r="B33" t="s">
        <v>19</v>
      </c>
      <c r="C33">
        <v>16</v>
      </c>
      <c r="D33">
        <v>7.85</v>
      </c>
      <c r="E33">
        <v>28.582699999999999</v>
      </c>
      <c r="F33">
        <v>28.1</v>
      </c>
      <c r="G33">
        <v>33.237030600196903</v>
      </c>
      <c r="H33">
        <f t="shared" si="0"/>
        <v>1021.0660091795602</v>
      </c>
      <c r="I33">
        <f t="shared" si="1"/>
        <v>43.87124510471223</v>
      </c>
    </row>
    <row r="34" spans="1:12" x14ac:dyDescent="0.2">
      <c r="A34">
        <v>7850</v>
      </c>
      <c r="B34" t="s">
        <v>19</v>
      </c>
      <c r="C34">
        <v>16</v>
      </c>
      <c r="D34">
        <v>7.85</v>
      </c>
      <c r="E34">
        <v>33.799100000000003</v>
      </c>
      <c r="F34">
        <v>28.1</v>
      </c>
      <c r="G34">
        <v>33.237030600196903</v>
      </c>
      <c r="H34">
        <f t="shared" ref="H34:H65" si="2" xml:space="preserve"> (1000*(1-(F34+288.9414)/(508929.2*(F34+68.12963))*(F34-3.9863)^2)) + (0.824493 - 0.0040899*F34 + 0.000076438*F34^2 -0.00000082467*F34^3 + 0.0000000053675*F34^4)*G34 +(-0.005724 + 0.00010227*F34 - 0.0000016546*F34^2)*G34^(3/2) + 0.00048314*G34^2</f>
        <v>1021.0660091795602</v>
      </c>
      <c r="I34">
        <f t="shared" si="1"/>
        <v>51.87783520866396</v>
      </c>
    </row>
    <row r="35" spans="1:12" x14ac:dyDescent="0.2">
      <c r="A35">
        <v>7853</v>
      </c>
      <c r="B35" t="s">
        <v>19</v>
      </c>
      <c r="C35">
        <v>16</v>
      </c>
      <c r="D35">
        <v>7.85</v>
      </c>
      <c r="E35">
        <v>19.901</v>
      </c>
      <c r="F35">
        <v>28.1</v>
      </c>
      <c r="G35">
        <v>33.237030600196903</v>
      </c>
      <c r="H35">
        <f t="shared" si="2"/>
        <v>1021.0660091795602</v>
      </c>
      <c r="I35">
        <f t="shared" si="1"/>
        <v>30.54580738799617</v>
      </c>
    </row>
    <row r="36" spans="1:12" x14ac:dyDescent="0.2">
      <c r="A36">
        <v>7857</v>
      </c>
      <c r="B36" t="s">
        <v>19</v>
      </c>
      <c r="C36">
        <v>16</v>
      </c>
      <c r="D36">
        <v>7.85</v>
      </c>
      <c r="E36">
        <v>30.778400000000001</v>
      </c>
      <c r="F36">
        <v>28.1</v>
      </c>
      <c r="G36">
        <v>33.237030600196903</v>
      </c>
      <c r="H36">
        <f t="shared" si="2"/>
        <v>1021.0660091795602</v>
      </c>
      <c r="I36">
        <f t="shared" si="1"/>
        <v>47.241398829742295</v>
      </c>
    </row>
    <row r="37" spans="1:12" x14ac:dyDescent="0.2">
      <c r="A37">
        <v>7860</v>
      </c>
      <c r="B37" t="s">
        <v>19</v>
      </c>
      <c r="C37">
        <v>16</v>
      </c>
      <c r="D37">
        <v>7.85</v>
      </c>
      <c r="E37">
        <v>25.4</v>
      </c>
      <c r="F37">
        <v>28.1</v>
      </c>
      <c r="G37">
        <v>33.237030600196903</v>
      </c>
      <c r="H37">
        <f t="shared" si="2"/>
        <v>1021.0660091795602</v>
      </c>
      <c r="I37">
        <f t="shared" si="1"/>
        <v>38.986156859208215</v>
      </c>
    </row>
    <row r="38" spans="1:12" s="7" customFormat="1" x14ac:dyDescent="0.2">
      <c r="A38" s="7" t="s">
        <v>14</v>
      </c>
      <c r="B38" s="7" t="s">
        <v>18</v>
      </c>
      <c r="C38" s="7">
        <v>16</v>
      </c>
      <c r="D38" s="7">
        <v>7.85</v>
      </c>
      <c r="E38" s="7">
        <v>19.0928</v>
      </c>
      <c r="F38" s="7">
        <v>28</v>
      </c>
      <c r="G38" s="7">
        <v>33.237030600196903</v>
      </c>
      <c r="H38" s="7">
        <f t="shared" si="2"/>
        <v>1021.0985153936391</v>
      </c>
      <c r="I38" s="7">
        <f t="shared" si="1"/>
        <v>29.305809886535819</v>
      </c>
    </row>
    <row r="39" spans="1:12" s="7" customFormat="1" x14ac:dyDescent="0.2">
      <c r="A39" s="7" t="s">
        <v>15</v>
      </c>
      <c r="B39" s="7" t="s">
        <v>18</v>
      </c>
      <c r="C39" s="7">
        <v>16</v>
      </c>
      <c r="D39" s="7">
        <v>7.85</v>
      </c>
      <c r="E39" s="7">
        <v>18.3415</v>
      </c>
      <c r="F39" s="7">
        <v>28</v>
      </c>
      <c r="G39" s="7">
        <v>33.237030600196903</v>
      </c>
      <c r="H39" s="7">
        <f t="shared" si="2"/>
        <v>1021.0985153936391</v>
      </c>
      <c r="I39" s="7">
        <f t="shared" si="1"/>
        <v>28.152628846156496</v>
      </c>
    </row>
    <row r="40" spans="1:12" x14ac:dyDescent="0.2">
      <c r="A40">
        <v>7808</v>
      </c>
      <c r="B40" t="s">
        <v>19</v>
      </c>
      <c r="C40">
        <v>13</v>
      </c>
      <c r="D40">
        <v>8.0500000000000007</v>
      </c>
      <c r="E40">
        <v>27.106200000000001</v>
      </c>
      <c r="F40">
        <v>28</v>
      </c>
      <c r="G40">
        <v>33.237030600196903</v>
      </c>
      <c r="H40">
        <f t="shared" si="2"/>
        <v>1021.0985153936391</v>
      </c>
      <c r="I40">
        <f t="shared" si="1"/>
        <v>41.605691357287419</v>
      </c>
      <c r="L40" s="2"/>
    </row>
    <row r="41" spans="1:12" x14ac:dyDescent="0.2">
      <c r="A41">
        <v>7828</v>
      </c>
      <c r="B41" t="s">
        <v>19</v>
      </c>
      <c r="C41">
        <v>13</v>
      </c>
      <c r="D41">
        <v>8.0500000000000007</v>
      </c>
      <c r="E41">
        <v>20.491399999999999</v>
      </c>
      <c r="F41">
        <v>27.9</v>
      </c>
      <c r="G41">
        <v>33.237030600196903</v>
      </c>
      <c r="H41">
        <f t="shared" si="2"/>
        <v>1021.1309467131744</v>
      </c>
      <c r="I41">
        <f t="shared" si="1"/>
        <v>31.453075262873174</v>
      </c>
    </row>
    <row r="42" spans="1:12" x14ac:dyDescent="0.2">
      <c r="A42">
        <v>7831</v>
      </c>
      <c r="B42" t="s">
        <v>19</v>
      </c>
      <c r="C42">
        <v>13</v>
      </c>
      <c r="D42">
        <v>8.0500000000000007</v>
      </c>
      <c r="E42">
        <v>29.694600000000001</v>
      </c>
      <c r="F42">
        <v>27.9</v>
      </c>
      <c r="G42">
        <v>33.237030600196903</v>
      </c>
      <c r="H42">
        <f t="shared" si="2"/>
        <v>1021.1309467131744</v>
      </c>
      <c r="I42">
        <f t="shared" si="1"/>
        <v>45.579437651937582</v>
      </c>
    </row>
    <row r="43" spans="1:12" x14ac:dyDescent="0.2">
      <c r="A43">
        <v>7834</v>
      </c>
      <c r="B43" t="s">
        <v>19</v>
      </c>
      <c r="C43">
        <v>13</v>
      </c>
      <c r="D43">
        <v>8.0500000000000007</v>
      </c>
      <c r="E43">
        <v>30.1388</v>
      </c>
      <c r="F43">
        <v>27.8</v>
      </c>
      <c r="G43">
        <v>33.237030600196888</v>
      </c>
      <c r="H43">
        <f t="shared" si="2"/>
        <v>1021.1633030240782</v>
      </c>
      <c r="I43">
        <f t="shared" si="1"/>
        <v>46.262042289893124</v>
      </c>
    </row>
    <row r="44" spans="1:12" x14ac:dyDescent="0.2">
      <c r="A44">
        <v>7847</v>
      </c>
      <c r="B44" t="s">
        <v>19</v>
      </c>
      <c r="C44">
        <v>13</v>
      </c>
      <c r="D44">
        <v>8.0500000000000007</v>
      </c>
      <c r="E44">
        <v>28.565999999999999</v>
      </c>
      <c r="F44">
        <v>27.9</v>
      </c>
      <c r="G44">
        <v>33.237030600196903</v>
      </c>
      <c r="H44">
        <f t="shared" si="2"/>
        <v>1021.1309467131744</v>
      </c>
      <c r="I44">
        <f t="shared" si="1"/>
        <v>43.847104051418405</v>
      </c>
    </row>
    <row r="45" spans="1:12" x14ac:dyDescent="0.2">
      <c r="A45">
        <v>7856</v>
      </c>
      <c r="B45" t="s">
        <v>19</v>
      </c>
      <c r="C45">
        <v>13</v>
      </c>
      <c r="D45">
        <v>8.0500000000000007</v>
      </c>
      <c r="E45">
        <v>38.875700000000002</v>
      </c>
      <c r="F45">
        <v>27.9</v>
      </c>
      <c r="G45">
        <v>33.237030600196903</v>
      </c>
      <c r="H45">
        <f t="shared" si="2"/>
        <v>1021.1309467131744</v>
      </c>
      <c r="I45">
        <f t="shared" si="1"/>
        <v>59.671877860803981</v>
      </c>
    </row>
    <row r="46" spans="1:12" x14ac:dyDescent="0.2">
      <c r="A46">
        <v>7859</v>
      </c>
      <c r="B46" t="s">
        <v>19</v>
      </c>
      <c r="C46">
        <v>13</v>
      </c>
      <c r="D46">
        <v>8.0500000000000007</v>
      </c>
      <c r="E46">
        <v>31.544499999999999</v>
      </c>
      <c r="F46">
        <v>27.8</v>
      </c>
      <c r="G46">
        <v>33.237030600196888</v>
      </c>
      <c r="H46">
        <f t="shared" si="2"/>
        <v>1021.1633030240782</v>
      </c>
      <c r="I46">
        <f t="shared" si="1"/>
        <v>48.419744416285113</v>
      </c>
    </row>
    <row r="47" spans="1:12" s="7" customFormat="1" x14ac:dyDescent="0.2">
      <c r="A47" s="7" t="s">
        <v>9</v>
      </c>
      <c r="B47" s="7" t="s">
        <v>18</v>
      </c>
      <c r="C47" s="7">
        <v>13</v>
      </c>
      <c r="D47" s="7">
        <v>8.0500000000000007</v>
      </c>
      <c r="E47" s="7">
        <v>15.526999999999999</v>
      </c>
      <c r="F47" s="7">
        <v>28</v>
      </c>
      <c r="G47" s="7">
        <v>33.237030600196903</v>
      </c>
      <c r="H47" s="7">
        <f t="shared" si="2"/>
        <v>1021.0985153936391</v>
      </c>
      <c r="I47" s="7">
        <f t="shared" si="1"/>
        <v>23.832612823066373</v>
      </c>
    </row>
    <row r="48" spans="1:12" s="7" customFormat="1" x14ac:dyDescent="0.2">
      <c r="A48" s="7" t="s">
        <v>8</v>
      </c>
      <c r="B48" s="7" t="s">
        <v>18</v>
      </c>
      <c r="C48" s="7">
        <v>13</v>
      </c>
      <c r="D48" s="7">
        <v>8.0500000000000007</v>
      </c>
      <c r="E48" s="7">
        <v>19.63</v>
      </c>
      <c r="F48" s="7">
        <v>28</v>
      </c>
      <c r="G48" s="7">
        <v>33.237030600196903</v>
      </c>
      <c r="H48" s="7">
        <f t="shared" si="2"/>
        <v>1021.0985153936391</v>
      </c>
      <c r="I48" s="7">
        <f t="shared" si="1"/>
        <v>30.130365796148187</v>
      </c>
    </row>
    <row r="49" spans="1:12" x14ac:dyDescent="0.2">
      <c r="A49">
        <v>7806</v>
      </c>
      <c r="B49" t="s">
        <v>19</v>
      </c>
      <c r="C49">
        <v>15</v>
      </c>
      <c r="D49">
        <v>8.0500000000000007</v>
      </c>
      <c r="E49">
        <v>28.563700000000001</v>
      </c>
      <c r="F49">
        <v>28</v>
      </c>
      <c r="G49">
        <v>33.237030600196903</v>
      </c>
      <c r="H49">
        <f t="shared" si="2"/>
        <v>1021.0985153936391</v>
      </c>
      <c r="I49">
        <f t="shared" si="1"/>
        <v>43.842828807510848</v>
      </c>
    </row>
    <row r="50" spans="1:12" x14ac:dyDescent="0.2">
      <c r="A50">
        <v>7817</v>
      </c>
      <c r="B50" t="s">
        <v>19</v>
      </c>
      <c r="C50">
        <v>15</v>
      </c>
      <c r="D50">
        <v>8.0500000000000007</v>
      </c>
      <c r="E50">
        <v>30.448899999999998</v>
      </c>
      <c r="F50">
        <v>27.9</v>
      </c>
      <c r="G50">
        <v>33.237030600196903</v>
      </c>
      <c r="H50">
        <f t="shared" si="2"/>
        <v>1021.1309467131744</v>
      </c>
      <c r="I50">
        <f t="shared" si="1"/>
        <v>46.737243105483223</v>
      </c>
    </row>
    <row r="51" spans="1:12" x14ac:dyDescent="0.2">
      <c r="A51">
        <v>7825</v>
      </c>
      <c r="B51" t="s">
        <v>19</v>
      </c>
      <c r="C51">
        <v>15</v>
      </c>
      <c r="D51">
        <v>8.0500000000000007</v>
      </c>
      <c r="E51">
        <v>22.792100000000001</v>
      </c>
      <c r="F51">
        <v>27.9</v>
      </c>
      <c r="G51">
        <v>33.237030600196903</v>
      </c>
      <c r="H51">
        <f t="shared" si="2"/>
        <v>1021.1309467131744</v>
      </c>
      <c r="I51">
        <f t="shared" si="1"/>
        <v>34.984512366111232</v>
      </c>
    </row>
    <row r="52" spans="1:12" x14ac:dyDescent="0.2">
      <c r="A52">
        <v>7841</v>
      </c>
      <c r="B52" t="s">
        <v>19</v>
      </c>
      <c r="C52">
        <v>15</v>
      </c>
      <c r="D52">
        <v>8.0500000000000007</v>
      </c>
      <c r="E52">
        <v>29.472799999999999</v>
      </c>
      <c r="F52">
        <v>27.7</v>
      </c>
      <c r="G52">
        <v>33.237030600196903</v>
      </c>
      <c r="H52">
        <f t="shared" si="2"/>
        <v>1021.1955842120279</v>
      </c>
      <c r="I52">
        <f t="shared" si="1"/>
        <v>45.240519817401896</v>
      </c>
    </row>
    <row r="53" spans="1:12" x14ac:dyDescent="0.2">
      <c r="A53">
        <v>7842</v>
      </c>
      <c r="B53" t="s">
        <v>19</v>
      </c>
      <c r="C53">
        <v>15</v>
      </c>
      <c r="D53">
        <v>8.0500000000000007</v>
      </c>
      <c r="E53">
        <v>33.516199999999998</v>
      </c>
      <c r="F53">
        <v>27.9</v>
      </c>
      <c r="G53">
        <v>33.237030600196903</v>
      </c>
      <c r="H53">
        <f t="shared" si="2"/>
        <v>1021.1309467131744</v>
      </c>
      <c r="I53">
        <f t="shared" si="1"/>
        <v>51.445365427716496</v>
      </c>
    </row>
    <row r="54" spans="1:12" x14ac:dyDescent="0.2">
      <c r="A54">
        <v>7843</v>
      </c>
      <c r="B54" t="s">
        <v>19</v>
      </c>
      <c r="C54">
        <v>15</v>
      </c>
      <c r="D54">
        <v>8.0500000000000007</v>
      </c>
      <c r="E54">
        <v>25.628900000000002</v>
      </c>
      <c r="F54">
        <v>27.8</v>
      </c>
      <c r="G54">
        <v>33.237030600196903</v>
      </c>
      <c r="H54">
        <f t="shared" si="2"/>
        <v>1021.1633030240782</v>
      </c>
      <c r="I54">
        <f t="shared" si="1"/>
        <v>39.339497778393365</v>
      </c>
    </row>
    <row r="55" spans="1:12" x14ac:dyDescent="0.2">
      <c r="A55">
        <v>7864</v>
      </c>
      <c r="B55" t="s">
        <v>19</v>
      </c>
      <c r="C55">
        <v>15</v>
      </c>
      <c r="D55">
        <v>8.0500000000000007</v>
      </c>
      <c r="E55">
        <v>29.069800000000001</v>
      </c>
      <c r="F55">
        <v>27.9</v>
      </c>
      <c r="G55">
        <v>33.237030600196903</v>
      </c>
      <c r="H55">
        <f t="shared" si="2"/>
        <v>1021.1309467131744</v>
      </c>
      <c r="I55">
        <f t="shared" si="1"/>
        <v>44.62040696471059</v>
      </c>
    </row>
    <row r="56" spans="1:12" s="7" customFormat="1" x14ac:dyDescent="0.2">
      <c r="A56" s="7" t="s">
        <v>12</v>
      </c>
      <c r="B56" s="7" t="s">
        <v>18</v>
      </c>
      <c r="C56" s="7">
        <v>15</v>
      </c>
      <c r="D56" s="7">
        <v>8.0500000000000007</v>
      </c>
      <c r="E56" s="7">
        <v>20.285</v>
      </c>
      <c r="F56" s="7">
        <v>28</v>
      </c>
      <c r="G56" s="7">
        <v>33.237030600196903</v>
      </c>
      <c r="H56" s="7">
        <f t="shared" si="2"/>
        <v>1021.0985153936391</v>
      </c>
      <c r="I56" s="7">
        <f t="shared" si="1"/>
        <v>31.135734598821497</v>
      </c>
    </row>
    <row r="57" spans="1:12" s="7" customFormat="1" x14ac:dyDescent="0.2">
      <c r="A57" s="7" t="s">
        <v>13</v>
      </c>
      <c r="B57" s="7" t="s">
        <v>18</v>
      </c>
      <c r="C57" s="7">
        <v>15</v>
      </c>
      <c r="D57" s="7">
        <v>8.0500000000000007</v>
      </c>
      <c r="E57" s="7">
        <v>18.420400000000001</v>
      </c>
      <c r="F57" s="7">
        <v>28</v>
      </c>
      <c r="G57" s="7">
        <v>33.237030600196903</v>
      </c>
      <c r="H57" s="7">
        <f t="shared" si="2"/>
        <v>1021.0985153936391</v>
      </c>
      <c r="I57" s="7">
        <f t="shared" si="1"/>
        <v>28.27373357673806</v>
      </c>
    </row>
    <row r="58" spans="1:12" x14ac:dyDescent="0.2">
      <c r="A58">
        <v>7803</v>
      </c>
      <c r="B58" t="s">
        <v>19</v>
      </c>
      <c r="C58">
        <v>12</v>
      </c>
      <c r="D58">
        <v>8.15</v>
      </c>
      <c r="E58">
        <v>23.699200000000001</v>
      </c>
      <c r="F58">
        <v>28.1</v>
      </c>
      <c r="G58">
        <v>33.237030600196903</v>
      </c>
      <c r="H58">
        <f t="shared" si="2"/>
        <v>1021.0660091795602</v>
      </c>
      <c r="I58">
        <f t="shared" si="1"/>
        <v>36.375619237706594</v>
      </c>
      <c r="L58" s="2"/>
    </row>
    <row r="59" spans="1:12" x14ac:dyDescent="0.2">
      <c r="A59">
        <v>7809</v>
      </c>
      <c r="B59" t="s">
        <v>19</v>
      </c>
      <c r="C59">
        <v>12</v>
      </c>
      <c r="D59">
        <v>8.15</v>
      </c>
      <c r="E59">
        <v>25.001899999999999</v>
      </c>
      <c r="F59">
        <v>28.2</v>
      </c>
      <c r="G59">
        <v>33.237030600196903</v>
      </c>
      <c r="H59">
        <f t="shared" si="2"/>
        <v>1021.0334281847933</v>
      </c>
      <c r="I59">
        <f t="shared" si="1"/>
        <v>38.374462958951874</v>
      </c>
    </row>
    <row r="60" spans="1:12" x14ac:dyDescent="0.2">
      <c r="A60">
        <v>7813</v>
      </c>
      <c r="B60" t="s">
        <v>19</v>
      </c>
      <c r="C60">
        <v>12</v>
      </c>
      <c r="D60">
        <v>8.15</v>
      </c>
      <c r="E60">
        <v>34.290399999999998</v>
      </c>
      <c r="F60">
        <v>27.9</v>
      </c>
      <c r="G60">
        <v>33.237030600196903</v>
      </c>
      <c r="H60">
        <f t="shared" si="2"/>
        <v>1021.1309467131744</v>
      </c>
      <c r="I60">
        <f t="shared" si="1"/>
        <v>52.63371619284316</v>
      </c>
    </row>
    <row r="61" spans="1:12" x14ac:dyDescent="0.2">
      <c r="A61">
        <v>7838</v>
      </c>
      <c r="B61" t="s">
        <v>19</v>
      </c>
      <c r="C61">
        <v>12</v>
      </c>
      <c r="D61">
        <v>8.15</v>
      </c>
      <c r="E61">
        <v>24.5106</v>
      </c>
      <c r="F61">
        <v>28</v>
      </c>
      <c r="G61">
        <v>33.237030600196903</v>
      </c>
      <c r="H61">
        <f t="shared" si="2"/>
        <v>1021.0985153936391</v>
      </c>
      <c r="I61">
        <f t="shared" si="1"/>
        <v>37.621668053136517</v>
      </c>
    </row>
    <row r="62" spans="1:12" x14ac:dyDescent="0.2">
      <c r="A62">
        <v>7851</v>
      </c>
      <c r="B62" t="s">
        <v>19</v>
      </c>
      <c r="C62">
        <v>12</v>
      </c>
      <c r="D62">
        <v>8.15</v>
      </c>
      <c r="E62">
        <v>38.362099999999998</v>
      </c>
      <c r="F62">
        <v>28</v>
      </c>
      <c r="G62">
        <v>33.237030600196903</v>
      </c>
      <c r="H62">
        <f t="shared" si="2"/>
        <v>1021.0985153936391</v>
      </c>
      <c r="I62">
        <f t="shared" si="1"/>
        <v>58.882532129822536</v>
      </c>
    </row>
    <row r="63" spans="1:12" x14ac:dyDescent="0.2">
      <c r="A63">
        <v>7854</v>
      </c>
      <c r="B63" t="s">
        <v>19</v>
      </c>
      <c r="C63">
        <v>12</v>
      </c>
      <c r="D63">
        <v>8.15</v>
      </c>
      <c r="E63">
        <v>31.154499999999999</v>
      </c>
      <c r="F63">
        <v>28.1</v>
      </c>
      <c r="G63">
        <v>33.237030600196903</v>
      </c>
      <c r="H63">
        <f t="shared" si="2"/>
        <v>1021.0660091795602</v>
      </c>
      <c r="I63">
        <f t="shared" si="1"/>
        <v>47.818670231110332</v>
      </c>
    </row>
    <row r="64" spans="1:12" x14ac:dyDescent="0.2">
      <c r="A64">
        <v>7861</v>
      </c>
      <c r="B64" t="s">
        <v>19</v>
      </c>
      <c r="C64">
        <v>12</v>
      </c>
      <c r="D64">
        <v>8.15</v>
      </c>
      <c r="E64">
        <v>24.0093</v>
      </c>
      <c r="F64">
        <v>28.2</v>
      </c>
      <c r="G64">
        <v>33.237030600196903</v>
      </c>
      <c r="H64">
        <f t="shared" si="2"/>
        <v>1021.0334281847933</v>
      </c>
      <c r="I64">
        <f t="shared" si="1"/>
        <v>36.850959067925366</v>
      </c>
    </row>
    <row r="65" spans="1:9" x14ac:dyDescent="0.2">
      <c r="A65">
        <v>7863</v>
      </c>
      <c r="B65" t="s">
        <v>19</v>
      </c>
      <c r="C65">
        <v>12</v>
      </c>
      <c r="D65">
        <v>8.15</v>
      </c>
      <c r="E65">
        <v>29.918600000000001</v>
      </c>
      <c r="F65">
        <v>28.1</v>
      </c>
      <c r="G65">
        <v>33.237030600196903</v>
      </c>
      <c r="H65">
        <f t="shared" si="2"/>
        <v>1021.0660091795602</v>
      </c>
      <c r="I65">
        <f t="shared" si="1"/>
        <v>45.921702071177442</v>
      </c>
    </row>
    <row r="66" spans="1:9" s="7" customFormat="1" x14ac:dyDescent="0.2">
      <c r="A66" s="7" t="s">
        <v>6</v>
      </c>
      <c r="B66" s="7" t="s">
        <v>18</v>
      </c>
      <c r="C66" s="7">
        <v>12</v>
      </c>
      <c r="D66" s="7">
        <v>8.15</v>
      </c>
      <c r="E66" s="7">
        <v>21.826799999999999</v>
      </c>
      <c r="F66" s="7">
        <v>28.2</v>
      </c>
      <c r="G66" s="7">
        <v>33.237030600196903</v>
      </c>
      <c r="H66" s="7">
        <f t="shared" ref="H66:H77" si="3" xml:space="preserve"> (1000*(1-(F66+288.9414)/(508929.2*(F66+68.12963))*(F66-3.9863)^2)) + (0.824493 - 0.0040899*F66 + 0.000076438*F66^2 -0.00000082467*F66^3 + 0.0000000053675*F66^4)*G66 +(-0.005724 + 0.00010227*F66 - 0.0000016546*F66^2)*G66^(3/2) + 0.00048314*G66^2</f>
        <v>1021.0334281847933</v>
      </c>
      <c r="I66" s="7">
        <f t="shared" si="1"/>
        <v>33.501123039147053</v>
      </c>
    </row>
    <row r="67" spans="1:9" s="7" customFormat="1" x14ac:dyDescent="0.2">
      <c r="A67" s="7" t="s">
        <v>7</v>
      </c>
      <c r="B67" s="7" t="s">
        <v>18</v>
      </c>
      <c r="C67" s="7">
        <v>12</v>
      </c>
      <c r="D67" s="7">
        <v>8.15</v>
      </c>
      <c r="E67" s="7">
        <v>20.799600000000002</v>
      </c>
      <c r="F67" s="7">
        <v>28.2</v>
      </c>
      <c r="G67" s="7">
        <v>33.237030600196903</v>
      </c>
      <c r="H67" s="7">
        <f t="shared" si="3"/>
        <v>1021.0334281847933</v>
      </c>
      <c r="I67" s="7">
        <f t="shared" ref="I67:I77" si="4">E67/(1-((H67/1000)/2.93))</f>
        <v>31.924512927458132</v>
      </c>
    </row>
    <row r="68" spans="1:9" x14ac:dyDescent="0.2">
      <c r="A68">
        <v>7822</v>
      </c>
      <c r="B68" t="s">
        <v>19</v>
      </c>
      <c r="C68">
        <v>14</v>
      </c>
      <c r="D68">
        <v>8.15</v>
      </c>
      <c r="E68">
        <v>21.999700000000001</v>
      </c>
      <c r="F68">
        <v>28.1</v>
      </c>
      <c r="G68">
        <v>33.237030600196903</v>
      </c>
      <c r="H68">
        <f t="shared" si="3"/>
        <v>1021.0660091795602</v>
      </c>
      <c r="I68">
        <f t="shared" si="4"/>
        <v>33.767076970689885</v>
      </c>
    </row>
    <row r="69" spans="1:9" x14ac:dyDescent="0.2">
      <c r="A69">
        <v>7823</v>
      </c>
      <c r="B69" t="s">
        <v>19</v>
      </c>
      <c r="C69">
        <v>14</v>
      </c>
      <c r="D69">
        <v>8.15</v>
      </c>
      <c r="E69">
        <v>32.340899999999998</v>
      </c>
      <c r="F69">
        <v>28.1</v>
      </c>
      <c r="G69">
        <v>33.237030600196903</v>
      </c>
      <c r="H69">
        <f t="shared" si="3"/>
        <v>1021.0660091795602</v>
      </c>
      <c r="I69">
        <f t="shared" si="4"/>
        <v>49.639661431809728</v>
      </c>
    </row>
    <row r="70" spans="1:9" x14ac:dyDescent="0.2">
      <c r="A70">
        <v>7827</v>
      </c>
      <c r="B70" t="s">
        <v>19</v>
      </c>
      <c r="C70">
        <v>14</v>
      </c>
      <c r="D70">
        <v>8.15</v>
      </c>
      <c r="E70">
        <v>28.408999999999999</v>
      </c>
      <c r="F70">
        <v>28.1</v>
      </c>
      <c r="G70">
        <v>33.237030600196903</v>
      </c>
      <c r="H70">
        <f t="shared" si="3"/>
        <v>1021.0660091795602</v>
      </c>
      <c r="I70">
        <f t="shared" si="4"/>
        <v>43.604635047765598</v>
      </c>
    </row>
    <row r="71" spans="1:9" x14ac:dyDescent="0.2">
      <c r="A71">
        <v>7835</v>
      </c>
      <c r="B71" t="s">
        <v>19</v>
      </c>
      <c r="C71">
        <v>14</v>
      </c>
      <c r="D71">
        <v>8.15</v>
      </c>
      <c r="E71">
        <v>28.388300000000001</v>
      </c>
      <c r="F71">
        <v>28.1</v>
      </c>
      <c r="G71">
        <v>33.237030600196903</v>
      </c>
      <c r="H71">
        <f t="shared" si="3"/>
        <v>1021.0660091795602</v>
      </c>
      <c r="I71">
        <f t="shared" si="4"/>
        <v>43.572862864813416</v>
      </c>
    </row>
    <row r="72" spans="1:9" x14ac:dyDescent="0.2">
      <c r="A72">
        <v>7848</v>
      </c>
      <c r="B72" t="s">
        <v>19</v>
      </c>
      <c r="C72">
        <v>14</v>
      </c>
      <c r="D72">
        <v>8.15</v>
      </c>
      <c r="E72">
        <v>31.985700000000001</v>
      </c>
      <c r="F72">
        <v>28</v>
      </c>
      <c r="G72">
        <v>33.237030600196903</v>
      </c>
      <c r="H72">
        <f t="shared" si="3"/>
        <v>1021.0985153936391</v>
      </c>
      <c r="I72">
        <f t="shared" si="4"/>
        <v>49.095305208652938</v>
      </c>
    </row>
    <row r="73" spans="1:9" x14ac:dyDescent="0.2">
      <c r="A73">
        <v>7849</v>
      </c>
      <c r="B73" t="s">
        <v>19</v>
      </c>
      <c r="C73">
        <v>14</v>
      </c>
      <c r="D73">
        <v>8.15</v>
      </c>
      <c r="E73">
        <v>21.71</v>
      </c>
      <c r="F73">
        <v>28</v>
      </c>
      <c r="G73">
        <v>33.237030600196903</v>
      </c>
      <c r="H73">
        <f t="shared" si="3"/>
        <v>1021.0985153936391</v>
      </c>
      <c r="I73">
        <f t="shared" si="4"/>
        <v>33.322987337461903</v>
      </c>
    </row>
    <row r="74" spans="1:9" x14ac:dyDescent="0.2">
      <c r="A74">
        <v>7852</v>
      </c>
      <c r="B74" t="s">
        <v>19</v>
      </c>
      <c r="C74">
        <v>14</v>
      </c>
      <c r="D74">
        <v>8.15</v>
      </c>
      <c r="E74">
        <v>24.002300000000002</v>
      </c>
      <c r="F74">
        <v>28.1</v>
      </c>
      <c r="G74">
        <v>33.237030600196903</v>
      </c>
      <c r="H74">
        <f t="shared" si="3"/>
        <v>1021.0660091795602</v>
      </c>
      <c r="I74">
        <f t="shared" si="4"/>
        <v>36.84084381030604</v>
      </c>
    </row>
    <row r="75" spans="1:9" x14ac:dyDescent="0.2">
      <c r="A75">
        <v>7858</v>
      </c>
      <c r="B75" t="s">
        <v>19</v>
      </c>
      <c r="C75">
        <v>14</v>
      </c>
      <c r="D75">
        <v>8.15</v>
      </c>
      <c r="E75">
        <v>36.271599999999999</v>
      </c>
      <c r="F75">
        <v>28</v>
      </c>
      <c r="G75">
        <v>33.237030600196903</v>
      </c>
      <c r="H75">
        <f t="shared" si="3"/>
        <v>1021.0985153936391</v>
      </c>
      <c r="I75">
        <f t="shared" si="4"/>
        <v>55.673793989381998</v>
      </c>
    </row>
    <row r="76" spans="1:9" s="7" customFormat="1" x14ac:dyDescent="0.2">
      <c r="A76" s="7" t="s">
        <v>10</v>
      </c>
      <c r="B76" s="7" t="s">
        <v>18</v>
      </c>
      <c r="C76" s="7">
        <v>14</v>
      </c>
      <c r="D76" s="7">
        <v>8.15</v>
      </c>
      <c r="E76" s="7">
        <v>15.4772</v>
      </c>
      <c r="F76" s="7">
        <v>28.2</v>
      </c>
      <c r="G76" s="7">
        <v>33.237030600196903</v>
      </c>
      <c r="H76" s="7">
        <f t="shared" si="3"/>
        <v>1021.0334281847933</v>
      </c>
      <c r="I76" s="7">
        <f t="shared" si="4"/>
        <v>23.755364116658733</v>
      </c>
    </row>
    <row r="77" spans="1:9" s="7" customFormat="1" x14ac:dyDescent="0.2">
      <c r="A77" s="7" t="s">
        <v>11</v>
      </c>
      <c r="B77" s="7" t="s">
        <v>18</v>
      </c>
      <c r="C77" s="7">
        <v>14</v>
      </c>
      <c r="D77" s="7">
        <v>8.15</v>
      </c>
      <c r="E77" s="7">
        <v>17.6736</v>
      </c>
      <c r="F77" s="7">
        <v>28.2</v>
      </c>
      <c r="G77" s="7">
        <v>33.237030600196903</v>
      </c>
      <c r="H77" s="7">
        <f t="shared" si="3"/>
        <v>1021.0334281847933</v>
      </c>
      <c r="I77" s="7">
        <f t="shared" si="4"/>
        <v>27.126534725414142</v>
      </c>
    </row>
  </sheetData>
  <sortState ref="A2:I77">
    <sortCondition ref="D2:D77"/>
    <sortCondition ref="C2:C77"/>
    <sortCondition descending="1" ref="B2:B77"/>
    <sortCondition ref="A2:A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433C-C90B-3D47-811F-07713EC3554C}">
  <dimension ref="A1:AD147"/>
  <sheetViews>
    <sheetView tabSelected="1" workbookViewId="0">
      <pane xSplit="1" topLeftCell="B1" activePane="topRight" state="frozen"/>
      <selection pane="topRight" activeCell="E24" sqref="E24"/>
    </sheetView>
  </sheetViews>
  <sheetFormatPr baseColWidth="10" defaultRowHeight="16" x14ac:dyDescent="0.2"/>
  <cols>
    <col min="1" max="1" width="12.5" customWidth="1"/>
    <col min="2" max="2" width="13.33203125" customWidth="1"/>
    <col min="3" max="3" width="12.33203125" customWidth="1"/>
    <col min="4" max="4" width="15" customWidth="1"/>
    <col min="5" max="5" width="12.83203125" customWidth="1"/>
    <col min="6" max="6" width="12" customWidth="1"/>
    <col min="7" max="8" width="24.5" customWidth="1"/>
    <col min="9" max="9" width="22.6640625" customWidth="1"/>
    <col min="10" max="10" width="22.5" customWidth="1"/>
    <col min="11" max="12" width="21" customWidth="1"/>
    <col min="13" max="13" width="16.6640625" customWidth="1"/>
    <col min="14" max="14" width="15.83203125" customWidth="1"/>
    <col min="15" max="15" width="15" customWidth="1"/>
    <col min="16" max="16" width="18.33203125" bestFit="1" customWidth="1"/>
    <col min="17" max="17" width="18.33203125" customWidth="1"/>
    <col min="18" max="18" width="23.1640625" style="9" customWidth="1"/>
    <col min="19" max="19" width="26.5" style="9" customWidth="1"/>
    <col min="20" max="20" width="27.6640625" style="12" customWidth="1"/>
    <col min="21" max="21" width="30.6640625" style="11" customWidth="1"/>
  </cols>
  <sheetData>
    <row r="1" spans="1:30" s="4" customFormat="1" x14ac:dyDescent="0.2">
      <c r="A1" s="3" t="s">
        <v>20</v>
      </c>
      <c r="B1" s="3" t="s">
        <v>21</v>
      </c>
      <c r="C1" s="3" t="s">
        <v>22</v>
      </c>
      <c r="D1" s="3" t="s">
        <v>23</v>
      </c>
      <c r="E1" s="3" t="s">
        <v>45</v>
      </c>
      <c r="F1" s="3" t="s">
        <v>44</v>
      </c>
      <c r="G1" s="3" t="s">
        <v>34</v>
      </c>
      <c r="H1" s="3" t="s">
        <v>41</v>
      </c>
      <c r="I1" s="3" t="s">
        <v>42</v>
      </c>
      <c r="J1" s="3" t="s">
        <v>35</v>
      </c>
      <c r="K1" s="3" t="s">
        <v>36</v>
      </c>
      <c r="L1" s="3" t="s">
        <v>37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39</v>
      </c>
      <c r="R1" s="8" t="s">
        <v>33</v>
      </c>
      <c r="S1" s="14" t="s">
        <v>38</v>
      </c>
      <c r="T1" s="8" t="s">
        <v>40</v>
      </c>
      <c r="U1" s="8" t="s">
        <v>43</v>
      </c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">
      <c r="A2" s="11">
        <v>7801</v>
      </c>
      <c r="B2" s="11" t="s">
        <v>16</v>
      </c>
      <c r="C2" s="11">
        <v>9</v>
      </c>
      <c r="D2" s="11">
        <v>7.75</v>
      </c>
      <c r="E2" s="11">
        <v>35.526357118179661</v>
      </c>
      <c r="F2" s="11">
        <v>34.846060752814374</v>
      </c>
      <c r="G2" s="11">
        <f>F2-E2</f>
        <v>-0.6802963653652867</v>
      </c>
      <c r="H2" s="11">
        <f>G2*10^3</f>
        <v>-680.29636536528665</v>
      </c>
      <c r="I2" s="11">
        <f>H2/30</f>
        <v>-22.676545512176222</v>
      </c>
      <c r="J2" s="11">
        <f>G2*10^-3</f>
        <v>-6.8029636536528668E-4</v>
      </c>
      <c r="K2" s="11">
        <f>G2*12</f>
        <v>-8.1635563843834404</v>
      </c>
      <c r="L2" s="11">
        <f>J2*12</f>
        <v>-8.1635563843834406E-3</v>
      </c>
      <c r="M2" s="11">
        <v>3.6</v>
      </c>
      <c r="N2" s="11">
        <f>M2/2</f>
        <v>1.8</v>
      </c>
      <c r="O2" s="11">
        <v>0.5</v>
      </c>
      <c r="P2" s="11">
        <f>(2*3.14159265359*N2*O2)+(2*3.14159265359*N2^2)</f>
        <v>26.012387171725202</v>
      </c>
      <c r="Q2" s="11">
        <f>P2*10^-4</f>
        <v>2.6012387171725202E-3</v>
      </c>
      <c r="R2" s="12">
        <f t="shared" ref="R2:R33" si="0">K2/P2</f>
        <v>-0.31383341830529943</v>
      </c>
      <c r="S2" s="15">
        <f>L2/P2</f>
        <v>-3.1383341830529943E-4</v>
      </c>
      <c r="T2" s="12">
        <f>L2/Q2</f>
        <v>-3.1383341830529945</v>
      </c>
      <c r="U2" s="12">
        <f>I2/P2</f>
        <v>-0.87175949529249841</v>
      </c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1">
        <v>7812</v>
      </c>
      <c r="B3" s="11" t="s">
        <v>16</v>
      </c>
      <c r="C3" s="11">
        <v>9</v>
      </c>
      <c r="D3" s="11">
        <v>7.75</v>
      </c>
      <c r="E3" s="11">
        <v>36.724015244466194</v>
      </c>
      <c r="F3" s="11">
        <v>35.470461725335362</v>
      </c>
      <c r="G3" s="11">
        <f t="shared" ref="G3:G66" si="1">F3-E3</f>
        <v>-1.2535535191308327</v>
      </c>
      <c r="H3" s="11">
        <f t="shared" ref="H3:H66" si="2">G3*10^3</f>
        <v>-1253.5535191308327</v>
      </c>
      <c r="I3" s="11">
        <f t="shared" ref="I3:I66" si="3">H3/30</f>
        <v>-41.785117304361087</v>
      </c>
      <c r="J3" s="11">
        <f t="shared" ref="J3:J66" si="4">G3*10^-3</f>
        <v>-1.2535535191308326E-3</v>
      </c>
      <c r="K3" s="11">
        <f t="shared" ref="K3:K34" si="5">G3*12</f>
        <v>-15.042642229569992</v>
      </c>
      <c r="L3" s="11">
        <f t="shared" ref="L3:L66" si="6">J3*12</f>
        <v>-1.5042642229569992E-2</v>
      </c>
      <c r="M3" s="11">
        <v>3.6</v>
      </c>
      <c r="N3" s="11">
        <f t="shared" ref="N3:N67" si="7">M3/2</f>
        <v>1.8</v>
      </c>
      <c r="O3" s="11">
        <v>1.5</v>
      </c>
      <c r="P3" s="11">
        <f t="shared" ref="P3:P67" si="8">(2*3.14159265359*N3*O3)+(2*3.14159265359*N3^2)</f>
        <v>37.322120724649203</v>
      </c>
      <c r="Q3" s="11">
        <f t="shared" ref="Q3:Q66" si="9">P3*10^-4</f>
        <v>3.7322120724649203E-3</v>
      </c>
      <c r="R3" s="12">
        <f t="shared" si="0"/>
        <v>-0.40304896767656495</v>
      </c>
      <c r="S3" s="15">
        <f t="shared" ref="S3:S66" si="10">L3/P3</f>
        <v>-4.0304896767656494E-4</v>
      </c>
      <c r="T3" s="12">
        <f t="shared" ref="T3:T66" si="11">L3/Q3</f>
        <v>-4.03048967676565</v>
      </c>
      <c r="U3" s="12">
        <f t="shared" ref="U3:U66" si="12">I3/P3</f>
        <v>-1.119580465768236</v>
      </c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1">
        <v>7818</v>
      </c>
      <c r="B4" s="11" t="s">
        <v>16</v>
      </c>
      <c r="C4" s="11">
        <v>9</v>
      </c>
      <c r="D4" s="11">
        <v>7.75</v>
      </c>
      <c r="E4" s="11">
        <v>46.127613461789466</v>
      </c>
      <c r="F4" s="11">
        <v>45.507289768761133</v>
      </c>
      <c r="G4" s="11">
        <f t="shared" si="1"/>
        <v>-0.62032369302833246</v>
      </c>
      <c r="H4" s="11">
        <f t="shared" si="2"/>
        <v>-620.3236930283324</v>
      </c>
      <c r="I4" s="11">
        <f t="shared" si="3"/>
        <v>-20.677456434277747</v>
      </c>
      <c r="J4" s="11">
        <f t="shared" si="4"/>
        <v>-6.2032369302833252E-4</v>
      </c>
      <c r="K4" s="11">
        <f t="shared" si="5"/>
        <v>-7.4438843163399895</v>
      </c>
      <c r="L4" s="11">
        <f t="shared" si="6"/>
        <v>-7.4438843163399902E-3</v>
      </c>
      <c r="M4" s="11">
        <v>3.5</v>
      </c>
      <c r="N4" s="11">
        <f t="shared" si="7"/>
        <v>1.75</v>
      </c>
      <c r="O4" s="11">
        <v>1.3</v>
      </c>
      <c r="P4" s="11">
        <f t="shared" si="8"/>
        <v>33.536501577073253</v>
      </c>
      <c r="Q4" s="11">
        <f t="shared" si="9"/>
        <v>3.3536501577073256E-3</v>
      </c>
      <c r="R4" s="12">
        <f t="shared" si="0"/>
        <v>-0.22196365053857894</v>
      </c>
      <c r="S4" s="15">
        <f t="shared" si="10"/>
        <v>-2.2196365053857897E-4</v>
      </c>
      <c r="T4" s="12">
        <f t="shared" si="11"/>
        <v>-2.2196365053857896</v>
      </c>
      <c r="U4" s="12">
        <f t="shared" si="12"/>
        <v>-0.61656569594049704</v>
      </c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1">
        <v>7829</v>
      </c>
      <c r="B5" s="11" t="s">
        <v>16</v>
      </c>
      <c r="C5" s="11">
        <v>9</v>
      </c>
      <c r="D5" s="11">
        <v>7.75</v>
      </c>
      <c r="E5" s="11">
        <v>33.595586149522347</v>
      </c>
      <c r="F5" s="11">
        <v>32.698123765601899</v>
      </c>
      <c r="G5" s="11">
        <f t="shared" si="1"/>
        <v>-0.8974623839204483</v>
      </c>
      <c r="H5" s="11">
        <f t="shared" si="2"/>
        <v>-897.46238392044825</v>
      </c>
      <c r="I5" s="11">
        <f t="shared" si="3"/>
        <v>-29.915412797348274</v>
      </c>
      <c r="J5" s="11">
        <f t="shared" si="4"/>
        <v>-8.974623839204483E-4</v>
      </c>
      <c r="K5" s="11">
        <f t="shared" si="5"/>
        <v>-10.76954860704538</v>
      </c>
      <c r="L5" s="11">
        <f t="shared" si="6"/>
        <v>-1.076954860704538E-2</v>
      </c>
      <c r="M5" s="11">
        <v>3.4</v>
      </c>
      <c r="N5" s="11">
        <f t="shared" si="7"/>
        <v>1.7</v>
      </c>
      <c r="O5" s="11">
        <v>1.3</v>
      </c>
      <c r="P5" s="11">
        <f t="shared" si="8"/>
        <v>32.044245066617997</v>
      </c>
      <c r="Q5" s="11">
        <f t="shared" si="9"/>
        <v>3.2044245066617997E-3</v>
      </c>
      <c r="R5" s="12">
        <f t="shared" si="0"/>
        <v>-0.33608370503521479</v>
      </c>
      <c r="S5" s="15">
        <f t="shared" si="10"/>
        <v>-3.3608370503521477E-4</v>
      </c>
      <c r="T5" s="12">
        <f t="shared" si="11"/>
        <v>-3.3608370503521479</v>
      </c>
      <c r="U5" s="12">
        <f t="shared" si="12"/>
        <v>-0.933565847320041</v>
      </c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1">
        <v>7830</v>
      </c>
      <c r="B6" s="11" t="s">
        <v>16</v>
      </c>
      <c r="C6" s="11">
        <v>9</v>
      </c>
      <c r="D6" s="11">
        <v>7.75</v>
      </c>
      <c r="E6" s="11">
        <v>46.388340776088882</v>
      </c>
      <c r="F6" s="11">
        <v>45.868620400774915</v>
      </c>
      <c r="G6" s="11">
        <f t="shared" si="1"/>
        <v>-0.51972037531396609</v>
      </c>
      <c r="H6" s="11">
        <f t="shared" si="2"/>
        <v>-519.72037531396609</v>
      </c>
      <c r="I6" s="11">
        <f t="shared" si="3"/>
        <v>-17.324012510465536</v>
      </c>
      <c r="J6" s="11">
        <f t="shared" si="4"/>
        <v>-5.1972037531396609E-4</v>
      </c>
      <c r="K6" s="11">
        <f t="shared" si="5"/>
        <v>-6.2366445037675931</v>
      </c>
      <c r="L6" s="11">
        <f t="shared" si="6"/>
        <v>-6.2366445037675931E-3</v>
      </c>
      <c r="M6" s="11">
        <v>3.7</v>
      </c>
      <c r="N6" s="11">
        <f t="shared" si="7"/>
        <v>1.85</v>
      </c>
      <c r="O6" s="11">
        <v>1.4</v>
      </c>
      <c r="P6" s="11">
        <f t="shared" si="8"/>
        <v>37.777651659419746</v>
      </c>
      <c r="Q6" s="11">
        <f t="shared" si="9"/>
        <v>3.7777651659419748E-3</v>
      </c>
      <c r="R6" s="12">
        <f t="shared" si="0"/>
        <v>-0.16508819976406616</v>
      </c>
      <c r="S6" s="15">
        <f t="shared" si="10"/>
        <v>-1.6508819976406619E-4</v>
      </c>
      <c r="T6" s="12">
        <f t="shared" si="11"/>
        <v>-1.6508819976406617</v>
      </c>
      <c r="U6" s="12">
        <f t="shared" si="12"/>
        <v>-0.45857833267796161</v>
      </c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1">
        <v>7840</v>
      </c>
      <c r="B7" s="11" t="s">
        <v>16</v>
      </c>
      <c r="C7" s="11">
        <v>9</v>
      </c>
      <c r="D7" s="11">
        <v>7.75</v>
      </c>
      <c r="E7" s="11">
        <v>58.389137862871571</v>
      </c>
      <c r="F7" s="11">
        <v>57.271691744259734</v>
      </c>
      <c r="G7" s="11">
        <f t="shared" si="1"/>
        <v>-1.1174461186118378</v>
      </c>
      <c r="H7" s="11">
        <f t="shared" si="2"/>
        <v>-1117.4461186118378</v>
      </c>
      <c r="I7" s="11">
        <f t="shared" si="3"/>
        <v>-37.248203953727931</v>
      </c>
      <c r="J7" s="11">
        <f t="shared" si="4"/>
        <v>-1.1174461186118378E-3</v>
      </c>
      <c r="K7" s="11">
        <f t="shared" si="5"/>
        <v>-13.409353423342054</v>
      </c>
      <c r="L7" s="11">
        <f t="shared" si="6"/>
        <v>-1.3409353423342055E-2</v>
      </c>
      <c r="M7" s="11">
        <v>3</v>
      </c>
      <c r="N7" s="11">
        <f t="shared" si="7"/>
        <v>1.5</v>
      </c>
      <c r="O7" s="11">
        <v>1.2</v>
      </c>
      <c r="P7" s="11">
        <f t="shared" si="8"/>
        <v>25.446900494079003</v>
      </c>
      <c r="Q7" s="11">
        <f t="shared" si="9"/>
        <v>2.5446900494079006E-3</v>
      </c>
      <c r="R7" s="12">
        <f t="shared" si="0"/>
        <v>-0.52695429160271012</v>
      </c>
      <c r="S7" s="15">
        <f t="shared" si="10"/>
        <v>-5.2695429160271013E-4</v>
      </c>
      <c r="T7" s="12">
        <f t="shared" si="11"/>
        <v>-5.2695429160271008</v>
      </c>
      <c r="U7" s="12">
        <f t="shared" si="12"/>
        <v>-1.4637619211186392</v>
      </c>
      <c r="V7" s="6"/>
      <c r="W7" s="6"/>
      <c r="X7" s="6"/>
      <c r="Y7" s="6"/>
      <c r="Z7" s="6"/>
      <c r="AA7" s="6"/>
      <c r="AB7" s="6"/>
      <c r="AC7" s="6"/>
      <c r="AD7" s="6"/>
    </row>
    <row r="8" spans="1:30" x14ac:dyDescent="0.2">
      <c r="A8" s="11">
        <v>7845</v>
      </c>
      <c r="B8" s="11" t="s">
        <v>16</v>
      </c>
      <c r="C8" s="11">
        <v>9</v>
      </c>
      <c r="D8" s="11">
        <v>7.75</v>
      </c>
      <c r="E8" s="11">
        <v>37.363312566353379</v>
      </c>
      <c r="F8" s="11">
        <v>36.531732168807785</v>
      </c>
      <c r="G8" s="11">
        <f t="shared" si="1"/>
        <v>-0.83158039754559354</v>
      </c>
      <c r="H8" s="11">
        <f t="shared" si="2"/>
        <v>-831.58039754559354</v>
      </c>
      <c r="I8" s="11">
        <f t="shared" si="3"/>
        <v>-27.719346584853117</v>
      </c>
      <c r="J8" s="11">
        <f t="shared" si="4"/>
        <v>-8.3158039754559351E-4</v>
      </c>
      <c r="K8" s="11">
        <f t="shared" si="5"/>
        <v>-9.9789647705471225</v>
      </c>
      <c r="L8" s="11">
        <f t="shared" si="6"/>
        <v>-9.9789647705471225E-3</v>
      </c>
      <c r="M8" s="11">
        <v>4.0999999999999996</v>
      </c>
      <c r="N8" s="11">
        <f t="shared" si="7"/>
        <v>2.0499999999999998</v>
      </c>
      <c r="O8" s="11">
        <v>1.7</v>
      </c>
      <c r="P8" s="11">
        <f t="shared" si="8"/>
        <v>48.301987048946245</v>
      </c>
      <c r="Q8" s="11">
        <f t="shared" si="9"/>
        <v>4.8301987048946244E-3</v>
      </c>
      <c r="R8" s="12">
        <f t="shared" si="0"/>
        <v>-0.20659532620128146</v>
      </c>
      <c r="S8" s="15">
        <f t="shared" si="10"/>
        <v>-2.0659532620128146E-4</v>
      </c>
      <c r="T8" s="12">
        <f t="shared" si="11"/>
        <v>-2.0659532620128149</v>
      </c>
      <c r="U8" s="12">
        <f t="shared" si="12"/>
        <v>-0.57387590611467076</v>
      </c>
      <c r="V8" s="6"/>
      <c r="W8" s="6"/>
      <c r="X8" s="6"/>
      <c r="Y8" s="6"/>
      <c r="Z8" s="6"/>
      <c r="AA8" s="6"/>
      <c r="AB8" s="6"/>
      <c r="AC8" s="6"/>
      <c r="AD8" s="6"/>
    </row>
    <row r="9" spans="1:30" s="7" customFormat="1" x14ac:dyDescent="0.2">
      <c r="A9" s="13" t="s">
        <v>0</v>
      </c>
      <c r="B9" s="13" t="s">
        <v>17</v>
      </c>
      <c r="C9" s="13">
        <v>9</v>
      </c>
      <c r="D9" s="13">
        <v>7.75</v>
      </c>
      <c r="E9" s="13">
        <v>33.522072345579389</v>
      </c>
      <c r="F9" s="13">
        <v>33.492504152546921</v>
      </c>
      <c r="G9" s="13">
        <f t="shared" si="1"/>
        <v>-2.9568193032467605E-2</v>
      </c>
      <c r="H9" s="13">
        <f t="shared" si="2"/>
        <v>-29.568193032467605</v>
      </c>
      <c r="I9" s="13">
        <f t="shared" si="3"/>
        <v>-0.98560643441558682</v>
      </c>
      <c r="J9" s="13">
        <f t="shared" si="4"/>
        <v>-2.9568193032467606E-5</v>
      </c>
      <c r="K9" s="13">
        <f t="shared" si="5"/>
        <v>-0.35481831638961125</v>
      </c>
      <c r="L9" s="13">
        <f t="shared" si="6"/>
        <v>-3.5481831638961125E-4</v>
      </c>
      <c r="M9" s="13">
        <v>3.5</v>
      </c>
      <c r="N9" s="13">
        <f t="shared" si="7"/>
        <v>1.75</v>
      </c>
      <c r="O9" s="13">
        <v>1.1000000000000001</v>
      </c>
      <c r="P9" s="13">
        <f t="shared" si="8"/>
        <v>31.33738671956025</v>
      </c>
      <c r="Q9" s="13">
        <f t="shared" si="9"/>
        <v>3.1337386719560252E-3</v>
      </c>
      <c r="R9" s="13">
        <f t="shared" si="0"/>
        <v>-1.1322524100841499E-2</v>
      </c>
      <c r="S9" s="16">
        <f t="shared" si="10"/>
        <v>-1.1322524100841499E-5</v>
      </c>
      <c r="T9" s="13">
        <f t="shared" si="11"/>
        <v>-0.11322524100841498</v>
      </c>
      <c r="U9" s="13">
        <f t="shared" si="12"/>
        <v>-3.1451455835670827E-2</v>
      </c>
    </row>
    <row r="10" spans="1:30" s="7" customFormat="1" x14ac:dyDescent="0.2">
      <c r="A10" s="13" t="s">
        <v>1</v>
      </c>
      <c r="B10" s="13" t="s">
        <v>17</v>
      </c>
      <c r="C10" s="13">
        <v>9</v>
      </c>
      <c r="D10" s="13">
        <v>7.75</v>
      </c>
      <c r="E10" s="13">
        <v>25.197011531719799</v>
      </c>
      <c r="F10" s="13">
        <v>25.175596255108136</v>
      </c>
      <c r="G10" s="13">
        <f t="shared" si="1"/>
        <v>-2.1415276611662648E-2</v>
      </c>
      <c r="H10" s="13">
        <f t="shared" si="2"/>
        <v>-21.415276611662648</v>
      </c>
      <c r="I10" s="13">
        <f t="shared" si="3"/>
        <v>-0.71384255372208827</v>
      </c>
      <c r="J10" s="13">
        <f t="shared" si="4"/>
        <v>-2.141527661166265E-5</v>
      </c>
      <c r="K10" s="13">
        <f t="shared" si="5"/>
        <v>-0.25698331933995178</v>
      </c>
      <c r="L10" s="13">
        <f t="shared" si="6"/>
        <v>-2.569833193399518E-4</v>
      </c>
      <c r="M10" s="13">
        <v>3.7</v>
      </c>
      <c r="N10" s="13">
        <f t="shared" si="7"/>
        <v>1.85</v>
      </c>
      <c r="O10" s="13">
        <v>1.3</v>
      </c>
      <c r="P10" s="13">
        <f t="shared" si="8"/>
        <v>36.615262377591449</v>
      </c>
      <c r="Q10" s="13">
        <f t="shared" si="9"/>
        <v>3.6615262377591453E-3</v>
      </c>
      <c r="R10" s="13">
        <f t="shared" si="0"/>
        <v>-7.0184754294489405E-3</v>
      </c>
      <c r="S10" s="16">
        <f t="shared" si="10"/>
        <v>-7.0184754294489405E-6</v>
      </c>
      <c r="T10" s="13">
        <f t="shared" si="11"/>
        <v>-7.0184754294489407E-2</v>
      </c>
      <c r="U10" s="13">
        <f t="shared" si="12"/>
        <v>-1.9495765081802612E-2</v>
      </c>
    </row>
    <row r="11" spans="1:30" x14ac:dyDescent="0.2">
      <c r="A11" s="11">
        <v>7802</v>
      </c>
      <c r="B11" s="11" t="s">
        <v>16</v>
      </c>
      <c r="C11" s="11">
        <v>11</v>
      </c>
      <c r="D11" s="11">
        <v>7.75</v>
      </c>
      <c r="E11" s="11">
        <v>39.196796065648606</v>
      </c>
      <c r="F11" s="11">
        <v>38.530644243889391</v>
      </c>
      <c r="G11" s="11">
        <f t="shared" si="1"/>
        <v>-0.66615182175921461</v>
      </c>
      <c r="H11" s="11">
        <f t="shared" si="2"/>
        <v>-666.15182175921461</v>
      </c>
      <c r="I11" s="11">
        <f t="shared" si="3"/>
        <v>-22.205060725307153</v>
      </c>
      <c r="J11" s="11">
        <f t="shared" si="4"/>
        <v>-6.6615182175921463E-4</v>
      </c>
      <c r="K11" s="11">
        <f t="shared" si="5"/>
        <v>-7.9938218611105754</v>
      </c>
      <c r="L11" s="11">
        <f t="shared" si="6"/>
        <v>-7.9938218611105751E-3</v>
      </c>
      <c r="M11" s="11">
        <v>3.7</v>
      </c>
      <c r="N11" s="11">
        <f t="shared" si="7"/>
        <v>1.85</v>
      </c>
      <c r="O11" s="11">
        <v>1.5</v>
      </c>
      <c r="P11" s="11">
        <f t="shared" si="8"/>
        <v>38.940040941248057</v>
      </c>
      <c r="Q11" s="11">
        <f t="shared" si="9"/>
        <v>3.894004094124806E-3</v>
      </c>
      <c r="R11" s="12">
        <f t="shared" si="0"/>
        <v>-0.20528539949846206</v>
      </c>
      <c r="S11" s="15">
        <f t="shared" si="10"/>
        <v>-2.0528539949846205E-4</v>
      </c>
      <c r="T11" s="12">
        <f t="shared" si="11"/>
        <v>-2.0528539949846203</v>
      </c>
      <c r="U11" s="12">
        <f t="shared" si="12"/>
        <v>-0.57023722082906125</v>
      </c>
      <c r="V11" s="6"/>
      <c r="W11" s="6"/>
      <c r="X11" s="6"/>
      <c r="Y11" s="6"/>
      <c r="Z11" s="6"/>
      <c r="AA11" s="6"/>
      <c r="AB11" s="6"/>
      <c r="AC11" s="6"/>
      <c r="AD11" s="6"/>
    </row>
    <row r="12" spans="1:30" x14ac:dyDescent="0.2">
      <c r="A12" s="11">
        <v>7805</v>
      </c>
      <c r="B12" s="11" t="s">
        <v>16</v>
      </c>
      <c r="C12" s="11">
        <v>11</v>
      </c>
      <c r="D12" s="11">
        <v>7.75</v>
      </c>
      <c r="E12" s="11">
        <v>43.293361913527804</v>
      </c>
      <c r="F12" s="11">
        <v>42.396479154443583</v>
      </c>
      <c r="G12" s="11">
        <f t="shared" si="1"/>
        <v>-0.89688275908422099</v>
      </c>
      <c r="H12" s="11">
        <f t="shared" si="2"/>
        <v>-896.88275908422099</v>
      </c>
      <c r="I12" s="11">
        <f t="shared" si="3"/>
        <v>-29.896091969474032</v>
      </c>
      <c r="J12" s="11">
        <f t="shared" si="4"/>
        <v>-8.9688275908422104E-4</v>
      </c>
      <c r="K12" s="11">
        <f t="shared" si="5"/>
        <v>-10.762593109010652</v>
      </c>
      <c r="L12" s="11">
        <f t="shared" si="6"/>
        <v>-1.0762593109010652E-2</v>
      </c>
      <c r="M12" s="11">
        <v>3.3</v>
      </c>
      <c r="N12" s="11">
        <f t="shared" si="7"/>
        <v>1.65</v>
      </c>
      <c r="O12" s="11">
        <v>1.4</v>
      </c>
      <c r="P12" s="11">
        <f t="shared" si="8"/>
        <v>31.620130058383346</v>
      </c>
      <c r="Q12" s="11">
        <f t="shared" si="9"/>
        <v>3.1620130058383346E-3</v>
      </c>
      <c r="R12" s="12">
        <f t="shared" si="0"/>
        <v>-0.34037156359378096</v>
      </c>
      <c r="S12" s="15">
        <f t="shared" si="10"/>
        <v>-3.4037156359378098E-4</v>
      </c>
      <c r="T12" s="12">
        <f t="shared" si="11"/>
        <v>-3.4037156359378096</v>
      </c>
      <c r="U12" s="12">
        <f t="shared" si="12"/>
        <v>-0.94547656553828041</v>
      </c>
      <c r="V12" s="6"/>
      <c r="W12" s="6"/>
      <c r="X12" s="6"/>
      <c r="Y12" s="6"/>
      <c r="Z12" s="6"/>
      <c r="AA12" s="6"/>
      <c r="AB12" s="6"/>
      <c r="AC12" s="6"/>
      <c r="AD12" s="6"/>
    </row>
    <row r="13" spans="1:30" x14ac:dyDescent="0.2">
      <c r="A13" s="11">
        <v>7821</v>
      </c>
      <c r="B13" s="11" t="s">
        <v>16</v>
      </c>
      <c r="C13" s="11">
        <v>11</v>
      </c>
      <c r="D13" s="11">
        <v>7.75</v>
      </c>
      <c r="E13" s="11">
        <v>41.667623446417835</v>
      </c>
      <c r="F13" s="11">
        <v>40.216816794119183</v>
      </c>
      <c r="G13" s="11">
        <f t="shared" si="1"/>
        <v>-1.4508066522986525</v>
      </c>
      <c r="H13" s="11">
        <f t="shared" si="2"/>
        <v>-1450.8066522986524</v>
      </c>
      <c r="I13" s="11">
        <f t="shared" si="3"/>
        <v>-48.360221743288413</v>
      </c>
      <c r="J13" s="11">
        <f t="shared" si="4"/>
        <v>-1.4508066522986524E-3</v>
      </c>
      <c r="K13" s="11">
        <f t="shared" si="5"/>
        <v>-17.40967982758383</v>
      </c>
      <c r="L13" s="11">
        <f t="shared" si="6"/>
        <v>-1.7409679827583829E-2</v>
      </c>
      <c r="M13" s="11">
        <v>4</v>
      </c>
      <c r="N13" s="11">
        <f t="shared" si="7"/>
        <v>2</v>
      </c>
      <c r="O13" s="11">
        <v>1.4</v>
      </c>
      <c r="P13" s="11">
        <f t="shared" si="8"/>
        <v>42.725660088824</v>
      </c>
      <c r="Q13" s="11">
        <f t="shared" si="9"/>
        <v>4.2725660088824002E-3</v>
      </c>
      <c r="R13" s="12">
        <f t="shared" si="0"/>
        <v>-0.40747597091280002</v>
      </c>
      <c r="S13" s="15">
        <f t="shared" si="10"/>
        <v>-4.074759709128E-4</v>
      </c>
      <c r="T13" s="12">
        <f t="shared" si="11"/>
        <v>-4.0747597091280001</v>
      </c>
      <c r="U13" s="12">
        <f t="shared" si="12"/>
        <v>-1.13187769698</v>
      </c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">
      <c r="A14" s="11">
        <v>7824</v>
      </c>
      <c r="B14" s="11" t="s">
        <v>16</v>
      </c>
      <c r="C14" s="11">
        <v>11</v>
      </c>
      <c r="D14" s="11">
        <v>7.75</v>
      </c>
      <c r="E14" s="11">
        <v>50.645864366320296</v>
      </c>
      <c r="F14" s="11">
        <v>50.116790610453073</v>
      </c>
      <c r="G14" s="11">
        <f t="shared" si="1"/>
        <v>-0.52907375586722338</v>
      </c>
      <c r="H14" s="11">
        <f t="shared" si="2"/>
        <v>-529.07375586722333</v>
      </c>
      <c r="I14" s="11">
        <f t="shared" si="3"/>
        <v>-17.635791862240776</v>
      </c>
      <c r="J14" s="11">
        <f t="shared" si="4"/>
        <v>-5.2907375586722343E-4</v>
      </c>
      <c r="K14" s="11">
        <f t="shared" si="5"/>
        <v>-6.3488850704066806</v>
      </c>
      <c r="L14" s="11">
        <f t="shared" si="6"/>
        <v>-6.3488850704066808E-3</v>
      </c>
      <c r="M14" s="11">
        <v>3.7</v>
      </c>
      <c r="N14" s="11">
        <f t="shared" si="7"/>
        <v>1.85</v>
      </c>
      <c r="O14" s="11">
        <v>1.7</v>
      </c>
      <c r="P14" s="11">
        <f t="shared" si="8"/>
        <v>41.264819504904651</v>
      </c>
      <c r="Q14" s="11">
        <f t="shared" si="9"/>
        <v>4.1264819504904654E-3</v>
      </c>
      <c r="R14" s="12">
        <f t="shared" si="0"/>
        <v>-0.15385709053330685</v>
      </c>
      <c r="S14" s="15">
        <f t="shared" si="10"/>
        <v>-1.5385709053330685E-4</v>
      </c>
      <c r="T14" s="12">
        <f t="shared" si="11"/>
        <v>-1.5385709053330683</v>
      </c>
      <c r="U14" s="12">
        <f t="shared" si="12"/>
        <v>-0.42738080703696335</v>
      </c>
      <c r="V14" s="6"/>
      <c r="W14" s="6"/>
      <c r="X14" s="6"/>
      <c r="Y14" s="6"/>
      <c r="Z14" s="6"/>
      <c r="AA14" s="6"/>
      <c r="AB14" s="6"/>
      <c r="AC14" s="6"/>
      <c r="AD14" s="6"/>
    </row>
    <row r="15" spans="1:30" x14ac:dyDescent="0.2">
      <c r="A15" s="11">
        <v>7839</v>
      </c>
      <c r="B15" s="11" t="s">
        <v>16</v>
      </c>
      <c r="C15" s="11">
        <v>11</v>
      </c>
      <c r="D15" s="11">
        <v>7.75</v>
      </c>
      <c r="E15" s="11">
        <v>39.658593405748057</v>
      </c>
      <c r="F15" s="11">
        <v>38.694616517994007</v>
      </c>
      <c r="G15" s="11">
        <f t="shared" si="1"/>
        <v>-0.96397688775405044</v>
      </c>
      <c r="H15" s="11">
        <f t="shared" si="2"/>
        <v>-963.97688775405049</v>
      </c>
      <c r="I15" s="11">
        <f t="shared" si="3"/>
        <v>-32.132562925135019</v>
      </c>
      <c r="J15" s="11">
        <f t="shared" si="4"/>
        <v>-9.6397688775405046E-4</v>
      </c>
      <c r="K15" s="11">
        <f t="shared" si="5"/>
        <v>-11.567722653048605</v>
      </c>
      <c r="L15" s="11">
        <f t="shared" si="6"/>
        <v>-1.1567722653048606E-2</v>
      </c>
      <c r="M15" s="11">
        <v>3.3</v>
      </c>
      <c r="N15" s="11">
        <f t="shared" si="7"/>
        <v>1.65</v>
      </c>
      <c r="O15" s="11">
        <v>1</v>
      </c>
      <c r="P15" s="11">
        <f t="shared" si="8"/>
        <v>27.473227755644551</v>
      </c>
      <c r="Q15" s="11">
        <f t="shared" si="9"/>
        <v>2.7473227755644551E-3</v>
      </c>
      <c r="R15" s="12">
        <f t="shared" si="0"/>
        <v>-0.42105437176641691</v>
      </c>
      <c r="S15" s="15">
        <f t="shared" si="10"/>
        <v>-4.2105437176641694E-4</v>
      </c>
      <c r="T15" s="12">
        <f t="shared" si="11"/>
        <v>-4.2105437176641693</v>
      </c>
      <c r="U15" s="12">
        <f t="shared" si="12"/>
        <v>-1.1695954771289361</v>
      </c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2">
      <c r="A16" s="11">
        <v>7846</v>
      </c>
      <c r="B16" s="11" t="s">
        <v>16</v>
      </c>
      <c r="C16" s="11">
        <v>11</v>
      </c>
      <c r="D16" s="11">
        <v>7.75</v>
      </c>
      <c r="E16" s="11">
        <v>37.832444976620899</v>
      </c>
      <c r="F16" s="11">
        <v>37.124526105118704</v>
      </c>
      <c r="G16" s="11">
        <f t="shared" si="1"/>
        <v>-0.70791887150219424</v>
      </c>
      <c r="H16" s="11">
        <f t="shared" si="2"/>
        <v>-707.91887150219418</v>
      </c>
      <c r="I16" s="11">
        <f t="shared" si="3"/>
        <v>-23.597295716739804</v>
      </c>
      <c r="J16" s="11">
        <f t="shared" si="4"/>
        <v>-7.0791887150219428E-4</v>
      </c>
      <c r="K16" s="11">
        <f t="shared" si="5"/>
        <v>-8.4950264580263308</v>
      </c>
      <c r="L16" s="11">
        <f t="shared" si="6"/>
        <v>-8.4950264580263314E-3</v>
      </c>
      <c r="M16" s="11">
        <v>3.4</v>
      </c>
      <c r="N16" s="11">
        <f t="shared" si="7"/>
        <v>1.7</v>
      </c>
      <c r="O16" s="11">
        <v>1.7</v>
      </c>
      <c r="P16" s="11">
        <f t="shared" si="8"/>
        <v>36.316811075500397</v>
      </c>
      <c r="Q16" s="11">
        <f t="shared" si="9"/>
        <v>3.6316811075500399E-3</v>
      </c>
      <c r="R16" s="12">
        <f t="shared" si="0"/>
        <v>-0.23391443814727284</v>
      </c>
      <c r="S16" s="15">
        <f t="shared" si="10"/>
        <v>-2.3391443814727285E-4</v>
      </c>
      <c r="T16" s="12">
        <f t="shared" si="11"/>
        <v>-2.3391443814727282</v>
      </c>
      <c r="U16" s="12">
        <f t="shared" si="12"/>
        <v>-0.64976232818686885</v>
      </c>
      <c r="V16" s="6"/>
      <c r="W16" s="6"/>
      <c r="X16" s="6"/>
      <c r="Y16" s="6"/>
      <c r="Z16" s="6"/>
      <c r="AA16" s="6"/>
      <c r="AB16" s="6"/>
      <c r="AC16" s="6"/>
      <c r="AD16" s="6"/>
    </row>
    <row r="17" spans="1:30" x14ac:dyDescent="0.2">
      <c r="A17" s="11">
        <v>7862</v>
      </c>
      <c r="B17" s="11" t="s">
        <v>16</v>
      </c>
      <c r="C17" s="11">
        <v>11</v>
      </c>
      <c r="D17" s="11">
        <v>7.75</v>
      </c>
      <c r="E17" s="11">
        <v>37.174711073873652</v>
      </c>
      <c r="F17" s="11">
        <v>35.920365455103386</v>
      </c>
      <c r="G17" s="11">
        <f t="shared" si="1"/>
        <v>-1.254345618770266</v>
      </c>
      <c r="H17" s="11">
        <f t="shared" si="2"/>
        <v>-1254.3456187702659</v>
      </c>
      <c r="I17" s="11">
        <f t="shared" si="3"/>
        <v>-41.811520625675527</v>
      </c>
      <c r="J17" s="11">
        <f t="shared" si="4"/>
        <v>-1.254345618770266E-3</v>
      </c>
      <c r="K17" s="11">
        <f t="shared" si="5"/>
        <v>-15.052147425243191</v>
      </c>
      <c r="L17" s="11">
        <f t="shared" si="6"/>
        <v>-1.5052147425243191E-2</v>
      </c>
      <c r="M17" s="11">
        <v>3.8</v>
      </c>
      <c r="N17" s="11">
        <f t="shared" si="7"/>
        <v>1.9</v>
      </c>
      <c r="O17" s="11">
        <v>1.5</v>
      </c>
      <c r="P17" s="11">
        <f t="shared" si="8"/>
        <v>40.589377084382797</v>
      </c>
      <c r="Q17" s="11">
        <f t="shared" si="9"/>
        <v>4.0589377084382797E-3</v>
      </c>
      <c r="R17" s="12">
        <f t="shared" si="0"/>
        <v>-0.3708395769156721</v>
      </c>
      <c r="S17" s="15">
        <f t="shared" si="10"/>
        <v>-3.7083957691567206E-4</v>
      </c>
      <c r="T17" s="12">
        <f t="shared" si="11"/>
        <v>-3.7083957691567209</v>
      </c>
      <c r="U17" s="12">
        <f t="shared" si="12"/>
        <v>-1.0301099358768668</v>
      </c>
      <c r="V17" s="6"/>
      <c r="W17" s="6"/>
      <c r="X17" s="6"/>
      <c r="Y17" s="6"/>
      <c r="Z17" s="6"/>
      <c r="AA17" s="6"/>
      <c r="AB17" s="6"/>
      <c r="AC17" s="6"/>
      <c r="AD17" s="6"/>
    </row>
    <row r="18" spans="1:30" s="7" customFormat="1" ht="15" customHeight="1" x14ac:dyDescent="0.2">
      <c r="A18" s="13" t="s">
        <v>4</v>
      </c>
      <c r="B18" s="13" t="s">
        <v>17</v>
      </c>
      <c r="C18" s="13">
        <v>11</v>
      </c>
      <c r="D18" s="13">
        <v>7.75</v>
      </c>
      <c r="E18" s="13">
        <v>33.283522003049121</v>
      </c>
      <c r="F18" s="13">
        <v>33.266962969068658</v>
      </c>
      <c r="G18" s="13">
        <f t="shared" si="1"/>
        <v>-1.6559033980463767E-2</v>
      </c>
      <c r="H18" s="13">
        <f t="shared" si="2"/>
        <v>-16.559033980463767</v>
      </c>
      <c r="I18" s="13">
        <f t="shared" si="3"/>
        <v>-0.55196779934879225</v>
      </c>
      <c r="J18" s="13">
        <f t="shared" si="4"/>
        <v>-1.6559033980463766E-5</v>
      </c>
      <c r="K18" s="13">
        <f t="shared" si="5"/>
        <v>-0.1987084077655652</v>
      </c>
      <c r="L18" s="13">
        <f t="shared" si="6"/>
        <v>-1.9870840776556521E-4</v>
      </c>
      <c r="M18" s="13">
        <v>3.6</v>
      </c>
      <c r="N18" s="13">
        <f t="shared" si="7"/>
        <v>1.8</v>
      </c>
      <c r="O18" s="13">
        <v>1</v>
      </c>
      <c r="P18" s="13">
        <f t="shared" si="8"/>
        <v>31.667253948187202</v>
      </c>
      <c r="Q18" s="13">
        <f t="shared" si="9"/>
        <v>3.1667253948187203E-3</v>
      </c>
      <c r="R18" s="13">
        <f t="shared" si="0"/>
        <v>-6.2748859781364243E-3</v>
      </c>
      <c r="S18" s="16">
        <f t="shared" si="10"/>
        <v>-6.2748859781364244E-6</v>
      </c>
      <c r="T18" s="13">
        <f t="shared" si="11"/>
        <v>-6.2748859781364241E-2</v>
      </c>
      <c r="U18" s="13">
        <f t="shared" si="12"/>
        <v>-1.7430238828156735E-2</v>
      </c>
    </row>
    <row r="19" spans="1:30" s="7" customFormat="1" x14ac:dyDescent="0.2">
      <c r="A19" s="13" t="s">
        <v>5</v>
      </c>
      <c r="B19" s="13" t="s">
        <v>17</v>
      </c>
      <c r="C19" s="13">
        <v>11</v>
      </c>
      <c r="D19" s="13">
        <v>7.75</v>
      </c>
      <c r="E19" s="13">
        <v>36.062523930932137</v>
      </c>
      <c r="F19" s="13">
        <v>36.042548321548267</v>
      </c>
      <c r="G19" s="13">
        <f t="shared" si="1"/>
        <v>-1.9975609383870108E-2</v>
      </c>
      <c r="H19" s="13">
        <f t="shared" si="2"/>
        <v>-19.975609383870108</v>
      </c>
      <c r="I19" s="13">
        <f t="shared" si="3"/>
        <v>-0.66585364612900355</v>
      </c>
      <c r="J19" s="13">
        <f t="shared" si="4"/>
        <v>-1.9975609383870107E-5</v>
      </c>
      <c r="K19" s="13">
        <f t="shared" si="5"/>
        <v>-0.23970731260644129</v>
      </c>
      <c r="L19" s="13">
        <f t="shared" si="6"/>
        <v>-2.397073126064413E-4</v>
      </c>
      <c r="M19" s="13">
        <v>3.4</v>
      </c>
      <c r="N19" s="13">
        <f t="shared" si="7"/>
        <v>1.7</v>
      </c>
      <c r="O19" s="13">
        <v>1.1000000000000001</v>
      </c>
      <c r="P19" s="13">
        <f t="shared" si="8"/>
        <v>29.9079620621768</v>
      </c>
      <c r="Q19" s="13">
        <f t="shared" si="9"/>
        <v>2.9907962062176801E-3</v>
      </c>
      <c r="R19" s="13">
        <f t="shared" si="0"/>
        <v>-8.0148327093669779E-3</v>
      </c>
      <c r="S19" s="16">
        <f t="shared" si="10"/>
        <v>-8.0148327093669786E-6</v>
      </c>
      <c r="T19" s="13">
        <f t="shared" si="11"/>
        <v>-8.0148327093669786E-2</v>
      </c>
      <c r="U19" s="13">
        <f t="shared" si="12"/>
        <v>-2.2263424192686052E-2</v>
      </c>
    </row>
    <row r="20" spans="1:30" x14ac:dyDescent="0.2">
      <c r="A20" s="11">
        <v>7811</v>
      </c>
      <c r="B20" s="11" t="s">
        <v>16</v>
      </c>
      <c r="C20" s="11">
        <v>10</v>
      </c>
      <c r="D20" s="11">
        <v>7.85</v>
      </c>
      <c r="E20" s="11">
        <v>40.020192484265472</v>
      </c>
      <c r="F20" s="11">
        <v>39.135347979157629</v>
      </c>
      <c r="G20" s="11">
        <f t="shared" si="1"/>
        <v>-0.88484450510784285</v>
      </c>
      <c r="H20" s="11">
        <f t="shared" si="2"/>
        <v>-884.84450510784291</v>
      </c>
      <c r="I20" s="11">
        <f t="shared" si="3"/>
        <v>-29.494816836928099</v>
      </c>
      <c r="J20" s="11">
        <f t="shared" si="4"/>
        <v>-8.848445051078429E-4</v>
      </c>
      <c r="K20" s="11">
        <f t="shared" si="5"/>
        <v>-10.618134061294114</v>
      </c>
      <c r="L20" s="11">
        <f t="shared" si="6"/>
        <v>-1.0618134061294115E-2</v>
      </c>
      <c r="M20" s="11">
        <v>3.6</v>
      </c>
      <c r="N20" s="11">
        <f t="shared" si="7"/>
        <v>1.8</v>
      </c>
      <c r="O20" s="11">
        <v>1.6</v>
      </c>
      <c r="P20" s="11">
        <f t="shared" si="8"/>
        <v>38.453094079941607</v>
      </c>
      <c r="Q20" s="11">
        <f t="shared" si="9"/>
        <v>3.8453094079941609E-3</v>
      </c>
      <c r="R20" s="12">
        <f t="shared" si="0"/>
        <v>-0.27613211148157984</v>
      </c>
      <c r="S20" s="15">
        <f t="shared" si="10"/>
        <v>-2.7613211148157989E-4</v>
      </c>
      <c r="T20" s="12">
        <f t="shared" si="11"/>
        <v>-2.7613211148157988</v>
      </c>
      <c r="U20" s="12">
        <f t="shared" si="12"/>
        <v>-0.76703364300438859</v>
      </c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2">
      <c r="A21" s="11">
        <v>7815</v>
      </c>
      <c r="B21" s="11" t="s">
        <v>16</v>
      </c>
      <c r="C21" s="11">
        <v>10</v>
      </c>
      <c r="D21" s="11">
        <v>7.85</v>
      </c>
      <c r="E21" s="11">
        <v>46.765051341236266</v>
      </c>
      <c r="F21" s="11">
        <v>45.130160631849009</v>
      </c>
      <c r="G21" s="11">
        <f t="shared" si="1"/>
        <v>-1.6348907093872569</v>
      </c>
      <c r="H21" s="11">
        <f t="shared" si="2"/>
        <v>-1634.8907093872569</v>
      </c>
      <c r="I21" s="11">
        <f t="shared" si="3"/>
        <v>-54.496356979575232</v>
      </c>
      <c r="J21" s="11">
        <f t="shared" si="4"/>
        <v>-1.634890709387257E-3</v>
      </c>
      <c r="K21" s="11">
        <f t="shared" si="5"/>
        <v>-19.618688512647083</v>
      </c>
      <c r="L21" s="11">
        <f t="shared" si="6"/>
        <v>-1.9618688512647083E-2</v>
      </c>
      <c r="M21" s="11">
        <v>3.6</v>
      </c>
      <c r="N21" s="11">
        <f t="shared" si="7"/>
        <v>1.8</v>
      </c>
      <c r="O21" s="11">
        <v>1.7</v>
      </c>
      <c r="P21" s="11">
        <f t="shared" si="8"/>
        <v>39.584067435234005</v>
      </c>
      <c r="Q21" s="11">
        <f t="shared" si="9"/>
        <v>3.9584067435234002E-3</v>
      </c>
      <c r="R21" s="12">
        <f t="shared" si="0"/>
        <v>-0.49562083393139067</v>
      </c>
      <c r="S21" s="15">
        <f t="shared" si="10"/>
        <v>-4.9562083393139074E-4</v>
      </c>
      <c r="T21" s="12">
        <f t="shared" si="11"/>
        <v>-4.9562083393139069</v>
      </c>
      <c r="U21" s="12">
        <f t="shared" si="12"/>
        <v>-1.3767245386983076</v>
      </c>
      <c r="V21" s="6"/>
      <c r="W21" s="6"/>
      <c r="X21" s="6"/>
      <c r="Y21" s="6"/>
      <c r="Z21" s="6"/>
      <c r="AA21" s="6"/>
      <c r="AB21" s="6"/>
      <c r="AC21" s="6"/>
      <c r="AD21" s="6"/>
    </row>
    <row r="22" spans="1:30" x14ac:dyDescent="0.2">
      <c r="A22" s="11">
        <v>7819</v>
      </c>
      <c r="B22" s="11" t="s">
        <v>16</v>
      </c>
      <c r="C22" s="11">
        <v>10</v>
      </c>
      <c r="D22" s="11">
        <v>7.85</v>
      </c>
      <c r="E22" s="11">
        <v>40.350852431618343</v>
      </c>
      <c r="F22" s="11">
        <v>39.398593980901786</v>
      </c>
      <c r="G22" s="11">
        <f t="shared" si="1"/>
        <v>-0.95225845071655613</v>
      </c>
      <c r="H22" s="11">
        <f t="shared" si="2"/>
        <v>-952.25845071655613</v>
      </c>
      <c r="I22" s="11">
        <f t="shared" si="3"/>
        <v>-31.741948357218536</v>
      </c>
      <c r="J22" s="11">
        <f t="shared" si="4"/>
        <v>-9.5225845071655619E-4</v>
      </c>
      <c r="K22" s="11">
        <f t="shared" si="5"/>
        <v>-11.427101408598674</v>
      </c>
      <c r="L22" s="11">
        <f t="shared" si="6"/>
        <v>-1.1427101408598674E-2</v>
      </c>
      <c r="M22" s="11">
        <v>3.5</v>
      </c>
      <c r="N22" s="11">
        <f t="shared" si="7"/>
        <v>1.75</v>
      </c>
      <c r="O22" s="11">
        <v>1</v>
      </c>
      <c r="P22" s="11">
        <f t="shared" si="8"/>
        <v>30.237829290803752</v>
      </c>
      <c r="Q22" s="11">
        <f t="shared" si="9"/>
        <v>3.0237829290803752E-3</v>
      </c>
      <c r="R22" s="12">
        <f t="shared" si="0"/>
        <v>-0.3779074648084611</v>
      </c>
      <c r="S22" s="15">
        <f t="shared" si="10"/>
        <v>-3.7790746480846111E-4</v>
      </c>
      <c r="T22" s="12">
        <f t="shared" si="11"/>
        <v>-3.7790746480846114</v>
      </c>
      <c r="U22" s="12">
        <f t="shared" si="12"/>
        <v>-1.0497429578012809</v>
      </c>
      <c r="V22" s="6"/>
      <c r="W22" s="6"/>
      <c r="X22" s="6"/>
      <c r="Y22" s="6"/>
      <c r="Z22" s="6"/>
      <c r="AA22" s="6"/>
      <c r="AB22" s="6"/>
      <c r="AC22" s="6"/>
      <c r="AD22" s="6"/>
    </row>
    <row r="23" spans="1:30" x14ac:dyDescent="0.2">
      <c r="A23" s="11">
        <v>7826</v>
      </c>
      <c r="B23" s="11" t="s">
        <v>16</v>
      </c>
      <c r="C23" s="11">
        <v>10</v>
      </c>
      <c r="D23" s="11">
        <v>7.85</v>
      </c>
      <c r="E23" s="11">
        <v>54.066673279315616</v>
      </c>
      <c r="F23" s="11">
        <v>52.022540084344946</v>
      </c>
      <c r="G23" s="11">
        <f t="shared" si="1"/>
        <v>-2.0441331949706694</v>
      </c>
      <c r="H23" s="11">
        <f t="shared" si="2"/>
        <v>-2044.1331949706694</v>
      </c>
      <c r="I23" s="11">
        <f t="shared" si="3"/>
        <v>-68.137773165688984</v>
      </c>
      <c r="J23" s="11">
        <f t="shared" si="4"/>
        <v>-2.0441331949706694E-3</v>
      </c>
      <c r="K23" s="11">
        <f t="shared" si="5"/>
        <v>-24.529598339648032</v>
      </c>
      <c r="L23" s="11">
        <f t="shared" si="6"/>
        <v>-2.4529598339648032E-2</v>
      </c>
      <c r="M23" s="11">
        <v>3.9</v>
      </c>
      <c r="N23" s="11">
        <f t="shared" si="7"/>
        <v>1.95</v>
      </c>
      <c r="O23" s="11">
        <v>1.6</v>
      </c>
      <c r="P23" s="11">
        <f t="shared" si="8"/>
        <v>43.495350288953546</v>
      </c>
      <c r="Q23" s="11">
        <f t="shared" si="9"/>
        <v>4.3495350288953547E-3</v>
      </c>
      <c r="R23" s="12">
        <f t="shared" si="0"/>
        <v>-0.56395909394199728</v>
      </c>
      <c r="S23" s="15">
        <f t="shared" si="10"/>
        <v>-5.6395909394199725E-4</v>
      </c>
      <c r="T23" s="12">
        <f t="shared" si="11"/>
        <v>-5.639590939419973</v>
      </c>
      <c r="U23" s="12">
        <f t="shared" si="12"/>
        <v>-1.5665530387277704</v>
      </c>
      <c r="V23" s="6"/>
      <c r="W23" s="6"/>
      <c r="X23" s="6"/>
      <c r="Y23" s="6"/>
      <c r="Z23" s="6"/>
      <c r="AA23" s="6"/>
      <c r="AB23" s="6"/>
      <c r="AC23" s="6"/>
      <c r="AD23" s="6"/>
    </row>
    <row r="24" spans="1:30" x14ac:dyDescent="0.2">
      <c r="A24" s="11">
        <v>7832</v>
      </c>
      <c r="B24" s="11" t="s">
        <v>16</v>
      </c>
      <c r="C24" s="11">
        <v>10</v>
      </c>
      <c r="D24" s="11">
        <v>7.85</v>
      </c>
      <c r="E24" s="11">
        <v>50.076441354171806</v>
      </c>
      <c r="F24" s="11">
        <v>49.407732205415229</v>
      </c>
      <c r="G24" s="11">
        <f t="shared" si="1"/>
        <v>-0.66870914875657661</v>
      </c>
      <c r="H24" s="11">
        <f t="shared" si="2"/>
        <v>-668.70914875657661</v>
      </c>
      <c r="I24" s="11">
        <f t="shared" si="3"/>
        <v>-22.290304958552554</v>
      </c>
      <c r="J24" s="11">
        <f t="shared" si="4"/>
        <v>-6.6870914875657658E-4</v>
      </c>
      <c r="K24" s="11">
        <f t="shared" si="5"/>
        <v>-8.0245097850789193</v>
      </c>
      <c r="L24" s="11">
        <f t="shared" si="6"/>
        <v>-8.0245097850789194E-3</v>
      </c>
      <c r="M24" s="11">
        <v>3.9</v>
      </c>
      <c r="N24" s="11">
        <f t="shared" si="7"/>
        <v>1.95</v>
      </c>
      <c r="O24" s="11">
        <v>1.8</v>
      </c>
      <c r="P24" s="11">
        <f t="shared" si="8"/>
        <v>45.945792558753752</v>
      </c>
      <c r="Q24" s="11">
        <f t="shared" si="9"/>
        <v>4.5945792558753753E-3</v>
      </c>
      <c r="R24" s="12">
        <f t="shared" si="0"/>
        <v>-0.17465167838420631</v>
      </c>
      <c r="S24" s="15">
        <f t="shared" si="10"/>
        <v>-1.7465167838420629E-4</v>
      </c>
      <c r="T24" s="12">
        <f t="shared" si="11"/>
        <v>-1.746516783842063</v>
      </c>
      <c r="U24" s="12">
        <f t="shared" si="12"/>
        <v>-0.48514355106723972</v>
      </c>
      <c r="V24" s="6"/>
      <c r="W24" s="6"/>
      <c r="X24" s="6"/>
      <c r="Y24" s="6"/>
      <c r="Z24" s="6"/>
      <c r="AA24" s="6"/>
      <c r="AB24" s="6"/>
      <c r="AC24" s="6"/>
      <c r="AD24" s="6"/>
    </row>
    <row r="25" spans="1:30" x14ac:dyDescent="0.2">
      <c r="A25" s="11">
        <v>7833</v>
      </c>
      <c r="B25" s="11" t="s">
        <v>16</v>
      </c>
      <c r="C25" s="11">
        <v>10</v>
      </c>
      <c r="D25" s="11">
        <v>7.85</v>
      </c>
      <c r="E25" s="11">
        <v>38.786584762584603</v>
      </c>
      <c r="F25" s="11">
        <v>37.432588619405614</v>
      </c>
      <c r="G25" s="11">
        <f t="shared" si="1"/>
        <v>-1.3539961431789891</v>
      </c>
      <c r="H25" s="11">
        <f t="shared" si="2"/>
        <v>-1353.9961431789891</v>
      </c>
      <c r="I25" s="11">
        <f t="shared" si="3"/>
        <v>-45.133204772632972</v>
      </c>
      <c r="J25" s="11">
        <f t="shared" si="4"/>
        <v>-1.3539961431789892E-3</v>
      </c>
      <c r="K25" s="11">
        <f t="shared" si="5"/>
        <v>-16.247953718147869</v>
      </c>
      <c r="L25" s="11">
        <f t="shared" si="6"/>
        <v>-1.624795371814787E-2</v>
      </c>
      <c r="M25" s="11">
        <v>4</v>
      </c>
      <c r="N25" s="11">
        <f t="shared" si="7"/>
        <v>2</v>
      </c>
      <c r="O25" s="11">
        <v>1.3</v>
      </c>
      <c r="P25" s="11">
        <f t="shared" si="8"/>
        <v>41.469023027388005</v>
      </c>
      <c r="Q25" s="11">
        <f t="shared" si="9"/>
        <v>4.1469023027388011E-3</v>
      </c>
      <c r="R25" s="12">
        <f t="shared" si="0"/>
        <v>-0.39180941657142465</v>
      </c>
      <c r="S25" s="15">
        <f t="shared" si="10"/>
        <v>-3.9180941657142472E-4</v>
      </c>
      <c r="T25" s="12">
        <f t="shared" si="11"/>
        <v>-3.9180941657142463</v>
      </c>
      <c r="U25" s="12">
        <f t="shared" si="12"/>
        <v>-1.0883594904761797</v>
      </c>
      <c r="V25" s="6"/>
      <c r="W25" s="6"/>
      <c r="X25" s="6"/>
      <c r="Y25" s="6"/>
      <c r="Z25" s="6"/>
      <c r="AA25" s="6"/>
      <c r="AB25" s="6"/>
      <c r="AC25" s="6"/>
      <c r="AD25" s="6"/>
    </row>
    <row r="26" spans="1:30" x14ac:dyDescent="0.2">
      <c r="A26" s="11">
        <v>7836</v>
      </c>
      <c r="B26" s="11" t="s">
        <v>16</v>
      </c>
      <c r="C26" s="11">
        <v>10</v>
      </c>
      <c r="D26" s="11">
        <v>7.85</v>
      </c>
      <c r="E26" s="11">
        <v>57.04172791271867</v>
      </c>
      <c r="F26" s="11">
        <v>56.193669429787271</v>
      </c>
      <c r="G26" s="11">
        <f t="shared" si="1"/>
        <v>-0.84805848293139974</v>
      </c>
      <c r="H26" s="11">
        <f t="shared" si="2"/>
        <v>-848.05848293139979</v>
      </c>
      <c r="I26" s="11">
        <f t="shared" si="3"/>
        <v>-28.268616097713327</v>
      </c>
      <c r="J26" s="11">
        <f t="shared" si="4"/>
        <v>-8.4805848293139979E-4</v>
      </c>
      <c r="K26" s="11">
        <f t="shared" si="5"/>
        <v>-10.176701795176797</v>
      </c>
      <c r="L26" s="11">
        <f t="shared" si="6"/>
        <v>-1.0176701795176797E-2</v>
      </c>
      <c r="M26" s="11">
        <v>4</v>
      </c>
      <c r="N26" s="11">
        <f t="shared" si="7"/>
        <v>2</v>
      </c>
      <c r="O26" s="11">
        <v>1.9</v>
      </c>
      <c r="P26" s="11">
        <f t="shared" si="8"/>
        <v>49.008845396003998</v>
      </c>
      <c r="Q26" s="11">
        <f t="shared" si="9"/>
        <v>4.9008845396004003E-3</v>
      </c>
      <c r="R26" s="12">
        <f t="shared" si="0"/>
        <v>-0.20765030706082638</v>
      </c>
      <c r="S26" s="15">
        <f t="shared" si="10"/>
        <v>-2.0765030706082637E-4</v>
      </c>
      <c r="T26" s="12">
        <f t="shared" si="11"/>
        <v>-2.0765030706082634</v>
      </c>
      <c r="U26" s="12">
        <f t="shared" si="12"/>
        <v>-0.57680640850229548</v>
      </c>
      <c r="V26" s="6"/>
      <c r="W26" s="6"/>
      <c r="X26" s="6"/>
      <c r="Y26" s="6"/>
      <c r="Z26" s="6"/>
      <c r="AA26" s="6"/>
      <c r="AB26" s="6"/>
      <c r="AC26" s="6"/>
      <c r="AD26" s="6"/>
    </row>
    <row r="27" spans="1:30" x14ac:dyDescent="0.2">
      <c r="A27" s="11">
        <v>7855</v>
      </c>
      <c r="B27" s="11" t="s">
        <v>16</v>
      </c>
      <c r="C27" s="11">
        <v>10</v>
      </c>
      <c r="D27" s="11">
        <v>7.85</v>
      </c>
      <c r="E27" s="11">
        <v>51.715585958643743</v>
      </c>
      <c r="F27" s="11">
        <v>50.653643231058879</v>
      </c>
      <c r="G27" s="11">
        <f t="shared" si="1"/>
        <v>-1.0619427275848636</v>
      </c>
      <c r="H27" s="11">
        <f t="shared" si="2"/>
        <v>-1061.9427275848636</v>
      </c>
      <c r="I27" s="11">
        <f t="shared" si="3"/>
        <v>-35.398090919495452</v>
      </c>
      <c r="J27" s="11">
        <f t="shared" si="4"/>
        <v>-1.0619427275848636E-3</v>
      </c>
      <c r="K27" s="11">
        <f t="shared" si="5"/>
        <v>-12.743312731018364</v>
      </c>
      <c r="L27" s="11">
        <f t="shared" si="6"/>
        <v>-1.2743312731018364E-2</v>
      </c>
      <c r="M27" s="11">
        <v>3.8</v>
      </c>
      <c r="N27" s="11">
        <f t="shared" si="7"/>
        <v>1.9</v>
      </c>
      <c r="O27" s="11">
        <v>1.9</v>
      </c>
      <c r="P27" s="11">
        <f t="shared" si="8"/>
        <v>45.364597917839596</v>
      </c>
      <c r="Q27" s="11">
        <f t="shared" si="9"/>
        <v>4.5364597917839601E-3</v>
      </c>
      <c r="R27" s="12">
        <f t="shared" si="0"/>
        <v>-0.28090875519491965</v>
      </c>
      <c r="S27" s="15">
        <f t="shared" si="10"/>
        <v>-2.8090875519491964E-4</v>
      </c>
      <c r="T27" s="12">
        <f t="shared" si="11"/>
        <v>-2.809087551949196</v>
      </c>
      <c r="U27" s="12">
        <f t="shared" si="12"/>
        <v>-0.78030209776366555</v>
      </c>
      <c r="V27" s="6"/>
      <c r="W27" s="6"/>
      <c r="X27" s="6"/>
      <c r="Y27" s="6"/>
      <c r="Z27" s="6"/>
      <c r="AA27" s="6"/>
      <c r="AB27" s="6"/>
      <c r="AC27" s="6"/>
      <c r="AD27" s="6"/>
    </row>
    <row r="28" spans="1:30" s="7" customFormat="1" x14ac:dyDescent="0.2">
      <c r="A28" s="13" t="s">
        <v>2</v>
      </c>
      <c r="B28" s="13" t="s">
        <v>17</v>
      </c>
      <c r="C28" s="13">
        <v>10</v>
      </c>
      <c r="D28" s="13">
        <v>7.85</v>
      </c>
      <c r="E28" s="13">
        <v>36.164825045593311</v>
      </c>
      <c r="F28" s="13">
        <v>36.159813975722152</v>
      </c>
      <c r="G28" s="13">
        <f t="shared" si="1"/>
        <v>-5.0110698711591795E-3</v>
      </c>
      <c r="H28" s="13">
        <f t="shared" si="2"/>
        <v>-5.0110698711591795</v>
      </c>
      <c r="I28" s="13">
        <f t="shared" si="3"/>
        <v>-0.16703566237197265</v>
      </c>
      <c r="J28" s="13">
        <f t="shared" si="4"/>
        <v>-5.0110698711591794E-6</v>
      </c>
      <c r="K28" s="13">
        <f t="shared" si="5"/>
        <v>-6.0132838453910153E-2</v>
      </c>
      <c r="L28" s="13">
        <f t="shared" si="6"/>
        <v>-6.0132838453910156E-5</v>
      </c>
      <c r="M28" s="13">
        <v>3.7</v>
      </c>
      <c r="N28" s="13">
        <f t="shared" si="7"/>
        <v>1.85</v>
      </c>
      <c r="O28" s="13">
        <v>0.9</v>
      </c>
      <c r="P28" s="13">
        <f t="shared" si="8"/>
        <v>31.965705250278251</v>
      </c>
      <c r="Q28" s="13">
        <f t="shared" si="9"/>
        <v>3.1965705250278252E-3</v>
      </c>
      <c r="R28" s="13">
        <f t="shared" si="0"/>
        <v>-1.8811672692060099E-3</v>
      </c>
      <c r="S28" s="16">
        <f t="shared" si="10"/>
        <v>-1.8811672692060101E-6</v>
      </c>
      <c r="T28" s="13">
        <f t="shared" si="11"/>
        <v>-1.8811672692060102E-2</v>
      </c>
      <c r="U28" s="13">
        <f t="shared" si="12"/>
        <v>-5.2254646366833614E-3</v>
      </c>
    </row>
    <row r="29" spans="1:30" s="7" customFormat="1" x14ac:dyDescent="0.2">
      <c r="A29" s="13" t="s">
        <v>3</v>
      </c>
      <c r="B29" s="13" t="s">
        <v>17</v>
      </c>
      <c r="C29" s="13">
        <v>10</v>
      </c>
      <c r="D29" s="13">
        <v>7.85</v>
      </c>
      <c r="E29" s="13">
        <v>26.72335064887961</v>
      </c>
      <c r="F29" s="13">
        <v>26.695233698519964</v>
      </c>
      <c r="G29" s="13">
        <f t="shared" si="1"/>
        <v>-2.8116950359645898E-2</v>
      </c>
      <c r="H29" s="13">
        <f t="shared" si="2"/>
        <v>-28.116950359645898</v>
      </c>
      <c r="I29" s="13">
        <f t="shared" si="3"/>
        <v>-0.93723167865486323</v>
      </c>
      <c r="J29" s="13">
        <f t="shared" si="4"/>
        <v>-2.8116950359645899E-5</v>
      </c>
      <c r="K29" s="13">
        <f t="shared" si="5"/>
        <v>-0.33740340431575078</v>
      </c>
      <c r="L29" s="13">
        <f t="shared" si="6"/>
        <v>-3.3740340431575081E-4</v>
      </c>
      <c r="M29" s="13">
        <v>3.5</v>
      </c>
      <c r="N29" s="13">
        <f t="shared" si="7"/>
        <v>1.75</v>
      </c>
      <c r="O29" s="13">
        <v>1.2</v>
      </c>
      <c r="P29" s="13">
        <f t="shared" si="8"/>
        <v>32.436944148316748</v>
      </c>
      <c r="Q29" s="13">
        <f t="shared" si="9"/>
        <v>3.2436944148316747E-3</v>
      </c>
      <c r="R29" s="13">
        <f t="shared" si="0"/>
        <v>-1.0401824622349934E-2</v>
      </c>
      <c r="S29" s="16">
        <f t="shared" si="10"/>
        <v>-1.0401824622349936E-5</v>
      </c>
      <c r="T29" s="13">
        <f t="shared" si="11"/>
        <v>-0.10401824622349935</v>
      </c>
      <c r="U29" s="13">
        <f t="shared" si="12"/>
        <v>-2.8893957284305372E-2</v>
      </c>
    </row>
    <row r="30" spans="1:30" x14ac:dyDescent="0.2">
      <c r="A30" s="11">
        <v>7816</v>
      </c>
      <c r="B30" s="11" t="s">
        <v>16</v>
      </c>
      <c r="C30" s="11">
        <v>16</v>
      </c>
      <c r="D30" s="11">
        <v>7.85</v>
      </c>
      <c r="E30" s="11">
        <v>40.033540632453118</v>
      </c>
      <c r="F30" s="11">
        <v>39.125831673152625</v>
      </c>
      <c r="G30" s="11">
        <f t="shared" si="1"/>
        <v>-0.90770895930049278</v>
      </c>
      <c r="H30" s="11">
        <f t="shared" si="2"/>
        <v>-907.70895930049278</v>
      </c>
      <c r="I30" s="11">
        <f t="shared" si="3"/>
        <v>-30.256965310016426</v>
      </c>
      <c r="J30" s="11">
        <f t="shared" si="4"/>
        <v>-9.0770895930049279E-4</v>
      </c>
      <c r="K30" s="11">
        <f t="shared" si="5"/>
        <v>-10.892507511605913</v>
      </c>
      <c r="L30" s="11">
        <f t="shared" si="6"/>
        <v>-1.0892507511605913E-2</v>
      </c>
      <c r="M30" s="11">
        <v>3.5</v>
      </c>
      <c r="N30" s="11">
        <f t="shared" si="7"/>
        <v>1.75</v>
      </c>
      <c r="O30" s="11">
        <v>1.8</v>
      </c>
      <c r="P30" s="11">
        <f t="shared" si="8"/>
        <v>39.034288720855756</v>
      </c>
      <c r="Q30" s="11">
        <f t="shared" si="9"/>
        <v>3.9034288720855756E-3</v>
      </c>
      <c r="R30" s="12">
        <f t="shared" si="0"/>
        <v>-0.27904972444870296</v>
      </c>
      <c r="S30" s="15">
        <f t="shared" si="10"/>
        <v>-2.7904972444870298E-4</v>
      </c>
      <c r="T30" s="12">
        <f t="shared" si="11"/>
        <v>-2.7904972444870295</v>
      </c>
      <c r="U30" s="12">
        <f t="shared" si="12"/>
        <v>-0.77513812346861943</v>
      </c>
      <c r="V30" s="6"/>
      <c r="W30" s="6"/>
      <c r="X30" s="6"/>
      <c r="Y30" s="6"/>
      <c r="Z30" s="6"/>
      <c r="AA30" s="6"/>
      <c r="AB30" s="6"/>
      <c r="AC30" s="6"/>
      <c r="AD30" s="6"/>
    </row>
    <row r="31" spans="1:30" x14ac:dyDescent="0.2">
      <c r="A31" s="11">
        <v>7820</v>
      </c>
      <c r="B31" s="11" t="s">
        <v>16</v>
      </c>
      <c r="C31" s="11">
        <v>16</v>
      </c>
      <c r="D31" s="11">
        <v>7.85</v>
      </c>
      <c r="E31" s="11">
        <v>55.679255168385566</v>
      </c>
      <c r="F31" s="11">
        <v>53.832664403417667</v>
      </c>
      <c r="G31" s="11">
        <f t="shared" si="1"/>
        <v>-1.8465907649678996</v>
      </c>
      <c r="H31" s="11">
        <f t="shared" si="2"/>
        <v>-1846.5907649678998</v>
      </c>
      <c r="I31" s="11">
        <f t="shared" si="3"/>
        <v>-61.553025498929991</v>
      </c>
      <c r="J31" s="11">
        <f t="shared" si="4"/>
        <v>-1.8465907649678997E-3</v>
      </c>
      <c r="K31" s="11">
        <f t="shared" si="5"/>
        <v>-22.159089179614796</v>
      </c>
      <c r="L31" s="11">
        <f t="shared" si="6"/>
        <v>-2.2159089179614795E-2</v>
      </c>
      <c r="M31" s="11">
        <v>3.7</v>
      </c>
      <c r="N31" s="11">
        <f t="shared" si="7"/>
        <v>1.85</v>
      </c>
      <c r="O31" s="11">
        <v>1.4</v>
      </c>
      <c r="P31" s="11">
        <f t="shared" si="8"/>
        <v>37.777651659419746</v>
      </c>
      <c r="Q31" s="11">
        <f t="shared" si="9"/>
        <v>3.7777651659419748E-3</v>
      </c>
      <c r="R31" s="12">
        <f t="shared" si="0"/>
        <v>-0.58656608355086814</v>
      </c>
      <c r="S31" s="15">
        <f t="shared" si="10"/>
        <v>-5.8656608355086811E-4</v>
      </c>
      <c r="T31" s="12">
        <f t="shared" si="11"/>
        <v>-5.865660835508681</v>
      </c>
      <c r="U31" s="12">
        <f t="shared" si="12"/>
        <v>-1.6293502320857449</v>
      </c>
      <c r="V31" s="6"/>
      <c r="W31" s="6"/>
      <c r="X31" s="6"/>
      <c r="Y31" s="6"/>
      <c r="Z31" s="6"/>
      <c r="AA31" s="6"/>
      <c r="AB31" s="6"/>
      <c r="AC31" s="6"/>
      <c r="AD31" s="6"/>
    </row>
    <row r="32" spans="1:30" x14ac:dyDescent="0.2">
      <c r="A32" s="11">
        <v>7837</v>
      </c>
      <c r="B32" s="11" t="s">
        <v>16</v>
      </c>
      <c r="C32" s="11">
        <v>16</v>
      </c>
      <c r="D32" s="11">
        <v>7.85</v>
      </c>
      <c r="E32" s="11">
        <v>41.591865930989286</v>
      </c>
      <c r="F32" s="11">
        <v>39.901936592451733</v>
      </c>
      <c r="G32" s="11">
        <f t="shared" si="1"/>
        <v>-1.6899293385375529</v>
      </c>
      <c r="H32" s="11">
        <f t="shared" si="2"/>
        <v>-1689.9293385375529</v>
      </c>
      <c r="I32" s="11">
        <f t="shared" si="3"/>
        <v>-56.330977951251761</v>
      </c>
      <c r="J32" s="11">
        <f t="shared" si="4"/>
        <v>-1.689929338537553E-3</v>
      </c>
      <c r="K32" s="11">
        <f t="shared" si="5"/>
        <v>-20.279152062450635</v>
      </c>
      <c r="L32" s="11">
        <f t="shared" si="6"/>
        <v>-2.0279152062450637E-2</v>
      </c>
      <c r="M32" s="11">
        <v>4</v>
      </c>
      <c r="N32" s="11">
        <f t="shared" si="7"/>
        <v>2</v>
      </c>
      <c r="O32" s="11">
        <v>1.7</v>
      </c>
      <c r="P32" s="11">
        <f t="shared" si="8"/>
        <v>46.495571273132001</v>
      </c>
      <c r="Q32" s="11">
        <f t="shared" si="9"/>
        <v>4.6495571273132003E-3</v>
      </c>
      <c r="R32" s="12">
        <f t="shared" si="0"/>
        <v>-0.4361523368177041</v>
      </c>
      <c r="S32" s="15">
        <f t="shared" si="10"/>
        <v>-4.3615233681770413E-4</v>
      </c>
      <c r="T32" s="12">
        <f t="shared" si="11"/>
        <v>-4.3615233681770409</v>
      </c>
      <c r="U32" s="12">
        <f t="shared" si="12"/>
        <v>-1.2115342689380668</v>
      </c>
      <c r="V32" s="6"/>
      <c r="W32" s="6"/>
      <c r="X32" s="6"/>
      <c r="Y32" s="6"/>
      <c r="Z32" s="6"/>
      <c r="AA32" s="6"/>
      <c r="AB32" s="6"/>
      <c r="AC32" s="6"/>
      <c r="AD32" s="6"/>
    </row>
    <row r="33" spans="1:30" x14ac:dyDescent="0.2">
      <c r="A33" s="11">
        <v>7844</v>
      </c>
      <c r="B33" s="11" t="s">
        <v>16</v>
      </c>
      <c r="C33" s="11">
        <v>16</v>
      </c>
      <c r="D33" s="11">
        <v>7.85</v>
      </c>
      <c r="E33" s="11">
        <v>44.431601887868972</v>
      </c>
      <c r="F33" s="11">
        <v>43.87124510471223</v>
      </c>
      <c r="G33" s="11">
        <f t="shared" si="1"/>
        <v>-0.56035678315674176</v>
      </c>
      <c r="H33" s="11">
        <f t="shared" si="2"/>
        <v>-560.35678315674181</v>
      </c>
      <c r="I33" s="11">
        <f t="shared" si="3"/>
        <v>-18.678559438558061</v>
      </c>
      <c r="J33" s="11">
        <f t="shared" si="4"/>
        <v>-5.6035678315674174E-4</v>
      </c>
      <c r="K33" s="11">
        <f t="shared" si="5"/>
        <v>-6.7242813978809011</v>
      </c>
      <c r="L33" s="11">
        <f t="shared" si="6"/>
        <v>-6.7242813978809005E-3</v>
      </c>
      <c r="M33" s="11">
        <v>3.8</v>
      </c>
      <c r="N33" s="11">
        <f t="shared" si="7"/>
        <v>1.9</v>
      </c>
      <c r="O33" s="11">
        <v>2</v>
      </c>
      <c r="P33" s="11">
        <f t="shared" si="8"/>
        <v>46.5584031262038</v>
      </c>
      <c r="Q33" s="11">
        <f t="shared" si="9"/>
        <v>4.6558403126203806E-3</v>
      </c>
      <c r="R33" s="12">
        <f t="shared" si="0"/>
        <v>-0.14442680475216663</v>
      </c>
      <c r="S33" s="15">
        <f t="shared" si="10"/>
        <v>-1.4442680475216661E-4</v>
      </c>
      <c r="T33" s="12">
        <f t="shared" si="11"/>
        <v>-1.444268047521666</v>
      </c>
      <c r="U33" s="12">
        <f t="shared" si="12"/>
        <v>-0.40118556875601852</v>
      </c>
      <c r="V33" s="6"/>
      <c r="W33" s="6"/>
      <c r="X33" s="6"/>
      <c r="Y33" s="6"/>
      <c r="Z33" s="6"/>
      <c r="AA33" s="6"/>
      <c r="AB33" s="6"/>
      <c r="AC33" s="6"/>
      <c r="AD33" s="6"/>
    </row>
    <row r="34" spans="1:30" x14ac:dyDescent="0.2">
      <c r="A34" s="11">
        <v>7850</v>
      </c>
      <c r="B34" s="11" t="s">
        <v>16</v>
      </c>
      <c r="C34" s="11">
        <v>16</v>
      </c>
      <c r="D34" s="11">
        <v>7.85</v>
      </c>
      <c r="E34" s="11">
        <v>53.436590129162163</v>
      </c>
      <c r="F34" s="11">
        <v>51.87783520866396</v>
      </c>
      <c r="G34" s="11">
        <f t="shared" si="1"/>
        <v>-1.5587549204982025</v>
      </c>
      <c r="H34" s="11">
        <f t="shared" si="2"/>
        <v>-1558.7549204982024</v>
      </c>
      <c r="I34" s="11">
        <f t="shared" si="3"/>
        <v>-51.958497349940082</v>
      </c>
      <c r="J34" s="11">
        <f t="shared" si="4"/>
        <v>-1.5587549204982025E-3</v>
      </c>
      <c r="K34" s="11">
        <f t="shared" si="5"/>
        <v>-18.70505904597843</v>
      </c>
      <c r="L34" s="11">
        <f t="shared" si="6"/>
        <v>-1.8705059045978429E-2</v>
      </c>
      <c r="M34" s="11">
        <v>3.5</v>
      </c>
      <c r="N34" s="11">
        <f t="shared" si="7"/>
        <v>1.75</v>
      </c>
      <c r="O34" s="11">
        <v>2</v>
      </c>
      <c r="P34" s="11">
        <f t="shared" si="8"/>
        <v>41.233403578368751</v>
      </c>
      <c r="Q34" s="11">
        <f t="shared" si="9"/>
        <v>4.1233403578368752E-3</v>
      </c>
      <c r="R34" s="12">
        <f t="shared" ref="R34:R65" si="13">K34/P34</f>
        <v>-0.45363849264655898</v>
      </c>
      <c r="S34" s="15">
        <f t="shared" si="10"/>
        <v>-4.5363849264655893E-4</v>
      </c>
      <c r="T34" s="12">
        <f t="shared" si="11"/>
        <v>-4.5363849264655887</v>
      </c>
      <c r="U34" s="12">
        <f t="shared" si="12"/>
        <v>-1.2601069240182192</v>
      </c>
      <c r="V34" s="6"/>
      <c r="W34" s="6"/>
      <c r="X34" s="6"/>
      <c r="Y34" s="6"/>
      <c r="Z34" s="6"/>
      <c r="AA34" s="6"/>
      <c r="AB34" s="6"/>
      <c r="AC34" s="6"/>
      <c r="AD34" s="6"/>
    </row>
    <row r="35" spans="1:30" x14ac:dyDescent="0.2">
      <c r="A35" s="11">
        <v>7853</v>
      </c>
      <c r="B35" s="11" t="s">
        <v>16</v>
      </c>
      <c r="C35" s="11">
        <v>16</v>
      </c>
      <c r="D35" s="11">
        <v>7.85</v>
      </c>
      <c r="E35" s="11">
        <v>31.951861647317017</v>
      </c>
      <c r="F35" s="11">
        <v>30.54580738799617</v>
      </c>
      <c r="G35" s="11">
        <f t="shared" si="1"/>
        <v>-1.4060542593208467</v>
      </c>
      <c r="H35" s="11">
        <f t="shared" si="2"/>
        <v>-1406.0542593208468</v>
      </c>
      <c r="I35" s="11">
        <f t="shared" si="3"/>
        <v>-46.86847531069489</v>
      </c>
      <c r="J35" s="11">
        <f t="shared" si="4"/>
        <v>-1.4060542593208468E-3</v>
      </c>
      <c r="K35" s="11">
        <f t="shared" ref="K35:K66" si="14">G35*12</f>
        <v>-16.872651111850161</v>
      </c>
      <c r="L35" s="11">
        <f t="shared" si="6"/>
        <v>-1.6872651111850163E-2</v>
      </c>
      <c r="M35" s="11">
        <v>3</v>
      </c>
      <c r="N35" s="11">
        <f t="shared" si="7"/>
        <v>1.5</v>
      </c>
      <c r="O35" s="11">
        <v>0.8</v>
      </c>
      <c r="P35" s="11">
        <f t="shared" si="8"/>
        <v>21.676989309771002</v>
      </c>
      <c r="Q35" s="11">
        <f t="shared" si="9"/>
        <v>2.1676989309771006E-3</v>
      </c>
      <c r="R35" s="12">
        <f t="shared" si="13"/>
        <v>-0.77836690652630136</v>
      </c>
      <c r="S35" s="15">
        <f t="shared" si="10"/>
        <v>-7.7836690652630157E-4</v>
      </c>
      <c r="T35" s="12">
        <f t="shared" si="11"/>
        <v>-7.7836690652630143</v>
      </c>
      <c r="U35" s="12">
        <f t="shared" si="12"/>
        <v>-2.1621302959063926</v>
      </c>
      <c r="V35" s="6"/>
      <c r="W35" s="6"/>
      <c r="X35" s="6"/>
      <c r="Y35" s="6"/>
      <c r="Z35" s="6"/>
      <c r="AA35" s="6"/>
      <c r="AB35" s="6"/>
      <c r="AC35" s="6"/>
      <c r="AD35" s="6"/>
    </row>
    <row r="36" spans="1:30" x14ac:dyDescent="0.2">
      <c r="A36" s="11">
        <v>7857</v>
      </c>
      <c r="B36" s="11" t="s">
        <v>16</v>
      </c>
      <c r="C36" s="11">
        <v>16</v>
      </c>
      <c r="D36" s="11">
        <v>7.85</v>
      </c>
      <c r="E36" s="11">
        <v>47.906823176254676</v>
      </c>
      <c r="F36" s="11">
        <v>47.241398829742295</v>
      </c>
      <c r="G36" s="11">
        <f t="shared" si="1"/>
        <v>-0.66542434651238125</v>
      </c>
      <c r="H36" s="11">
        <f t="shared" si="2"/>
        <v>-665.42434651238125</v>
      </c>
      <c r="I36" s="11">
        <f t="shared" si="3"/>
        <v>-22.180811550412709</v>
      </c>
      <c r="J36" s="11">
        <f t="shared" si="4"/>
        <v>-6.6542434651238125E-4</v>
      </c>
      <c r="K36" s="11">
        <f t="shared" si="14"/>
        <v>-7.985092158148575</v>
      </c>
      <c r="L36" s="11">
        <f t="shared" si="6"/>
        <v>-7.985092158148575E-3</v>
      </c>
      <c r="M36" s="11">
        <v>3.7</v>
      </c>
      <c r="N36" s="11">
        <f t="shared" si="7"/>
        <v>1.85</v>
      </c>
      <c r="O36" s="11">
        <v>1.3</v>
      </c>
      <c r="P36" s="11">
        <f t="shared" si="8"/>
        <v>36.615262377591449</v>
      </c>
      <c r="Q36" s="11">
        <f t="shared" si="9"/>
        <v>3.6615262377591453E-3</v>
      </c>
      <c r="R36" s="12">
        <f t="shared" si="13"/>
        <v>-0.21808097606410853</v>
      </c>
      <c r="S36" s="15">
        <f t="shared" si="10"/>
        <v>-2.1808097606410855E-4</v>
      </c>
      <c r="T36" s="12">
        <f t="shared" si="11"/>
        <v>-2.1808097606410852</v>
      </c>
      <c r="U36" s="12">
        <f t="shared" si="12"/>
        <v>-0.60578048906696824</v>
      </c>
      <c r="V36" s="6"/>
      <c r="W36" s="6"/>
      <c r="X36" s="6"/>
      <c r="Y36" s="6"/>
      <c r="Z36" s="6"/>
      <c r="AA36" s="6"/>
      <c r="AB36" s="6"/>
      <c r="AC36" s="6"/>
      <c r="AD36" s="6"/>
    </row>
    <row r="37" spans="1:30" x14ac:dyDescent="0.2">
      <c r="A37" s="11">
        <v>7860</v>
      </c>
      <c r="B37" s="11" t="s">
        <v>16</v>
      </c>
      <c r="C37" s="11">
        <v>16</v>
      </c>
      <c r="D37" s="11">
        <v>7.85</v>
      </c>
      <c r="E37" s="11">
        <v>39.820841982843838</v>
      </c>
      <c r="F37" s="11">
        <v>38.986156859208215</v>
      </c>
      <c r="G37" s="11">
        <f t="shared" si="1"/>
        <v>-0.83468512363562297</v>
      </c>
      <c r="H37" s="11">
        <f t="shared" si="2"/>
        <v>-834.68512363562297</v>
      </c>
      <c r="I37" s="11">
        <f t="shared" si="3"/>
        <v>-27.822837454520766</v>
      </c>
      <c r="J37" s="11">
        <f t="shared" si="4"/>
        <v>-8.3468512363562295E-4</v>
      </c>
      <c r="K37" s="11">
        <f t="shared" si="14"/>
        <v>-10.016221483627476</v>
      </c>
      <c r="L37" s="11">
        <f t="shared" si="6"/>
        <v>-1.0016221483627475E-2</v>
      </c>
      <c r="M37" s="11">
        <v>3.7</v>
      </c>
      <c r="N37" s="11">
        <f t="shared" si="7"/>
        <v>1.85</v>
      </c>
      <c r="O37" s="11">
        <v>1.6</v>
      </c>
      <c r="P37" s="11">
        <f t="shared" si="8"/>
        <v>40.102430223076354</v>
      </c>
      <c r="Q37" s="11">
        <f t="shared" si="9"/>
        <v>4.0102430223076359E-3</v>
      </c>
      <c r="R37" s="12">
        <f t="shared" si="13"/>
        <v>-0.2497659475475825</v>
      </c>
      <c r="S37" s="15">
        <f t="shared" si="10"/>
        <v>-2.4976594754758249E-4</v>
      </c>
      <c r="T37" s="12">
        <f t="shared" si="11"/>
        <v>-2.4976594754758246</v>
      </c>
      <c r="U37" s="12">
        <f t="shared" si="12"/>
        <v>-0.69379429874328469</v>
      </c>
      <c r="V37" s="6"/>
      <c r="W37" s="6"/>
      <c r="X37" s="6"/>
      <c r="Y37" s="6"/>
      <c r="Z37" s="6"/>
      <c r="AA37" s="6"/>
      <c r="AB37" s="6"/>
      <c r="AC37" s="6"/>
      <c r="AD37" s="6"/>
    </row>
    <row r="38" spans="1:30" s="7" customFormat="1" x14ac:dyDescent="0.2">
      <c r="A38" s="13" t="s">
        <v>14</v>
      </c>
      <c r="B38" s="13" t="s">
        <v>17</v>
      </c>
      <c r="C38" s="13">
        <v>16</v>
      </c>
      <c r="D38" s="13">
        <v>7.85</v>
      </c>
      <c r="E38" s="13">
        <v>29.30214177227063</v>
      </c>
      <c r="F38" s="13">
        <v>29.305809886535819</v>
      </c>
      <c r="G38" s="13">
        <f t="shared" si="1"/>
        <v>3.6681142651886489E-3</v>
      </c>
      <c r="H38" s="13">
        <f t="shared" si="2"/>
        <v>3.6681142651886489</v>
      </c>
      <c r="I38" s="13">
        <f t="shared" si="3"/>
        <v>0.12227047550628829</v>
      </c>
      <c r="J38" s="13">
        <f t="shared" si="4"/>
        <v>3.6681142651886491E-6</v>
      </c>
      <c r="K38" s="13">
        <f t="shared" si="14"/>
        <v>4.4017371182263787E-2</v>
      </c>
      <c r="L38" s="13">
        <f t="shared" si="6"/>
        <v>4.4017371182263788E-5</v>
      </c>
      <c r="M38" s="13">
        <v>3.9</v>
      </c>
      <c r="N38" s="13">
        <f t="shared" si="7"/>
        <v>1.95</v>
      </c>
      <c r="O38" s="13">
        <v>1</v>
      </c>
      <c r="P38" s="13">
        <f t="shared" si="8"/>
        <v>36.144023479552949</v>
      </c>
      <c r="Q38" s="13">
        <f t="shared" si="9"/>
        <v>3.6144023479552953E-3</v>
      </c>
      <c r="R38" s="13">
        <f t="shared" si="13"/>
        <v>1.2178326302594638E-3</v>
      </c>
      <c r="S38" s="16">
        <f t="shared" si="10"/>
        <v>1.2178326302594638E-6</v>
      </c>
      <c r="T38" s="13">
        <f t="shared" si="11"/>
        <v>1.2178326302594638E-2</v>
      </c>
      <c r="U38" s="13">
        <f t="shared" si="12"/>
        <v>3.3828684173873996E-3</v>
      </c>
    </row>
    <row r="39" spans="1:30" s="7" customFormat="1" x14ac:dyDescent="0.2">
      <c r="A39" s="13" t="s">
        <v>15</v>
      </c>
      <c r="B39" s="13" t="s">
        <v>17</v>
      </c>
      <c r="C39" s="13">
        <v>16</v>
      </c>
      <c r="D39" s="13">
        <v>7.85</v>
      </c>
      <c r="E39" s="13">
        <v>28.160347803331305</v>
      </c>
      <c r="F39" s="13">
        <v>28.152628846156496</v>
      </c>
      <c r="G39" s="13">
        <f t="shared" si="1"/>
        <v>-7.7189571748093044E-3</v>
      </c>
      <c r="H39" s="13">
        <f t="shared" si="2"/>
        <v>-7.7189571748093044</v>
      </c>
      <c r="I39" s="13">
        <f t="shared" si="3"/>
        <v>-0.25729857249364346</v>
      </c>
      <c r="J39" s="13">
        <f t="shared" si="4"/>
        <v>-7.7189571748093052E-6</v>
      </c>
      <c r="K39" s="13">
        <f t="shared" si="14"/>
        <v>-9.2627486097711653E-2</v>
      </c>
      <c r="L39" s="13">
        <f t="shared" si="6"/>
        <v>-9.2627486097711663E-5</v>
      </c>
      <c r="M39" s="13">
        <v>3.8</v>
      </c>
      <c r="N39" s="13">
        <f t="shared" si="7"/>
        <v>1.9</v>
      </c>
      <c r="O39" s="13">
        <v>1</v>
      </c>
      <c r="P39" s="13">
        <f t="shared" si="8"/>
        <v>34.620351042561794</v>
      </c>
      <c r="Q39" s="13">
        <f t="shared" si="9"/>
        <v>3.4620351042561797E-3</v>
      </c>
      <c r="R39" s="13">
        <f t="shared" si="13"/>
        <v>-2.6755212846870523E-3</v>
      </c>
      <c r="S39" s="16">
        <f t="shared" si="10"/>
        <v>-2.6755212846870523E-6</v>
      </c>
      <c r="T39" s="13">
        <f t="shared" si="11"/>
        <v>-2.6755212846870522E-2</v>
      </c>
      <c r="U39" s="13">
        <f t="shared" si="12"/>
        <v>-7.432003568575144E-3</v>
      </c>
    </row>
    <row r="40" spans="1:30" x14ac:dyDescent="0.2">
      <c r="A40" s="11">
        <v>7808</v>
      </c>
      <c r="B40" s="11" t="s">
        <v>16</v>
      </c>
      <c r="C40" s="11">
        <v>13</v>
      </c>
      <c r="D40" s="11">
        <v>8.0500000000000007</v>
      </c>
      <c r="E40" s="11">
        <v>42.470261271788459</v>
      </c>
      <c r="F40" s="11">
        <v>41.605691357287419</v>
      </c>
      <c r="G40" s="11">
        <f t="shared" si="1"/>
        <v>-0.8645699145010397</v>
      </c>
      <c r="H40" s="11">
        <f t="shared" si="2"/>
        <v>-864.56991450103965</v>
      </c>
      <c r="I40" s="11">
        <f t="shared" si="3"/>
        <v>-28.818997150034654</v>
      </c>
      <c r="J40" s="11">
        <f t="shared" si="4"/>
        <v>-8.6456991450103971E-4</v>
      </c>
      <c r="K40" s="11">
        <f t="shared" si="14"/>
        <v>-10.374838974012476</v>
      </c>
      <c r="L40" s="11">
        <f t="shared" si="6"/>
        <v>-1.0374838974012476E-2</v>
      </c>
      <c r="M40" s="11">
        <v>3.7</v>
      </c>
      <c r="N40" s="11">
        <f t="shared" si="7"/>
        <v>1.85</v>
      </c>
      <c r="O40" s="11">
        <v>1.5</v>
      </c>
      <c r="P40" s="11">
        <f t="shared" si="8"/>
        <v>38.940040941248057</v>
      </c>
      <c r="Q40" s="11">
        <f t="shared" si="9"/>
        <v>3.894004094124806E-3</v>
      </c>
      <c r="R40" s="12">
        <f t="shared" si="13"/>
        <v>-0.26643112650204509</v>
      </c>
      <c r="S40" s="15">
        <f t="shared" si="10"/>
        <v>-2.6643112650204508E-4</v>
      </c>
      <c r="T40" s="12">
        <f t="shared" si="11"/>
        <v>-2.6643112650204506</v>
      </c>
      <c r="U40" s="12">
        <f t="shared" si="12"/>
        <v>-0.74008646250568078</v>
      </c>
      <c r="V40" s="6"/>
      <c r="W40" s="6"/>
      <c r="X40" s="6"/>
      <c r="Y40" s="6"/>
      <c r="Z40" s="6"/>
      <c r="AA40" s="6"/>
      <c r="AB40" s="6"/>
      <c r="AC40" s="6"/>
      <c r="AD40" s="6"/>
    </row>
    <row r="41" spans="1:30" x14ac:dyDescent="0.2">
      <c r="A41" s="11">
        <v>7828</v>
      </c>
      <c r="B41" s="11" t="s">
        <v>16</v>
      </c>
      <c r="C41" s="11">
        <v>13</v>
      </c>
      <c r="D41" s="11">
        <v>8.0500000000000007</v>
      </c>
      <c r="E41" s="11">
        <v>32.760021446643741</v>
      </c>
      <c r="F41" s="11">
        <v>31.453075262873174</v>
      </c>
      <c r="G41" s="11">
        <f t="shared" si="1"/>
        <v>-1.3069461837705667</v>
      </c>
      <c r="H41" s="11">
        <f t="shared" si="2"/>
        <v>-1306.9461837705667</v>
      </c>
      <c r="I41" s="11">
        <f t="shared" si="3"/>
        <v>-43.564872792352226</v>
      </c>
      <c r="J41" s="11">
        <f t="shared" si="4"/>
        <v>-1.3069461837705667E-3</v>
      </c>
      <c r="K41" s="11">
        <f t="shared" si="14"/>
        <v>-15.6833542052468</v>
      </c>
      <c r="L41" s="11">
        <f t="shared" si="6"/>
        <v>-1.5683354205246802E-2</v>
      </c>
      <c r="M41" s="11">
        <v>3.5</v>
      </c>
      <c r="N41" s="11">
        <f t="shared" si="7"/>
        <v>1.75</v>
      </c>
      <c r="O41" s="11">
        <v>1.1000000000000001</v>
      </c>
      <c r="P41" s="11">
        <f t="shared" si="8"/>
        <v>31.33738671956025</v>
      </c>
      <c r="Q41" s="11">
        <f t="shared" si="9"/>
        <v>3.1337386719560252E-3</v>
      </c>
      <c r="R41" s="12">
        <f t="shared" si="13"/>
        <v>-0.50046783880219103</v>
      </c>
      <c r="S41" s="15">
        <f t="shared" si="10"/>
        <v>-5.0046783880219111E-4</v>
      </c>
      <c r="T41" s="12">
        <f t="shared" si="11"/>
        <v>-5.0046783880219108</v>
      </c>
      <c r="U41" s="12">
        <f t="shared" si="12"/>
        <v>-1.3901884411171974</v>
      </c>
      <c r="V41" s="6"/>
      <c r="W41" s="6"/>
      <c r="X41" s="6"/>
      <c r="Y41" s="6"/>
      <c r="Z41" s="6"/>
      <c r="AA41" s="6"/>
      <c r="AB41" s="6"/>
      <c r="AC41" s="6"/>
      <c r="AD41" s="6"/>
    </row>
    <row r="42" spans="1:30" x14ac:dyDescent="0.2">
      <c r="A42" s="11">
        <v>7831</v>
      </c>
      <c r="B42" s="11" t="s">
        <v>16</v>
      </c>
      <c r="C42" s="11">
        <v>13</v>
      </c>
      <c r="D42" s="11">
        <v>8.0500000000000007</v>
      </c>
      <c r="E42" s="11">
        <v>46.025104800375395</v>
      </c>
      <c r="F42" s="11">
        <v>45.579437651937582</v>
      </c>
      <c r="G42" s="11">
        <f t="shared" si="1"/>
        <v>-0.44566714843781341</v>
      </c>
      <c r="H42" s="11">
        <f t="shared" si="2"/>
        <v>-445.66714843781341</v>
      </c>
      <c r="I42" s="11">
        <f t="shared" si="3"/>
        <v>-14.85557161459378</v>
      </c>
      <c r="J42" s="11">
        <f t="shared" si="4"/>
        <v>-4.4566714843781343E-4</v>
      </c>
      <c r="K42" s="11">
        <f t="shared" si="14"/>
        <v>-5.3480057812537609</v>
      </c>
      <c r="L42" s="11">
        <f t="shared" si="6"/>
        <v>-5.3480057812537608E-3</v>
      </c>
      <c r="M42" s="11">
        <v>3.6</v>
      </c>
      <c r="N42" s="11">
        <f t="shared" si="7"/>
        <v>1.8</v>
      </c>
      <c r="O42" s="11">
        <v>1.7</v>
      </c>
      <c r="P42" s="11">
        <f t="shared" si="8"/>
        <v>39.584067435234005</v>
      </c>
      <c r="Q42" s="11">
        <f t="shared" si="9"/>
        <v>3.9584067435234002E-3</v>
      </c>
      <c r="R42" s="12">
        <f t="shared" si="13"/>
        <v>-0.13510500885246246</v>
      </c>
      <c r="S42" s="15">
        <f t="shared" si="10"/>
        <v>-1.3510500885246244E-4</v>
      </c>
      <c r="T42" s="12">
        <f t="shared" si="11"/>
        <v>-1.3510500885246246</v>
      </c>
      <c r="U42" s="12">
        <f t="shared" si="12"/>
        <v>-0.37529169125684014</v>
      </c>
      <c r="V42" s="6"/>
      <c r="W42" s="6"/>
      <c r="X42" s="6"/>
      <c r="Y42" s="6"/>
      <c r="Z42" s="6"/>
      <c r="AA42" s="6"/>
      <c r="AB42" s="6"/>
      <c r="AC42" s="6"/>
      <c r="AD42" s="6"/>
    </row>
    <row r="43" spans="1:30" x14ac:dyDescent="0.2">
      <c r="A43" s="11">
        <v>7834</v>
      </c>
      <c r="B43" s="11" t="s">
        <v>16</v>
      </c>
      <c r="C43" s="11">
        <v>13</v>
      </c>
      <c r="D43" s="11">
        <v>8.0500000000000007</v>
      </c>
      <c r="E43" s="11">
        <v>47.453534025764689</v>
      </c>
      <c r="F43" s="11">
        <v>46.262042289893124</v>
      </c>
      <c r="G43" s="11">
        <f t="shared" si="1"/>
        <v>-1.1914917358715655</v>
      </c>
      <c r="H43" s="11">
        <f t="shared" si="2"/>
        <v>-1191.4917358715657</v>
      </c>
      <c r="I43" s="11">
        <f t="shared" si="3"/>
        <v>-39.716391195718856</v>
      </c>
      <c r="J43" s="11">
        <f t="shared" si="4"/>
        <v>-1.1914917358715655E-3</v>
      </c>
      <c r="K43" s="11">
        <f t="shared" si="14"/>
        <v>-14.297900830458786</v>
      </c>
      <c r="L43" s="11">
        <f t="shared" si="6"/>
        <v>-1.4297900830458787E-2</v>
      </c>
      <c r="M43" s="11">
        <v>3.7</v>
      </c>
      <c r="N43" s="11">
        <f t="shared" si="7"/>
        <v>1.85</v>
      </c>
      <c r="O43" s="11">
        <v>1.8</v>
      </c>
      <c r="P43" s="11">
        <f t="shared" si="8"/>
        <v>42.427208786732947</v>
      </c>
      <c r="Q43" s="11">
        <f t="shared" si="9"/>
        <v>4.2427208786732949E-3</v>
      </c>
      <c r="R43" s="12">
        <f t="shared" si="13"/>
        <v>-0.33699838474714278</v>
      </c>
      <c r="S43" s="15">
        <f t="shared" si="10"/>
        <v>-3.3699838474714281E-4</v>
      </c>
      <c r="T43" s="12">
        <f t="shared" si="11"/>
        <v>-3.3699838474714277</v>
      </c>
      <c r="U43" s="12">
        <f t="shared" si="12"/>
        <v>-0.93610662429761893</v>
      </c>
      <c r="V43" s="6"/>
      <c r="W43" s="6"/>
      <c r="X43" s="6"/>
      <c r="Y43" s="6"/>
      <c r="Z43" s="6"/>
      <c r="AA43" s="6"/>
      <c r="AB43" s="6"/>
      <c r="AC43" s="6"/>
      <c r="AD43" s="6"/>
    </row>
    <row r="44" spans="1:30" x14ac:dyDescent="0.2">
      <c r="A44" s="11">
        <v>7847</v>
      </c>
      <c r="B44" s="11" t="s">
        <v>16</v>
      </c>
      <c r="C44" s="11">
        <v>13</v>
      </c>
      <c r="D44" s="11">
        <v>8.0500000000000007</v>
      </c>
      <c r="E44" s="11">
        <v>44.647628648387254</v>
      </c>
      <c r="F44" s="11">
        <v>43.847104051418405</v>
      </c>
      <c r="G44" s="11">
        <f t="shared" si="1"/>
        <v>-0.80052459696884881</v>
      </c>
      <c r="H44" s="11">
        <f t="shared" si="2"/>
        <v>-800.52459696884875</v>
      </c>
      <c r="I44" s="11">
        <f t="shared" si="3"/>
        <v>-26.684153232294957</v>
      </c>
      <c r="J44" s="11">
        <f t="shared" si="4"/>
        <v>-8.0052459696884886E-4</v>
      </c>
      <c r="K44" s="11">
        <f t="shared" si="14"/>
        <v>-9.6062951636261857</v>
      </c>
      <c r="L44" s="11">
        <f t="shared" si="6"/>
        <v>-9.6062951636261863E-3</v>
      </c>
      <c r="M44" s="11">
        <v>3.6</v>
      </c>
      <c r="N44" s="11">
        <f t="shared" si="7"/>
        <v>1.8</v>
      </c>
      <c r="O44" s="11">
        <v>1.3</v>
      </c>
      <c r="P44" s="11">
        <f t="shared" si="8"/>
        <v>35.060174014064401</v>
      </c>
      <c r="Q44" s="11">
        <f t="shared" si="9"/>
        <v>3.5060174014064404E-3</v>
      </c>
      <c r="R44" s="12">
        <f t="shared" si="13"/>
        <v>-0.2739945089768413</v>
      </c>
      <c r="S44" s="15">
        <f t="shared" si="10"/>
        <v>-2.7399450897684131E-4</v>
      </c>
      <c r="T44" s="12">
        <f t="shared" si="11"/>
        <v>-2.7399450897684128</v>
      </c>
      <c r="U44" s="12">
        <f t="shared" si="12"/>
        <v>-0.76109585826900339</v>
      </c>
      <c r="V44" s="6"/>
      <c r="W44" s="6"/>
      <c r="X44" s="6"/>
      <c r="Y44" s="6"/>
      <c r="Z44" s="6"/>
      <c r="AA44" s="6"/>
      <c r="AB44" s="6"/>
      <c r="AC44" s="6"/>
      <c r="AD44" s="6"/>
    </row>
    <row r="45" spans="1:30" x14ac:dyDescent="0.2">
      <c r="A45" s="11">
        <v>7856</v>
      </c>
      <c r="B45" s="11" t="s">
        <v>16</v>
      </c>
      <c r="C45" s="11">
        <v>13</v>
      </c>
      <c r="D45" s="11">
        <v>8.0500000000000007</v>
      </c>
      <c r="E45" s="11">
        <v>60.313020879642529</v>
      </c>
      <c r="F45" s="11">
        <v>59.671877860803981</v>
      </c>
      <c r="G45" s="11">
        <f t="shared" si="1"/>
        <v>-0.64114301883854807</v>
      </c>
      <c r="H45" s="11">
        <f t="shared" si="2"/>
        <v>-641.14301883854807</v>
      </c>
      <c r="I45" s="11">
        <f t="shared" si="3"/>
        <v>-21.371433961284936</v>
      </c>
      <c r="J45" s="11">
        <f t="shared" si="4"/>
        <v>-6.4114301883854807E-4</v>
      </c>
      <c r="K45" s="11">
        <f t="shared" si="14"/>
        <v>-7.6937162260625769</v>
      </c>
      <c r="L45" s="11">
        <f t="shared" si="6"/>
        <v>-7.6937162260625764E-3</v>
      </c>
      <c r="M45" s="11">
        <v>3.8</v>
      </c>
      <c r="N45" s="11">
        <f t="shared" si="7"/>
        <v>1.9</v>
      </c>
      <c r="O45" s="11">
        <v>2.2000000000000002</v>
      </c>
      <c r="P45" s="11">
        <f t="shared" si="8"/>
        <v>48.946013542932199</v>
      </c>
      <c r="Q45" s="11">
        <f t="shared" si="9"/>
        <v>4.8946013542932199E-3</v>
      </c>
      <c r="R45" s="12">
        <f t="shared" si="13"/>
        <v>-0.157187800786149</v>
      </c>
      <c r="S45" s="15">
        <f t="shared" si="10"/>
        <v>-1.5718780078614896E-4</v>
      </c>
      <c r="T45" s="12">
        <f t="shared" si="11"/>
        <v>-1.5718780078614898</v>
      </c>
      <c r="U45" s="12">
        <f t="shared" si="12"/>
        <v>-0.43663277996152494</v>
      </c>
      <c r="V45" s="6"/>
      <c r="W45" s="6"/>
      <c r="X45" s="6"/>
      <c r="Y45" s="6"/>
      <c r="Z45" s="6"/>
      <c r="AA45" s="6"/>
      <c r="AB45" s="6"/>
      <c r="AC45" s="6"/>
      <c r="AD45" s="6"/>
    </row>
    <row r="46" spans="1:30" x14ac:dyDescent="0.2">
      <c r="A46" s="11">
        <v>7859</v>
      </c>
      <c r="B46" s="11" t="s">
        <v>16</v>
      </c>
      <c r="C46" s="11">
        <v>13</v>
      </c>
      <c r="D46" s="11">
        <v>8.0500000000000007</v>
      </c>
      <c r="E46" s="11">
        <v>49.279126260541602</v>
      </c>
      <c r="F46" s="11">
        <v>48.419744416285113</v>
      </c>
      <c r="G46" s="11">
        <f t="shared" si="1"/>
        <v>-0.85938184425648956</v>
      </c>
      <c r="H46" s="11">
        <f t="shared" si="2"/>
        <v>-859.38184425648956</v>
      </c>
      <c r="I46" s="11">
        <f t="shared" si="3"/>
        <v>-28.646061475216317</v>
      </c>
      <c r="J46" s="11">
        <f t="shared" si="4"/>
        <v>-8.5938184425648958E-4</v>
      </c>
      <c r="K46" s="11">
        <f t="shared" si="14"/>
        <v>-10.312582131077875</v>
      </c>
      <c r="L46" s="11">
        <f t="shared" si="6"/>
        <v>-1.0312582131077875E-2</v>
      </c>
      <c r="M46" s="11">
        <v>3.8</v>
      </c>
      <c r="N46" s="11">
        <f t="shared" si="7"/>
        <v>1.9</v>
      </c>
      <c r="O46" s="11">
        <v>1.9</v>
      </c>
      <c r="P46" s="11">
        <f t="shared" si="8"/>
        <v>45.364597917839596</v>
      </c>
      <c r="Q46" s="11">
        <f t="shared" si="9"/>
        <v>4.5364597917839601E-3</v>
      </c>
      <c r="R46" s="12">
        <f t="shared" si="13"/>
        <v>-0.22732665127452742</v>
      </c>
      <c r="S46" s="15">
        <f t="shared" si="10"/>
        <v>-2.2732665127452742E-4</v>
      </c>
      <c r="T46" s="12">
        <f t="shared" si="11"/>
        <v>-2.2732665127452742</v>
      </c>
      <c r="U46" s="12">
        <f t="shared" si="12"/>
        <v>-0.63146292020702055</v>
      </c>
      <c r="V46" s="6"/>
      <c r="W46" s="6"/>
      <c r="X46" s="6"/>
      <c r="Y46" s="6"/>
      <c r="Z46" s="6"/>
      <c r="AA46" s="6"/>
      <c r="AB46" s="6"/>
      <c r="AC46" s="6"/>
      <c r="AD46" s="6"/>
    </row>
    <row r="47" spans="1:30" s="7" customFormat="1" x14ac:dyDescent="0.2">
      <c r="A47" s="13" t="s">
        <v>9</v>
      </c>
      <c r="B47" s="13" t="s">
        <v>17</v>
      </c>
      <c r="C47" s="13">
        <v>13</v>
      </c>
      <c r="D47" s="13">
        <v>8.0500000000000007</v>
      </c>
      <c r="E47" s="13">
        <v>23.831843644861952</v>
      </c>
      <c r="F47" s="13">
        <v>23.832612823066373</v>
      </c>
      <c r="G47" s="13">
        <f t="shared" si="1"/>
        <v>7.6917820442190532E-4</v>
      </c>
      <c r="H47" s="13">
        <f t="shared" si="2"/>
        <v>0.76917820442190532</v>
      </c>
      <c r="I47" s="13">
        <f t="shared" si="3"/>
        <v>2.5639273480730179E-2</v>
      </c>
      <c r="J47" s="13">
        <f t="shared" si="4"/>
        <v>7.6917820442190532E-7</v>
      </c>
      <c r="K47" s="13">
        <f t="shared" si="14"/>
        <v>9.2301384530628638E-3</v>
      </c>
      <c r="L47" s="13">
        <f t="shared" si="6"/>
        <v>9.2301384530628638E-6</v>
      </c>
      <c r="M47" s="13">
        <v>3.6</v>
      </c>
      <c r="N47" s="13">
        <f t="shared" si="7"/>
        <v>1.8</v>
      </c>
      <c r="O47" s="13">
        <v>1.1000000000000001</v>
      </c>
      <c r="P47" s="13">
        <f t="shared" si="8"/>
        <v>32.798227303479607</v>
      </c>
      <c r="Q47" s="13">
        <f t="shared" si="9"/>
        <v>3.2798227303479609E-3</v>
      </c>
      <c r="R47" s="13">
        <f t="shared" si="13"/>
        <v>2.8142186977537126E-4</v>
      </c>
      <c r="S47" s="16">
        <f t="shared" si="10"/>
        <v>2.8142186977537125E-7</v>
      </c>
      <c r="T47" s="13">
        <f t="shared" si="11"/>
        <v>2.8142186977537123E-3</v>
      </c>
      <c r="U47" s="13">
        <f t="shared" si="12"/>
        <v>7.8172741604269798E-4</v>
      </c>
    </row>
    <row r="48" spans="1:30" s="7" customFormat="1" x14ac:dyDescent="0.2">
      <c r="A48" s="13" t="s">
        <v>8</v>
      </c>
      <c r="B48" s="13" t="s">
        <v>17</v>
      </c>
      <c r="C48" s="13">
        <v>13</v>
      </c>
      <c r="D48" s="13">
        <v>8.0500000000000007</v>
      </c>
      <c r="E48" s="13">
        <v>30.136233165707594</v>
      </c>
      <c r="F48" s="13">
        <v>30.130365796148187</v>
      </c>
      <c r="G48" s="13">
        <f t="shared" si="1"/>
        <v>-5.8673695594073649E-3</v>
      </c>
      <c r="H48" s="13">
        <f t="shared" si="2"/>
        <v>-5.8673695594073649</v>
      </c>
      <c r="I48" s="13">
        <f t="shared" si="3"/>
        <v>-0.19557898531357884</v>
      </c>
      <c r="J48" s="13">
        <f t="shared" si="4"/>
        <v>-5.8673695594073654E-6</v>
      </c>
      <c r="K48" s="13">
        <f t="shared" si="14"/>
        <v>-7.0408434712888379E-2</v>
      </c>
      <c r="L48" s="13">
        <f t="shared" si="6"/>
        <v>-7.0408434712888388E-5</v>
      </c>
      <c r="M48" s="13">
        <v>3.5</v>
      </c>
      <c r="N48" s="13">
        <f t="shared" si="7"/>
        <v>1.75</v>
      </c>
      <c r="O48" s="13">
        <v>0.9</v>
      </c>
      <c r="P48" s="13">
        <f t="shared" si="8"/>
        <v>29.138271862047251</v>
      </c>
      <c r="Q48" s="13">
        <f t="shared" si="9"/>
        <v>2.9138271862047252E-3</v>
      </c>
      <c r="R48" s="13">
        <f t="shared" si="13"/>
        <v>-2.4163558856966985E-3</v>
      </c>
      <c r="S48" s="16">
        <f t="shared" si="10"/>
        <v>-2.4163558856966988E-6</v>
      </c>
      <c r="T48" s="13">
        <f t="shared" si="11"/>
        <v>-2.4163558856966989E-2</v>
      </c>
      <c r="U48" s="13">
        <f t="shared" si="12"/>
        <v>-6.7120996824908304E-3</v>
      </c>
    </row>
    <row r="49" spans="1:30" x14ac:dyDescent="0.2">
      <c r="A49" s="11">
        <v>7806</v>
      </c>
      <c r="B49" s="11" t="s">
        <v>16</v>
      </c>
      <c r="C49" s="11">
        <v>15</v>
      </c>
      <c r="D49" s="11">
        <v>8.0500000000000007</v>
      </c>
      <c r="E49" s="11">
        <v>45.026326649218525</v>
      </c>
      <c r="F49" s="11">
        <v>43.842828807510848</v>
      </c>
      <c r="G49" s="11">
        <f t="shared" si="1"/>
        <v>-1.1834978417076769</v>
      </c>
      <c r="H49" s="11">
        <f t="shared" si="2"/>
        <v>-1183.4978417076768</v>
      </c>
      <c r="I49" s="11">
        <f t="shared" si="3"/>
        <v>-39.449928056922559</v>
      </c>
      <c r="J49" s="11">
        <f t="shared" si="4"/>
        <v>-1.183497841707677E-3</v>
      </c>
      <c r="K49" s="11">
        <f t="shared" si="14"/>
        <v>-14.201974100492123</v>
      </c>
      <c r="L49" s="11">
        <f t="shared" si="6"/>
        <v>-1.4201974100492124E-2</v>
      </c>
      <c r="M49" s="11">
        <v>3.7</v>
      </c>
      <c r="N49" s="11">
        <f t="shared" si="7"/>
        <v>1.85</v>
      </c>
      <c r="O49" s="11">
        <v>1.3</v>
      </c>
      <c r="P49" s="11">
        <f t="shared" si="8"/>
        <v>36.615262377591449</v>
      </c>
      <c r="Q49" s="11">
        <f t="shared" si="9"/>
        <v>3.6615262377591453E-3</v>
      </c>
      <c r="R49" s="12">
        <f t="shared" si="13"/>
        <v>-0.38787033543650734</v>
      </c>
      <c r="S49" s="15">
        <f t="shared" si="10"/>
        <v>-3.8787033543650736E-4</v>
      </c>
      <c r="T49" s="12">
        <f t="shared" si="11"/>
        <v>-3.8787033543650735</v>
      </c>
      <c r="U49" s="12">
        <f t="shared" si="12"/>
        <v>-1.0774175984347425</v>
      </c>
      <c r="V49" s="6"/>
      <c r="W49" s="6"/>
      <c r="X49" s="6"/>
      <c r="Y49" s="6"/>
      <c r="Z49" s="6"/>
      <c r="AA49" s="6"/>
      <c r="AB49" s="6"/>
      <c r="AC49" s="6"/>
      <c r="AD49" s="6"/>
    </row>
    <row r="50" spans="1:30" x14ac:dyDescent="0.2">
      <c r="A50" s="11">
        <v>7817</v>
      </c>
      <c r="B50" s="11" t="s">
        <v>16</v>
      </c>
      <c r="C50" s="11">
        <v>15</v>
      </c>
      <c r="D50" s="11">
        <v>8.0500000000000007</v>
      </c>
      <c r="E50" s="11">
        <v>47.282108461536971</v>
      </c>
      <c r="F50" s="11">
        <v>46.737243105483223</v>
      </c>
      <c r="G50" s="11">
        <f t="shared" si="1"/>
        <v>-0.54486535605374797</v>
      </c>
      <c r="H50" s="11">
        <f t="shared" si="2"/>
        <v>-544.86535605374797</v>
      </c>
      <c r="I50" s="11">
        <f t="shared" si="3"/>
        <v>-18.162178535124934</v>
      </c>
      <c r="J50" s="11">
        <f t="shared" si="4"/>
        <v>-5.4486535605374796E-4</v>
      </c>
      <c r="K50" s="11">
        <f t="shared" si="14"/>
        <v>-6.5383842726449757</v>
      </c>
      <c r="L50" s="11">
        <f t="shared" si="6"/>
        <v>-6.5383842726449756E-3</v>
      </c>
      <c r="M50" s="11">
        <v>3.7</v>
      </c>
      <c r="N50" s="11">
        <f t="shared" si="7"/>
        <v>1.85</v>
      </c>
      <c r="O50" s="11">
        <v>2</v>
      </c>
      <c r="P50" s="11">
        <f t="shared" si="8"/>
        <v>44.751987350389555</v>
      </c>
      <c r="Q50" s="11">
        <f t="shared" si="9"/>
        <v>4.4751987350389556E-3</v>
      </c>
      <c r="R50" s="12">
        <f t="shared" si="13"/>
        <v>-0.14610265732898364</v>
      </c>
      <c r="S50" s="15">
        <f t="shared" si="10"/>
        <v>-1.4610265732898365E-4</v>
      </c>
      <c r="T50" s="12">
        <f t="shared" si="11"/>
        <v>-1.4610265732898364</v>
      </c>
      <c r="U50" s="12">
        <f t="shared" si="12"/>
        <v>-0.40584071480273237</v>
      </c>
      <c r="V50" s="6"/>
      <c r="W50" s="6"/>
      <c r="X50" s="6"/>
      <c r="Y50" s="6"/>
      <c r="Z50" s="6"/>
      <c r="AA50" s="6"/>
      <c r="AB50" s="6"/>
      <c r="AC50" s="6"/>
      <c r="AD50" s="6"/>
    </row>
    <row r="51" spans="1:30" x14ac:dyDescent="0.2">
      <c r="A51" s="11">
        <v>7825</v>
      </c>
      <c r="B51" s="11" t="s">
        <v>16</v>
      </c>
      <c r="C51" s="11">
        <v>15</v>
      </c>
      <c r="D51" s="11">
        <v>8.0500000000000007</v>
      </c>
      <c r="E51" s="11">
        <v>35.795521121073229</v>
      </c>
      <c r="F51" s="11">
        <v>34.984512366111232</v>
      </c>
      <c r="G51" s="11">
        <f t="shared" si="1"/>
        <v>-0.8110087549619962</v>
      </c>
      <c r="H51" s="11">
        <f t="shared" si="2"/>
        <v>-811.00875496199615</v>
      </c>
      <c r="I51" s="11">
        <f t="shared" si="3"/>
        <v>-27.033625165399872</v>
      </c>
      <c r="J51" s="11">
        <f t="shared" si="4"/>
        <v>-8.1100875496199624E-4</v>
      </c>
      <c r="K51" s="11">
        <f t="shared" si="14"/>
        <v>-9.7321050595439544</v>
      </c>
      <c r="L51" s="11">
        <f t="shared" si="6"/>
        <v>-9.7321050595439544E-3</v>
      </c>
      <c r="M51" s="11">
        <v>3.8</v>
      </c>
      <c r="N51" s="11">
        <f t="shared" si="7"/>
        <v>1.9</v>
      </c>
      <c r="O51" s="11">
        <v>1</v>
      </c>
      <c r="P51" s="11">
        <f t="shared" si="8"/>
        <v>34.620351042561794</v>
      </c>
      <c r="Q51" s="11">
        <f t="shared" si="9"/>
        <v>3.4620351042561797E-3</v>
      </c>
      <c r="R51" s="12">
        <f t="shared" si="13"/>
        <v>-0.28110936967621836</v>
      </c>
      <c r="S51" s="15">
        <f t="shared" si="10"/>
        <v>-2.8110936967621833E-4</v>
      </c>
      <c r="T51" s="12">
        <f t="shared" si="11"/>
        <v>-2.8110936967621831</v>
      </c>
      <c r="U51" s="12">
        <f t="shared" si="12"/>
        <v>-0.78085936021171765</v>
      </c>
      <c r="V51" s="6"/>
      <c r="W51" s="6"/>
      <c r="X51" s="6"/>
      <c r="Y51" s="6"/>
      <c r="Z51" s="6"/>
      <c r="AA51" s="6"/>
      <c r="AB51" s="6"/>
      <c r="AC51" s="6"/>
      <c r="AD51" s="6"/>
    </row>
    <row r="52" spans="1:30" x14ac:dyDescent="0.2">
      <c r="A52" s="11">
        <v>7841</v>
      </c>
      <c r="B52" s="11" t="s">
        <v>16</v>
      </c>
      <c r="C52" s="11">
        <v>15</v>
      </c>
      <c r="D52" s="11">
        <v>8.0500000000000007</v>
      </c>
      <c r="E52" s="11">
        <v>46.108558938631525</v>
      </c>
      <c r="F52" s="11">
        <v>45.240519817401896</v>
      </c>
      <c r="G52" s="11">
        <f t="shared" si="1"/>
        <v>-0.86803912122962856</v>
      </c>
      <c r="H52" s="11">
        <f t="shared" si="2"/>
        <v>-868.03912122962856</v>
      </c>
      <c r="I52" s="11">
        <f t="shared" si="3"/>
        <v>-28.934637374320953</v>
      </c>
      <c r="J52" s="11">
        <f t="shared" si="4"/>
        <v>-8.6803912122962858E-4</v>
      </c>
      <c r="K52" s="11">
        <f t="shared" si="14"/>
        <v>-10.416469454755543</v>
      </c>
      <c r="L52" s="11">
        <f t="shared" si="6"/>
        <v>-1.0416469454755543E-2</v>
      </c>
      <c r="M52" s="11">
        <v>3.8</v>
      </c>
      <c r="N52" s="11">
        <f t="shared" si="7"/>
        <v>1.9</v>
      </c>
      <c r="O52" s="11">
        <v>1.8</v>
      </c>
      <c r="P52" s="11">
        <f t="shared" si="8"/>
        <v>44.170792709475393</v>
      </c>
      <c r="Q52" s="11">
        <f t="shared" si="9"/>
        <v>4.4170792709475395E-3</v>
      </c>
      <c r="R52" s="12">
        <f t="shared" si="13"/>
        <v>-0.23582256092318288</v>
      </c>
      <c r="S52" s="15">
        <f t="shared" si="10"/>
        <v>-2.3582256092318288E-4</v>
      </c>
      <c r="T52" s="12">
        <f t="shared" si="11"/>
        <v>-2.3582256092318286</v>
      </c>
      <c r="U52" s="12">
        <f t="shared" si="12"/>
        <v>-0.6550626692310636</v>
      </c>
      <c r="V52" s="6"/>
      <c r="W52" s="6"/>
      <c r="X52" s="6"/>
      <c r="Y52" s="6"/>
      <c r="Z52" s="6"/>
      <c r="AA52" s="6"/>
      <c r="AB52" s="6"/>
      <c r="AC52" s="6"/>
      <c r="AD52" s="6"/>
    </row>
    <row r="53" spans="1:30" x14ac:dyDescent="0.2">
      <c r="A53" s="11">
        <v>7842</v>
      </c>
      <c r="B53" s="11" t="s">
        <v>16</v>
      </c>
      <c r="C53" s="11">
        <v>15</v>
      </c>
      <c r="D53" s="11">
        <v>8.0500000000000007</v>
      </c>
      <c r="E53" s="11">
        <v>52.069183441319097</v>
      </c>
      <c r="F53" s="11">
        <v>51.445365427716496</v>
      </c>
      <c r="G53" s="11">
        <f t="shared" si="1"/>
        <v>-0.6238180136026017</v>
      </c>
      <c r="H53" s="11">
        <f t="shared" si="2"/>
        <v>-623.8180136026017</v>
      </c>
      <c r="I53" s="11">
        <f t="shared" si="3"/>
        <v>-20.793933786753389</v>
      </c>
      <c r="J53" s="11">
        <f t="shared" si="4"/>
        <v>-6.2381801360260173E-4</v>
      </c>
      <c r="K53" s="11">
        <f t="shared" si="14"/>
        <v>-7.4858161632312203</v>
      </c>
      <c r="L53" s="11">
        <f t="shared" si="6"/>
        <v>-7.4858161632312212E-3</v>
      </c>
      <c r="M53" s="11">
        <v>3.4</v>
      </c>
      <c r="N53" s="11">
        <f t="shared" si="7"/>
        <v>1.7</v>
      </c>
      <c r="O53" s="11">
        <v>1.9</v>
      </c>
      <c r="P53" s="11">
        <f t="shared" si="8"/>
        <v>38.453094079941593</v>
      </c>
      <c r="Q53" s="11">
        <f t="shared" si="9"/>
        <v>3.8453094079941596E-3</v>
      </c>
      <c r="R53" s="12">
        <f t="shared" si="13"/>
        <v>-0.19467396167571518</v>
      </c>
      <c r="S53" s="15">
        <f t="shared" si="10"/>
        <v>-1.9467396167571521E-4</v>
      </c>
      <c r="T53" s="12">
        <f t="shared" si="11"/>
        <v>-1.946739616757152</v>
      </c>
      <c r="U53" s="12">
        <f t="shared" si="12"/>
        <v>-0.5407610046547644</v>
      </c>
      <c r="V53" s="6"/>
      <c r="W53" s="6"/>
      <c r="X53" s="6"/>
      <c r="Y53" s="6"/>
      <c r="Z53" s="6"/>
      <c r="AA53" s="6"/>
      <c r="AB53" s="6"/>
      <c r="AC53" s="6"/>
      <c r="AD53" s="6"/>
    </row>
    <row r="54" spans="1:30" x14ac:dyDescent="0.2">
      <c r="A54" s="11">
        <v>7843</v>
      </c>
      <c r="B54" s="11" t="s">
        <v>16</v>
      </c>
      <c r="C54" s="11">
        <v>15</v>
      </c>
      <c r="D54" s="11">
        <v>8.0500000000000007</v>
      </c>
      <c r="E54" s="11">
        <v>40.353924359844967</v>
      </c>
      <c r="F54" s="11">
        <v>39.339497778393365</v>
      </c>
      <c r="G54" s="11">
        <f t="shared" si="1"/>
        <v>-1.0144265814516018</v>
      </c>
      <c r="H54" s="11">
        <f t="shared" si="2"/>
        <v>-1014.4265814516018</v>
      </c>
      <c r="I54" s="11">
        <f t="shared" si="3"/>
        <v>-33.814219381720058</v>
      </c>
      <c r="J54" s="11">
        <f t="shared" si="4"/>
        <v>-1.0144265814516018E-3</v>
      </c>
      <c r="K54" s="11">
        <f t="shared" si="14"/>
        <v>-12.173118977419222</v>
      </c>
      <c r="L54" s="11">
        <f t="shared" si="6"/>
        <v>-1.2173118977419222E-2</v>
      </c>
      <c r="M54" s="11">
        <v>3.7</v>
      </c>
      <c r="N54" s="11">
        <f t="shared" si="7"/>
        <v>1.85</v>
      </c>
      <c r="O54" s="11">
        <v>1.3</v>
      </c>
      <c r="P54" s="11">
        <f t="shared" si="8"/>
        <v>36.615262377591449</v>
      </c>
      <c r="Q54" s="11">
        <f t="shared" si="9"/>
        <v>3.6615262377591453E-3</v>
      </c>
      <c r="R54" s="12">
        <f t="shared" si="13"/>
        <v>-0.33246024163052768</v>
      </c>
      <c r="S54" s="15">
        <f t="shared" si="10"/>
        <v>-3.3246024163052768E-4</v>
      </c>
      <c r="T54" s="12">
        <f t="shared" si="11"/>
        <v>-3.3246024163052765</v>
      </c>
      <c r="U54" s="12">
        <f t="shared" si="12"/>
        <v>-0.92350067119591006</v>
      </c>
      <c r="V54" s="6"/>
      <c r="W54" s="6"/>
      <c r="X54" s="6"/>
      <c r="Y54" s="6"/>
      <c r="Z54" s="6"/>
      <c r="AA54" s="6"/>
      <c r="AB54" s="6"/>
      <c r="AC54" s="6"/>
      <c r="AD54" s="6"/>
    </row>
    <row r="55" spans="1:30" x14ac:dyDescent="0.2">
      <c r="A55" s="11">
        <v>7864</v>
      </c>
      <c r="B55" s="11" t="s">
        <v>16</v>
      </c>
      <c r="C55" s="11">
        <v>15</v>
      </c>
      <c r="D55" s="11">
        <v>8.0500000000000007</v>
      </c>
      <c r="E55" s="11">
        <v>45.358552798298277</v>
      </c>
      <c r="F55" s="11">
        <v>44.62040696471059</v>
      </c>
      <c r="G55" s="11">
        <f t="shared" si="1"/>
        <v>-0.73814583358768715</v>
      </c>
      <c r="H55" s="11">
        <f t="shared" si="2"/>
        <v>-738.14583358768709</v>
      </c>
      <c r="I55" s="11">
        <f t="shared" si="3"/>
        <v>-24.604861119589568</v>
      </c>
      <c r="J55" s="11">
        <f t="shared" si="4"/>
        <v>-7.3814583358768721E-4</v>
      </c>
      <c r="K55" s="11">
        <f t="shared" si="14"/>
        <v>-8.8577500030522458</v>
      </c>
      <c r="L55" s="11">
        <f t="shared" si="6"/>
        <v>-8.857750003052247E-3</v>
      </c>
      <c r="M55" s="11">
        <v>3.7</v>
      </c>
      <c r="N55" s="11">
        <f t="shared" si="7"/>
        <v>1.85</v>
      </c>
      <c r="O55" s="11">
        <v>1.6</v>
      </c>
      <c r="P55" s="11">
        <f t="shared" si="8"/>
        <v>40.102430223076354</v>
      </c>
      <c r="Q55" s="11">
        <f t="shared" si="9"/>
        <v>4.0102430223076359E-3</v>
      </c>
      <c r="R55" s="12">
        <f t="shared" si="13"/>
        <v>-0.22087813515987825</v>
      </c>
      <c r="S55" s="15">
        <f t="shared" si="10"/>
        <v>-2.2087813515987828E-4</v>
      </c>
      <c r="T55" s="12">
        <f t="shared" si="11"/>
        <v>-2.2087813515987826</v>
      </c>
      <c r="U55" s="12">
        <f t="shared" si="12"/>
        <v>-0.61355037544410618</v>
      </c>
      <c r="V55" s="6"/>
      <c r="W55" s="6"/>
      <c r="X55" s="6"/>
      <c r="Y55" s="6"/>
      <c r="Z55" s="6"/>
      <c r="AA55" s="6"/>
      <c r="AB55" s="6"/>
      <c r="AC55" s="6"/>
      <c r="AD55" s="6"/>
    </row>
    <row r="56" spans="1:30" s="7" customFormat="1" x14ac:dyDescent="0.2">
      <c r="A56" s="13" t="s">
        <v>12</v>
      </c>
      <c r="B56" s="13" t="s">
        <v>17</v>
      </c>
      <c r="C56" s="13">
        <v>15</v>
      </c>
      <c r="D56" s="13">
        <v>8.0500000000000007</v>
      </c>
      <c r="E56" s="13">
        <v>31.108808821412421</v>
      </c>
      <c r="F56" s="13">
        <v>31.135734598821497</v>
      </c>
      <c r="G56" s="13">
        <f t="shared" si="1"/>
        <v>2.692577740907609E-2</v>
      </c>
      <c r="H56" s="13">
        <f t="shared" si="2"/>
        <v>26.92577740907609</v>
      </c>
      <c r="I56" s="13">
        <f t="shared" si="3"/>
        <v>0.89752591363586964</v>
      </c>
      <c r="J56" s="13">
        <f t="shared" si="4"/>
        <v>2.6925777409076093E-5</v>
      </c>
      <c r="K56" s="13">
        <f t="shared" si="14"/>
        <v>0.32310932890891308</v>
      </c>
      <c r="L56" s="13">
        <f t="shared" si="6"/>
        <v>3.231093289089131E-4</v>
      </c>
      <c r="M56" s="13">
        <v>3.8</v>
      </c>
      <c r="N56" s="13">
        <f t="shared" si="7"/>
        <v>1.9</v>
      </c>
      <c r="O56" s="13">
        <v>1.2</v>
      </c>
      <c r="P56" s="13">
        <f t="shared" si="8"/>
        <v>37.0079614592902</v>
      </c>
      <c r="Q56" s="13">
        <f t="shared" si="9"/>
        <v>3.7007961459290203E-3</v>
      </c>
      <c r="R56" s="13">
        <f t="shared" si="13"/>
        <v>8.7308059176494351E-3</v>
      </c>
      <c r="S56" s="16">
        <f t="shared" si="10"/>
        <v>8.7308059176494351E-6</v>
      </c>
      <c r="T56" s="13">
        <f t="shared" si="11"/>
        <v>8.730805917649434E-2</v>
      </c>
      <c r="U56" s="13">
        <f t="shared" si="12"/>
        <v>2.4252238660137319E-2</v>
      </c>
    </row>
    <row r="57" spans="1:30" s="7" customFormat="1" x14ac:dyDescent="0.2">
      <c r="A57" s="13" t="s">
        <v>13</v>
      </c>
      <c r="B57" s="13" t="s">
        <v>17</v>
      </c>
      <c r="C57" s="13">
        <v>15</v>
      </c>
      <c r="D57" s="13">
        <v>8.0500000000000007</v>
      </c>
      <c r="E57" s="13">
        <v>28.244212304420106</v>
      </c>
      <c r="F57" s="13">
        <v>28.27373357673806</v>
      </c>
      <c r="G57" s="13">
        <f t="shared" si="1"/>
        <v>2.9521272317953873E-2</v>
      </c>
      <c r="H57" s="13">
        <f t="shared" si="2"/>
        <v>29.521272317953873</v>
      </c>
      <c r="I57" s="13">
        <f t="shared" si="3"/>
        <v>0.98404241059846242</v>
      </c>
      <c r="J57" s="13">
        <f t="shared" si="4"/>
        <v>2.9521272317953873E-5</v>
      </c>
      <c r="K57" s="13">
        <f t="shared" si="14"/>
        <v>0.35425526781544647</v>
      </c>
      <c r="L57" s="13">
        <f t="shared" si="6"/>
        <v>3.5425526781544646E-4</v>
      </c>
      <c r="M57" s="13">
        <v>3.7</v>
      </c>
      <c r="N57" s="13">
        <f t="shared" si="7"/>
        <v>1.85</v>
      </c>
      <c r="O57" s="13">
        <v>1</v>
      </c>
      <c r="P57" s="13">
        <f t="shared" si="8"/>
        <v>33.128094532106552</v>
      </c>
      <c r="Q57" s="13">
        <f t="shared" si="9"/>
        <v>3.3128094532106555E-3</v>
      </c>
      <c r="R57" s="13">
        <f t="shared" si="13"/>
        <v>1.0693499666034672E-2</v>
      </c>
      <c r="S57" s="16">
        <f t="shared" si="10"/>
        <v>1.0693499666034672E-5</v>
      </c>
      <c r="T57" s="13">
        <f t="shared" si="11"/>
        <v>0.10693499666034671</v>
      </c>
      <c r="U57" s="13">
        <f t="shared" si="12"/>
        <v>2.9704165738985201E-2</v>
      </c>
    </row>
    <row r="58" spans="1:30" x14ac:dyDescent="0.2">
      <c r="A58" s="11">
        <v>7803</v>
      </c>
      <c r="B58" s="11" t="s">
        <v>16</v>
      </c>
      <c r="C58" s="11">
        <v>12</v>
      </c>
      <c r="D58" s="11">
        <v>8.15</v>
      </c>
      <c r="E58" s="11">
        <v>36.867738171388318</v>
      </c>
      <c r="F58" s="11">
        <v>36.375619237706594</v>
      </c>
      <c r="G58" s="11">
        <f t="shared" si="1"/>
        <v>-0.49211893368172355</v>
      </c>
      <c r="H58" s="11">
        <f t="shared" si="2"/>
        <v>-492.11893368172355</v>
      </c>
      <c r="I58" s="11">
        <f t="shared" si="3"/>
        <v>-16.403964456057452</v>
      </c>
      <c r="J58" s="11">
        <f t="shared" si="4"/>
        <v>-4.9211893368172356E-4</v>
      </c>
      <c r="K58" s="11">
        <f t="shared" si="14"/>
        <v>-5.9054272041806826</v>
      </c>
      <c r="L58" s="11">
        <f t="shared" si="6"/>
        <v>-5.9054272041806823E-3</v>
      </c>
      <c r="M58" s="11">
        <v>3</v>
      </c>
      <c r="N58" s="11">
        <f t="shared" si="7"/>
        <v>1.5</v>
      </c>
      <c r="O58" s="11">
        <v>0.8</v>
      </c>
      <c r="P58" s="11">
        <f t="shared" si="8"/>
        <v>21.676989309771002</v>
      </c>
      <c r="Q58" s="11">
        <f t="shared" si="9"/>
        <v>2.1676989309771006E-3</v>
      </c>
      <c r="R58" s="12">
        <f t="shared" si="13"/>
        <v>-0.2724283856854044</v>
      </c>
      <c r="S58" s="15">
        <f t="shared" si="10"/>
        <v>-2.7242838568540436E-4</v>
      </c>
      <c r="T58" s="12">
        <f t="shared" si="11"/>
        <v>-2.7242838568540435</v>
      </c>
      <c r="U58" s="12">
        <f t="shared" si="12"/>
        <v>-0.75674551579278992</v>
      </c>
      <c r="V58" s="6"/>
      <c r="W58" s="6"/>
      <c r="X58" s="6"/>
      <c r="Y58" s="6"/>
      <c r="Z58" s="6"/>
      <c r="AA58" s="6"/>
      <c r="AB58" s="6"/>
      <c r="AC58" s="6"/>
      <c r="AD58" s="6"/>
    </row>
    <row r="59" spans="1:30" x14ac:dyDescent="0.2">
      <c r="A59" s="11">
        <v>7809</v>
      </c>
      <c r="B59" s="11" t="s">
        <v>16</v>
      </c>
      <c r="C59" s="11">
        <v>12</v>
      </c>
      <c r="D59" s="11">
        <v>8.15</v>
      </c>
      <c r="E59" s="11">
        <v>39.180495257702667</v>
      </c>
      <c r="F59" s="11">
        <v>38.374462958951874</v>
      </c>
      <c r="G59" s="11">
        <f t="shared" si="1"/>
        <v>-0.80603229875079307</v>
      </c>
      <c r="H59" s="11">
        <f t="shared" si="2"/>
        <v>-806.03229875079307</v>
      </c>
      <c r="I59" s="11">
        <f t="shared" si="3"/>
        <v>-26.867743291693102</v>
      </c>
      <c r="J59" s="11">
        <f t="shared" si="4"/>
        <v>-8.0603229875079313E-4</v>
      </c>
      <c r="K59" s="11">
        <f t="shared" si="14"/>
        <v>-9.6723875850095169</v>
      </c>
      <c r="L59" s="11">
        <f t="shared" si="6"/>
        <v>-9.6723875850095176E-3</v>
      </c>
      <c r="M59" s="11">
        <v>3.5</v>
      </c>
      <c r="N59" s="11">
        <f t="shared" si="7"/>
        <v>1.75</v>
      </c>
      <c r="O59" s="11">
        <v>1.3</v>
      </c>
      <c r="P59" s="11">
        <f t="shared" si="8"/>
        <v>33.536501577073253</v>
      </c>
      <c r="Q59" s="11">
        <f t="shared" si="9"/>
        <v>3.3536501577073256E-3</v>
      </c>
      <c r="R59" s="12">
        <f t="shared" si="13"/>
        <v>-0.2884137322069964</v>
      </c>
      <c r="S59" s="15">
        <f t="shared" si="10"/>
        <v>-2.8841373220699643E-4</v>
      </c>
      <c r="T59" s="12">
        <f t="shared" si="11"/>
        <v>-2.8841373220699635</v>
      </c>
      <c r="U59" s="12">
        <f t="shared" si="12"/>
        <v>-0.80114925613054555</v>
      </c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">
      <c r="A60" s="11">
        <v>7813</v>
      </c>
      <c r="B60" s="11" t="s">
        <v>16</v>
      </c>
      <c r="C60" s="11">
        <v>12</v>
      </c>
      <c r="D60" s="11">
        <v>8.15</v>
      </c>
      <c r="E60" s="11">
        <v>53.612266602751845</v>
      </c>
      <c r="F60" s="11">
        <v>52.63371619284316</v>
      </c>
      <c r="G60" s="11">
        <f t="shared" si="1"/>
        <v>-0.97855040990868503</v>
      </c>
      <c r="H60" s="11">
        <f t="shared" si="2"/>
        <v>-978.55040990868497</v>
      </c>
      <c r="I60" s="11">
        <f t="shared" si="3"/>
        <v>-32.618346996956163</v>
      </c>
      <c r="J60" s="11">
        <f t="shared" si="4"/>
        <v>-9.7855040990868503E-4</v>
      </c>
      <c r="K60" s="11">
        <f t="shared" si="14"/>
        <v>-11.74260491890422</v>
      </c>
      <c r="L60" s="11">
        <f t="shared" si="6"/>
        <v>-1.174260491890422E-2</v>
      </c>
      <c r="M60" s="11">
        <v>4</v>
      </c>
      <c r="N60" s="11">
        <f t="shared" si="7"/>
        <v>2</v>
      </c>
      <c r="O60" s="11">
        <v>2</v>
      </c>
      <c r="P60" s="11">
        <f t="shared" si="8"/>
        <v>50.265482457440001</v>
      </c>
      <c r="Q60" s="11">
        <f t="shared" si="9"/>
        <v>5.0265482457440003E-3</v>
      </c>
      <c r="R60" s="12">
        <f t="shared" si="13"/>
        <v>-0.23361170220233604</v>
      </c>
      <c r="S60" s="15">
        <f t="shared" si="10"/>
        <v>-2.3361170220233604E-4</v>
      </c>
      <c r="T60" s="12">
        <f t="shared" si="11"/>
        <v>-2.3361170220233602</v>
      </c>
      <c r="U60" s="12">
        <f t="shared" si="12"/>
        <v>-0.64892139500648893</v>
      </c>
      <c r="V60" s="6"/>
      <c r="W60" s="6"/>
      <c r="X60" s="6"/>
      <c r="Y60" s="6"/>
      <c r="Z60" s="6"/>
      <c r="AA60" s="6"/>
      <c r="AB60" s="6"/>
      <c r="AC60" s="6"/>
      <c r="AD60" s="6"/>
    </row>
    <row r="61" spans="1:30" x14ac:dyDescent="0.2">
      <c r="A61" s="11">
        <v>7838</v>
      </c>
      <c r="B61" s="11" t="s">
        <v>16</v>
      </c>
      <c r="C61" s="11">
        <v>12</v>
      </c>
      <c r="D61" s="11">
        <v>8.15</v>
      </c>
      <c r="E61" s="11">
        <v>37.853116006763301</v>
      </c>
      <c r="F61" s="11">
        <v>37.621668053136517</v>
      </c>
      <c r="G61" s="11">
        <f t="shared" si="1"/>
        <v>-0.23144795362678394</v>
      </c>
      <c r="H61" s="11">
        <f t="shared" si="2"/>
        <v>-231.44795362678394</v>
      </c>
      <c r="I61" s="11">
        <f t="shared" si="3"/>
        <v>-7.7149317875594647</v>
      </c>
      <c r="J61" s="11">
        <f t="shared" si="4"/>
        <v>-2.3144795362678395E-4</v>
      </c>
      <c r="K61" s="11">
        <f t="shared" si="14"/>
        <v>-2.7773754435214073</v>
      </c>
      <c r="L61" s="11">
        <f t="shared" si="6"/>
        <v>-2.7773754435214074E-3</v>
      </c>
      <c r="M61" s="11">
        <v>4</v>
      </c>
      <c r="N61" s="11">
        <f t="shared" si="7"/>
        <v>2</v>
      </c>
      <c r="O61" s="11">
        <v>1.4</v>
      </c>
      <c r="P61" s="11">
        <f t="shared" si="8"/>
        <v>42.725660088824</v>
      </c>
      <c r="Q61" s="11">
        <f t="shared" si="9"/>
        <v>4.2725660088824002E-3</v>
      </c>
      <c r="R61" s="12">
        <f t="shared" si="13"/>
        <v>-6.5004857449771775E-2</v>
      </c>
      <c r="S61" s="15">
        <f t="shared" si="10"/>
        <v>-6.5004857449771778E-5</v>
      </c>
      <c r="T61" s="12">
        <f t="shared" si="11"/>
        <v>-0.65004857449771769</v>
      </c>
      <c r="U61" s="12">
        <f t="shared" si="12"/>
        <v>-0.18056904847158825</v>
      </c>
      <c r="V61" s="6"/>
      <c r="W61" s="6"/>
      <c r="X61" s="6"/>
      <c r="Y61" s="6"/>
      <c r="Z61" s="6"/>
      <c r="AA61" s="6"/>
      <c r="AB61" s="6"/>
      <c r="AC61" s="6"/>
      <c r="AD61" s="6"/>
    </row>
    <row r="62" spans="1:30" x14ac:dyDescent="0.2">
      <c r="A62" s="11">
        <v>7851</v>
      </c>
      <c r="B62" s="11" t="s">
        <v>16</v>
      </c>
      <c r="C62" s="11">
        <v>12</v>
      </c>
      <c r="D62" s="11">
        <v>8.15</v>
      </c>
      <c r="E62" s="11">
        <v>59.700003698663103</v>
      </c>
      <c r="F62" s="11">
        <v>58.882532129822536</v>
      </c>
      <c r="G62" s="11">
        <f t="shared" si="1"/>
        <v>-0.81747156884056693</v>
      </c>
      <c r="H62" s="11">
        <f t="shared" si="2"/>
        <v>-817.47156884056699</v>
      </c>
      <c r="I62" s="11">
        <f t="shared" si="3"/>
        <v>-27.249052294685566</v>
      </c>
      <c r="J62" s="11">
        <f t="shared" si="4"/>
        <v>-8.1747156884056694E-4</v>
      </c>
      <c r="K62" s="11">
        <f t="shared" si="14"/>
        <v>-9.8096588260868032</v>
      </c>
      <c r="L62" s="11">
        <f t="shared" si="6"/>
        <v>-9.8096588260868037E-3</v>
      </c>
      <c r="M62" s="11">
        <v>3.9</v>
      </c>
      <c r="N62" s="11">
        <f t="shared" si="7"/>
        <v>1.95</v>
      </c>
      <c r="O62" s="11">
        <v>2</v>
      </c>
      <c r="P62" s="11">
        <f t="shared" si="8"/>
        <v>48.396234828553943</v>
      </c>
      <c r="Q62" s="11">
        <f t="shared" si="9"/>
        <v>4.8396234828553949E-3</v>
      </c>
      <c r="R62" s="12">
        <f t="shared" si="13"/>
        <v>-0.20269466955100959</v>
      </c>
      <c r="S62" s="15">
        <f t="shared" si="10"/>
        <v>-2.0269466955100961E-4</v>
      </c>
      <c r="T62" s="12">
        <f t="shared" si="11"/>
        <v>-2.0269466955100959</v>
      </c>
      <c r="U62" s="12">
        <f t="shared" si="12"/>
        <v>-0.56304074875280441</v>
      </c>
      <c r="V62" s="6"/>
      <c r="W62" s="6"/>
      <c r="X62" s="6"/>
      <c r="Y62" s="6"/>
      <c r="Z62" s="6"/>
      <c r="AA62" s="6"/>
      <c r="AB62" s="6"/>
      <c r="AC62" s="6"/>
      <c r="AD62" s="6"/>
    </row>
    <row r="63" spans="1:30" x14ac:dyDescent="0.2">
      <c r="A63" s="11">
        <v>7854</v>
      </c>
      <c r="B63" s="11" t="s">
        <v>16</v>
      </c>
      <c r="C63" s="11">
        <v>12</v>
      </c>
      <c r="D63" s="11">
        <v>8.15</v>
      </c>
      <c r="E63" s="11">
        <v>48.990804165416691</v>
      </c>
      <c r="F63" s="11">
        <v>47.818670231110332</v>
      </c>
      <c r="G63" s="11">
        <f t="shared" si="1"/>
        <v>-1.172133934306359</v>
      </c>
      <c r="H63" s="11">
        <f t="shared" si="2"/>
        <v>-1172.1339343063592</v>
      </c>
      <c r="I63" s="11">
        <f t="shared" si="3"/>
        <v>-39.071131143545308</v>
      </c>
      <c r="J63" s="11">
        <f t="shared" si="4"/>
        <v>-1.172133934306359E-3</v>
      </c>
      <c r="K63" s="11">
        <f t="shared" si="14"/>
        <v>-14.065607211676308</v>
      </c>
      <c r="L63" s="11">
        <f t="shared" si="6"/>
        <v>-1.4065607211676307E-2</v>
      </c>
      <c r="M63" s="11">
        <v>3.9</v>
      </c>
      <c r="N63" s="11">
        <f t="shared" si="7"/>
        <v>1.95</v>
      </c>
      <c r="O63" s="11">
        <v>1.8</v>
      </c>
      <c r="P63" s="11">
        <f t="shared" si="8"/>
        <v>45.945792558753752</v>
      </c>
      <c r="Q63" s="11">
        <f t="shared" si="9"/>
        <v>4.5945792558753753E-3</v>
      </c>
      <c r="R63" s="12">
        <f t="shared" si="13"/>
        <v>-0.30613482602764419</v>
      </c>
      <c r="S63" s="15">
        <f t="shared" si="10"/>
        <v>-3.0613482602764419E-4</v>
      </c>
      <c r="T63" s="12">
        <f t="shared" si="11"/>
        <v>-3.0613482602764415</v>
      </c>
      <c r="U63" s="12">
        <f t="shared" si="12"/>
        <v>-0.85037451674345621</v>
      </c>
      <c r="V63" s="6"/>
      <c r="W63" s="6"/>
      <c r="X63" s="6"/>
      <c r="Y63" s="6"/>
      <c r="Z63" s="6"/>
      <c r="AA63" s="6"/>
      <c r="AB63" s="6"/>
      <c r="AC63" s="6"/>
      <c r="AD63" s="6"/>
    </row>
    <row r="64" spans="1:30" x14ac:dyDescent="0.2">
      <c r="A64" s="11">
        <v>7861</v>
      </c>
      <c r="B64" s="11" t="s">
        <v>16</v>
      </c>
      <c r="C64" s="11">
        <v>12</v>
      </c>
      <c r="D64" s="11">
        <v>8.15</v>
      </c>
      <c r="E64" s="11">
        <v>37.501549573085867</v>
      </c>
      <c r="F64" s="11">
        <v>36.850959067925366</v>
      </c>
      <c r="G64" s="11">
        <f t="shared" si="1"/>
        <v>-0.65059050516050121</v>
      </c>
      <c r="H64" s="11">
        <f t="shared" si="2"/>
        <v>-650.59050516050115</v>
      </c>
      <c r="I64" s="11">
        <f t="shared" si="3"/>
        <v>-21.686350172016706</v>
      </c>
      <c r="J64" s="11">
        <f t="shared" si="4"/>
        <v>-6.5059050516050126E-4</v>
      </c>
      <c r="K64" s="11">
        <f t="shared" si="14"/>
        <v>-7.8070860619260145</v>
      </c>
      <c r="L64" s="11">
        <f t="shared" si="6"/>
        <v>-7.8070860619260151E-3</v>
      </c>
      <c r="M64" s="11">
        <v>4</v>
      </c>
      <c r="N64" s="11">
        <f t="shared" si="7"/>
        <v>2</v>
      </c>
      <c r="O64" s="11">
        <v>1.8</v>
      </c>
      <c r="P64" s="11">
        <f t="shared" si="8"/>
        <v>47.752208334568003</v>
      </c>
      <c r="Q64" s="11">
        <f t="shared" si="9"/>
        <v>4.7752208334568003E-3</v>
      </c>
      <c r="R64" s="12">
        <f t="shared" si="13"/>
        <v>-0.1634916234078003</v>
      </c>
      <c r="S64" s="15">
        <f t="shared" si="10"/>
        <v>-1.634916234078003E-4</v>
      </c>
      <c r="T64" s="12">
        <f t="shared" si="11"/>
        <v>-1.634916234078003</v>
      </c>
      <c r="U64" s="12">
        <f t="shared" si="12"/>
        <v>-0.45414339835500078</v>
      </c>
      <c r="V64" s="6"/>
      <c r="W64" s="6"/>
      <c r="X64" s="6"/>
      <c r="Y64" s="6"/>
      <c r="Z64" s="6"/>
      <c r="AA64" s="6"/>
      <c r="AB64" s="6"/>
      <c r="AC64" s="6"/>
      <c r="AD64" s="6"/>
    </row>
    <row r="65" spans="1:30" x14ac:dyDescent="0.2">
      <c r="A65" s="11">
        <v>7863</v>
      </c>
      <c r="B65" s="11" t="s">
        <v>16</v>
      </c>
      <c r="C65" s="11">
        <v>12</v>
      </c>
      <c r="D65" s="11">
        <v>8.15</v>
      </c>
      <c r="E65" s="11">
        <v>46.979794542191769</v>
      </c>
      <c r="F65" s="11">
        <v>45.921702071177442</v>
      </c>
      <c r="G65" s="11">
        <f t="shared" si="1"/>
        <v>-1.0580924710143265</v>
      </c>
      <c r="H65" s="11">
        <f t="shared" si="2"/>
        <v>-1058.0924710143265</v>
      </c>
      <c r="I65" s="11">
        <f t="shared" si="3"/>
        <v>-35.269749033810882</v>
      </c>
      <c r="J65" s="11">
        <f t="shared" si="4"/>
        <v>-1.0580924710143266E-3</v>
      </c>
      <c r="K65" s="11">
        <f t="shared" si="14"/>
        <v>-12.697109652171918</v>
      </c>
      <c r="L65" s="11">
        <f t="shared" si="6"/>
        <v>-1.2697109652171919E-2</v>
      </c>
      <c r="M65" s="11">
        <v>3.7</v>
      </c>
      <c r="N65" s="11">
        <f t="shared" si="7"/>
        <v>1.85</v>
      </c>
      <c r="O65" s="11">
        <v>1.7</v>
      </c>
      <c r="P65" s="11">
        <f t="shared" si="8"/>
        <v>41.264819504904651</v>
      </c>
      <c r="Q65" s="11">
        <f t="shared" si="9"/>
        <v>4.1264819504904654E-3</v>
      </c>
      <c r="R65" s="12">
        <f t="shared" si="13"/>
        <v>-0.30769817497112195</v>
      </c>
      <c r="S65" s="15">
        <f t="shared" si="10"/>
        <v>-3.0769817497112198E-4</v>
      </c>
      <c r="T65" s="12">
        <f t="shared" si="11"/>
        <v>-3.0769817497112197</v>
      </c>
      <c r="U65" s="12">
        <f t="shared" si="12"/>
        <v>-0.85471715269756099</v>
      </c>
      <c r="V65" s="6"/>
      <c r="W65" s="6"/>
      <c r="X65" s="6"/>
      <c r="Y65" s="6"/>
      <c r="Z65" s="6"/>
      <c r="AA65" s="6"/>
      <c r="AB65" s="6"/>
      <c r="AC65" s="6"/>
      <c r="AD65" s="6"/>
    </row>
    <row r="66" spans="1:30" s="7" customFormat="1" x14ac:dyDescent="0.2">
      <c r="A66" s="13" t="s">
        <v>6</v>
      </c>
      <c r="B66" s="13" t="s">
        <v>17</v>
      </c>
      <c r="C66" s="13">
        <v>12</v>
      </c>
      <c r="D66" s="13">
        <v>8.15</v>
      </c>
      <c r="E66" s="13">
        <v>33.48914081538436</v>
      </c>
      <c r="F66" s="13">
        <v>33.501123039147053</v>
      </c>
      <c r="G66" s="13">
        <f t="shared" si="1"/>
        <v>1.1982223762693422E-2</v>
      </c>
      <c r="H66" s="13">
        <f t="shared" si="2"/>
        <v>11.982223762693422</v>
      </c>
      <c r="I66" s="13">
        <f t="shared" si="3"/>
        <v>0.3994074587564474</v>
      </c>
      <c r="J66" s="13">
        <f t="shared" si="4"/>
        <v>1.1982223762693422E-5</v>
      </c>
      <c r="K66" s="13">
        <f t="shared" si="14"/>
        <v>0.14378668515232107</v>
      </c>
      <c r="L66" s="13">
        <f t="shared" si="6"/>
        <v>1.4378668515232108E-4</v>
      </c>
      <c r="M66" s="13">
        <v>3.6</v>
      </c>
      <c r="N66" s="13">
        <f t="shared" si="7"/>
        <v>1.8</v>
      </c>
      <c r="O66" s="13">
        <v>0.8</v>
      </c>
      <c r="P66" s="13">
        <f t="shared" si="8"/>
        <v>29.405307237602401</v>
      </c>
      <c r="Q66" s="13">
        <f t="shared" si="9"/>
        <v>2.9405307237602403E-3</v>
      </c>
      <c r="R66" s="13">
        <f t="shared" ref="R66:R77" si="15">K66/P66</f>
        <v>4.8898208745274414E-3</v>
      </c>
      <c r="S66" s="16">
        <f t="shared" si="10"/>
        <v>4.8898208745274418E-6</v>
      </c>
      <c r="T66" s="13">
        <f t="shared" si="11"/>
        <v>4.889820874527441E-2</v>
      </c>
      <c r="U66" s="13">
        <f t="shared" si="12"/>
        <v>1.3582835762576226E-2</v>
      </c>
    </row>
    <row r="67" spans="1:30" s="7" customFormat="1" x14ac:dyDescent="0.2">
      <c r="A67" s="13" t="s">
        <v>7</v>
      </c>
      <c r="B67" s="13" t="s">
        <v>17</v>
      </c>
      <c r="C67" s="13">
        <v>12</v>
      </c>
      <c r="D67" s="13">
        <v>8.15</v>
      </c>
      <c r="E67" s="13">
        <v>31.947012581346524</v>
      </c>
      <c r="F67" s="13">
        <v>31.924512927458132</v>
      </c>
      <c r="G67" s="13">
        <f t="shared" ref="G67:G77" si="16">F67-E67</f>
        <v>-2.2499653888392146E-2</v>
      </c>
      <c r="H67" s="13">
        <f t="shared" ref="H67:H77" si="17">G67*10^3</f>
        <v>-22.499653888392146</v>
      </c>
      <c r="I67" s="13">
        <f t="shared" ref="I67:I77" si="18">H67/30</f>
        <v>-0.74998846294640487</v>
      </c>
      <c r="J67" s="13">
        <f t="shared" ref="J67:J77" si="19">G67*10^-3</f>
        <v>-2.2499653888392145E-5</v>
      </c>
      <c r="K67" s="13">
        <f t="shared" ref="K67:K77" si="20">G67*12</f>
        <v>-0.26999584666070575</v>
      </c>
      <c r="L67" s="13">
        <f t="shared" ref="L67:L77" si="21">J67*12</f>
        <v>-2.6999584666070572E-4</v>
      </c>
      <c r="M67" s="13">
        <v>3.7</v>
      </c>
      <c r="N67" s="13">
        <f t="shared" si="7"/>
        <v>1.85</v>
      </c>
      <c r="O67" s="13">
        <v>1.1000000000000001</v>
      </c>
      <c r="P67" s="13">
        <f t="shared" si="8"/>
        <v>34.290483813934856</v>
      </c>
      <c r="Q67" s="13">
        <f t="shared" ref="Q67:Q77" si="22">P67*10^-4</f>
        <v>3.4290483813934859E-3</v>
      </c>
      <c r="R67" s="13">
        <f t="shared" si="15"/>
        <v>-7.8737835291488572E-3</v>
      </c>
      <c r="S67" s="16">
        <f t="shared" ref="S67:S77" si="23">L67/P67</f>
        <v>-7.8737835291488556E-6</v>
      </c>
      <c r="T67" s="13">
        <f t="shared" ref="T67:T77" si="24">L67/Q67</f>
        <v>-7.8737835291488548E-2</v>
      </c>
      <c r="U67" s="13">
        <f t="shared" ref="U67:U77" si="25">I67/P67</f>
        <v>-2.1871620914302382E-2</v>
      </c>
    </row>
    <row r="68" spans="1:30" x14ac:dyDescent="0.2">
      <c r="A68" s="11">
        <v>7822</v>
      </c>
      <c r="B68" s="11" t="s">
        <v>16</v>
      </c>
      <c r="C68" s="11">
        <v>14</v>
      </c>
      <c r="D68" s="11">
        <v>8.15</v>
      </c>
      <c r="E68" s="11">
        <v>34.401991605450192</v>
      </c>
      <c r="F68" s="11">
        <v>33.767076970689885</v>
      </c>
      <c r="G68" s="11">
        <f t="shared" si="16"/>
        <v>-0.63491463476030674</v>
      </c>
      <c r="H68" s="11">
        <f t="shared" si="17"/>
        <v>-634.91463476030674</v>
      </c>
      <c r="I68" s="11">
        <f t="shared" si="18"/>
        <v>-21.163821158676893</v>
      </c>
      <c r="J68" s="11">
        <f t="shared" si="19"/>
        <v>-6.349146347603068E-4</v>
      </c>
      <c r="K68" s="11">
        <f t="shared" si="20"/>
        <v>-7.6189756171236809</v>
      </c>
      <c r="L68" s="11">
        <f t="shared" si="21"/>
        <v>-7.6189756171236821E-3</v>
      </c>
      <c r="M68" s="11">
        <v>3.7</v>
      </c>
      <c r="N68" s="11">
        <f t="shared" ref="N68:N77" si="26">M68/2</f>
        <v>1.85</v>
      </c>
      <c r="O68" s="11">
        <v>1.5</v>
      </c>
      <c r="P68" s="11">
        <f t="shared" ref="P68:P77" si="27">(2*3.14159265359*N68*O68)+(2*3.14159265359*N68^2)</f>
        <v>38.940040941248057</v>
      </c>
      <c r="Q68" s="11">
        <f t="shared" si="22"/>
        <v>3.894004094124806E-3</v>
      </c>
      <c r="R68" s="12">
        <f t="shared" si="15"/>
        <v>-0.19565915784780596</v>
      </c>
      <c r="S68" s="15">
        <f t="shared" si="23"/>
        <v>-1.95659157847806E-4</v>
      </c>
      <c r="T68" s="12">
        <f t="shared" si="24"/>
        <v>-1.9565915784780599</v>
      </c>
      <c r="U68" s="12">
        <f t="shared" si="25"/>
        <v>-0.54349766068834993</v>
      </c>
      <c r="V68" s="6"/>
      <c r="W68" s="6"/>
      <c r="X68" s="6"/>
      <c r="Y68" s="6"/>
      <c r="Z68" s="6"/>
      <c r="AA68" s="6"/>
      <c r="AB68" s="6"/>
      <c r="AC68" s="6"/>
      <c r="AD68" s="6"/>
    </row>
    <row r="69" spans="1:30" x14ac:dyDescent="0.2">
      <c r="A69" s="11">
        <v>7823</v>
      </c>
      <c r="B69" s="11" t="s">
        <v>16</v>
      </c>
      <c r="C69" s="11">
        <v>14</v>
      </c>
      <c r="D69" s="11">
        <v>8.15</v>
      </c>
      <c r="E69" s="11">
        <v>50.89741698192443</v>
      </c>
      <c r="F69" s="11">
        <v>49.639661431809728</v>
      </c>
      <c r="G69" s="11">
        <f t="shared" si="16"/>
        <v>-1.2577555501147017</v>
      </c>
      <c r="H69" s="11">
        <f t="shared" si="17"/>
        <v>-1257.7555501147017</v>
      </c>
      <c r="I69" s="11">
        <f t="shared" si="18"/>
        <v>-41.925185003823387</v>
      </c>
      <c r="J69" s="11">
        <f t="shared" si="19"/>
        <v>-1.2577555501147018E-3</v>
      </c>
      <c r="K69" s="11">
        <f t="shared" si="20"/>
        <v>-15.093066601376421</v>
      </c>
      <c r="L69" s="11">
        <f t="shared" si="21"/>
        <v>-1.5093066601376421E-2</v>
      </c>
      <c r="M69" s="11">
        <v>3.7</v>
      </c>
      <c r="N69" s="11">
        <f t="shared" si="26"/>
        <v>1.85</v>
      </c>
      <c r="O69" s="11">
        <v>1.8</v>
      </c>
      <c r="P69" s="11">
        <f t="shared" si="27"/>
        <v>42.427208786732947</v>
      </c>
      <c r="Q69" s="11">
        <f t="shared" si="22"/>
        <v>4.2427208786732949E-3</v>
      </c>
      <c r="R69" s="12">
        <f t="shared" si="15"/>
        <v>-0.35574026746006554</v>
      </c>
      <c r="S69" s="15">
        <f t="shared" si="23"/>
        <v>-3.5574026746006555E-4</v>
      </c>
      <c r="T69" s="12">
        <f t="shared" si="24"/>
        <v>-3.5574026746006551</v>
      </c>
      <c r="U69" s="12">
        <f t="shared" si="25"/>
        <v>-0.98816740961129301</v>
      </c>
      <c r="V69" s="6"/>
      <c r="W69" s="6"/>
      <c r="X69" s="6"/>
      <c r="Y69" s="6"/>
      <c r="Z69" s="6"/>
      <c r="AA69" s="6"/>
      <c r="AB69" s="6"/>
      <c r="AC69" s="6"/>
      <c r="AD69" s="6"/>
    </row>
    <row r="70" spans="1:30" x14ac:dyDescent="0.2">
      <c r="A70" s="11">
        <v>7827</v>
      </c>
      <c r="B70" s="11" t="s">
        <v>16</v>
      </c>
      <c r="C70" s="11">
        <v>14</v>
      </c>
      <c r="D70" s="11">
        <v>8.15</v>
      </c>
      <c r="E70" s="11">
        <v>44.192062201456118</v>
      </c>
      <c r="F70" s="11">
        <v>43.604635047765598</v>
      </c>
      <c r="G70" s="11">
        <f t="shared" si="16"/>
        <v>-0.58742715369051979</v>
      </c>
      <c r="H70" s="11">
        <f t="shared" si="17"/>
        <v>-587.42715369051984</v>
      </c>
      <c r="I70" s="11">
        <f t="shared" si="18"/>
        <v>-19.580905123017327</v>
      </c>
      <c r="J70" s="11">
        <f t="shared" si="19"/>
        <v>-5.874271536905198E-4</v>
      </c>
      <c r="K70" s="11">
        <f t="shared" si="20"/>
        <v>-7.0491258442862375</v>
      </c>
      <c r="L70" s="11">
        <f t="shared" si="21"/>
        <v>-7.049125844286238E-3</v>
      </c>
      <c r="M70" s="11">
        <v>4</v>
      </c>
      <c r="N70" s="11">
        <f t="shared" si="26"/>
        <v>2</v>
      </c>
      <c r="O70" s="11">
        <v>2.2999999999999998</v>
      </c>
      <c r="P70" s="11">
        <f t="shared" si="27"/>
        <v>54.035393641748001</v>
      </c>
      <c r="Q70" s="11">
        <f t="shared" si="22"/>
        <v>5.4035393641748003E-3</v>
      </c>
      <c r="R70" s="12">
        <f t="shared" si="15"/>
        <v>-0.13045386309243151</v>
      </c>
      <c r="S70" s="15">
        <f t="shared" si="23"/>
        <v>-1.304538630924315E-4</v>
      </c>
      <c r="T70" s="12">
        <f t="shared" si="24"/>
        <v>-1.304538630924315</v>
      </c>
      <c r="U70" s="12">
        <f t="shared" si="25"/>
        <v>-0.36237184192342087</v>
      </c>
      <c r="V70" s="6"/>
      <c r="W70" s="6"/>
      <c r="X70" s="6"/>
      <c r="Y70" s="6"/>
      <c r="Z70" s="6"/>
      <c r="AA70" s="6"/>
      <c r="AB70" s="6"/>
      <c r="AC70" s="6"/>
      <c r="AD70" s="6"/>
    </row>
    <row r="71" spans="1:30" x14ac:dyDescent="0.2">
      <c r="A71" s="11">
        <v>7835</v>
      </c>
      <c r="B71" s="11" t="s">
        <v>16</v>
      </c>
      <c r="C71" s="11">
        <v>14</v>
      </c>
      <c r="D71" s="11">
        <v>8.15</v>
      </c>
      <c r="E71" s="11">
        <v>44.466390762291034</v>
      </c>
      <c r="F71" s="11">
        <v>43.572862864813416</v>
      </c>
      <c r="G71" s="11">
        <f t="shared" si="16"/>
        <v>-0.89352789747761818</v>
      </c>
      <c r="H71" s="11">
        <f t="shared" si="17"/>
        <v>-893.52789747761813</v>
      </c>
      <c r="I71" s="11">
        <f t="shared" si="18"/>
        <v>-29.784263249253936</v>
      </c>
      <c r="J71" s="11">
        <f t="shared" si="19"/>
        <v>-8.9352789747761824E-4</v>
      </c>
      <c r="K71" s="11">
        <f t="shared" si="20"/>
        <v>-10.722334769731418</v>
      </c>
      <c r="L71" s="11">
        <f t="shared" si="21"/>
        <v>-1.0722334769731419E-2</v>
      </c>
      <c r="M71" s="11">
        <v>4</v>
      </c>
      <c r="N71" s="11">
        <f t="shared" si="26"/>
        <v>2</v>
      </c>
      <c r="O71" s="11">
        <v>1.4</v>
      </c>
      <c r="P71" s="11">
        <f t="shared" si="27"/>
        <v>42.725660088824</v>
      </c>
      <c r="Q71" s="11">
        <f t="shared" si="22"/>
        <v>4.2725660088824002E-3</v>
      </c>
      <c r="R71" s="12">
        <f t="shared" si="15"/>
        <v>-0.2509577323659915</v>
      </c>
      <c r="S71" s="15">
        <f t="shared" si="23"/>
        <v>-2.5095773236599153E-4</v>
      </c>
      <c r="T71" s="12">
        <f t="shared" si="24"/>
        <v>-2.509577323659915</v>
      </c>
      <c r="U71" s="12">
        <f t="shared" si="25"/>
        <v>-0.6971048121277541</v>
      </c>
      <c r="V71" s="6"/>
      <c r="W71" s="6"/>
      <c r="X71" s="6"/>
      <c r="Y71" s="6"/>
      <c r="Z71" s="6"/>
      <c r="AA71" s="6"/>
      <c r="AB71" s="6"/>
      <c r="AC71" s="6"/>
      <c r="AD71" s="6"/>
    </row>
    <row r="72" spans="1:30" x14ac:dyDescent="0.2">
      <c r="A72" s="11">
        <v>7848</v>
      </c>
      <c r="B72" s="11" t="s">
        <v>16</v>
      </c>
      <c r="C72" s="11">
        <v>14</v>
      </c>
      <c r="D72" s="11">
        <v>8.15</v>
      </c>
      <c r="E72" s="11">
        <v>49.637752249944228</v>
      </c>
      <c r="F72" s="11">
        <v>49.095305208652938</v>
      </c>
      <c r="G72" s="11">
        <f t="shared" si="16"/>
        <v>-0.54244704129128962</v>
      </c>
      <c r="H72" s="11">
        <f t="shared" si="17"/>
        <v>-542.44704129128968</v>
      </c>
      <c r="I72" s="11">
        <f t="shared" si="18"/>
        <v>-18.081568043042989</v>
      </c>
      <c r="J72" s="11">
        <f t="shared" si="19"/>
        <v>-5.4244704129128966E-4</v>
      </c>
      <c r="K72" s="11">
        <f t="shared" si="20"/>
        <v>-6.5093644954954755</v>
      </c>
      <c r="L72" s="11">
        <f t="shared" si="21"/>
        <v>-6.5093644954954764E-3</v>
      </c>
      <c r="M72" s="11">
        <v>3.8</v>
      </c>
      <c r="N72" s="11">
        <f t="shared" si="26"/>
        <v>1.9</v>
      </c>
      <c r="O72" s="11">
        <v>1.6</v>
      </c>
      <c r="P72" s="11">
        <f t="shared" si="27"/>
        <v>41.783182292747</v>
      </c>
      <c r="Q72" s="11">
        <f t="shared" si="22"/>
        <v>4.1783182292747002E-3</v>
      </c>
      <c r="R72" s="12">
        <f t="shared" si="15"/>
        <v>-0.15578910313457417</v>
      </c>
      <c r="S72" s="15">
        <f t="shared" si="23"/>
        <v>-1.5578910313457419E-4</v>
      </c>
      <c r="T72" s="12">
        <f t="shared" si="24"/>
        <v>-1.5578910313457417</v>
      </c>
      <c r="U72" s="12">
        <f t="shared" si="25"/>
        <v>-0.43274750870715051</v>
      </c>
      <c r="V72" s="6"/>
      <c r="W72" s="6"/>
      <c r="X72" s="6"/>
      <c r="Y72" s="6"/>
      <c r="Z72" s="6"/>
      <c r="AA72" s="6"/>
      <c r="AB72" s="6"/>
      <c r="AC72" s="6"/>
      <c r="AD72" s="6"/>
    </row>
    <row r="73" spans="1:30" x14ac:dyDescent="0.2">
      <c r="A73" s="11">
        <v>7849</v>
      </c>
      <c r="B73" s="11" t="s">
        <v>16</v>
      </c>
      <c r="C73" s="11">
        <v>14</v>
      </c>
      <c r="D73" s="11">
        <v>8.15</v>
      </c>
      <c r="E73" s="11">
        <v>34.208151608101922</v>
      </c>
      <c r="F73" s="11">
        <v>33.322987337461903</v>
      </c>
      <c r="G73" s="11">
        <f t="shared" si="16"/>
        <v>-0.88516427064001846</v>
      </c>
      <c r="H73" s="11">
        <f t="shared" si="17"/>
        <v>-885.16427064001846</v>
      </c>
      <c r="I73" s="11">
        <f t="shared" si="18"/>
        <v>-29.505475688000615</v>
      </c>
      <c r="J73" s="11">
        <f t="shared" si="19"/>
        <v>-8.8516427064001845E-4</v>
      </c>
      <c r="K73" s="11">
        <f t="shared" si="20"/>
        <v>-10.621971247680221</v>
      </c>
      <c r="L73" s="11">
        <f t="shared" si="21"/>
        <v>-1.0621971247680221E-2</v>
      </c>
      <c r="M73" s="11">
        <v>3.4</v>
      </c>
      <c r="N73" s="11">
        <f t="shared" si="26"/>
        <v>1.7</v>
      </c>
      <c r="O73" s="11">
        <v>1.3</v>
      </c>
      <c r="P73" s="11">
        <f t="shared" si="27"/>
        <v>32.044245066617997</v>
      </c>
      <c r="Q73" s="11">
        <f t="shared" si="22"/>
        <v>3.2044245066617997E-3</v>
      </c>
      <c r="R73" s="12">
        <f t="shared" si="15"/>
        <v>-0.33147828028395748</v>
      </c>
      <c r="S73" s="15">
        <f t="shared" si="23"/>
        <v>-3.3147828028395746E-4</v>
      </c>
      <c r="T73" s="12">
        <f t="shared" si="24"/>
        <v>-3.3147828028395745</v>
      </c>
      <c r="U73" s="12">
        <f t="shared" si="25"/>
        <v>-0.92077300078877078</v>
      </c>
      <c r="V73" s="6"/>
      <c r="W73" s="6"/>
      <c r="X73" s="6"/>
      <c r="Y73" s="6"/>
      <c r="Z73" s="6"/>
      <c r="AA73" s="6"/>
      <c r="AB73" s="6"/>
      <c r="AC73" s="6"/>
      <c r="AD73" s="6"/>
    </row>
    <row r="74" spans="1:30" x14ac:dyDescent="0.2">
      <c r="A74" s="11">
        <v>7852</v>
      </c>
      <c r="B74" s="11" t="s">
        <v>16</v>
      </c>
      <c r="C74" s="11">
        <v>14</v>
      </c>
      <c r="D74" s="11">
        <v>8.15</v>
      </c>
      <c r="E74" s="11">
        <v>37.539641548274368</v>
      </c>
      <c r="F74" s="11">
        <v>36.84084381030604</v>
      </c>
      <c r="G74" s="11">
        <f t="shared" si="16"/>
        <v>-0.69879773796832723</v>
      </c>
      <c r="H74" s="11">
        <f t="shared" si="17"/>
        <v>-698.79773796832728</v>
      </c>
      <c r="I74" s="11">
        <f t="shared" si="18"/>
        <v>-23.293257932277577</v>
      </c>
      <c r="J74" s="11">
        <f t="shared" si="19"/>
        <v>-6.9879773796832721E-4</v>
      </c>
      <c r="K74" s="11">
        <f t="shared" si="20"/>
        <v>-8.3855728556199267</v>
      </c>
      <c r="L74" s="11">
        <f t="shared" si="21"/>
        <v>-8.3855728556199265E-3</v>
      </c>
      <c r="M74" s="11">
        <v>3.6</v>
      </c>
      <c r="N74" s="11">
        <f t="shared" si="26"/>
        <v>1.8</v>
      </c>
      <c r="O74" s="11">
        <v>1.5</v>
      </c>
      <c r="P74" s="11">
        <f t="shared" si="27"/>
        <v>37.322120724649203</v>
      </c>
      <c r="Q74" s="11">
        <f t="shared" si="22"/>
        <v>3.7322120724649203E-3</v>
      </c>
      <c r="R74" s="12">
        <f t="shared" si="15"/>
        <v>-0.22468103882643833</v>
      </c>
      <c r="S74" s="15">
        <f t="shared" si="23"/>
        <v>-2.2468103882643833E-4</v>
      </c>
      <c r="T74" s="12">
        <f t="shared" si="24"/>
        <v>-2.2468103882643833</v>
      </c>
      <c r="U74" s="12">
        <f t="shared" si="25"/>
        <v>-0.62411399674010659</v>
      </c>
      <c r="V74" s="6"/>
      <c r="W74" s="6"/>
      <c r="X74" s="6"/>
      <c r="Y74" s="6"/>
      <c r="Z74" s="6"/>
      <c r="AA74" s="6"/>
      <c r="AB74" s="6"/>
      <c r="AC74" s="6"/>
      <c r="AD74" s="6"/>
    </row>
    <row r="75" spans="1:30" x14ac:dyDescent="0.2">
      <c r="A75" s="11">
        <v>7858</v>
      </c>
      <c r="B75" s="11" t="s">
        <v>16</v>
      </c>
      <c r="C75" s="11">
        <v>14</v>
      </c>
      <c r="D75" s="11">
        <v>8.15</v>
      </c>
      <c r="E75" s="11">
        <v>56.501980707961962</v>
      </c>
      <c r="F75" s="11">
        <v>55.673793989381998</v>
      </c>
      <c r="G75" s="11">
        <f t="shared" si="16"/>
        <v>-0.82818671857996407</v>
      </c>
      <c r="H75" s="11">
        <f t="shared" si="17"/>
        <v>-828.18671857996401</v>
      </c>
      <c r="I75" s="11">
        <f t="shared" si="18"/>
        <v>-27.606223952665466</v>
      </c>
      <c r="J75" s="11">
        <f t="shared" si="19"/>
        <v>-8.2818671857996405E-4</v>
      </c>
      <c r="K75" s="11">
        <f t="shared" si="20"/>
        <v>-9.9382406229595688</v>
      </c>
      <c r="L75" s="11">
        <f t="shared" si="21"/>
        <v>-9.9382406229595686E-3</v>
      </c>
      <c r="M75" s="11">
        <v>3.7</v>
      </c>
      <c r="N75" s="11">
        <f t="shared" si="26"/>
        <v>1.85</v>
      </c>
      <c r="O75" s="11">
        <v>2.2000000000000002</v>
      </c>
      <c r="P75" s="11">
        <f t="shared" si="27"/>
        <v>47.076765914046149</v>
      </c>
      <c r="Q75" s="11">
        <f t="shared" si="22"/>
        <v>4.7076765914046154E-3</v>
      </c>
      <c r="R75" s="12">
        <f t="shared" si="15"/>
        <v>-0.21110712322730579</v>
      </c>
      <c r="S75" s="15">
        <f t="shared" si="23"/>
        <v>-2.1110712322730578E-4</v>
      </c>
      <c r="T75" s="12">
        <f t="shared" si="24"/>
        <v>-2.1110712322730576</v>
      </c>
      <c r="U75" s="12">
        <f t="shared" si="25"/>
        <v>-0.58640867563140486</v>
      </c>
      <c r="V75" s="6"/>
      <c r="W75" s="6"/>
      <c r="X75" s="6"/>
      <c r="Y75" s="6"/>
      <c r="Z75" s="6"/>
      <c r="AA75" s="6"/>
      <c r="AB75" s="6"/>
      <c r="AC75" s="6"/>
      <c r="AD75" s="6"/>
    </row>
    <row r="76" spans="1:30" s="7" customFormat="1" x14ac:dyDescent="0.2">
      <c r="A76" s="13" t="s">
        <v>10</v>
      </c>
      <c r="B76" s="13" t="s">
        <v>17</v>
      </c>
      <c r="C76" s="13">
        <v>14</v>
      </c>
      <c r="D76" s="13">
        <v>8.15</v>
      </c>
      <c r="E76" s="13">
        <v>23.757976608766253</v>
      </c>
      <c r="F76" s="13">
        <v>23.755364116658733</v>
      </c>
      <c r="G76" s="13">
        <f t="shared" si="16"/>
        <v>-2.6124921075201257E-3</v>
      </c>
      <c r="H76" s="13">
        <f t="shared" si="17"/>
        <v>-2.6124921075201257</v>
      </c>
      <c r="I76" s="13">
        <f t="shared" si="18"/>
        <v>-8.7083070250670858E-2</v>
      </c>
      <c r="J76" s="13">
        <f t="shared" si="19"/>
        <v>-2.6124921075201259E-6</v>
      </c>
      <c r="K76" s="13">
        <f t="shared" si="20"/>
        <v>-3.1349905290241509E-2</v>
      </c>
      <c r="L76" s="13">
        <f t="shared" si="21"/>
        <v>-3.1349905290241508E-5</v>
      </c>
      <c r="M76" s="13">
        <v>3.9</v>
      </c>
      <c r="N76" s="13">
        <f t="shared" si="26"/>
        <v>1.95</v>
      </c>
      <c r="O76" s="13">
        <v>1</v>
      </c>
      <c r="P76" s="13">
        <f t="shared" si="27"/>
        <v>36.144023479552949</v>
      </c>
      <c r="Q76" s="13">
        <f t="shared" si="22"/>
        <v>3.6144023479552953E-3</v>
      </c>
      <c r="R76" s="13">
        <f t="shared" si="15"/>
        <v>-8.6736069402944239E-4</v>
      </c>
      <c r="S76" s="16">
        <f t="shared" si="23"/>
        <v>-8.6736069402944242E-7</v>
      </c>
      <c r="T76" s="13">
        <f t="shared" si="24"/>
        <v>-8.6736069402944226E-3</v>
      </c>
      <c r="U76" s="13">
        <f t="shared" si="25"/>
        <v>-2.4093352611928957E-3</v>
      </c>
    </row>
    <row r="77" spans="1:30" s="7" customFormat="1" x14ac:dyDescent="0.2">
      <c r="A77" s="13" t="s">
        <v>11</v>
      </c>
      <c r="B77" s="13" t="s">
        <v>17</v>
      </c>
      <c r="C77" s="13">
        <v>14</v>
      </c>
      <c r="D77" s="13">
        <v>8.15</v>
      </c>
      <c r="E77" s="13">
        <v>27.103129942847289</v>
      </c>
      <c r="F77" s="13">
        <v>27.126534725414142</v>
      </c>
      <c r="G77" s="13">
        <f t="shared" si="16"/>
        <v>2.3404782566853299E-2</v>
      </c>
      <c r="H77" s="13">
        <f t="shared" si="17"/>
        <v>23.404782566853299</v>
      </c>
      <c r="I77" s="13">
        <f t="shared" si="18"/>
        <v>0.78015941889510998</v>
      </c>
      <c r="J77" s="13">
        <f t="shared" si="19"/>
        <v>2.3404782566853301E-5</v>
      </c>
      <c r="K77" s="13">
        <f t="shared" si="20"/>
        <v>0.28085739080223959</v>
      </c>
      <c r="L77" s="13">
        <f t="shared" si="21"/>
        <v>2.8085739080223961E-4</v>
      </c>
      <c r="M77" s="13">
        <v>3.5</v>
      </c>
      <c r="N77" s="13">
        <f t="shared" si="26"/>
        <v>1.75</v>
      </c>
      <c r="O77" s="13">
        <v>0.9</v>
      </c>
      <c r="P77" s="13">
        <f t="shared" si="27"/>
        <v>29.138271862047251</v>
      </c>
      <c r="Q77" s="13">
        <f t="shared" si="22"/>
        <v>2.9138271862047252E-3</v>
      </c>
      <c r="R77" s="13">
        <f t="shared" si="15"/>
        <v>9.6387799568874843E-3</v>
      </c>
      <c r="S77" s="16">
        <f t="shared" si="23"/>
        <v>9.6387799568874852E-6</v>
      </c>
      <c r="T77" s="13">
        <f t="shared" si="24"/>
        <v>9.6387799568874846E-2</v>
      </c>
      <c r="U77" s="13">
        <f t="shared" si="25"/>
        <v>2.67743887691319E-2</v>
      </c>
    </row>
    <row r="78" spans="1:30" x14ac:dyDescent="0.2">
      <c r="A78" s="6"/>
      <c r="B78" s="6"/>
      <c r="R78" s="6"/>
      <c r="S78" s="6"/>
      <c r="U78" s="17"/>
      <c r="V78" s="6"/>
      <c r="W78" s="6"/>
      <c r="X78" s="6"/>
      <c r="Y78" s="6"/>
      <c r="Z78" s="6"/>
      <c r="AA78" s="6"/>
      <c r="AB78" s="6"/>
      <c r="AC78" s="6"/>
      <c r="AD78" s="6"/>
    </row>
    <row r="79" spans="1:30" x14ac:dyDescent="0.2">
      <c r="A79" s="6"/>
      <c r="B79" s="6"/>
      <c r="R79" s="6"/>
      <c r="S79" s="6"/>
      <c r="U79" s="17"/>
      <c r="V79" s="6"/>
      <c r="W79" s="6"/>
      <c r="X79" s="6"/>
      <c r="Y79" s="6"/>
      <c r="Z79" s="6"/>
      <c r="AA79" s="6"/>
      <c r="AB79" s="6"/>
      <c r="AC79" s="6"/>
      <c r="AD79" s="6"/>
    </row>
    <row r="80" spans="1:30" x14ac:dyDescent="0.2">
      <c r="R80" s="6"/>
      <c r="S80" s="6"/>
      <c r="U80" s="17"/>
      <c r="V80" s="6"/>
      <c r="W80" s="6"/>
      <c r="X80" s="6"/>
      <c r="Y80" s="6"/>
      <c r="Z80" s="6"/>
      <c r="AA80" s="6"/>
      <c r="AB80" s="6"/>
      <c r="AC80" s="6"/>
      <c r="AD80" s="6"/>
    </row>
    <row r="81" spans="18:30" x14ac:dyDescent="0.2">
      <c r="R81" s="6"/>
      <c r="S81" s="6"/>
      <c r="U81" s="17"/>
      <c r="V81" s="6"/>
      <c r="W81" s="6"/>
      <c r="X81" s="6"/>
      <c r="Y81" s="6"/>
      <c r="Z81" s="6"/>
      <c r="AA81" s="6"/>
      <c r="AB81" s="6"/>
      <c r="AC81" s="6"/>
      <c r="AD81" s="6"/>
    </row>
    <row r="82" spans="18:30" x14ac:dyDescent="0.2">
      <c r="R82" s="6"/>
      <c r="S82" s="6"/>
      <c r="U82" s="17"/>
      <c r="V82" s="6"/>
      <c r="W82" s="6"/>
      <c r="X82" s="6"/>
      <c r="Y82" s="6"/>
      <c r="Z82" s="6"/>
      <c r="AA82" s="6"/>
      <c r="AB82" s="6"/>
      <c r="AC82" s="6"/>
      <c r="AD82" s="6"/>
    </row>
    <row r="83" spans="18:30" x14ac:dyDescent="0.2">
      <c r="R83" s="6"/>
      <c r="S83" s="6"/>
      <c r="U83" s="17"/>
      <c r="V83" s="6"/>
      <c r="W83" s="6"/>
      <c r="X83" s="6"/>
      <c r="Y83" s="6"/>
      <c r="Z83" s="6"/>
      <c r="AA83" s="6"/>
      <c r="AB83" s="6"/>
      <c r="AC83" s="6"/>
      <c r="AD83" s="6"/>
    </row>
    <row r="84" spans="18:30" x14ac:dyDescent="0.2">
      <c r="R84" s="6"/>
      <c r="S84" s="6"/>
      <c r="U84" s="17"/>
      <c r="V84" s="6"/>
      <c r="W84" s="6"/>
      <c r="X84" s="6"/>
      <c r="Y84" s="6"/>
      <c r="Z84" s="6"/>
      <c r="AA84" s="6"/>
      <c r="AB84" s="6"/>
      <c r="AC84" s="6"/>
      <c r="AD84" s="6"/>
    </row>
    <row r="85" spans="18:30" x14ac:dyDescent="0.2">
      <c r="R85" s="6"/>
      <c r="S85" s="6"/>
      <c r="U85" s="17"/>
      <c r="V85" s="6"/>
      <c r="W85" s="6"/>
      <c r="X85" s="6"/>
      <c r="Y85" s="6"/>
      <c r="Z85" s="6"/>
      <c r="AA85" s="6"/>
      <c r="AB85" s="6"/>
      <c r="AC85" s="6"/>
      <c r="AD85" s="6"/>
    </row>
    <row r="86" spans="18:30" x14ac:dyDescent="0.2">
      <c r="R86" s="6"/>
      <c r="S86" s="6"/>
      <c r="U86" s="17"/>
      <c r="V86" s="6"/>
      <c r="W86" s="6"/>
      <c r="X86" s="6"/>
      <c r="Y86" s="6"/>
      <c r="Z86" s="6"/>
      <c r="AA86" s="6"/>
      <c r="AB86" s="6"/>
      <c r="AC86" s="6"/>
      <c r="AD86" s="6"/>
    </row>
    <row r="87" spans="18:30" x14ac:dyDescent="0.2">
      <c r="R87" s="6"/>
      <c r="S87" s="6"/>
      <c r="U87" s="17"/>
      <c r="V87" s="6"/>
      <c r="W87" s="6"/>
      <c r="X87" s="6"/>
      <c r="Y87" s="6"/>
      <c r="Z87" s="6"/>
      <c r="AA87" s="6"/>
      <c r="AB87" s="6"/>
      <c r="AC87" s="6"/>
      <c r="AD87" s="6"/>
    </row>
    <row r="88" spans="18:30" x14ac:dyDescent="0.2">
      <c r="R88" s="6"/>
      <c r="S88" s="6"/>
      <c r="U88" s="17"/>
      <c r="V88" s="6"/>
      <c r="W88" s="6"/>
      <c r="X88" s="6"/>
      <c r="Y88" s="6"/>
      <c r="Z88" s="6"/>
      <c r="AA88" s="6"/>
      <c r="AB88" s="6"/>
      <c r="AC88" s="6"/>
      <c r="AD88" s="6"/>
    </row>
    <row r="89" spans="18:30" x14ac:dyDescent="0.2">
      <c r="R89" s="6"/>
      <c r="S89" s="6"/>
      <c r="U89" s="17"/>
      <c r="V89" s="6"/>
      <c r="W89" s="6"/>
      <c r="X89" s="6"/>
      <c r="Y89" s="6"/>
      <c r="Z89" s="6"/>
      <c r="AA89" s="6"/>
      <c r="AB89" s="6"/>
      <c r="AC89" s="6"/>
      <c r="AD89" s="6"/>
    </row>
    <row r="90" spans="18:30" x14ac:dyDescent="0.2">
      <c r="R90" s="6"/>
      <c r="S90" s="6"/>
      <c r="U90" s="17"/>
      <c r="V90" s="6"/>
      <c r="W90" s="6"/>
      <c r="X90" s="6"/>
      <c r="Y90" s="6"/>
      <c r="Z90" s="6"/>
      <c r="AA90" s="6"/>
      <c r="AB90" s="6"/>
      <c r="AC90" s="6"/>
      <c r="AD90" s="6"/>
    </row>
    <row r="91" spans="18:30" x14ac:dyDescent="0.2">
      <c r="R91" s="6"/>
      <c r="S91" s="6"/>
      <c r="U91" s="17"/>
      <c r="V91" s="6"/>
      <c r="W91" s="6"/>
      <c r="X91" s="6"/>
      <c r="Y91" s="6"/>
      <c r="Z91" s="6"/>
      <c r="AA91" s="6"/>
      <c r="AB91" s="6"/>
      <c r="AC91" s="6"/>
      <c r="AD91" s="6"/>
    </row>
    <row r="92" spans="18:30" x14ac:dyDescent="0.2">
      <c r="R92" s="6"/>
      <c r="S92" s="6"/>
      <c r="U92" s="17"/>
      <c r="V92" s="6"/>
      <c r="W92" s="6"/>
      <c r="X92" s="6"/>
      <c r="Y92" s="6"/>
      <c r="Z92" s="6"/>
      <c r="AA92" s="6"/>
      <c r="AB92" s="6"/>
      <c r="AC92" s="6"/>
      <c r="AD92" s="6"/>
    </row>
    <row r="93" spans="18:30" x14ac:dyDescent="0.2">
      <c r="R93" s="6"/>
      <c r="S93" s="6"/>
      <c r="U93" s="17"/>
      <c r="V93" s="6"/>
      <c r="W93" s="6"/>
      <c r="X93" s="6"/>
      <c r="Y93" s="6"/>
      <c r="Z93" s="6"/>
      <c r="AA93" s="6"/>
      <c r="AB93" s="6"/>
      <c r="AC93" s="6"/>
      <c r="AD93" s="6"/>
    </row>
    <row r="94" spans="18:30" x14ac:dyDescent="0.2">
      <c r="R94" s="6"/>
      <c r="S94" s="6"/>
      <c r="U94" s="17"/>
      <c r="V94" s="6"/>
      <c r="W94" s="6"/>
      <c r="X94" s="6"/>
      <c r="Y94" s="6"/>
      <c r="Z94" s="6"/>
      <c r="AA94" s="6"/>
      <c r="AB94" s="6"/>
      <c r="AC94" s="6"/>
      <c r="AD94" s="6"/>
    </row>
    <row r="95" spans="18:30" x14ac:dyDescent="0.2">
      <c r="R95" s="6"/>
      <c r="S95" s="6"/>
      <c r="U95" s="17"/>
      <c r="V95" s="6"/>
      <c r="W95" s="6"/>
      <c r="X95" s="6"/>
      <c r="Y95" s="6"/>
      <c r="Z95" s="6"/>
      <c r="AA95" s="6"/>
      <c r="AB95" s="6"/>
      <c r="AC95" s="6"/>
      <c r="AD95" s="6"/>
    </row>
    <row r="96" spans="18:30" x14ac:dyDescent="0.2">
      <c r="R96" s="6"/>
      <c r="S96" s="6"/>
      <c r="U96" s="17"/>
      <c r="V96" s="6"/>
      <c r="W96" s="6"/>
      <c r="X96" s="6"/>
      <c r="Y96" s="6"/>
      <c r="Z96" s="6"/>
      <c r="AA96" s="6"/>
      <c r="AB96" s="6"/>
      <c r="AC96" s="6"/>
      <c r="AD96" s="6"/>
    </row>
    <row r="97" spans="18:30" x14ac:dyDescent="0.2">
      <c r="R97" s="6"/>
      <c r="S97" s="6"/>
      <c r="U97" s="17"/>
      <c r="V97" s="6"/>
      <c r="W97" s="6"/>
      <c r="X97" s="6"/>
      <c r="Y97" s="6"/>
      <c r="Z97" s="6"/>
      <c r="AA97" s="6"/>
      <c r="AB97" s="6"/>
      <c r="AC97" s="6"/>
      <c r="AD97" s="6"/>
    </row>
    <row r="98" spans="18:30" x14ac:dyDescent="0.2">
      <c r="R98" s="6"/>
      <c r="S98" s="6"/>
      <c r="U98" s="17"/>
      <c r="V98" s="6"/>
      <c r="W98" s="6"/>
      <c r="X98" s="6"/>
      <c r="Y98" s="6"/>
      <c r="Z98" s="6"/>
      <c r="AA98" s="6"/>
      <c r="AB98" s="6"/>
      <c r="AC98" s="6"/>
      <c r="AD98" s="6"/>
    </row>
    <row r="99" spans="18:30" x14ac:dyDescent="0.2">
      <c r="R99" s="6"/>
      <c r="S99" s="6"/>
      <c r="U99" s="17"/>
      <c r="V99" s="6"/>
      <c r="W99" s="6"/>
      <c r="X99" s="6"/>
      <c r="Y99" s="6"/>
      <c r="Z99" s="6"/>
      <c r="AA99" s="6"/>
      <c r="AB99" s="6"/>
      <c r="AC99" s="6"/>
      <c r="AD99" s="6"/>
    </row>
    <row r="100" spans="18:30" x14ac:dyDescent="0.2">
      <c r="R100" s="6"/>
      <c r="S100" s="6"/>
      <c r="U100" s="17"/>
      <c r="V100" s="6"/>
      <c r="W100" s="6"/>
      <c r="X100" s="6"/>
      <c r="Y100" s="6"/>
      <c r="Z100" s="6"/>
      <c r="AA100" s="6"/>
      <c r="AB100" s="6"/>
      <c r="AC100" s="6"/>
      <c r="AD100" s="6"/>
    </row>
    <row r="101" spans="18:30" x14ac:dyDescent="0.2">
      <c r="R101" s="6"/>
      <c r="S101" s="6"/>
      <c r="U101" s="17"/>
      <c r="V101" s="6"/>
      <c r="W101" s="6"/>
      <c r="X101" s="6"/>
      <c r="Y101" s="6"/>
      <c r="Z101" s="6"/>
      <c r="AA101" s="6"/>
      <c r="AB101" s="6"/>
      <c r="AC101" s="6"/>
      <c r="AD101" s="6"/>
    </row>
    <row r="102" spans="18:30" x14ac:dyDescent="0.2">
      <c r="R102" s="6"/>
      <c r="S102" s="6"/>
      <c r="U102" s="17"/>
      <c r="V102" s="6"/>
      <c r="W102" s="6"/>
      <c r="X102" s="6"/>
      <c r="Y102" s="6"/>
      <c r="Z102" s="6"/>
      <c r="AA102" s="6"/>
      <c r="AB102" s="6"/>
      <c r="AC102" s="6"/>
      <c r="AD102" s="6"/>
    </row>
    <row r="103" spans="18:30" x14ac:dyDescent="0.2">
      <c r="R103" s="6"/>
      <c r="S103" s="6"/>
      <c r="U103" s="17"/>
      <c r="V103" s="6"/>
      <c r="W103" s="6"/>
      <c r="X103" s="6"/>
      <c r="Y103" s="6"/>
      <c r="Z103" s="6"/>
      <c r="AA103" s="6"/>
      <c r="AB103" s="6"/>
      <c r="AC103" s="6"/>
      <c r="AD103" s="6"/>
    </row>
    <row r="104" spans="18:30" x14ac:dyDescent="0.2">
      <c r="R104" s="6"/>
      <c r="S104" s="6"/>
      <c r="U104" s="17"/>
      <c r="V104" s="6"/>
      <c r="W104" s="6"/>
      <c r="X104" s="6"/>
      <c r="Y104" s="6"/>
      <c r="Z104" s="6"/>
      <c r="AA104" s="6"/>
      <c r="AB104" s="6"/>
      <c r="AC104" s="6"/>
      <c r="AD104" s="6"/>
    </row>
    <row r="105" spans="18:30" x14ac:dyDescent="0.2">
      <c r="R105" s="6"/>
      <c r="S105" s="6"/>
      <c r="U105" s="17"/>
      <c r="V105" s="6"/>
      <c r="W105" s="6"/>
      <c r="X105" s="6"/>
      <c r="Y105" s="6"/>
      <c r="Z105" s="6"/>
      <c r="AA105" s="6"/>
      <c r="AB105" s="6"/>
      <c r="AC105" s="6"/>
      <c r="AD105" s="6"/>
    </row>
    <row r="106" spans="18:30" x14ac:dyDescent="0.2">
      <c r="R106" s="6"/>
      <c r="S106" s="6"/>
      <c r="U106" s="17"/>
      <c r="V106" s="6"/>
      <c r="W106" s="6"/>
      <c r="X106" s="6"/>
      <c r="Y106" s="6"/>
      <c r="Z106" s="6"/>
      <c r="AA106" s="6"/>
      <c r="AB106" s="6"/>
      <c r="AC106" s="6"/>
      <c r="AD106" s="6"/>
    </row>
    <row r="107" spans="18:30" x14ac:dyDescent="0.2">
      <c r="R107" s="6"/>
      <c r="S107" s="6"/>
      <c r="U107" s="17"/>
      <c r="V107" s="6"/>
      <c r="W107" s="6"/>
      <c r="X107" s="6"/>
      <c r="Y107" s="6"/>
      <c r="Z107" s="6"/>
      <c r="AA107" s="6"/>
      <c r="AB107" s="6"/>
      <c r="AC107" s="6"/>
      <c r="AD107" s="6"/>
    </row>
    <row r="108" spans="18:30" x14ac:dyDescent="0.2">
      <c r="R108" s="6"/>
      <c r="S108" s="6"/>
      <c r="U108" s="17"/>
      <c r="V108" s="6"/>
      <c r="W108" s="6"/>
      <c r="X108" s="6"/>
      <c r="Y108" s="6"/>
      <c r="Z108" s="6"/>
      <c r="AA108" s="6"/>
      <c r="AB108" s="6"/>
      <c r="AC108" s="6"/>
      <c r="AD108" s="6"/>
    </row>
    <row r="109" spans="18:30" x14ac:dyDescent="0.2">
      <c r="R109" s="6"/>
      <c r="S109" s="6"/>
      <c r="U109" s="17"/>
      <c r="V109" s="6"/>
      <c r="W109" s="6"/>
      <c r="X109" s="6"/>
      <c r="Y109" s="6"/>
      <c r="Z109" s="6"/>
      <c r="AA109" s="6"/>
      <c r="AB109" s="6"/>
      <c r="AC109" s="6"/>
      <c r="AD109" s="6"/>
    </row>
    <row r="110" spans="18:30" x14ac:dyDescent="0.2">
      <c r="R110" s="6"/>
      <c r="S110" s="6"/>
      <c r="U110" s="17"/>
      <c r="V110" s="6"/>
      <c r="W110" s="6"/>
      <c r="X110" s="6"/>
      <c r="Y110" s="6"/>
      <c r="Z110" s="6"/>
      <c r="AA110" s="6"/>
      <c r="AB110" s="6"/>
      <c r="AC110" s="6"/>
      <c r="AD110" s="6"/>
    </row>
    <row r="111" spans="18:30" x14ac:dyDescent="0.2">
      <c r="R111" s="6"/>
      <c r="S111" s="6"/>
      <c r="U111" s="17"/>
      <c r="V111" s="6"/>
      <c r="W111" s="6"/>
      <c r="X111" s="6"/>
      <c r="Y111" s="6"/>
      <c r="Z111" s="6"/>
      <c r="AA111" s="6"/>
      <c r="AB111" s="6"/>
      <c r="AC111" s="6"/>
      <c r="AD111" s="6"/>
    </row>
    <row r="112" spans="18:30" x14ac:dyDescent="0.2">
      <c r="R112" s="6"/>
      <c r="S112" s="6"/>
      <c r="U112" s="17"/>
      <c r="V112" s="6"/>
      <c r="W112" s="6"/>
      <c r="X112" s="6"/>
      <c r="Y112" s="6"/>
      <c r="Z112" s="6"/>
      <c r="AA112" s="6"/>
      <c r="AB112" s="6"/>
      <c r="AC112" s="6"/>
      <c r="AD112" s="6"/>
    </row>
    <row r="113" spans="18:30" x14ac:dyDescent="0.2">
      <c r="R113" s="6"/>
      <c r="S113" s="6"/>
      <c r="U113" s="17"/>
      <c r="V113" s="6"/>
      <c r="W113" s="6"/>
      <c r="X113" s="6"/>
      <c r="Y113" s="6"/>
      <c r="Z113" s="6"/>
      <c r="AA113" s="6"/>
      <c r="AB113" s="6"/>
      <c r="AC113" s="6"/>
      <c r="AD113" s="6"/>
    </row>
    <row r="114" spans="18:30" x14ac:dyDescent="0.2">
      <c r="R114" s="6"/>
      <c r="S114" s="6"/>
      <c r="U114" s="17"/>
      <c r="V114" s="6"/>
      <c r="W114" s="6"/>
      <c r="X114" s="6"/>
      <c r="Y114" s="6"/>
      <c r="Z114" s="6"/>
      <c r="AA114" s="6"/>
      <c r="AB114" s="6"/>
      <c r="AC114" s="6"/>
      <c r="AD114" s="6"/>
    </row>
    <row r="115" spans="18:30" x14ac:dyDescent="0.2">
      <c r="U115" s="17"/>
      <c r="V115" s="6"/>
      <c r="W115" s="6"/>
      <c r="X115" s="6"/>
      <c r="Y115" s="6"/>
      <c r="Z115" s="6"/>
      <c r="AA115" s="6"/>
      <c r="AB115" s="6"/>
      <c r="AC115" s="6"/>
      <c r="AD115" s="6"/>
    </row>
    <row r="116" spans="18:30" x14ac:dyDescent="0.2">
      <c r="U116" s="17"/>
      <c r="V116" s="6"/>
      <c r="W116" s="6"/>
      <c r="X116" s="6"/>
      <c r="Y116" s="6"/>
      <c r="Z116" s="6"/>
      <c r="AA116" s="6"/>
      <c r="AB116" s="6"/>
      <c r="AC116" s="6"/>
      <c r="AD116" s="6"/>
    </row>
    <row r="117" spans="18:30" x14ac:dyDescent="0.2">
      <c r="U117" s="17"/>
      <c r="V117" s="6"/>
      <c r="W117" s="6"/>
      <c r="X117" s="6"/>
      <c r="Y117" s="6"/>
      <c r="Z117" s="6"/>
      <c r="AA117" s="6"/>
      <c r="AB117" s="6"/>
      <c r="AC117" s="6"/>
      <c r="AD117" s="6"/>
    </row>
    <row r="118" spans="18:30" x14ac:dyDescent="0.2">
      <c r="U118" s="17"/>
      <c r="V118" s="6"/>
      <c r="W118" s="6"/>
      <c r="X118" s="6"/>
      <c r="Y118" s="6"/>
      <c r="Z118" s="6"/>
      <c r="AA118" s="6"/>
      <c r="AB118" s="6"/>
      <c r="AC118" s="6"/>
      <c r="AD118" s="6"/>
    </row>
    <row r="119" spans="18:30" x14ac:dyDescent="0.2">
      <c r="U119" s="17"/>
      <c r="V119" s="6"/>
      <c r="W119" s="6"/>
      <c r="X119" s="6"/>
      <c r="Y119" s="6"/>
      <c r="Z119" s="6"/>
      <c r="AA119" s="6"/>
      <c r="AB119" s="6"/>
      <c r="AC119" s="6"/>
      <c r="AD119" s="6"/>
    </row>
    <row r="120" spans="18:30" x14ac:dyDescent="0.2">
      <c r="U120" s="17"/>
      <c r="V120" s="6"/>
      <c r="W120" s="6"/>
      <c r="X120" s="6"/>
      <c r="Y120" s="6"/>
      <c r="Z120" s="6"/>
      <c r="AA120" s="6"/>
      <c r="AB120" s="6"/>
      <c r="AC120" s="6"/>
      <c r="AD120" s="6"/>
    </row>
    <row r="121" spans="18:30" x14ac:dyDescent="0.2">
      <c r="U121" s="17"/>
      <c r="V121" s="6"/>
      <c r="W121" s="6"/>
      <c r="X121" s="6"/>
      <c r="Y121" s="6"/>
      <c r="Z121" s="6"/>
      <c r="AA121" s="6"/>
      <c r="AB121" s="6"/>
      <c r="AC121" s="6"/>
      <c r="AD121" s="6"/>
    </row>
    <row r="122" spans="18:30" x14ac:dyDescent="0.2">
      <c r="U122" s="17"/>
      <c r="V122" s="6"/>
      <c r="W122" s="6"/>
      <c r="X122" s="6"/>
      <c r="Y122" s="6"/>
      <c r="Z122" s="6"/>
      <c r="AA122" s="6"/>
      <c r="AB122" s="6"/>
      <c r="AC122" s="6"/>
      <c r="AD122" s="6"/>
    </row>
    <row r="123" spans="18:30" x14ac:dyDescent="0.2">
      <c r="U123" s="17"/>
      <c r="V123" s="6"/>
      <c r="W123" s="6"/>
      <c r="X123" s="6"/>
      <c r="Y123" s="6"/>
      <c r="Z123" s="6"/>
      <c r="AA123" s="6"/>
      <c r="AB123" s="6"/>
      <c r="AC123" s="6"/>
      <c r="AD123" s="6"/>
    </row>
    <row r="124" spans="18:30" x14ac:dyDescent="0.2">
      <c r="U124" s="17"/>
      <c r="V124" s="6"/>
      <c r="W124" s="6"/>
      <c r="X124" s="6"/>
      <c r="Y124" s="6"/>
      <c r="Z124" s="6"/>
      <c r="AA124" s="6"/>
      <c r="AB124" s="6"/>
      <c r="AC124" s="6"/>
      <c r="AD124" s="6"/>
    </row>
    <row r="125" spans="18:30" x14ac:dyDescent="0.2">
      <c r="U125" s="17"/>
      <c r="V125" s="6"/>
      <c r="W125" s="6"/>
      <c r="X125" s="6"/>
      <c r="Y125" s="6"/>
      <c r="Z125" s="6"/>
      <c r="AA125" s="6"/>
      <c r="AB125" s="6"/>
      <c r="AC125" s="6"/>
      <c r="AD125" s="6"/>
    </row>
    <row r="126" spans="18:30" x14ac:dyDescent="0.2">
      <c r="U126" s="17"/>
      <c r="V126" s="6"/>
      <c r="W126" s="6"/>
      <c r="X126" s="6"/>
      <c r="Y126" s="6"/>
      <c r="Z126" s="6"/>
      <c r="AA126" s="6"/>
      <c r="AB126" s="6"/>
      <c r="AC126" s="6"/>
      <c r="AD126" s="6"/>
    </row>
    <row r="127" spans="18:30" x14ac:dyDescent="0.2">
      <c r="U127" s="17"/>
      <c r="V127" s="6"/>
      <c r="W127" s="6"/>
      <c r="X127" s="6"/>
      <c r="Y127" s="6"/>
      <c r="Z127" s="6"/>
      <c r="AA127" s="6"/>
      <c r="AB127" s="6"/>
      <c r="AC127" s="6"/>
      <c r="AD127" s="6"/>
    </row>
    <row r="128" spans="18:30" x14ac:dyDescent="0.2">
      <c r="U128" s="17"/>
      <c r="V128" s="6"/>
      <c r="W128" s="6"/>
      <c r="X128" s="6"/>
      <c r="Y128" s="6"/>
      <c r="Z128" s="6"/>
      <c r="AA128" s="6"/>
      <c r="AB128" s="6"/>
      <c r="AC128" s="6"/>
      <c r="AD128" s="6"/>
    </row>
    <row r="129" spans="21:30" x14ac:dyDescent="0.2">
      <c r="U129" s="17"/>
      <c r="V129" s="6"/>
      <c r="W129" s="6"/>
      <c r="X129" s="6"/>
      <c r="Y129" s="6"/>
      <c r="Z129" s="6"/>
      <c r="AA129" s="6"/>
      <c r="AB129" s="6"/>
      <c r="AC129" s="6"/>
      <c r="AD129" s="6"/>
    </row>
    <row r="130" spans="21:30" x14ac:dyDescent="0.2">
      <c r="U130" s="17"/>
      <c r="V130" s="6"/>
      <c r="W130" s="6"/>
      <c r="X130" s="6"/>
      <c r="Y130" s="6"/>
      <c r="Z130" s="6"/>
      <c r="AA130" s="6"/>
      <c r="AB130" s="6"/>
      <c r="AC130" s="6"/>
      <c r="AD130" s="6"/>
    </row>
    <row r="131" spans="21:30" x14ac:dyDescent="0.2">
      <c r="U131" s="17"/>
      <c r="V131" s="6"/>
      <c r="W131" s="6"/>
      <c r="X131" s="6"/>
      <c r="Y131" s="6"/>
      <c r="Z131" s="6"/>
      <c r="AA131" s="6"/>
      <c r="AB131" s="6"/>
      <c r="AC131" s="6"/>
      <c r="AD131" s="6"/>
    </row>
    <row r="132" spans="21:30" x14ac:dyDescent="0.2">
      <c r="U132" s="17"/>
      <c r="V132" s="6"/>
      <c r="W132" s="6"/>
      <c r="X132" s="6"/>
      <c r="Y132" s="6"/>
      <c r="Z132" s="6"/>
      <c r="AA132" s="6"/>
      <c r="AB132" s="6"/>
      <c r="AC132" s="6"/>
      <c r="AD132" s="6"/>
    </row>
    <row r="133" spans="21:30" x14ac:dyDescent="0.2">
      <c r="U133" s="17"/>
      <c r="V133" s="6"/>
      <c r="W133" s="6"/>
      <c r="X133" s="6"/>
      <c r="Y133" s="6"/>
      <c r="Z133" s="6"/>
      <c r="AA133" s="6"/>
      <c r="AB133" s="6"/>
      <c r="AC133" s="6"/>
      <c r="AD133" s="6"/>
    </row>
    <row r="134" spans="21:30" x14ac:dyDescent="0.2">
      <c r="U134" s="17"/>
      <c r="V134" s="6"/>
      <c r="W134" s="6"/>
      <c r="X134" s="6"/>
      <c r="Y134" s="6"/>
      <c r="Z134" s="6"/>
      <c r="AA134" s="6"/>
      <c r="AB134" s="6"/>
      <c r="AC134" s="6"/>
      <c r="AD134" s="6"/>
    </row>
    <row r="135" spans="21:30" x14ac:dyDescent="0.2">
      <c r="U135" s="17"/>
      <c r="V135" s="6"/>
      <c r="W135" s="6"/>
      <c r="X135" s="6"/>
      <c r="Y135" s="6"/>
      <c r="Z135" s="6"/>
      <c r="AA135" s="6"/>
      <c r="AB135" s="6"/>
      <c r="AC135" s="6"/>
      <c r="AD135" s="6"/>
    </row>
    <row r="136" spans="21:30" x14ac:dyDescent="0.2">
      <c r="U136" s="17"/>
      <c r="V136" s="6"/>
      <c r="W136" s="6"/>
      <c r="X136" s="6"/>
      <c r="Y136" s="6"/>
      <c r="Z136" s="6"/>
      <c r="AA136" s="6"/>
      <c r="AB136" s="6"/>
      <c r="AC136" s="6"/>
      <c r="AD136" s="6"/>
    </row>
    <row r="137" spans="21:30" x14ac:dyDescent="0.2">
      <c r="U137" s="17"/>
      <c r="V137" s="6"/>
      <c r="W137" s="6"/>
      <c r="X137" s="6"/>
      <c r="Y137" s="6"/>
      <c r="Z137" s="6"/>
      <c r="AA137" s="6"/>
      <c r="AB137" s="6"/>
      <c r="AC137" s="6"/>
      <c r="AD137" s="6"/>
    </row>
    <row r="138" spans="21:30" x14ac:dyDescent="0.2">
      <c r="U138" s="17"/>
      <c r="V138" s="6"/>
      <c r="W138" s="6"/>
      <c r="X138" s="6"/>
      <c r="Y138" s="6"/>
      <c r="Z138" s="6"/>
      <c r="AA138" s="6"/>
      <c r="AB138" s="6"/>
      <c r="AC138" s="6"/>
      <c r="AD138" s="6"/>
    </row>
    <row r="139" spans="21:30" x14ac:dyDescent="0.2">
      <c r="U139" s="17"/>
      <c r="V139" s="6"/>
      <c r="W139" s="6"/>
      <c r="X139" s="6"/>
      <c r="Y139" s="6"/>
      <c r="Z139" s="6"/>
      <c r="AA139" s="6"/>
      <c r="AB139" s="6"/>
      <c r="AC139" s="6"/>
      <c r="AD139" s="6"/>
    </row>
    <row r="140" spans="21:30" x14ac:dyDescent="0.2">
      <c r="U140" s="17"/>
      <c r="V140" s="6"/>
      <c r="W140" s="6"/>
      <c r="X140" s="6"/>
      <c r="Y140" s="6"/>
      <c r="Z140" s="6"/>
      <c r="AA140" s="6"/>
      <c r="AB140" s="6"/>
      <c r="AC140" s="6"/>
      <c r="AD140" s="6"/>
    </row>
    <row r="141" spans="21:30" x14ac:dyDescent="0.2">
      <c r="U141" s="17"/>
      <c r="V141" s="6"/>
      <c r="W141" s="6"/>
      <c r="X141" s="6"/>
      <c r="Y141" s="6"/>
      <c r="Z141" s="6"/>
      <c r="AA141" s="6"/>
      <c r="AB141" s="6"/>
      <c r="AC141" s="6"/>
      <c r="AD141" s="6"/>
    </row>
    <row r="142" spans="21:30" x14ac:dyDescent="0.2">
      <c r="U142" s="17"/>
      <c r="V142" s="6"/>
      <c r="W142" s="6"/>
      <c r="X142" s="6"/>
      <c r="Y142" s="6"/>
      <c r="Z142" s="6"/>
      <c r="AA142" s="6"/>
      <c r="AB142" s="6"/>
      <c r="AC142" s="6"/>
      <c r="AD142" s="6"/>
    </row>
    <row r="143" spans="21:30" x14ac:dyDescent="0.2">
      <c r="U143" s="17"/>
      <c r="V143" s="6"/>
      <c r="W143" s="6"/>
      <c r="X143" s="6"/>
      <c r="Y143" s="6"/>
      <c r="Z143" s="6"/>
      <c r="AA143" s="6"/>
      <c r="AB143" s="6"/>
      <c r="AC143" s="6"/>
      <c r="AD143" s="6"/>
    </row>
    <row r="144" spans="21:30" x14ac:dyDescent="0.2">
      <c r="U144" s="17"/>
      <c r="V144" s="6"/>
      <c r="W144" s="6"/>
      <c r="X144" s="6"/>
      <c r="Y144" s="6"/>
      <c r="Z144" s="6"/>
      <c r="AA144" s="6"/>
      <c r="AB144" s="6"/>
      <c r="AC144" s="6"/>
      <c r="AD144" s="6"/>
    </row>
    <row r="145" spans="21:30" x14ac:dyDescent="0.2">
      <c r="U145" s="17"/>
      <c r="V145" s="6"/>
      <c r="W145" s="6"/>
      <c r="X145" s="6"/>
      <c r="Y145" s="6"/>
      <c r="Z145" s="6"/>
      <c r="AA145" s="6"/>
      <c r="AB145" s="6"/>
      <c r="AC145" s="6"/>
      <c r="AD145" s="6"/>
    </row>
    <row r="146" spans="21:30" x14ac:dyDescent="0.2">
      <c r="U146" s="17"/>
      <c r="V146" s="6"/>
      <c r="W146" s="6"/>
      <c r="X146" s="6"/>
      <c r="Y146" s="6"/>
      <c r="Z146" s="6"/>
      <c r="AA146" s="6"/>
      <c r="AB146" s="6"/>
      <c r="AC146" s="6"/>
      <c r="AD146" s="6"/>
    </row>
    <row r="147" spans="21:30" x14ac:dyDescent="0.2">
      <c r="U147" s="17"/>
      <c r="V147" s="6"/>
      <c r="W147" s="6"/>
      <c r="X147" s="6"/>
      <c r="Y147" s="6"/>
      <c r="Z147" s="6"/>
      <c r="AA147" s="6"/>
      <c r="AB147" s="6"/>
      <c r="AC147" s="6"/>
      <c r="AD14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9E0-B25A-A74A-94A2-ED7F8CDE0274}">
  <dimension ref="A3:E24"/>
  <sheetViews>
    <sheetView workbookViewId="0">
      <selection activeCell="C35" sqref="C35"/>
    </sheetView>
  </sheetViews>
  <sheetFormatPr baseColWidth="10" defaultRowHeight="16" x14ac:dyDescent="0.2"/>
  <cols>
    <col min="1" max="1" width="13" bestFit="1" customWidth="1"/>
    <col min="2" max="2" width="37.1640625" bestFit="1" customWidth="1"/>
    <col min="3" max="3" width="38.33203125" bestFit="1" customWidth="1"/>
    <col min="4" max="4" width="37" bestFit="1" customWidth="1"/>
  </cols>
  <sheetData>
    <row r="3" spans="1:4" x14ac:dyDescent="0.2">
      <c r="A3" s="18" t="s">
        <v>46</v>
      </c>
      <c r="B3" t="s">
        <v>49</v>
      </c>
      <c r="C3" t="s">
        <v>50</v>
      </c>
      <c r="D3" t="s">
        <v>51</v>
      </c>
    </row>
    <row r="4" spans="1:4" x14ac:dyDescent="0.2">
      <c r="A4" s="19">
        <v>7.75</v>
      </c>
      <c r="B4" s="21">
        <v>-0.6695982544304353</v>
      </c>
      <c r="C4" s="21">
        <v>0.44807923949580059</v>
      </c>
      <c r="D4" s="21">
        <v>18</v>
      </c>
    </row>
    <row r="5" spans="1:4" x14ac:dyDescent="0.2">
      <c r="A5" s="20" t="s">
        <v>17</v>
      </c>
      <c r="B5" s="21">
        <v>-2.2660220984579055E-2</v>
      </c>
      <c r="C5" s="21">
        <v>6.18626846109511E-3</v>
      </c>
      <c r="D5" s="21">
        <v>4</v>
      </c>
    </row>
    <row r="6" spans="1:4" x14ac:dyDescent="0.2">
      <c r="A6" s="20" t="s">
        <v>16</v>
      </c>
      <c r="B6" s="21">
        <v>-0.85443769255782287</v>
      </c>
      <c r="C6" s="21">
        <v>0.31140208315248963</v>
      </c>
      <c r="D6" s="21">
        <v>14</v>
      </c>
    </row>
    <row r="7" spans="1:4" x14ac:dyDescent="0.2">
      <c r="A7" s="19">
        <v>7.85</v>
      </c>
      <c r="B7" s="21">
        <v>-0.82339272420483078</v>
      </c>
      <c r="C7" s="21">
        <v>0.59991352570293144</v>
      </c>
      <c r="D7" s="21">
        <v>20</v>
      </c>
    </row>
    <row r="8" spans="1:4" x14ac:dyDescent="0.2">
      <c r="A8" s="20" t="s">
        <v>17</v>
      </c>
      <c r="B8" s="21">
        <v>-9.5421392680441197E-3</v>
      </c>
      <c r="C8" s="21">
        <v>1.3719026164979355E-2</v>
      </c>
      <c r="D8" s="21">
        <v>4</v>
      </c>
    </row>
    <row r="9" spans="1:4" x14ac:dyDescent="0.2">
      <c r="A9" s="20" t="s">
        <v>16</v>
      </c>
      <c r="B9" s="21">
        <v>-1.0268553704390275</v>
      </c>
      <c r="C9" s="21">
        <v>0.48481611772290295</v>
      </c>
      <c r="D9" s="21">
        <v>16</v>
      </c>
    </row>
    <row r="10" spans="1:4" x14ac:dyDescent="0.2">
      <c r="A10" s="19">
        <v>8.0500000000000007</v>
      </c>
      <c r="B10" s="21">
        <v>-0.56776839663651379</v>
      </c>
      <c r="C10" s="21">
        <v>0.4022930382259039</v>
      </c>
      <c r="D10" s="21">
        <v>18</v>
      </c>
    </row>
    <row r="11" spans="1:4" x14ac:dyDescent="0.2">
      <c r="A11" s="20" t="s">
        <v>17</v>
      </c>
      <c r="B11" s="21">
        <v>1.2006508033168595E-2</v>
      </c>
      <c r="C11" s="21">
        <v>1.7696958133870348E-2</v>
      </c>
      <c r="D11" s="21">
        <v>4</v>
      </c>
    </row>
    <row r="12" spans="1:4" x14ac:dyDescent="0.2">
      <c r="A12" s="20" t="s">
        <v>16</v>
      </c>
      <c r="B12" s="21">
        <v>-0.73341836939928029</v>
      </c>
      <c r="C12" s="21">
        <v>0.2803323042249185</v>
      </c>
      <c r="D12" s="21">
        <v>14</v>
      </c>
    </row>
    <row r="13" spans="1:4" x14ac:dyDescent="0.2">
      <c r="A13" s="19">
        <v>8.15</v>
      </c>
      <c r="B13" s="21">
        <v>-0.51243848349061372</v>
      </c>
      <c r="C13" s="21">
        <v>0.32865665179688458</v>
      </c>
      <c r="D13" s="21">
        <v>20</v>
      </c>
    </row>
    <row r="14" spans="1:4" x14ac:dyDescent="0.2">
      <c r="A14" s="20" t="s">
        <v>17</v>
      </c>
      <c r="B14" s="21">
        <v>4.0190670890532122E-3</v>
      </c>
      <c r="C14" s="21">
        <v>2.0983504776119346E-2</v>
      </c>
      <c r="D14" s="21">
        <v>4</v>
      </c>
    </row>
    <row r="15" spans="1:4" x14ac:dyDescent="0.2">
      <c r="A15" s="20" t="s">
        <v>16</v>
      </c>
      <c r="B15" s="21">
        <v>-0.64155287113553039</v>
      </c>
      <c r="C15" s="21">
        <v>0.21868177343110859</v>
      </c>
      <c r="D15" s="21">
        <v>16</v>
      </c>
    </row>
    <row r="16" spans="1:4" x14ac:dyDescent="0.2">
      <c r="A16" s="19" t="s">
        <v>47</v>
      </c>
      <c r="B16" s="21"/>
      <c r="C16" s="21"/>
      <c r="D16" s="21"/>
    </row>
    <row r="17" spans="1:5" x14ac:dyDescent="0.2">
      <c r="A17" s="20" t="s">
        <v>47</v>
      </c>
      <c r="B17" s="21"/>
      <c r="C17" s="21"/>
      <c r="D17" s="21"/>
    </row>
    <row r="18" spans="1:5" x14ac:dyDescent="0.2">
      <c r="A18" s="19" t="s">
        <v>48</v>
      </c>
      <c r="B18" s="21">
        <v>-0.64459505096202607</v>
      </c>
      <c r="C18" s="21">
        <v>0.46419738981600334</v>
      </c>
      <c r="D18" s="21">
        <v>76</v>
      </c>
    </row>
    <row r="21" spans="1:5" x14ac:dyDescent="0.2">
      <c r="A21">
        <v>7.75</v>
      </c>
      <c r="B21" s="21">
        <v>-0.85443769255782287</v>
      </c>
      <c r="C21" s="21">
        <v>0.31140208315248963</v>
      </c>
      <c r="D21" s="21">
        <v>14</v>
      </c>
      <c r="E21">
        <f>C21/SQRT(D21)</f>
        <v>8.3225707477450422E-2</v>
      </c>
    </row>
    <row r="22" spans="1:5" x14ac:dyDescent="0.2">
      <c r="A22">
        <v>7.85</v>
      </c>
      <c r="B22" s="21">
        <v>-1.0268553704390275</v>
      </c>
      <c r="C22" s="21">
        <v>0.48481611772290295</v>
      </c>
      <c r="D22" s="21">
        <v>16</v>
      </c>
      <c r="E22">
        <f t="shared" ref="E22:E24" si="0">C22/SQRT(D22)</f>
        <v>0.12120402943072574</v>
      </c>
    </row>
    <row r="23" spans="1:5" x14ac:dyDescent="0.2">
      <c r="A23">
        <v>8.0500000000000007</v>
      </c>
      <c r="B23" s="21">
        <v>-0.73341836939928029</v>
      </c>
      <c r="C23" s="21">
        <v>0.2803323042249185</v>
      </c>
      <c r="D23" s="21">
        <v>14</v>
      </c>
      <c r="E23">
        <f t="shared" si="0"/>
        <v>7.4921959775323288E-2</v>
      </c>
    </row>
    <row r="24" spans="1:5" x14ac:dyDescent="0.2">
      <c r="A24">
        <v>8.15</v>
      </c>
      <c r="B24" s="21">
        <v>-0.64155287113553039</v>
      </c>
      <c r="C24" s="21">
        <v>0.21868177343110859</v>
      </c>
      <c r="D24" s="21">
        <v>16</v>
      </c>
      <c r="E24">
        <f t="shared" si="0"/>
        <v>5.4670443357777147E-2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9_14_20</vt:lpstr>
      <vt:lpstr>10_16_20</vt:lpstr>
      <vt:lpstr>comparison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</dc:creator>
  <cp:lastModifiedBy>John Morris</cp:lastModifiedBy>
  <dcterms:created xsi:type="dcterms:W3CDTF">2020-09-18T18:10:08Z</dcterms:created>
  <dcterms:modified xsi:type="dcterms:W3CDTF">2020-11-30T17:01:43Z</dcterms:modified>
</cp:coreProperties>
</file>