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morris/Desktop/SpongeExp1/finalizedData/mechanicalBioerosion/"/>
    </mc:Choice>
  </mc:AlternateContent>
  <xr:revisionPtr revIDLastSave="0" documentId="13_ncr:1_{B14CAC1C-4B06-B14E-91D3-714088425D1C}" xr6:coauthVersionLast="37" xr6:coauthVersionMax="37" xr10:uidLastSave="{00000000-0000-0000-0000-000000000000}"/>
  <bookViews>
    <workbookView xWindow="0" yWindow="460" windowWidth="26120" windowHeight="15840" activeTab="1" xr2:uid="{00000000-000D-0000-FFFF-FFFF00000000}"/>
  </bookViews>
  <sheets>
    <sheet name="Sheet1" sheetId="23" r:id="rId1"/>
    <sheet name="condensed" sheetId="19" r:id="rId2"/>
    <sheet name="raw" sheetId="2" r:id="rId3"/>
    <sheet name="summary" sheetId="22" r:id="rId4"/>
  </sheets>
  <calcPr calcId="179021"/>
  <pivotCaches>
    <pivotCache cacheId="13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" i="19" l="1"/>
  <c r="W20" i="19" s="1"/>
  <c r="S32" i="19"/>
  <c r="W32" i="19" s="1"/>
  <c r="S44" i="19"/>
  <c r="S14" i="19"/>
  <c r="S26" i="19"/>
  <c r="W26" i="19" s="1"/>
  <c r="S39" i="19"/>
  <c r="W39" i="19" s="1"/>
  <c r="S8" i="19"/>
  <c r="W8" i="19" s="1"/>
  <c r="S2" i="19"/>
  <c r="W2" i="19" s="1"/>
  <c r="S27" i="19"/>
  <c r="W27" i="19" s="1"/>
  <c r="S45" i="19"/>
  <c r="W45" i="19" s="1"/>
  <c r="S21" i="19"/>
  <c r="S33" i="19"/>
  <c r="S3" i="19"/>
  <c r="S15" i="19"/>
  <c r="W15" i="19" s="1"/>
  <c r="S40" i="19"/>
  <c r="W40" i="19" s="1"/>
  <c r="S22" i="19"/>
  <c r="W22" i="19" s="1"/>
  <c r="S9" i="19"/>
  <c r="S41" i="19"/>
  <c r="W41" i="19" s="1"/>
  <c r="S46" i="19"/>
  <c r="S16" i="19"/>
  <c r="S23" i="19"/>
  <c r="S10" i="19"/>
  <c r="W10" i="19" s="1"/>
  <c r="S17" i="19"/>
  <c r="W17" i="19" s="1"/>
  <c r="S4" i="19"/>
  <c r="W4" i="19" s="1"/>
  <c r="S24" i="19"/>
  <c r="S11" i="19"/>
  <c r="W11" i="19" s="1"/>
  <c r="S28" i="19"/>
  <c r="S29" i="19"/>
  <c r="S47" i="19"/>
  <c r="S5" i="19"/>
  <c r="W5" i="19" s="1"/>
  <c r="S42" i="19"/>
  <c r="W42" i="19" s="1"/>
  <c r="S43" i="19"/>
  <c r="W43" i="19" s="1"/>
  <c r="S30" i="19"/>
  <c r="S18" i="19"/>
  <c r="W18" i="19" s="1"/>
  <c r="S34" i="19"/>
  <c r="S12" i="19"/>
  <c r="S19" i="19"/>
  <c r="S48" i="19"/>
  <c r="W48" i="19" s="1"/>
  <c r="S25" i="19"/>
  <c r="W25" i="19" s="1"/>
  <c r="S31" i="19"/>
  <c r="W31" i="19" s="1"/>
  <c r="S35" i="19"/>
  <c r="S6" i="19"/>
  <c r="W6" i="19" s="1"/>
  <c r="S13" i="19"/>
  <c r="S36" i="19"/>
  <c r="S49" i="19"/>
  <c r="S7" i="19"/>
  <c r="W7" i="19" s="1"/>
  <c r="S37" i="19"/>
  <c r="W37" i="19" s="1"/>
  <c r="S38" i="19"/>
  <c r="W38" i="19" s="1"/>
  <c r="L14" i="19"/>
  <c r="L2" i="19"/>
  <c r="L38" i="19"/>
  <c r="K20" i="19"/>
  <c r="L20" i="19" s="1"/>
  <c r="K14" i="19"/>
  <c r="K2" i="19"/>
  <c r="K33" i="19"/>
  <c r="L33" i="19" s="1"/>
  <c r="K22" i="19"/>
  <c r="L22" i="19" s="1"/>
  <c r="K9" i="19"/>
  <c r="L9" i="19" s="1"/>
  <c r="K16" i="19"/>
  <c r="L16" i="19" s="1"/>
  <c r="K4" i="19"/>
  <c r="L4" i="19" s="1"/>
  <c r="K29" i="19"/>
  <c r="L29" i="19" s="1"/>
  <c r="K43" i="19"/>
  <c r="L43" i="19" s="1"/>
  <c r="K30" i="19"/>
  <c r="L30" i="19" s="1"/>
  <c r="K12" i="19"/>
  <c r="L12" i="19" s="1"/>
  <c r="K31" i="19"/>
  <c r="L31" i="19" s="1"/>
  <c r="K36" i="19"/>
  <c r="L36" i="19" s="1"/>
  <c r="J20" i="19"/>
  <c r="J32" i="19"/>
  <c r="K32" i="19" s="1"/>
  <c r="L32" i="19" s="1"/>
  <c r="J44" i="19"/>
  <c r="K44" i="19" s="1"/>
  <c r="L44" i="19" s="1"/>
  <c r="J14" i="19"/>
  <c r="J26" i="19"/>
  <c r="K26" i="19" s="1"/>
  <c r="L26" i="19" s="1"/>
  <c r="J39" i="19"/>
  <c r="K39" i="19" s="1"/>
  <c r="L39" i="19" s="1"/>
  <c r="J8" i="19"/>
  <c r="K8" i="19" s="1"/>
  <c r="L8" i="19" s="1"/>
  <c r="J2" i="19"/>
  <c r="J27" i="19"/>
  <c r="K27" i="19" s="1"/>
  <c r="L27" i="19" s="1"/>
  <c r="J45" i="19"/>
  <c r="K45" i="19" s="1"/>
  <c r="L45" i="19" s="1"/>
  <c r="J21" i="19"/>
  <c r="K21" i="19" s="1"/>
  <c r="L21" i="19" s="1"/>
  <c r="J33" i="19"/>
  <c r="J3" i="19"/>
  <c r="K3" i="19" s="1"/>
  <c r="L3" i="19" s="1"/>
  <c r="J15" i="19"/>
  <c r="K15" i="19" s="1"/>
  <c r="L15" i="19" s="1"/>
  <c r="J40" i="19"/>
  <c r="K40" i="19" s="1"/>
  <c r="L40" i="19" s="1"/>
  <c r="J22" i="19"/>
  <c r="J9" i="19"/>
  <c r="J41" i="19"/>
  <c r="K41" i="19" s="1"/>
  <c r="L41" i="19" s="1"/>
  <c r="J46" i="19"/>
  <c r="K46" i="19" s="1"/>
  <c r="L46" i="19" s="1"/>
  <c r="J16" i="19"/>
  <c r="J23" i="19"/>
  <c r="K23" i="19" s="1"/>
  <c r="L23" i="19" s="1"/>
  <c r="J10" i="19"/>
  <c r="K10" i="19" s="1"/>
  <c r="L10" i="19" s="1"/>
  <c r="J17" i="19"/>
  <c r="K17" i="19" s="1"/>
  <c r="L17" i="19" s="1"/>
  <c r="J4" i="19"/>
  <c r="J24" i="19"/>
  <c r="K24" i="19" s="1"/>
  <c r="L24" i="19" s="1"/>
  <c r="J11" i="19"/>
  <c r="K11" i="19" s="1"/>
  <c r="L11" i="19" s="1"/>
  <c r="J28" i="19"/>
  <c r="K28" i="19" s="1"/>
  <c r="L28" i="19" s="1"/>
  <c r="J29" i="19"/>
  <c r="J47" i="19"/>
  <c r="K47" i="19" s="1"/>
  <c r="L47" i="19" s="1"/>
  <c r="J5" i="19"/>
  <c r="K5" i="19" s="1"/>
  <c r="L5" i="19" s="1"/>
  <c r="J42" i="19"/>
  <c r="K42" i="19" s="1"/>
  <c r="L42" i="19" s="1"/>
  <c r="J43" i="19"/>
  <c r="J30" i="19"/>
  <c r="J18" i="19"/>
  <c r="K18" i="19" s="1"/>
  <c r="L18" i="19" s="1"/>
  <c r="J34" i="19"/>
  <c r="K34" i="19" s="1"/>
  <c r="L34" i="19" s="1"/>
  <c r="J12" i="19"/>
  <c r="J19" i="19"/>
  <c r="K19" i="19" s="1"/>
  <c r="L19" i="19" s="1"/>
  <c r="J48" i="19"/>
  <c r="K48" i="19" s="1"/>
  <c r="L48" i="19" s="1"/>
  <c r="J25" i="19"/>
  <c r="K25" i="19" s="1"/>
  <c r="L25" i="19" s="1"/>
  <c r="J31" i="19"/>
  <c r="J35" i="19"/>
  <c r="K35" i="19" s="1"/>
  <c r="L35" i="19" s="1"/>
  <c r="J6" i="19"/>
  <c r="K6" i="19" s="1"/>
  <c r="L6" i="19" s="1"/>
  <c r="J13" i="19"/>
  <c r="K13" i="19" s="1"/>
  <c r="L13" i="19" s="1"/>
  <c r="J36" i="19"/>
  <c r="J49" i="19"/>
  <c r="K49" i="19" s="1"/>
  <c r="L49" i="19" s="1"/>
  <c r="J7" i="19"/>
  <c r="K7" i="19" s="1"/>
  <c r="L7" i="19" s="1"/>
  <c r="J37" i="19"/>
  <c r="K37" i="19" s="1"/>
  <c r="L37" i="19" s="1"/>
  <c r="J38" i="19"/>
  <c r="K38" i="19" s="1"/>
  <c r="G20" i="19"/>
  <c r="H20" i="19" s="1"/>
  <c r="I20" i="19" s="1"/>
  <c r="G32" i="19"/>
  <c r="H32" i="19" s="1"/>
  <c r="I32" i="19" s="1"/>
  <c r="G44" i="19"/>
  <c r="H44" i="19" s="1"/>
  <c r="I44" i="19" s="1"/>
  <c r="G14" i="19"/>
  <c r="H14" i="19" s="1"/>
  <c r="I14" i="19" s="1"/>
  <c r="G26" i="19"/>
  <c r="H26" i="19" s="1"/>
  <c r="I26" i="19" s="1"/>
  <c r="G39" i="19"/>
  <c r="H39" i="19" s="1"/>
  <c r="I39" i="19" s="1"/>
  <c r="G8" i="19"/>
  <c r="H8" i="19" s="1"/>
  <c r="I8" i="19" s="1"/>
  <c r="G2" i="19"/>
  <c r="H2" i="19" s="1"/>
  <c r="I2" i="19" s="1"/>
  <c r="G27" i="19"/>
  <c r="H27" i="19" s="1"/>
  <c r="I27" i="19" s="1"/>
  <c r="G45" i="19"/>
  <c r="H45" i="19" s="1"/>
  <c r="I45" i="19" s="1"/>
  <c r="G21" i="19"/>
  <c r="H21" i="19" s="1"/>
  <c r="I21" i="19" s="1"/>
  <c r="G33" i="19"/>
  <c r="H33" i="19" s="1"/>
  <c r="I33" i="19" s="1"/>
  <c r="G3" i="19"/>
  <c r="H3" i="19" s="1"/>
  <c r="I3" i="19" s="1"/>
  <c r="G15" i="19"/>
  <c r="H15" i="19" s="1"/>
  <c r="I15" i="19" s="1"/>
  <c r="G40" i="19"/>
  <c r="H40" i="19" s="1"/>
  <c r="I40" i="19" s="1"/>
  <c r="G22" i="19"/>
  <c r="H22" i="19" s="1"/>
  <c r="I22" i="19" s="1"/>
  <c r="G9" i="19"/>
  <c r="H9" i="19" s="1"/>
  <c r="I9" i="19" s="1"/>
  <c r="G41" i="19"/>
  <c r="H41" i="19" s="1"/>
  <c r="I41" i="19" s="1"/>
  <c r="G46" i="19"/>
  <c r="H46" i="19" s="1"/>
  <c r="I46" i="19" s="1"/>
  <c r="G16" i="19"/>
  <c r="H16" i="19" s="1"/>
  <c r="I16" i="19" s="1"/>
  <c r="G23" i="19"/>
  <c r="H23" i="19" s="1"/>
  <c r="I23" i="19" s="1"/>
  <c r="G10" i="19"/>
  <c r="H10" i="19" s="1"/>
  <c r="I10" i="19" s="1"/>
  <c r="G17" i="19"/>
  <c r="H17" i="19" s="1"/>
  <c r="I17" i="19" s="1"/>
  <c r="G4" i="19"/>
  <c r="H4" i="19" s="1"/>
  <c r="I4" i="19" s="1"/>
  <c r="G24" i="19"/>
  <c r="H24" i="19" s="1"/>
  <c r="I24" i="19" s="1"/>
  <c r="G11" i="19"/>
  <c r="H11" i="19" s="1"/>
  <c r="I11" i="19" s="1"/>
  <c r="G28" i="19"/>
  <c r="H28" i="19" s="1"/>
  <c r="I28" i="19" s="1"/>
  <c r="G29" i="19"/>
  <c r="H29" i="19" s="1"/>
  <c r="I29" i="19" s="1"/>
  <c r="G47" i="19"/>
  <c r="H47" i="19" s="1"/>
  <c r="I47" i="19" s="1"/>
  <c r="G5" i="19"/>
  <c r="H5" i="19" s="1"/>
  <c r="I5" i="19" s="1"/>
  <c r="G42" i="19"/>
  <c r="H42" i="19" s="1"/>
  <c r="I42" i="19" s="1"/>
  <c r="G43" i="19"/>
  <c r="H43" i="19" s="1"/>
  <c r="I43" i="19" s="1"/>
  <c r="G30" i="19"/>
  <c r="H30" i="19" s="1"/>
  <c r="I30" i="19" s="1"/>
  <c r="G18" i="19"/>
  <c r="H18" i="19" s="1"/>
  <c r="I18" i="19" s="1"/>
  <c r="G34" i="19"/>
  <c r="H34" i="19" s="1"/>
  <c r="I34" i="19" s="1"/>
  <c r="G12" i="19"/>
  <c r="H12" i="19" s="1"/>
  <c r="I12" i="19" s="1"/>
  <c r="G19" i="19"/>
  <c r="H19" i="19" s="1"/>
  <c r="I19" i="19" s="1"/>
  <c r="G48" i="19"/>
  <c r="H48" i="19" s="1"/>
  <c r="I48" i="19" s="1"/>
  <c r="G25" i="19"/>
  <c r="H25" i="19" s="1"/>
  <c r="I25" i="19" s="1"/>
  <c r="G31" i="19"/>
  <c r="H31" i="19" s="1"/>
  <c r="I31" i="19" s="1"/>
  <c r="G35" i="19"/>
  <c r="H35" i="19" s="1"/>
  <c r="I35" i="19" s="1"/>
  <c r="G6" i="19"/>
  <c r="H6" i="19" s="1"/>
  <c r="I6" i="19" s="1"/>
  <c r="G13" i="19"/>
  <c r="H13" i="19" s="1"/>
  <c r="I13" i="19" s="1"/>
  <c r="G36" i="19"/>
  <c r="H36" i="19" s="1"/>
  <c r="I36" i="19" s="1"/>
  <c r="G49" i="19"/>
  <c r="H49" i="19" s="1"/>
  <c r="I49" i="19" s="1"/>
  <c r="G7" i="19"/>
  <c r="H7" i="19" s="1"/>
  <c r="I7" i="19" s="1"/>
  <c r="G37" i="19"/>
  <c r="H37" i="19" s="1"/>
  <c r="I37" i="19" s="1"/>
  <c r="G38" i="19"/>
  <c r="H38" i="19" s="1"/>
  <c r="I38" i="19" s="1"/>
  <c r="X37" i="19" l="1"/>
  <c r="V41" i="19"/>
  <c r="X7" i="19"/>
  <c r="X6" i="19"/>
  <c r="X5" i="19"/>
  <c r="X11" i="19"/>
  <c r="X15" i="19"/>
  <c r="X45" i="19"/>
  <c r="X12" i="19"/>
  <c r="X4" i="19"/>
  <c r="V25" i="19"/>
  <c r="V17" i="19"/>
  <c r="X31" i="19"/>
  <c r="V5" i="19"/>
  <c r="X47" i="19"/>
  <c r="X30" i="19"/>
  <c r="X36" i="19"/>
  <c r="V32" i="19"/>
  <c r="W36" i="19"/>
  <c r="U36" i="19"/>
  <c r="T36" i="19"/>
  <c r="W12" i="19"/>
  <c r="U12" i="19"/>
  <c r="T12" i="19"/>
  <c r="W29" i="19"/>
  <c r="U29" i="19"/>
  <c r="T29" i="19"/>
  <c r="X29" i="19" s="1"/>
  <c r="W16" i="19"/>
  <c r="U16" i="19"/>
  <c r="T16" i="19"/>
  <c r="X16" i="19" s="1"/>
  <c r="W33" i="19"/>
  <c r="U33" i="19"/>
  <c r="T33" i="19"/>
  <c r="X33" i="19" s="1"/>
  <c r="W14" i="19"/>
  <c r="U14" i="19"/>
  <c r="T14" i="19"/>
  <c r="T38" i="19"/>
  <c r="T43" i="19"/>
  <c r="V43" i="19" s="1"/>
  <c r="T22" i="19"/>
  <c r="V22" i="19" s="1"/>
  <c r="U38" i="19"/>
  <c r="U43" i="19"/>
  <c r="U22" i="19"/>
  <c r="V49" i="19"/>
  <c r="V30" i="19"/>
  <c r="V47" i="19"/>
  <c r="V9" i="19"/>
  <c r="V3" i="19"/>
  <c r="W13" i="19"/>
  <c r="U13" i="19"/>
  <c r="T13" i="19"/>
  <c r="W34" i="19"/>
  <c r="U34" i="19"/>
  <c r="T34" i="19"/>
  <c r="W28" i="19"/>
  <c r="U28" i="19"/>
  <c r="T28" i="19"/>
  <c r="V28" i="19" s="1"/>
  <c r="W46" i="19"/>
  <c r="U46" i="19"/>
  <c r="T46" i="19"/>
  <c r="X46" i="19" s="1"/>
  <c r="W21" i="19"/>
  <c r="U21" i="19"/>
  <c r="T21" i="19"/>
  <c r="W44" i="19"/>
  <c r="U44" i="19"/>
  <c r="T44" i="19"/>
  <c r="T37" i="19"/>
  <c r="V37" i="19" s="1"/>
  <c r="T42" i="19"/>
  <c r="X42" i="19" s="1"/>
  <c r="T40" i="19"/>
  <c r="X40" i="19" s="1"/>
  <c r="U37" i="19"/>
  <c r="U42" i="19"/>
  <c r="U40" i="19"/>
  <c r="V36" i="19"/>
  <c r="V12" i="19"/>
  <c r="V16" i="19"/>
  <c r="V33" i="19"/>
  <c r="V14" i="19"/>
  <c r="T31" i="19"/>
  <c r="V31" i="19" s="1"/>
  <c r="T4" i="19"/>
  <c r="V4" i="19" s="1"/>
  <c r="T2" i="19"/>
  <c r="V2" i="19" s="1"/>
  <c r="U31" i="19"/>
  <c r="U4" i="19"/>
  <c r="U2" i="19"/>
  <c r="V13" i="19"/>
  <c r="V34" i="19"/>
  <c r="V46" i="19"/>
  <c r="V21" i="19"/>
  <c r="V44" i="19"/>
  <c r="X13" i="19"/>
  <c r="X34" i="19"/>
  <c r="X28" i="19"/>
  <c r="X21" i="19"/>
  <c r="X44" i="19"/>
  <c r="X14" i="19"/>
  <c r="T25" i="19"/>
  <c r="X25" i="19" s="1"/>
  <c r="T17" i="19"/>
  <c r="X17" i="19" s="1"/>
  <c r="T8" i="19"/>
  <c r="V8" i="19" s="1"/>
  <c r="U25" i="19"/>
  <c r="U17" i="19"/>
  <c r="U8" i="19"/>
  <c r="W49" i="19"/>
  <c r="U49" i="19"/>
  <c r="T49" i="19"/>
  <c r="X49" i="19" s="1"/>
  <c r="W35" i="19"/>
  <c r="U35" i="19"/>
  <c r="T35" i="19"/>
  <c r="V35" i="19" s="1"/>
  <c r="W19" i="19"/>
  <c r="U19" i="19"/>
  <c r="T19" i="19"/>
  <c r="X19" i="19" s="1"/>
  <c r="W30" i="19"/>
  <c r="U30" i="19"/>
  <c r="T30" i="19"/>
  <c r="W47" i="19"/>
  <c r="U47" i="19"/>
  <c r="T47" i="19"/>
  <c r="W24" i="19"/>
  <c r="U24" i="19"/>
  <c r="T24" i="19"/>
  <c r="V24" i="19" s="1"/>
  <c r="W23" i="19"/>
  <c r="U23" i="19"/>
  <c r="T23" i="19"/>
  <c r="X23" i="19" s="1"/>
  <c r="W9" i="19"/>
  <c r="U9" i="19"/>
  <c r="T9" i="19"/>
  <c r="X9" i="19" s="1"/>
  <c r="W3" i="19"/>
  <c r="U3" i="19"/>
  <c r="T3" i="19"/>
  <c r="X3" i="19" s="1"/>
  <c r="T7" i="19"/>
  <c r="V7" i="19" s="1"/>
  <c r="T6" i="19"/>
  <c r="V6" i="19" s="1"/>
  <c r="T48" i="19"/>
  <c r="X48" i="19" s="1"/>
  <c r="T18" i="19"/>
  <c r="V18" i="19" s="1"/>
  <c r="T5" i="19"/>
  <c r="T11" i="19"/>
  <c r="V11" i="19" s="1"/>
  <c r="T10" i="19"/>
  <c r="X10" i="19" s="1"/>
  <c r="T41" i="19"/>
  <c r="X41" i="19" s="1"/>
  <c r="T15" i="19"/>
  <c r="V15" i="19" s="1"/>
  <c r="T45" i="19"/>
  <c r="V45" i="19" s="1"/>
  <c r="T39" i="19"/>
  <c r="X39" i="19" s="1"/>
  <c r="T32" i="19"/>
  <c r="X32" i="19" s="1"/>
  <c r="U7" i="19"/>
  <c r="U6" i="19"/>
  <c r="U48" i="19"/>
  <c r="U18" i="19"/>
  <c r="U5" i="19"/>
  <c r="U11" i="19"/>
  <c r="U10" i="19"/>
  <c r="U41" i="19"/>
  <c r="U15" i="19"/>
  <c r="U45" i="19"/>
  <c r="U39" i="19"/>
  <c r="U32" i="19"/>
  <c r="T27" i="19"/>
  <c r="X27" i="19" s="1"/>
  <c r="T26" i="19"/>
  <c r="X26" i="19" s="1"/>
  <c r="T20" i="19"/>
  <c r="V20" i="19" s="1"/>
  <c r="U27" i="19"/>
  <c r="U26" i="19"/>
  <c r="U20" i="19"/>
  <c r="F20" i="19"/>
  <c r="F32" i="19"/>
  <c r="F44" i="19"/>
  <c r="F14" i="19"/>
  <c r="F26" i="19"/>
  <c r="F39" i="19"/>
  <c r="F8" i="19"/>
  <c r="F2" i="19"/>
  <c r="F27" i="19"/>
  <c r="F45" i="19"/>
  <c r="F21" i="19"/>
  <c r="F33" i="19"/>
  <c r="F3" i="19"/>
  <c r="F15" i="19"/>
  <c r="F40" i="19"/>
  <c r="F22" i="19"/>
  <c r="F9" i="19"/>
  <c r="F41" i="19"/>
  <c r="F46" i="19"/>
  <c r="F16" i="19"/>
  <c r="F23" i="19"/>
  <c r="F10" i="19"/>
  <c r="F17" i="19"/>
  <c r="F4" i="19"/>
  <c r="F24" i="19"/>
  <c r="F11" i="19"/>
  <c r="F28" i="19"/>
  <c r="F29" i="19"/>
  <c r="F47" i="19"/>
  <c r="F5" i="19"/>
  <c r="F42" i="19"/>
  <c r="F43" i="19"/>
  <c r="F30" i="19"/>
  <c r="F18" i="19"/>
  <c r="F34" i="19"/>
  <c r="F12" i="19"/>
  <c r="F19" i="19"/>
  <c r="F48" i="19"/>
  <c r="F25" i="19"/>
  <c r="F31" i="19"/>
  <c r="F35" i="19"/>
  <c r="F6" i="19"/>
  <c r="F13" i="19"/>
  <c r="F36" i="19"/>
  <c r="F49" i="19"/>
  <c r="F7" i="19"/>
  <c r="F37" i="19"/>
  <c r="F38" i="19"/>
  <c r="Y49" i="19" l="1"/>
  <c r="M49" i="19"/>
  <c r="N49" i="19" s="1"/>
  <c r="O49" i="19" s="1"/>
  <c r="Z49" i="19" s="1"/>
  <c r="Y19" i="19"/>
  <c r="M19" i="19"/>
  <c r="N19" i="19" s="1"/>
  <c r="O19" i="19" s="1"/>
  <c r="Z19" i="19" s="1"/>
  <c r="Y24" i="19"/>
  <c r="M24" i="19"/>
  <c r="N24" i="19" s="1"/>
  <c r="O24" i="19" s="1"/>
  <c r="Z24" i="19" s="1"/>
  <c r="Y9" i="19"/>
  <c r="M9" i="19"/>
  <c r="N9" i="19" s="1"/>
  <c r="O9" i="19" s="1"/>
  <c r="Z9" i="19" s="1"/>
  <c r="Y27" i="19"/>
  <c r="M27" i="19"/>
  <c r="N27" i="19" s="1"/>
  <c r="O27" i="19" s="1"/>
  <c r="Z27" i="19" s="1"/>
  <c r="Y20" i="19"/>
  <c r="M20" i="19"/>
  <c r="N20" i="19" s="1"/>
  <c r="O20" i="19" s="1"/>
  <c r="Z20" i="19" s="1"/>
  <c r="Y36" i="19"/>
  <c r="M36" i="19"/>
  <c r="N36" i="19" s="1"/>
  <c r="O36" i="19" s="1"/>
  <c r="Z36" i="19" s="1"/>
  <c r="Y31" i="19"/>
  <c r="M31" i="19"/>
  <c r="N31" i="19" s="1"/>
  <c r="O31" i="19" s="1"/>
  <c r="Z31" i="19" s="1"/>
  <c r="Y29" i="19"/>
  <c r="M29" i="19"/>
  <c r="N29" i="19" s="1"/>
  <c r="O29" i="19" s="1"/>
  <c r="Z29" i="19" s="1"/>
  <c r="Y16" i="19"/>
  <c r="M16" i="19"/>
  <c r="N16" i="19" s="1"/>
  <c r="O16" i="19" s="1"/>
  <c r="Z16" i="19" s="1"/>
  <c r="Y33" i="19"/>
  <c r="M33" i="19"/>
  <c r="N33" i="19" s="1"/>
  <c r="O33" i="19" s="1"/>
  <c r="Z33" i="19" s="1"/>
  <c r="Y14" i="19"/>
  <c r="M14" i="19"/>
  <c r="N14" i="19" s="1"/>
  <c r="O14" i="19" s="1"/>
  <c r="Z14" i="19" s="1"/>
  <c r="Y44" i="19"/>
  <c r="M44" i="19"/>
  <c r="N44" i="19" s="1"/>
  <c r="O44" i="19" s="1"/>
  <c r="Z44" i="19" s="1"/>
  <c r="V29" i="19"/>
  <c r="V26" i="19"/>
  <c r="V23" i="19"/>
  <c r="V19" i="19"/>
  <c r="X38" i="19"/>
  <c r="V38" i="19"/>
  <c r="X2" i="19"/>
  <c r="X18" i="19"/>
  <c r="V39" i="19"/>
  <c r="X8" i="19"/>
  <c r="V42" i="19"/>
  <c r="Y35" i="19"/>
  <c r="M35" i="19"/>
  <c r="N35" i="19" s="1"/>
  <c r="O35" i="19" s="1"/>
  <c r="Z35" i="19" s="1"/>
  <c r="Y30" i="19"/>
  <c r="M30" i="19"/>
  <c r="N30" i="19" s="1"/>
  <c r="O30" i="19" s="1"/>
  <c r="Z30" i="19" s="1"/>
  <c r="Y47" i="19"/>
  <c r="M47" i="19"/>
  <c r="N47" i="19" s="1"/>
  <c r="O47" i="19" s="1"/>
  <c r="Z47" i="19" s="1"/>
  <c r="Y23" i="19"/>
  <c r="M23" i="19"/>
  <c r="N23" i="19" s="1"/>
  <c r="O23" i="19" s="1"/>
  <c r="Z23" i="19" s="1"/>
  <c r="Y3" i="19"/>
  <c r="M3" i="19"/>
  <c r="N3" i="19" s="1"/>
  <c r="O3" i="19" s="1"/>
  <c r="Z3" i="19" s="1"/>
  <c r="Y26" i="19"/>
  <c r="M26" i="19"/>
  <c r="N26" i="19" s="1"/>
  <c r="O26" i="19" s="1"/>
  <c r="Z26" i="19" s="1"/>
  <c r="X24" i="19"/>
  <c r="X20" i="19"/>
  <c r="M38" i="19"/>
  <c r="N38" i="19" s="1"/>
  <c r="O38" i="19" s="1"/>
  <c r="Z38" i="19" s="1"/>
  <c r="Y38" i="19"/>
  <c r="Y12" i="19"/>
  <c r="M12" i="19"/>
  <c r="N12" i="19" s="1"/>
  <c r="O12" i="19" s="1"/>
  <c r="Z12" i="19" s="1"/>
  <c r="M43" i="19"/>
  <c r="N43" i="19" s="1"/>
  <c r="O43" i="19" s="1"/>
  <c r="Z43" i="19" s="1"/>
  <c r="Y43" i="19"/>
  <c r="Y4" i="19"/>
  <c r="M4" i="19"/>
  <c r="N4" i="19" s="1"/>
  <c r="O4" i="19" s="1"/>
  <c r="Z4" i="19" s="1"/>
  <c r="M22" i="19"/>
  <c r="N22" i="19" s="1"/>
  <c r="O22" i="19" s="1"/>
  <c r="Z22" i="19" s="1"/>
  <c r="Y22" i="19"/>
  <c r="Y2" i="19"/>
  <c r="M2" i="19"/>
  <c r="N2" i="19" s="1"/>
  <c r="O2" i="19" s="1"/>
  <c r="Z2" i="19" s="1"/>
  <c r="X35" i="19"/>
  <c r="V48" i="19"/>
  <c r="V40" i="19"/>
  <c r="M37" i="19"/>
  <c r="N37" i="19" s="1"/>
  <c r="O37" i="19" s="1"/>
  <c r="Z37" i="19" s="1"/>
  <c r="Y37" i="19"/>
  <c r="Y13" i="19"/>
  <c r="M13" i="19"/>
  <c r="N13" i="19" s="1"/>
  <c r="O13" i="19" s="1"/>
  <c r="Z13" i="19" s="1"/>
  <c r="M25" i="19"/>
  <c r="N25" i="19" s="1"/>
  <c r="O25" i="19" s="1"/>
  <c r="Z25" i="19" s="1"/>
  <c r="Y25" i="19"/>
  <c r="Y34" i="19"/>
  <c r="M34" i="19"/>
  <c r="N34" i="19" s="1"/>
  <c r="O34" i="19" s="1"/>
  <c r="Z34" i="19" s="1"/>
  <c r="M42" i="19"/>
  <c r="N42" i="19" s="1"/>
  <c r="O42" i="19" s="1"/>
  <c r="Z42" i="19" s="1"/>
  <c r="Y42" i="19"/>
  <c r="Y28" i="19"/>
  <c r="M28" i="19"/>
  <c r="N28" i="19" s="1"/>
  <c r="O28" i="19" s="1"/>
  <c r="Z28" i="19" s="1"/>
  <c r="M17" i="19"/>
  <c r="N17" i="19" s="1"/>
  <c r="O17" i="19" s="1"/>
  <c r="Z17" i="19" s="1"/>
  <c r="Y17" i="19"/>
  <c r="Y46" i="19"/>
  <c r="M46" i="19"/>
  <c r="N46" i="19" s="1"/>
  <c r="O46" i="19" s="1"/>
  <c r="Z46" i="19" s="1"/>
  <c r="M40" i="19"/>
  <c r="N40" i="19" s="1"/>
  <c r="O40" i="19" s="1"/>
  <c r="Z40" i="19" s="1"/>
  <c r="Y40" i="19"/>
  <c r="Y21" i="19"/>
  <c r="M21" i="19"/>
  <c r="N21" i="19" s="1"/>
  <c r="O21" i="19" s="1"/>
  <c r="Z21" i="19" s="1"/>
  <c r="M8" i="19"/>
  <c r="N8" i="19" s="1"/>
  <c r="O8" i="19" s="1"/>
  <c r="Z8" i="19" s="1"/>
  <c r="Y8" i="19"/>
  <c r="Y7" i="19"/>
  <c r="M7" i="19"/>
  <c r="N7" i="19" s="1"/>
  <c r="O7" i="19" s="1"/>
  <c r="Z7" i="19" s="1"/>
  <c r="Y6" i="19"/>
  <c r="M6" i="19"/>
  <c r="N6" i="19" s="1"/>
  <c r="O6" i="19" s="1"/>
  <c r="Z6" i="19" s="1"/>
  <c r="Y48" i="19"/>
  <c r="M48" i="19"/>
  <c r="N48" i="19" s="1"/>
  <c r="O48" i="19" s="1"/>
  <c r="Z48" i="19" s="1"/>
  <c r="Y18" i="19"/>
  <c r="M18" i="19"/>
  <c r="N18" i="19" s="1"/>
  <c r="O18" i="19" s="1"/>
  <c r="Z18" i="19" s="1"/>
  <c r="Y5" i="19"/>
  <c r="M5" i="19"/>
  <c r="N5" i="19" s="1"/>
  <c r="O5" i="19" s="1"/>
  <c r="Z5" i="19" s="1"/>
  <c r="Y11" i="19"/>
  <c r="M11" i="19"/>
  <c r="N11" i="19" s="1"/>
  <c r="O11" i="19" s="1"/>
  <c r="Z11" i="19" s="1"/>
  <c r="Y10" i="19"/>
  <c r="M10" i="19"/>
  <c r="N10" i="19" s="1"/>
  <c r="O10" i="19" s="1"/>
  <c r="Z10" i="19" s="1"/>
  <c r="Y41" i="19"/>
  <c r="M41" i="19"/>
  <c r="N41" i="19" s="1"/>
  <c r="O41" i="19" s="1"/>
  <c r="Z41" i="19" s="1"/>
  <c r="Y15" i="19"/>
  <c r="M15" i="19"/>
  <c r="N15" i="19" s="1"/>
  <c r="O15" i="19" s="1"/>
  <c r="Z15" i="19" s="1"/>
  <c r="Y45" i="19"/>
  <c r="M45" i="19"/>
  <c r="N45" i="19" s="1"/>
  <c r="O45" i="19" s="1"/>
  <c r="Z45" i="19" s="1"/>
  <c r="Y39" i="19"/>
  <c r="M39" i="19"/>
  <c r="N39" i="19" s="1"/>
  <c r="O39" i="19" s="1"/>
  <c r="Z39" i="19" s="1"/>
  <c r="Y32" i="19"/>
  <c r="M32" i="19"/>
  <c r="N32" i="19" s="1"/>
  <c r="O32" i="19" s="1"/>
  <c r="Z32" i="19" s="1"/>
  <c r="V27" i="19"/>
  <c r="X43" i="19"/>
  <c r="V10" i="19"/>
  <c r="X22" i="19"/>
  <c r="L62" i="2"/>
  <c r="L96" i="2" l="1"/>
  <c r="M96" i="2" s="1"/>
  <c r="N96" i="2" s="1"/>
  <c r="L58" i="2"/>
  <c r="M58" i="2" s="1"/>
  <c r="N58" i="2" s="1"/>
  <c r="L77" i="2"/>
  <c r="M77" i="2" s="1"/>
  <c r="N77" i="2" s="1"/>
  <c r="L78" i="2"/>
  <c r="M78" i="2" s="1"/>
  <c r="N78" i="2" s="1"/>
  <c r="L73" i="2"/>
  <c r="M73" i="2" s="1"/>
  <c r="N73" i="2" s="1"/>
  <c r="L54" i="2"/>
  <c r="M54" i="2" s="1"/>
  <c r="N54" i="2" s="1"/>
  <c r="L51" i="2"/>
  <c r="M51" i="2" s="1"/>
  <c r="N51" i="2" s="1"/>
  <c r="L89" i="2"/>
  <c r="M89" i="2" s="1"/>
  <c r="N89" i="2" s="1"/>
  <c r="L50" i="2"/>
  <c r="M50" i="2"/>
  <c r="N50" i="2" s="1"/>
  <c r="L82" i="2"/>
  <c r="M82" i="2" s="1"/>
  <c r="N82" i="2" s="1"/>
  <c r="L57" i="2"/>
  <c r="M57" i="2" s="1"/>
  <c r="N57" i="2" s="1"/>
  <c r="L76" i="2"/>
  <c r="M76" i="2"/>
  <c r="N76" i="2" s="1"/>
  <c r="L79" i="2"/>
  <c r="M79" i="2" s="1"/>
  <c r="N79" i="2" s="1"/>
  <c r="L69" i="2"/>
  <c r="M69" i="2" s="1"/>
  <c r="N69" i="2" s="1"/>
  <c r="L85" i="2"/>
  <c r="M85" i="2"/>
  <c r="N85" i="2" s="1"/>
  <c r="L94" i="2"/>
  <c r="M94" i="2" s="1"/>
  <c r="N94" i="2" s="1"/>
  <c r="O94" i="2" l="1"/>
  <c r="O85" i="2"/>
  <c r="O69" i="2"/>
  <c r="O79" i="2"/>
  <c r="O76" i="2"/>
  <c r="O57" i="2"/>
  <c r="O82" i="2"/>
  <c r="O50" i="2"/>
  <c r="O89" i="2"/>
  <c r="O51" i="2"/>
  <c r="O54" i="2"/>
  <c r="O73" i="2"/>
  <c r="O78" i="2"/>
  <c r="O77" i="2"/>
  <c r="O58" i="2"/>
  <c r="O96" i="2"/>
  <c r="L26" i="2"/>
  <c r="M26" i="2" s="1"/>
  <c r="N26" i="2" s="1"/>
  <c r="O26" i="2" s="1"/>
  <c r="L32" i="2"/>
  <c r="M32" i="2" s="1"/>
  <c r="N32" i="2" s="1"/>
  <c r="O32" i="2" s="1"/>
  <c r="L7" i="2"/>
  <c r="M7" i="2" s="1"/>
  <c r="N7" i="2" s="1"/>
  <c r="O7" i="2" s="1"/>
  <c r="L42" i="2"/>
  <c r="M42" i="2" s="1"/>
  <c r="N42" i="2" s="1"/>
  <c r="O42" i="2" s="1"/>
  <c r="L16" i="2"/>
  <c r="M16" i="2" s="1"/>
  <c r="N16" i="2" s="1"/>
  <c r="O16" i="2" s="1"/>
  <c r="L39" i="2"/>
  <c r="M39" i="2" s="1"/>
  <c r="N39" i="2" s="1"/>
  <c r="O39" i="2" s="1"/>
  <c r="L23" i="2"/>
  <c r="M23" i="2" s="1"/>
  <c r="N23" i="2" s="1"/>
  <c r="O23" i="2" s="1"/>
  <c r="L13" i="2"/>
  <c r="M13" i="2" s="1"/>
  <c r="N13" i="2" s="1"/>
  <c r="O13" i="2" s="1"/>
  <c r="L8" i="2"/>
  <c r="M8" i="2" s="1"/>
  <c r="N8" i="2" s="1"/>
  <c r="O8" i="2" s="1"/>
  <c r="L33" i="2"/>
  <c r="M33" i="2" s="1"/>
  <c r="N33" i="2" s="1"/>
  <c r="O33" i="2" s="1"/>
  <c r="L45" i="2"/>
  <c r="M45" i="2" s="1"/>
  <c r="N45" i="2" s="1"/>
  <c r="O45" i="2" s="1"/>
  <c r="L38" i="2"/>
  <c r="M38" i="2" s="1"/>
  <c r="N38" i="2" s="1"/>
  <c r="O38" i="2" s="1"/>
  <c r="L12" i="2"/>
  <c r="M12" i="2" s="1"/>
  <c r="N12" i="2" s="1"/>
  <c r="O12" i="2" s="1"/>
  <c r="L40" i="2"/>
  <c r="M40" i="2" s="1"/>
  <c r="N40" i="2" s="1"/>
  <c r="O40" i="2" s="1"/>
  <c r="L49" i="2"/>
  <c r="M49" i="2" s="1"/>
  <c r="N49" i="2" s="1"/>
  <c r="O49" i="2" s="1"/>
  <c r="L14" i="2"/>
  <c r="M14" i="2" s="1"/>
  <c r="N14" i="2" s="1"/>
  <c r="O14" i="2" s="1"/>
  <c r="L63" i="2"/>
  <c r="M63" i="2" s="1"/>
  <c r="N63" i="2" s="1"/>
  <c r="O63" i="2" s="1"/>
  <c r="L92" i="2"/>
  <c r="M92" i="2" s="1"/>
  <c r="N92" i="2" s="1"/>
  <c r="O92" i="2" s="1"/>
  <c r="L59" i="2"/>
  <c r="M59" i="2" s="1"/>
  <c r="N59" i="2" s="1"/>
  <c r="O59" i="2" s="1"/>
  <c r="L83" i="2"/>
  <c r="M83" i="2" s="1"/>
  <c r="N83" i="2" s="1"/>
  <c r="O83" i="2" s="1"/>
  <c r="L70" i="2"/>
  <c r="M70" i="2" s="1"/>
  <c r="N70" i="2" s="1"/>
  <c r="O70" i="2" s="1"/>
  <c r="L84" i="2"/>
  <c r="M84" i="2" s="1"/>
  <c r="N84" i="2" s="1"/>
  <c r="O84" i="2" s="1"/>
  <c r="L66" i="2"/>
  <c r="M66" i="2" s="1"/>
  <c r="N66" i="2" s="1"/>
  <c r="O66" i="2" s="1"/>
  <c r="L75" i="2"/>
  <c r="M75" i="2" s="1"/>
  <c r="N75" i="2" s="1"/>
  <c r="O75" i="2" s="1"/>
  <c r="L68" i="2"/>
  <c r="M68" i="2" s="1"/>
  <c r="N68" i="2" s="1"/>
  <c r="O68" i="2" s="1"/>
  <c r="L65" i="2"/>
  <c r="M65" i="2" s="1"/>
  <c r="N65" i="2" s="1"/>
  <c r="O65" i="2" s="1"/>
  <c r="L72" i="2"/>
  <c r="M72" i="2" s="1"/>
  <c r="N72" i="2" s="1"/>
  <c r="O72" i="2" s="1"/>
  <c r="L67" i="2"/>
  <c r="M67" i="2" s="1"/>
  <c r="N67" i="2" s="1"/>
  <c r="O67" i="2" s="1"/>
  <c r="L53" i="2"/>
  <c r="M53" i="2" s="1"/>
  <c r="N53" i="2" s="1"/>
  <c r="O53" i="2" s="1"/>
  <c r="L95" i="2"/>
  <c r="M95" i="2" s="1"/>
  <c r="N95" i="2" s="1"/>
  <c r="O95" i="2" s="1"/>
  <c r="L52" i="2"/>
  <c r="M52" i="2" s="1"/>
  <c r="N52" i="2" s="1"/>
  <c r="O52" i="2" s="1"/>
  <c r="L91" i="2"/>
  <c r="M91" i="2" s="1"/>
  <c r="N91" i="2" s="1"/>
  <c r="O91" i="2" s="1"/>
  <c r="L10" i="2"/>
  <c r="M10" i="2" s="1"/>
  <c r="N10" i="2" s="1"/>
  <c r="O10" i="2" s="1"/>
  <c r="L44" i="2"/>
  <c r="M44" i="2" s="1"/>
  <c r="N44" i="2" s="1"/>
  <c r="O44" i="2" s="1"/>
  <c r="L29" i="2"/>
  <c r="M29" i="2" s="1"/>
  <c r="N29" i="2" s="1"/>
  <c r="O29" i="2" s="1"/>
  <c r="L30" i="2"/>
  <c r="M30" i="2" s="1"/>
  <c r="N30" i="2" s="1"/>
  <c r="O30" i="2" s="1"/>
  <c r="L25" i="2"/>
  <c r="M25" i="2" s="1"/>
  <c r="N25" i="2" s="1"/>
  <c r="O25" i="2" s="1"/>
  <c r="L6" i="2"/>
  <c r="M6" i="2" s="1"/>
  <c r="N6" i="2" s="1"/>
  <c r="O6" i="2" s="1"/>
  <c r="L3" i="2"/>
  <c r="M3" i="2" s="1"/>
  <c r="N3" i="2" s="1"/>
  <c r="O3" i="2" s="1"/>
  <c r="L41" i="2"/>
  <c r="M41" i="2" s="1"/>
  <c r="N41" i="2" s="1"/>
  <c r="O41" i="2" s="1"/>
  <c r="L2" i="2"/>
  <c r="M2" i="2" s="1"/>
  <c r="N2" i="2" s="1"/>
  <c r="O2" i="2" s="1"/>
  <c r="L34" i="2"/>
  <c r="M34" i="2" s="1"/>
  <c r="N34" i="2" s="1"/>
  <c r="O34" i="2" s="1"/>
  <c r="L9" i="2"/>
  <c r="M9" i="2" s="1"/>
  <c r="N9" i="2" s="1"/>
  <c r="O9" i="2" s="1"/>
  <c r="L28" i="2"/>
  <c r="M28" i="2" s="1"/>
  <c r="N28" i="2" s="1"/>
  <c r="O28" i="2" s="1"/>
  <c r="L31" i="2"/>
  <c r="M31" i="2" s="1"/>
  <c r="N31" i="2" s="1"/>
  <c r="O31" i="2" s="1"/>
  <c r="L21" i="2"/>
  <c r="M21" i="2" s="1"/>
  <c r="N21" i="2" s="1"/>
  <c r="O21" i="2" s="1"/>
  <c r="L37" i="2"/>
  <c r="M37" i="2" s="1"/>
  <c r="N37" i="2" s="1"/>
  <c r="O37" i="2" s="1"/>
  <c r="L46" i="2"/>
  <c r="M46" i="2" s="1"/>
  <c r="N46" i="2" s="1"/>
  <c r="O46" i="2" s="1"/>
  <c r="M62" i="2"/>
  <c r="N62" i="2" s="1"/>
  <c r="O62" i="2" s="1"/>
  <c r="L97" i="2"/>
  <c r="M97" i="2" s="1"/>
  <c r="N97" i="2" s="1"/>
  <c r="O97" i="2" s="1"/>
  <c r="L88" i="2"/>
  <c r="M88" i="2" s="1"/>
  <c r="N88" i="2" s="1"/>
  <c r="O88" i="2" s="1"/>
  <c r="L60" i="2"/>
  <c r="M60" i="2" s="1"/>
  <c r="N60" i="2" s="1"/>
  <c r="O60" i="2" s="1"/>
  <c r="L86" i="2"/>
  <c r="M86" i="2" s="1"/>
  <c r="N86" i="2" s="1"/>
  <c r="O86" i="2" s="1"/>
  <c r="L93" i="2"/>
  <c r="M93" i="2" s="1"/>
  <c r="N93" i="2" s="1"/>
  <c r="O93" i="2" s="1"/>
  <c r="L81" i="2"/>
  <c r="M81" i="2" s="1"/>
  <c r="N81" i="2" s="1"/>
  <c r="O81" i="2" s="1"/>
  <c r="L56" i="2"/>
  <c r="M56" i="2" s="1"/>
  <c r="N56" i="2" s="1"/>
  <c r="O56" i="2" s="1"/>
  <c r="L61" i="2"/>
  <c r="M61" i="2" s="1"/>
  <c r="N61" i="2" s="1"/>
  <c r="O61" i="2" s="1"/>
  <c r="L71" i="2"/>
  <c r="M71" i="2" s="1"/>
  <c r="N71" i="2" s="1"/>
  <c r="O71" i="2" s="1"/>
  <c r="L87" i="2"/>
  <c r="M87" i="2" s="1"/>
  <c r="N87" i="2" s="1"/>
  <c r="O87" i="2" s="1"/>
  <c r="L64" i="2"/>
  <c r="M64" i="2" s="1"/>
  <c r="N64" i="2" s="1"/>
  <c r="O64" i="2" s="1"/>
  <c r="L90" i="2"/>
  <c r="M90" i="2" s="1"/>
  <c r="N90" i="2" s="1"/>
  <c r="O90" i="2" s="1"/>
  <c r="L55" i="2"/>
  <c r="M55" i="2" s="1"/>
  <c r="N55" i="2" s="1"/>
  <c r="O55" i="2" s="1"/>
  <c r="L80" i="2"/>
  <c r="M80" i="2" s="1"/>
  <c r="N80" i="2" s="1"/>
  <c r="O80" i="2" s="1"/>
  <c r="L74" i="2"/>
  <c r="M74" i="2" s="1"/>
  <c r="N74" i="2" s="1"/>
  <c r="O74" i="2" s="1"/>
  <c r="L43" i="2"/>
  <c r="M43" i="2" s="1"/>
  <c r="N43" i="2" s="1"/>
  <c r="O43" i="2" s="1"/>
  <c r="L4" i="2"/>
  <c r="M4" i="2" s="1"/>
  <c r="N4" i="2" s="1"/>
  <c r="O4" i="2" s="1"/>
  <c r="L47" i="2"/>
  <c r="M47" i="2" s="1"/>
  <c r="N47" i="2" s="1"/>
  <c r="O47" i="2" s="1"/>
  <c r="L5" i="2"/>
  <c r="M5" i="2" s="1"/>
  <c r="N5" i="2" s="1"/>
  <c r="O5" i="2" s="1"/>
  <c r="L19" i="2"/>
  <c r="M19" i="2" s="1"/>
  <c r="N19" i="2" s="1"/>
  <c r="O19" i="2" s="1"/>
  <c r="L24" i="2"/>
  <c r="M24" i="2" s="1"/>
  <c r="N24" i="2" s="1"/>
  <c r="O24" i="2" s="1"/>
  <c r="L17" i="2"/>
  <c r="M17" i="2" s="1"/>
  <c r="N17" i="2" s="1"/>
  <c r="O17" i="2" s="1"/>
  <c r="L20" i="2"/>
  <c r="M20" i="2" s="1"/>
  <c r="N20" i="2" s="1"/>
  <c r="O20" i="2" s="1"/>
  <c r="L27" i="2"/>
  <c r="M27" i="2" s="1"/>
  <c r="N27" i="2" s="1"/>
  <c r="O27" i="2" s="1"/>
  <c r="L18" i="2"/>
  <c r="M18" i="2" s="1"/>
  <c r="N18" i="2" s="1"/>
  <c r="O18" i="2" s="1"/>
  <c r="L36" i="2"/>
  <c r="M36" i="2" s="1"/>
  <c r="N36" i="2" s="1"/>
  <c r="O36" i="2" s="1"/>
  <c r="L22" i="2"/>
  <c r="M22" i="2" s="1"/>
  <c r="N22" i="2" s="1"/>
  <c r="O22" i="2" s="1"/>
  <c r="L35" i="2"/>
  <c r="M35" i="2" s="1"/>
  <c r="N35" i="2" s="1"/>
  <c r="O35" i="2" s="1"/>
  <c r="L11" i="2"/>
  <c r="M11" i="2" s="1"/>
  <c r="N11" i="2" s="1"/>
  <c r="O11" i="2" s="1"/>
  <c r="L48" i="2"/>
  <c r="M48" i="2" s="1"/>
  <c r="N48" i="2" s="1"/>
  <c r="O48" i="2" s="1"/>
  <c r="L15" i="2"/>
  <c r="M15" i="2" s="1"/>
  <c r="N15" i="2" s="1"/>
  <c r="O15" i="2" s="1"/>
</calcChain>
</file>

<file path=xl/sharedStrings.xml><?xml version="1.0" encoding="utf-8"?>
<sst xmlns="http://schemas.openxmlformats.org/spreadsheetml/2006/main" count="460" uniqueCount="168">
  <si>
    <t>7:00am</t>
  </si>
  <si>
    <t>Night</t>
  </si>
  <si>
    <t>48N</t>
  </si>
  <si>
    <t>47N</t>
  </si>
  <si>
    <t>46N</t>
  </si>
  <si>
    <t>45N</t>
  </si>
  <si>
    <t>44N</t>
  </si>
  <si>
    <t>43N</t>
  </si>
  <si>
    <t>42N</t>
  </si>
  <si>
    <t>41N</t>
  </si>
  <si>
    <t>40N</t>
  </si>
  <si>
    <t>39N</t>
  </si>
  <si>
    <t>38N</t>
  </si>
  <si>
    <t>37N</t>
  </si>
  <si>
    <t>36N</t>
  </si>
  <si>
    <t>35N</t>
  </si>
  <si>
    <t>34N</t>
  </si>
  <si>
    <t>33N</t>
  </si>
  <si>
    <t>Day</t>
  </si>
  <si>
    <t>48D</t>
  </si>
  <si>
    <t>47D</t>
  </si>
  <si>
    <t>46D</t>
  </si>
  <si>
    <t>45D</t>
  </si>
  <si>
    <t>44D</t>
  </si>
  <si>
    <t>43D</t>
  </si>
  <si>
    <t>42D</t>
  </si>
  <si>
    <t>41D</t>
  </si>
  <si>
    <t>40D</t>
  </si>
  <si>
    <t>39D</t>
  </si>
  <si>
    <t>38D</t>
  </si>
  <si>
    <t>37D</t>
  </si>
  <si>
    <t>36D</t>
  </si>
  <si>
    <t>35D</t>
  </si>
  <si>
    <t>34D</t>
  </si>
  <si>
    <t>33D</t>
  </si>
  <si>
    <t>32N</t>
  </si>
  <si>
    <t>31N</t>
  </si>
  <si>
    <t>30N</t>
  </si>
  <si>
    <t>29N</t>
  </si>
  <si>
    <t>28N</t>
  </si>
  <si>
    <t>27N</t>
  </si>
  <si>
    <t>26N</t>
  </si>
  <si>
    <t>25N</t>
  </si>
  <si>
    <t>24N</t>
  </si>
  <si>
    <t>23N</t>
  </si>
  <si>
    <t>22N</t>
  </si>
  <si>
    <t>21N</t>
  </si>
  <si>
    <t>20N</t>
  </si>
  <si>
    <t>19N</t>
  </si>
  <si>
    <t>18N</t>
  </si>
  <si>
    <t>17N</t>
  </si>
  <si>
    <t>7:20am</t>
  </si>
  <si>
    <t>32D</t>
  </si>
  <si>
    <t>31D</t>
  </si>
  <si>
    <t>30D</t>
  </si>
  <si>
    <t>29D</t>
  </si>
  <si>
    <t>28D</t>
  </si>
  <si>
    <t>27D</t>
  </si>
  <si>
    <t>26D</t>
  </si>
  <si>
    <t>25D</t>
  </si>
  <si>
    <t>24D</t>
  </si>
  <si>
    <t>23D</t>
  </si>
  <si>
    <t>22D</t>
  </si>
  <si>
    <t>21D</t>
  </si>
  <si>
    <t>20D</t>
  </si>
  <si>
    <t>Tank</t>
  </si>
  <si>
    <t>19D</t>
  </si>
  <si>
    <t>18D</t>
  </si>
  <si>
    <t>5:00pm</t>
  </si>
  <si>
    <t>17D</t>
  </si>
  <si>
    <t>7:04am</t>
  </si>
  <si>
    <t>16D</t>
  </si>
  <si>
    <t>15D</t>
  </si>
  <si>
    <t>14D</t>
  </si>
  <si>
    <t>13D</t>
  </si>
  <si>
    <t>12D</t>
  </si>
  <si>
    <t>11D</t>
  </si>
  <si>
    <t>10D</t>
  </si>
  <si>
    <t>9D</t>
  </si>
  <si>
    <t>8D</t>
  </si>
  <si>
    <t>7D</t>
  </si>
  <si>
    <t>6D</t>
  </si>
  <si>
    <t>5D</t>
  </si>
  <si>
    <t>4D</t>
  </si>
  <si>
    <t>3D</t>
  </si>
  <si>
    <t>2D</t>
  </si>
  <si>
    <t>1D</t>
  </si>
  <si>
    <t>7:10am</t>
  </si>
  <si>
    <t>6:20pm</t>
  </si>
  <si>
    <t>16N</t>
  </si>
  <si>
    <t>15N</t>
  </si>
  <si>
    <t>14N</t>
  </si>
  <si>
    <t>13N</t>
  </si>
  <si>
    <t>12N</t>
  </si>
  <si>
    <t>11N</t>
  </si>
  <si>
    <t>10N</t>
  </si>
  <si>
    <t>9N</t>
  </si>
  <si>
    <t>8N</t>
  </si>
  <si>
    <t>7N</t>
  </si>
  <si>
    <t>6N</t>
  </si>
  <si>
    <t>5N</t>
  </si>
  <si>
    <t>4N</t>
  </si>
  <si>
    <t>3N</t>
  </si>
  <si>
    <t>2N</t>
  </si>
  <si>
    <t>1N</t>
  </si>
  <si>
    <t>24hr_Mechanical (mg)</t>
  </si>
  <si>
    <t>Total_Mechanical (mg)</t>
  </si>
  <si>
    <t>Treatment</t>
  </si>
  <si>
    <t>Date</t>
  </si>
  <si>
    <t>4:50pm</t>
  </si>
  <si>
    <t>7:00pm</t>
  </si>
  <si>
    <t>12hr_Mechanical (mg)</t>
  </si>
  <si>
    <t>7:15am</t>
  </si>
  <si>
    <t>4:40pm</t>
  </si>
  <si>
    <t>6:50pm</t>
  </si>
  <si>
    <t>surface_area (cm^2)</t>
  </si>
  <si>
    <t>Avg</t>
  </si>
  <si>
    <t>Count</t>
  </si>
  <si>
    <t>SEM</t>
  </si>
  <si>
    <t>Filter_ID</t>
  </si>
  <si>
    <t>Sample_ID</t>
  </si>
  <si>
    <t>Day_Night</t>
  </si>
  <si>
    <t>Start_Time</t>
  </si>
  <si>
    <t>End_Time</t>
  </si>
  <si>
    <t>Total_Time_hr</t>
  </si>
  <si>
    <t>Pre_Weight</t>
  </si>
  <si>
    <t>Post_Weight</t>
  </si>
  <si>
    <t>Delta_Weight_g</t>
  </si>
  <si>
    <t>Total</t>
  </si>
  <si>
    <t>diameter_cm</t>
  </si>
  <si>
    <t>radius_cm</t>
  </si>
  <si>
    <t>height_cm</t>
  </si>
  <si>
    <t>Daytime_Mechanical_mg_day</t>
  </si>
  <si>
    <t>Nighttime_Mechanical_mg_day</t>
  </si>
  <si>
    <t>Total_Mechanical_mg_day</t>
  </si>
  <si>
    <t>Daytime_Mechanical_mg_yr</t>
  </si>
  <si>
    <t>Daytime_Mechanical_g_yr</t>
  </si>
  <si>
    <t>Daytime_Mechanical_kg_yr</t>
  </si>
  <si>
    <t>Nighttime_Mechanical_mg_yr</t>
  </si>
  <si>
    <t>Nighttime_Mechanical_g_yr</t>
  </si>
  <si>
    <t>Nighttime_Mechanical_kg_yr</t>
  </si>
  <si>
    <t>Total_Mechanical_mg_yr</t>
  </si>
  <si>
    <t>Total_Mechanical_g_yr</t>
  </si>
  <si>
    <t>Total_Mechanical_kg_yr</t>
  </si>
  <si>
    <t>Surface Area_cm-2</t>
  </si>
  <si>
    <t>Surface Area_m-2</t>
  </si>
  <si>
    <t>Daytime_mechanicalBioerosion_mg_cm-2_day</t>
  </si>
  <si>
    <t>Daytime_mechanicalBioerosion_kg_m-2_yr</t>
  </si>
  <si>
    <t>Nighttime_mechanicalBioerosion_mg_cm-2_day</t>
  </si>
  <si>
    <t>Nighttime_mechanicalBioerosion_kg_m-2_yr</t>
  </si>
  <si>
    <t>Total_mechanicalBioerosion_mg_cm-2_day</t>
  </si>
  <si>
    <t>Total_mechanicalBioerosion_kg_m-2_yr</t>
  </si>
  <si>
    <t>Row Labels</t>
  </si>
  <si>
    <t>(blank)</t>
  </si>
  <si>
    <t>Grand Total</t>
  </si>
  <si>
    <t>Average of Daytime_mechanicalBioerosion_mg_cm-2_day</t>
  </si>
  <si>
    <t>StdDev of Daytime_mechanicalBioerosion_mg_cm-2_day2</t>
  </si>
  <si>
    <t>Count of Daytime_mechanicalBioerosion_mg_cm-2_day3</t>
  </si>
  <si>
    <t>Average of Nighttime_mechanicalBioerosion_mg_cm-2_day</t>
  </si>
  <si>
    <t>StdDev of Nighttime_mechanicalBioerosion_mg_cm-2_day2</t>
  </si>
  <si>
    <t>Count of Nighttime_mechanicalBioerosion_mg_cm-2_day3</t>
  </si>
  <si>
    <t>Average of Total_mechanicalBioerosion_mg_cm-2_day</t>
  </si>
  <si>
    <t>StdDev of Total_mechanicalBioerosion_mg_cm-2_day2</t>
  </si>
  <si>
    <t>Count of Total_mechanicalBioerosion_mg_cm-2_day3</t>
  </si>
  <si>
    <t>TREATMENT</t>
  </si>
  <si>
    <t>TYPE</t>
  </si>
  <si>
    <t xml:space="preserve">Stdev </t>
  </si>
  <si>
    <t>Average of Total_mechanicalBioerosion_kg_m-2_yr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</si>
</sst>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14" fontId="0" fillId="0" borderId="6" xfId="0" applyNumberFormat="1" applyBorder="1"/>
    <xf numFmtId="0" fontId="0" fillId="0" borderId="8" xfId="0" applyBorder="1"/>
    <xf numFmtId="0" fontId="0" fillId="2" borderId="8" xfId="0" applyFill="1" applyBorder="1"/>
    <xf numFmtId="0" fontId="0" fillId="0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8" xfId="0" applyFill="1" applyBorder="1"/>
    <xf numFmtId="14" fontId="0" fillId="0" borderId="3" xfId="0" applyNumberFormat="1" applyBorder="1"/>
    <xf numFmtId="14" fontId="0" fillId="0" borderId="5" xfId="0" applyNumberFormat="1" applyBorder="1"/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/>
    <xf numFmtId="0" fontId="0" fillId="0" borderId="0" xfId="0" applyNumberFormat="1"/>
    <xf numFmtId="0" fontId="1" fillId="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/>
    <xf numFmtId="0" fontId="2" fillId="0" borderId="0" xfId="0" applyFont="1" applyBorder="1" applyAlignment="1">
      <alignment horizontal="center"/>
    </xf>
    <xf numFmtId="0" fontId="0" fillId="0" borderId="9" xfId="0" applyFill="1" applyBorder="1"/>
    <xf numFmtId="0" fontId="2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164" fontId="0" fillId="0" borderId="9" xfId="0" applyNumberFormat="1" applyBorder="1"/>
    <xf numFmtId="0" fontId="0" fillId="0" borderId="9" xfId="0" applyBorder="1"/>
    <xf numFmtId="0" fontId="0" fillId="7" borderId="9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Morris" refreshedDate="44162.608409259257" createdVersion="6" refreshedVersion="6" minRefreshableVersion="3" recordCount="49" xr:uid="{94F7B030-8073-4240-B76B-28FA0010703E}">
  <cacheSource type="worksheet">
    <worksheetSource ref="A1:Z1048576" sheet="condensed"/>
  </cacheSource>
  <cacheFields count="26">
    <cacheField name="Sample_ID" numFmtId="0">
      <sharedItems containsString="0" containsBlank="1" containsNumber="1" containsInteger="1" minValue="6822" maxValue="6893"/>
    </cacheField>
    <cacheField name="Tank" numFmtId="0">
      <sharedItems containsString="0" containsBlank="1" containsNumber="1" containsInteger="1" minValue="1" maxValue="8"/>
    </cacheField>
    <cacheField name="Treatment" numFmtId="0">
      <sharedItems containsString="0" containsBlank="1" containsNumber="1" minValue="7.75" maxValue="8.15" count="5">
        <n v="7.75"/>
        <n v="7.85"/>
        <n v="8.0500000000000007"/>
        <n v="8.15"/>
        <m/>
      </sharedItems>
    </cacheField>
    <cacheField name="Daytime_Mechanical_mg_day" numFmtId="0">
      <sharedItems containsString="0" containsBlank="1" containsNumber="1" minValue="1.2743300000000011" maxValue="7.4896000000000127"/>
    </cacheField>
    <cacheField name="Nighttime_Mechanical_mg_day" numFmtId="0">
      <sharedItems containsString="0" containsBlank="1" containsNumber="1" minValue="1.4025000000000014" maxValue="7.199500000000012"/>
    </cacheField>
    <cacheField name="Total_Mechanical_mg_day" numFmtId="0">
      <sharedItems containsString="0" containsBlank="1" containsNumber="1" minValue="3.6962939999999964" maxValue="12.424253000000002"/>
    </cacheField>
    <cacheField name="Daytime_Mechanical_mg_yr" numFmtId="0">
      <sharedItems containsString="0" containsBlank="1" containsNumber="1" minValue="465.13045000000039" maxValue="2733.7040000000047"/>
    </cacheField>
    <cacheField name="Daytime_Mechanical_g_yr" numFmtId="0">
      <sharedItems containsString="0" containsBlank="1" containsNumber="1" minValue="0.46513045000000042" maxValue="2.7337040000000048"/>
    </cacheField>
    <cacheField name="Daytime_Mechanical_kg_yr" numFmtId="0">
      <sharedItems containsString="0" containsBlank="1" containsNumber="1" minValue="4.6513045000000044E-4" maxValue="2.7337040000000048E-3"/>
    </cacheField>
    <cacheField name="Nighttime_Mechanical_mg_yr" numFmtId="0">
      <sharedItems containsString="0" containsBlank="1" containsNumber="1" minValue="511.91250000000053" maxValue="2627.8175000000042"/>
    </cacheField>
    <cacheField name="Nighttime_Mechanical_g_yr" numFmtId="0">
      <sharedItems containsString="0" containsBlank="1" containsNumber="1" minValue="0.51191250000000055" maxValue="2.6278175000000044"/>
    </cacheField>
    <cacheField name="Nighttime_Mechanical_kg_yr" numFmtId="0">
      <sharedItems containsString="0" containsBlank="1" containsNumber="1" minValue="5.119125000000006E-4" maxValue="2.6278175000000042E-3"/>
    </cacheField>
    <cacheField name="Total_Mechanical_mg_yr" numFmtId="0">
      <sharedItems containsString="0" containsBlank="1" containsNumber="1" minValue="1349.1473099999987" maxValue="4534.8523450000012"/>
    </cacheField>
    <cacheField name="Total_Mechanical_g_yr" numFmtId="0">
      <sharedItems containsString="0" containsBlank="1" containsNumber="1" minValue="1.3491473099999987" maxValue="4.5348523450000009"/>
    </cacheField>
    <cacheField name="Total_Mechanical_kg_yr" numFmtId="0">
      <sharedItems containsString="0" containsBlank="1" containsNumber="1" minValue="1.3491473099999987E-3" maxValue="4.5348523450000006E-3"/>
    </cacheField>
    <cacheField name="diameter_cm" numFmtId="0">
      <sharedItems containsString="0" containsBlank="1" containsNumber="1" minValue="2.5790000000000002" maxValue="4.048"/>
    </cacheField>
    <cacheField name="radius_cm" numFmtId="0">
      <sharedItems containsString="0" containsBlank="1" containsNumber="1" minValue="1.2895000000000001" maxValue="2.024"/>
    </cacheField>
    <cacheField name="height_cm" numFmtId="0">
      <sharedItems containsString="0" containsBlank="1" containsNumber="1" minValue="0.77500000000000002" maxValue="1.9649999999999999"/>
    </cacheField>
    <cacheField name="Surface Area_cm-2" numFmtId="0">
      <sharedItems containsString="0" containsBlank="1" containsNumber="1" minValue="17.456119778799753" maxValue="50.48346971769098"/>
    </cacheField>
    <cacheField name="Surface Area_m-2" numFmtId="0">
      <sharedItems containsString="0" containsBlank="1" containsNumber="1" minValue="1.7456119778799753E-3" maxValue="5.0483469717690979E-3"/>
    </cacheField>
    <cacheField name="Daytime_mechanicalBioerosion_mg_cm-2_day" numFmtId="0">
      <sharedItems containsString="0" containsBlank="1" containsNumber="1" minValue="3.188141150005426E-2" maxValue="0.2160184088996504" count="49">
        <n v="0.14362774770338804"/>
        <n v="5.5035836790480304E-2"/>
        <n v="5.9759444478284574E-2"/>
        <n v="5.1268672037140056E-2"/>
        <n v="0.11927845882675935"/>
        <n v="7.9328118606181205E-2"/>
        <n v="8.3996291409526566E-2"/>
        <n v="5.6175396570614593E-2"/>
        <n v="0.10262349546465402"/>
        <n v="7.8493194899217106E-2"/>
        <n v="4.696594266836665E-2"/>
        <n v="5.5274469236777868E-2"/>
        <n v="0.11430108956686109"/>
        <n v="0.11222529726814102"/>
        <n v="0.11350993948733082"/>
        <n v="0.11386231379117299"/>
        <n v="6.2543813590470496E-2"/>
        <n v="7.1301880924757019E-2"/>
        <n v="0.13173900977124417"/>
        <n v="3.188141150005426E-2"/>
        <n v="6.0776021804035761E-2"/>
        <n v="7.944489812758293E-2"/>
        <n v="0.2160184088996504"/>
        <n v="9.9759003470919982E-2"/>
        <n v="9.1713394906544593E-2"/>
        <n v="7.5618973559148123E-2"/>
        <n v="5.3132643506886915E-2"/>
        <n v="0.15678209880842287"/>
        <n v="5.2953441678918696E-2"/>
        <n v="0.10125795463790499"/>
        <n v="0.14472523440962087"/>
        <n v="0.14754432867044165"/>
        <n v="8.0504880846125754E-2"/>
        <n v="7.0599278446550381E-2"/>
        <n v="0.18064263570145989"/>
        <n v="7.3557319296503193E-2"/>
        <n v="0.18090360515486303"/>
        <n v="6.7242198339062517E-2"/>
        <n v="8.2751923471141103E-2"/>
        <n v="9.0950945776119271E-2"/>
        <n v="4.8248223485520617E-2"/>
        <n v="9.5822144217645816E-2"/>
        <n v="5.670203690101585E-2"/>
        <n v="0.11382180608759315"/>
        <n v="6.6117399975831478E-2"/>
        <n v="8.1053756561551699E-2"/>
        <n v="6.9585297873332078E-2"/>
        <n v="5.6468157875274413E-2"/>
        <m/>
      </sharedItems>
    </cacheField>
    <cacheField name="Daytime_mechanicalBioerosion_kg_m-2_yr" numFmtId="0">
      <sharedItems containsString="0" containsBlank="1" containsNumber="1" minValue="0.11636715197519805" maxValue="0.78846719248372399"/>
    </cacheField>
    <cacheField name="Nighttime_mechanicalBioerosion_mg_cm-2_day" numFmtId="0">
      <sharedItems containsString="0" containsBlank="1" containsNumber="1" minValue="3.3481943880607892E-2" maxValue="0.20422419157224472" count="49">
        <n v="8.9889398610723023E-2"/>
        <n v="6.9329624520112848E-2"/>
        <n v="3.6538861327911044E-2"/>
        <n v="9.8744082718882603E-2"/>
        <n v="8.2625698827070437E-2"/>
        <n v="4.1670175029252098E-2"/>
        <n v="7.4405443042640629E-2"/>
        <n v="6.5103936422897579E-2"/>
        <n v="0.12099398672583668"/>
        <n v="6.5499934818499903E-2"/>
        <n v="0.1148659985899069"/>
        <n v="5.9868266567268374E-2"/>
        <n v="8.5375481063626316E-2"/>
        <n v="4.1170910574855758E-2"/>
        <n v="0.11104976018477629"/>
        <n v="0.10394724277932237"/>
        <n v="6.8248441982377048E-2"/>
        <n v="3.3481943880607892E-2"/>
        <n v="0.10537839168467054"/>
        <n v="7.7193580299778908E-2"/>
        <n v="8.8044733573728023E-2"/>
        <n v="0.11128133462897143"/>
        <n v="6.9221878519435343E-2"/>
        <n v="8.3622214465665978E-2"/>
        <n v="4.7104295564204819E-2"/>
        <n v="9.3897732068479123E-2"/>
        <n v="6.5482938768777019E-2"/>
        <n v="4.8306238400229663E-2"/>
        <n v="7.79300098291663E-2"/>
        <n v="7.6691483488379175E-2"/>
        <n v="7.5666731130857479E-2"/>
        <n v="0.20331016495188353"/>
        <n v="6.4149344570641462E-2"/>
        <n v="0.1363672596925638"/>
        <n v="9.8360987341945247E-2"/>
        <n v="0.12850094062917458"/>
        <n v="0.13934583004833456"/>
        <n v="0.16342838681367181"/>
        <n v="5.251915672837372E-2"/>
        <n v="9.3005934032844212E-2"/>
        <n v="5.6641013186803403E-2"/>
        <n v="7.6190517680332248E-2"/>
        <n v="0.15186073381164034"/>
        <n v="0.1481685980983429"/>
        <n v="7.3209994683635815E-2"/>
        <n v="6.2433819253830319E-2"/>
        <n v="0.20422419157224472"/>
        <n v="5.9493844841498972E-2"/>
        <m/>
      </sharedItems>
    </cacheField>
    <cacheField name="Nighttime_mechanicalBioerosion_kg_m-2_yr" numFmtId="0">
      <sharedItems containsString="0" containsBlank="1" containsNumber="1" minValue="0.12220909516421878" maxValue="0.74541829923869307"/>
    </cacheField>
    <cacheField name="Total_mechanicalBioerosion_mg_cm-2_day" numFmtId="0">
      <sharedItems containsString="0" containsBlank="1" containsNumber="1" minValue="9.6298305806195625E-2" maxValue="0.35085449362232518" count="49">
        <n v="0.23351714631411105"/>
        <n v="0.12436546131059316"/>
        <n v="9.6298305806195625E-2"/>
        <n v="0.15001275475602266"/>
        <n v="0.20190415765382982"/>
        <n v="0.1209982936354333"/>
        <n v="0.15840173445216718"/>
        <n v="0.12127933299351218"/>
        <n v="0.22361748219049069"/>
        <n v="0.14399312971771699"/>
        <n v="0.16183194125827355"/>
        <n v="0.11514273580404624"/>
        <n v="0.19967657063048741"/>
        <n v="0.15339620784299676"/>
        <n v="0.22455969967210709"/>
        <n v="0.21780955657049536"/>
        <n v="0.13079225557284754"/>
        <n v="0.1047838248053649"/>
        <n v="0.23711740145591473"/>
        <n v="0.10907499179983318"/>
        <n v="0.14882075537776379"/>
        <n v="0.19072623275655437"/>
        <n v="0.28524028741908575"/>
        <n v="0.18338121793658596"/>
        <n v="0.13881769047074943"/>
        <n v="0.16951670562762725"/>
        <n v="0.11861558227566395"/>
        <n v="0.20508833720865255"/>
        <n v="0.130883451508085"/>
        <n v="0.17794943812628417"/>
        <n v="0.22039196554047835"/>
        <n v="0.35085449362232518"/>
        <n v="0.1446542254167672"/>
        <n v="0.20696653813911417"/>
        <n v="0.27900362304340515"/>
        <n v="0.20205825992567777"/>
        <n v="0.3202494352031976"/>
        <n v="0.23067058515273434"/>
        <n v="0.13527108019951484"/>
        <n v="0.1839568798089635"/>
        <n v="0.10488923667232403"/>
        <n v="0.17201266189797809"/>
        <n v="0.20856277071265619"/>
        <n v="0.26199040418593605"/>
        <n v="0.13932739465946728"/>
        <n v="0.14348757581538202"/>
        <n v="0.27380948944557676"/>
        <n v="0.1159620027167734"/>
        <m/>
      </sharedItems>
    </cacheField>
    <cacheField name="Total_mechanicalBioerosion_kg_m-2_yr" numFmtId="0">
      <sharedItems containsString="0" containsBlank="1" containsNumber="1" minValue="0.35148881619261402" maxValue="1.2806189017214868" count="49">
        <n v="0.85233758404650539"/>
        <n v="0.45393393378366498"/>
        <n v="0.35148881619261402"/>
        <n v="0.54754655485948267"/>
        <n v="0.73695017543647878"/>
        <n v="0.44164377176933151"/>
        <n v="0.57816633075041024"/>
        <n v="0.44266956542631941"/>
        <n v="0.81620380999529107"/>
        <n v="0.52557492346966705"/>
        <n v="0.59068658559269838"/>
        <n v="0.42027098568476873"/>
        <n v="0.72881948280127895"/>
        <n v="0.5598961586269382"/>
        <n v="0.81964290380319083"/>
        <n v="0.79500488148230808"/>
        <n v="0.47739173284089359"/>
        <n v="0.38246096053958184"/>
        <n v="0.86547851531408881"/>
        <n v="0.39812372006939112"/>
        <n v="0.54319575712883761"/>
        <n v="0.69615074956142342"/>
        <n v="1.0411270490796631"/>
        <n v="0.6693414454685388"/>
        <n v="0.50668457021823543"/>
        <n v="0.61873597554083937"/>
        <n v="0.43294687530617343"/>
        <n v="0.74857243081158165"/>
        <n v="0.47772459800451023"/>
        <n v="0.64951544916093729"/>
        <n v="0.80443067422274617"/>
        <n v="1.2806189017214868"/>
        <n v="0.52798792277120032"/>
        <n v="0.75542786420776686"/>
        <n v="1.0183632241084291"/>
        <n v="0.7375126487287238"/>
        <n v="1.1689104384916713"/>
        <n v="0.84194763580748022"/>
        <n v="0.49373944272822906"/>
        <n v="0.67144261130271665"/>
        <n v="0.38284571385398264"/>
        <n v="0.62784621592761991"/>
        <n v="0.76125411310119506"/>
        <n v="0.95626497527866683"/>
        <n v="0.50854499050705559"/>
        <n v="0.52372965172614427"/>
        <n v="0.99940463647635513"/>
        <n v="0.4232613099162228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6830"/>
    <n v="1"/>
    <x v="0"/>
    <n v="4.0420799999999755"/>
    <n v="2.5297349999999916"/>
    <n v="6.5718149999999671"/>
    <n v="1475.359199999991"/>
    <n v="1.4753591999999911"/>
    <n v="1.475359199999991E-3"/>
    <n v="923.35327499999698"/>
    <n v="0.92335327499999698"/>
    <n v="9.2335327499999697E-4"/>
    <n v="2398.712474999988"/>
    <n v="2.398712474999988"/>
    <n v="2.398712474999988E-3"/>
    <n v="3.5020000000000007"/>
    <n v="1.7510000000000003"/>
    <n v="0.80700000000000005"/>
    <n v="28.142751415607048"/>
    <n v="2.8142751415607048E-3"/>
    <x v="0"/>
    <n v="0.52424127911736629"/>
    <x v="0"/>
    <n v="0.32809630492913905"/>
    <x v="0"/>
    <x v="0"/>
  </r>
  <r>
    <n v="6835"/>
    <n v="1"/>
    <x v="0"/>
    <n v="2.7783999999999955"/>
    <n v="3.5000000000000031"/>
    <n v="6.2783999999999986"/>
    <n v="1014.1159999999984"/>
    <n v="1.0141159999999985"/>
    <n v="1.0141159999999985E-3"/>
    <n v="1277.5000000000011"/>
    <n v="1.2775000000000012"/>
    <n v="1.2775000000000013E-3"/>
    <n v="2291.6159999999995"/>
    <n v="2.2916159999999994"/>
    <n v="2.2916159999999994E-3"/>
    <n v="4.0350000000000001"/>
    <n v="2.0175000000000001"/>
    <n v="1.9649999999999999"/>
    <n v="50.48346971769098"/>
    <n v="5.0483469717690979E-3"/>
    <x v="1"/>
    <n v="0.20088080428525315"/>
    <x v="1"/>
    <n v="0.25305312949841191"/>
    <x v="1"/>
    <x v="1"/>
  </r>
  <r>
    <n v="6850"/>
    <n v="1"/>
    <x v="0"/>
    <n v="2.2937939999999948"/>
    <n v="1.4025000000000014"/>
    <n v="3.6962939999999964"/>
    <n v="837.23480999999811"/>
    <n v="0.83723480999999811"/>
    <n v="8.3723480999999813E-4"/>
    <n v="511.91250000000053"/>
    <n v="0.51191250000000055"/>
    <n v="5.119125000000006E-4"/>
    <n v="1349.1473099999987"/>
    <n v="1.3491473099999987"/>
    <n v="1.3491473099999987E-3"/>
    <n v="3.94"/>
    <n v="1.97"/>
    <n v="1.131"/>
    <n v="38.383790546003404"/>
    <n v="3.8383790546003406E-3"/>
    <x v="2"/>
    <n v="0.21812197234573868"/>
    <x v="2"/>
    <n v="0.13336684384687533"/>
    <x v="2"/>
    <x v="2"/>
  </r>
  <r>
    <n v="6869"/>
    <n v="1"/>
    <x v="0"/>
    <n v="2.0389280000000229"/>
    <n v="3.9269999999999832"/>
    <n v="5.9659280000000061"/>
    <n v="744.20872000000838"/>
    <n v="0.74420872000000837"/>
    <n v="7.442087200000084E-4"/>
    <n v="1433.3549999999939"/>
    <n v="1.4333549999999939"/>
    <n v="1.433354999999994E-3"/>
    <n v="2177.5637200000024"/>
    <n v="2.1775637200000024"/>
    <n v="2.1775637200000023E-3"/>
    <n v="3.8759999999999999"/>
    <n v="1.9379999999999999"/>
    <n v="1.3280000000000001"/>
    <n v="39.769471667278268"/>
    <n v="3.9769471667278266E-3"/>
    <x v="3"/>
    <n v="0.18713065293556122"/>
    <x v="3"/>
    <n v="0.36041590192392153"/>
    <x v="3"/>
    <x v="3"/>
  </r>
  <r>
    <n v="6886"/>
    <n v="1"/>
    <x v="0"/>
    <n v="5.0526000000000044"/>
    <n v="3.4999999999999893"/>
    <n v="8.5525999999999947"/>
    <n v="1844.1990000000017"/>
    <n v="1.8441990000000017"/>
    <n v="1.8441990000000017E-3"/>
    <n v="1277.4999999999961"/>
    <n v="1.2774999999999961"/>
    <n v="1.2774999999999961E-3"/>
    <n v="3121.6989999999983"/>
    <n v="3.1216989999999982"/>
    <n v="3.1216989999999982E-3"/>
    <n v="3.9060000000000006"/>
    <n v="1.9530000000000003"/>
    <n v="1.4990000000000001"/>
    <n v="42.359702243792626"/>
    <n v="4.2359702243792629E-3"/>
    <x v="4"/>
    <n v="0.43536637471767159"/>
    <x v="4"/>
    <n v="0.30158380071880708"/>
    <x v="4"/>
    <x v="4"/>
  </r>
  <r>
    <n v="6892"/>
    <n v="1"/>
    <x v="0"/>
    <n v="2.7783999999999955"/>
    <n v="1.4594625000000014"/>
    <n v="4.2378624999999968"/>
    <n v="1014.1159999999984"/>
    <n v="1.0141159999999985"/>
    <n v="1.0141159999999985E-3"/>
    <n v="532.70381250000048"/>
    <n v="0.53270381250000054"/>
    <n v="5.3270381250000059E-4"/>
    <n v="1546.8198124999988"/>
    <n v="1.5468198124999988"/>
    <n v="1.5468198124999988E-3"/>
    <n v="3.5229999999999997"/>
    <n v="1.7614999999999998"/>
    <n v="1.403"/>
    <n v="35.024150941902008"/>
    <n v="3.5024150941902008E-3"/>
    <x v="5"/>
    <n v="0.28954763291256141"/>
    <x v="5"/>
    <n v="0.15209613885677017"/>
    <x v="5"/>
    <x v="5"/>
  </r>
  <r>
    <n v="6829"/>
    <n v="6"/>
    <x v="0"/>
    <n v="2.5263000000000022"/>
    <n v="2.2378424999999966"/>
    <n v="4.7641424999999984"/>
    <n v="922.09950000000083"/>
    <n v="0.92209950000000085"/>
    <n v="9.2209950000000083E-4"/>
    <n v="816.81251249999877"/>
    <n v="0.81681251249999876"/>
    <n v="8.168125124999988E-4"/>
    <n v="1738.9120124999995"/>
    <n v="1.7389120124999995"/>
    <n v="1.7389120124999995E-3"/>
    <n v="3.6450000000000005"/>
    <n v="1.8225000000000002"/>
    <n v="0.80399999999999994"/>
    <n v="30.076327866464329"/>
    <n v="3.007632786646433E-3"/>
    <x v="6"/>
    <n v="0.30658646364477199"/>
    <x v="6"/>
    <n v="0.27157986710563831"/>
    <x v="6"/>
    <x v="6"/>
  </r>
  <r>
    <n v="6839"/>
    <n v="6"/>
    <x v="0"/>
    <n v="2.4160000000000021"/>
    <n v="2.7999999999999972"/>
    <n v="5.2159999999999993"/>
    <n v="881.84000000000083"/>
    <n v="0.88184000000000085"/>
    <n v="8.8184000000000081E-4"/>
    <n v="1021.999999999999"/>
    <n v="1.0219999999999989"/>
    <n v="1.021999999999999E-3"/>
    <n v="1903.8399999999997"/>
    <n v="1.9038399999999998"/>
    <n v="1.9038399999999997E-3"/>
    <n v="3.8240000000000003"/>
    <n v="1.9120000000000001"/>
    <n v="1.6680000000000001"/>
    <n v="43.008152100234824"/>
    <n v="4.3008152100234825E-3"/>
    <x v="7"/>
    <n v="0.20504019748274327"/>
    <x v="7"/>
    <n v="0.2376293679435762"/>
    <x v="7"/>
    <x v="7"/>
  </r>
  <r>
    <n v="6846"/>
    <n v="6"/>
    <x v="0"/>
    <n v="3.9863999999999966"/>
    <n v="4.7000000000000099"/>
    <n v="8.6864000000000061"/>
    <n v="1455.0359999999987"/>
    <n v="1.4550359999999987"/>
    <n v="1.4550359999999987E-3"/>
    <n v="1715.5000000000036"/>
    <n v="1.7155000000000036"/>
    <n v="1.7155000000000037E-3"/>
    <n v="3170.5360000000023"/>
    <n v="3.1705360000000025"/>
    <n v="3.1705360000000024E-3"/>
    <n v="3.7350000000000003"/>
    <n v="1.8675000000000002"/>
    <n v="1.4430000000000001"/>
    <n v="38.844905661715721"/>
    <n v="3.8844905661715723E-3"/>
    <x v="8"/>
    <n v="0.37457575844598717"/>
    <x v="8"/>
    <n v="0.44162805154930385"/>
    <x v="8"/>
    <x v="8"/>
  </r>
  <r>
    <n v="6860"/>
    <n v="6"/>
    <x v="0"/>
    <n v="3.0315599999999812"/>
    <n v="2.5297349999999916"/>
    <n v="5.5612949999999728"/>
    <n v="1106.5193999999931"/>
    <n v="1.1065193999999932"/>
    <n v="1.1065193999999932E-3"/>
    <n v="923.35327499999698"/>
    <n v="0.92335327499999698"/>
    <n v="9.2335327499999697E-4"/>
    <n v="2029.8726749999901"/>
    <n v="2.0298726749999902"/>
    <n v="2.0298726749999902E-3"/>
    <n v="3.8689999999999998"/>
    <n v="1.9344999999999999"/>
    <n v="1.2430000000000001"/>
    <n v="38.621946831090426"/>
    <n v="3.8621946831090426E-3"/>
    <x v="9"/>
    <n v="0.28650016138214246"/>
    <x v="9"/>
    <n v="0.23907476208752462"/>
    <x v="9"/>
    <x v="9"/>
  </r>
  <r>
    <n v="6877"/>
    <n v="6"/>
    <x v="0"/>
    <n v="1.9114950000000017"/>
    <n v="4.6750000000000043"/>
    <n v="6.5864950000000064"/>
    <n v="697.69567500000062"/>
    <n v="0.69769567500000063"/>
    <n v="6.9769567500000068E-4"/>
    <n v="1706.3750000000016"/>
    <n v="1.7063750000000015"/>
    <n v="1.7063750000000015E-3"/>
    <n v="2404.0706750000022"/>
    <n v="2.404070675000002"/>
    <n v="2.404070675000002E-3"/>
    <n v="3.891"/>
    <n v="1.9455"/>
    <n v="1.3840000000000001"/>
    <n v="40.699598291837681"/>
    <n v="4.0699598291837683E-3"/>
    <x v="10"/>
    <n v="0.17142569073953828"/>
    <x v="10"/>
    <n v="0.41926089485316015"/>
    <x v="10"/>
    <x v="10"/>
  </r>
  <r>
    <n v="6889"/>
    <n v="6"/>
    <x v="0"/>
    <n v="2.6760929999999883"/>
    <n v="2.8984999999999923"/>
    <n v="5.5745929999999806"/>
    <n v="976.77394499999571"/>
    <n v="0.9767739449999957"/>
    <n v="9.767739449999958E-4"/>
    <n v="1057.9524999999971"/>
    <n v="1.0579524999999972"/>
    <n v="1.0579524999999972E-3"/>
    <n v="2034.726444999993"/>
    <n v="2.0347264449999929"/>
    <n v="2.0347264449999927E-3"/>
    <n v="4.0190000000000001"/>
    <n v="2.0095000000000001"/>
    <n v="1.8250000000000002"/>
    <n v="48.414630424337055"/>
    <n v="4.8414630424337057E-3"/>
    <x v="11"/>
    <n v="0.20175181271423923"/>
    <x v="11"/>
    <n v="0.21851917297052956"/>
    <x v="11"/>
    <x v="11"/>
  </r>
  <r>
    <n v="6826"/>
    <n v="3"/>
    <x v="1"/>
    <n v="4.1683949999999967"/>
    <n v="3.1135200000000083"/>
    <n v="7.281915000000005"/>
    <n v="1521.4641749999987"/>
    <n v="1.5214641749999986"/>
    <n v="1.5214641749999986E-3"/>
    <n v="1136.434800000003"/>
    <n v="1.1364348000000031"/>
    <n v="1.1364348000000031E-3"/>
    <n v="2657.8989750000019"/>
    <n v="2.6578989750000019"/>
    <n v="2.6578989750000019E-3"/>
    <n v="3.8060000000000005"/>
    <n v="1.9030000000000002"/>
    <n v="1.147"/>
    <n v="36.468550000668799"/>
    <n v="3.6468550000668802E-3"/>
    <x v="12"/>
    <n v="0.4171989769190429"/>
    <x v="12"/>
    <n v="0.311620505882236"/>
    <x v="12"/>
    <x v="12"/>
  </r>
  <r>
    <n v="6836"/>
    <n v="3"/>
    <x v="1"/>
    <n v="4.5875879999999896"/>
    <n v="1.6829999999999965"/>
    <n v="6.2705879999999858"/>
    <n v="1674.4696199999962"/>
    <n v="1.6744696199999962"/>
    <n v="1.6744696199999963E-3"/>
    <n v="614.29499999999871"/>
    <n v="0.6142949999999987"/>
    <n v="6.1429499999999875E-4"/>
    <n v="2288.7646199999949"/>
    <n v="2.2887646199999949"/>
    <n v="2.2887646199999949E-3"/>
    <n v="3.8310000000000004"/>
    <n v="1.9155000000000002"/>
    <n v="1.4810000000000001"/>
    <n v="40.878376904975532"/>
    <n v="4.0878376904975536E-3"/>
    <x v="13"/>
    <n v="0.4096223350287147"/>
    <x v="13"/>
    <n v="0.1502738235982235"/>
    <x v="13"/>
    <x v="13"/>
  </r>
  <r>
    <n v="6844"/>
    <n v="3"/>
    <x v="1"/>
    <n v="3.9863999999999966"/>
    <n v="3.9000000000000146"/>
    <n v="7.8864000000000107"/>
    <n v="1455.0359999999987"/>
    <n v="1.4550359999999987"/>
    <n v="1.4550359999999987E-3"/>
    <n v="1423.5000000000052"/>
    <n v="1.4235000000000053"/>
    <n v="1.4235000000000053E-3"/>
    <n v="2878.5360000000037"/>
    <n v="2.8785360000000035"/>
    <n v="2.8785360000000036E-3"/>
    <n v="3.6670000000000003"/>
    <n v="1.8335000000000001"/>
    <n v="1.2150000000000001"/>
    <n v="35.119391464788251"/>
    <n v="3.5119391464788251E-3"/>
    <x v="14"/>
    <n v="0.41431127912875748"/>
    <x v="14"/>
    <n v="0.40533162467443346"/>
    <x v="14"/>
    <x v="14"/>
  </r>
  <r>
    <n v="6848"/>
    <n v="3"/>
    <x v="1"/>
    <n v="3.4105050000000103"/>
    <n v="3.1135200000000083"/>
    <n v="6.5240250000000186"/>
    <n v="1244.8343250000037"/>
    <n v="1.2448343250000038"/>
    <n v="1.2448343250000039E-3"/>
    <n v="1136.434800000003"/>
    <n v="1.1364348000000031"/>
    <n v="1.1364348000000031E-3"/>
    <n v="2381.2691250000066"/>
    <n v="2.3812691250000069"/>
    <n v="2.381269125000007E-3"/>
    <n v="3.66"/>
    <n v="1.83"/>
    <n v="0.77500000000000002"/>
    <n v="29.952886837123142"/>
    <n v="2.9952886837123142E-3"/>
    <x v="15"/>
    <n v="0.41559744533778148"/>
    <x v="15"/>
    <n v="0.3794074361445266"/>
    <x v="15"/>
    <x v="15"/>
  </r>
  <r>
    <n v="6875"/>
    <n v="3"/>
    <x v="1"/>
    <n v="2.6575999999999755"/>
    <n v="2.8999999999999861"/>
    <n v="5.5575999999999617"/>
    <n v="970.02399999999102"/>
    <n v="0.970023999999991"/>
    <n v="9.70023999999991E-4"/>
    <n v="1058.499999999995"/>
    <n v="1.0584999999999951"/>
    <n v="1.0584999999999952E-3"/>
    <n v="2028.523999999986"/>
    <n v="2.0285239999999862"/>
    <n v="2.0285239999999864E-3"/>
    <n v="3.9560000000000004"/>
    <n v="1.9780000000000002"/>
    <n v="1.4410000000000001"/>
    <n v="42.491812498061385"/>
    <n v="4.2491812498061388E-3"/>
    <x v="16"/>
    <n v="0.22828491960521727"/>
    <x v="16"/>
    <n v="0.24910681323567627"/>
    <x v="16"/>
    <x v="16"/>
  </r>
  <r>
    <n v="6878"/>
    <n v="3"/>
    <x v="1"/>
    <n v="3.1858250000000026"/>
    <n v="1.4960000000000171"/>
    <n v="4.6818250000000194"/>
    <n v="1162.826125000001"/>
    <n v="1.1628261250000009"/>
    <n v="1.1628261250000009E-3"/>
    <n v="546.04000000000622"/>
    <n v="0.54604000000000619"/>
    <n v="5.460400000000062E-4"/>
    <n v="1708.8661250000071"/>
    <n v="1.708866125000007"/>
    <n v="1.7088661250000069E-3"/>
    <n v="3.9180000000000001"/>
    <n v="1.9590000000000001"/>
    <n v="1.6710000000000003"/>
    <n v="44.680798860859213"/>
    <n v="4.4680798860859215E-3"/>
    <x v="17"/>
    <n v="0.2602518653753631"/>
    <x v="17"/>
    <n v="0.12220909516421878"/>
    <x v="17"/>
    <x v="17"/>
  </r>
  <r>
    <n v="6823"/>
    <n v="4"/>
    <x v="1"/>
    <n v="3.2841899999999891"/>
    <n v="2.6270325000000079"/>
    <n v="5.9112224999999974"/>
    <n v="1198.729349999996"/>
    <n v="1.198729349999996"/>
    <n v="1.1987293499999962E-3"/>
    <n v="958.86686250000287"/>
    <n v="0.95886686250000286"/>
    <n v="9.588668625000029E-4"/>
    <n v="2157.5962124999992"/>
    <n v="2.1575962124999992"/>
    <n v="2.1575962124999993E-3"/>
    <n v="2.9260000000000002"/>
    <n v="1.4630000000000001"/>
    <n v="1.2490000000000001"/>
    <n v="24.929517883144573"/>
    <n v="2.4929517883144573E-3"/>
    <x v="18"/>
    <n v="0.48084738566504126"/>
    <x v="18"/>
    <n v="0.3846311296490475"/>
    <x v="18"/>
    <x v="18"/>
  </r>
  <r>
    <n v="6833"/>
    <n v="4"/>
    <x v="1"/>
    <n v="1.2743300000000011"/>
    <n v="3.0854999999999975"/>
    <n v="4.3598299999999988"/>
    <n v="465.13045000000039"/>
    <n v="0.46513045000000042"/>
    <n v="4.6513045000000044E-4"/>
    <n v="1126.2074999999991"/>
    <n v="1.1262074999999991"/>
    <n v="1.1262074999999992E-3"/>
    <n v="1591.3379499999996"/>
    <n v="1.5913379499999998"/>
    <n v="1.5913379499999999E-3"/>
    <n v="3.907"/>
    <n v="1.9535"/>
    <n v="1.3029999999999999"/>
    <n v="39.970940433356667"/>
    <n v="3.9970940433356672E-3"/>
    <x v="19"/>
    <n v="0.11636715197519805"/>
    <x v="19"/>
    <n v="0.28175656809419303"/>
    <x v="19"/>
    <x v="19"/>
  </r>
  <r>
    <n v="6838"/>
    <n v="4"/>
    <x v="1"/>
    <n v="2.8991999999999822"/>
    <n v="4.2000000000000091"/>
    <n v="7.0991999999999909"/>
    <n v="1058.2079999999935"/>
    <n v="1.0582079999999936"/>
    <n v="1.0582079999999936E-3"/>
    <n v="1533.0000000000034"/>
    <n v="1.5330000000000035"/>
    <n v="1.5330000000000035E-3"/>
    <n v="2591.2079999999964"/>
    <n v="2.5912079999999964"/>
    <n v="2.5912079999999963E-3"/>
    <n v="3.976"/>
    <n v="1.988"/>
    <n v="1.831"/>
    <n v="47.703023559983393"/>
    <n v="4.7703023559983399E-3"/>
    <x v="20"/>
    <n v="0.22183247958473051"/>
    <x v="20"/>
    <n v="0.32136327754410732"/>
    <x v="20"/>
    <x v="20"/>
  </r>
  <r>
    <n v="6845"/>
    <n v="4"/>
    <x v="1"/>
    <n v="2.803525999999974"/>
    <n v="3.9270000000000085"/>
    <n v="6.7305259999999825"/>
    <n v="1023.2869899999905"/>
    <n v="1.0232869899999906"/>
    <n v="1.0232869899999906E-3"/>
    <n v="1433.3550000000032"/>
    <n v="1.4333550000000033"/>
    <n v="1.4333550000000033E-3"/>
    <n v="2456.6419899999937"/>
    <n v="2.4566419899999938"/>
    <n v="2.4566419899999937E-3"/>
    <n v="3.5130000000000003"/>
    <n v="1.7565000000000002"/>
    <n v="1.4410000000000001"/>
    <n v="35.288936937117192"/>
    <n v="3.5288936937117195E-3"/>
    <x v="21"/>
    <n v="0.28997387816567771"/>
    <x v="21"/>
    <n v="0.40617687139574576"/>
    <x v="21"/>
    <x v="21"/>
  </r>
  <r>
    <n v="6856"/>
    <n v="4"/>
    <x v="1"/>
    <n v="7.4896000000000127"/>
    <n v="2.4000000000000132"/>
    <n v="9.8896000000000264"/>
    <n v="2733.7040000000047"/>
    <n v="2.7337040000000048"/>
    <n v="2.7337040000000048E-3"/>
    <n v="876.00000000000477"/>
    <n v="0.87600000000000477"/>
    <n v="8.7600000000000481E-4"/>
    <n v="3609.7040000000097"/>
    <n v="3.60970400000001"/>
    <n v="3.60970400000001E-3"/>
    <n v="3.84"/>
    <n v="1.92"/>
    <n v="0.95399999999999996"/>
    <n v="34.671119179843814"/>
    <n v="3.4671119179843814E-3"/>
    <x v="22"/>
    <n v="0.78846719248372399"/>
    <x v="22"/>
    <n v="0.25265985659593898"/>
    <x v="22"/>
    <x v="22"/>
  </r>
  <r>
    <n v="6882"/>
    <n v="4"/>
    <x v="1"/>
    <n v="4.2947099999999825"/>
    <n v="3.6000075000000091"/>
    <n v="7.8947174999999916"/>
    <n v="1567.5691499999937"/>
    <n v="1.5675691499999937"/>
    <n v="1.5675691499999938E-3"/>
    <n v="1314.0027375000034"/>
    <n v="1.3140027375000034"/>
    <n v="1.3140027375000034E-3"/>
    <n v="2881.571887499997"/>
    <n v="2.8815718874999972"/>
    <n v="2.8815718874999974E-3"/>
    <n v="3.9830000000000001"/>
    <n v="1.9915"/>
    <n v="1.4490000000000001"/>
    <n v="43.050851056786087"/>
    <n v="4.3050851056786093E-3"/>
    <x v="23"/>
    <n v="0.36412036266885794"/>
    <x v="23"/>
    <n v="0.3052210827996808"/>
    <x v="23"/>
    <x v="23"/>
  </r>
  <r>
    <n v="6827"/>
    <n v="2"/>
    <x v="2"/>
    <n v="3.8229900000000034"/>
    <n v="1.9634999999999916"/>
    <n v="5.7864899999999952"/>
    <n v="1395.3913500000012"/>
    <n v="1.3953913500000013"/>
    <n v="1.3953913500000014E-3"/>
    <n v="716.67749999999694"/>
    <n v="0.71667749999999697"/>
    <n v="7.1667749999999701E-4"/>
    <n v="2112.0688499999983"/>
    <n v="2.1120688499999982"/>
    <n v="2.1120688499999983E-3"/>
    <n v="3.9140000000000001"/>
    <n v="1.9570000000000001"/>
    <n v="1.4330000000000001"/>
    <n v="41.684096460452778"/>
    <n v="4.1684096460452777E-3"/>
    <x v="24"/>
    <n v="0.33475389140888784"/>
    <x v="24"/>
    <n v="0.17193067880934762"/>
    <x v="24"/>
    <x v="24"/>
  </r>
  <r>
    <n v="6831"/>
    <n v="2"/>
    <x v="2"/>
    <n v="2.174399999999995"/>
    <n v="2.7000000000000082"/>
    <n v="4.8744000000000032"/>
    <n v="793.65599999999813"/>
    <n v="0.79365599999999814"/>
    <n v="7.9365599999999816E-4"/>
    <n v="985.50000000000296"/>
    <n v="0.98550000000000293"/>
    <n v="9.8550000000000287E-4"/>
    <n v="1779.1560000000011"/>
    <n v="1.7791560000000011"/>
    <n v="1.7791560000000011E-3"/>
    <n v="3.2590000000000003"/>
    <n v="1.6295000000000002"/>
    <n v="1.179"/>
    <n v="28.754688111432898"/>
    <n v="2.8754688111432901E-3"/>
    <x v="25"/>
    <n v="0.27600925349089062"/>
    <x v="25"/>
    <n v="0.3427267220499487"/>
    <x v="25"/>
    <x v="25"/>
  </r>
  <r>
    <n v="6863"/>
    <n v="2"/>
    <x v="2"/>
    <n v="1.8947250000000018"/>
    <n v="2.3351399999999858"/>
    <n v="4.2298649999999878"/>
    <n v="691.57462500000065"/>
    <n v="0.69157462500000066"/>
    <n v="6.9157462500000068E-4"/>
    <n v="852.32609999999477"/>
    <n v="0.85232609999999476"/>
    <n v="8.5232609999999476E-4"/>
    <n v="1543.9007249999956"/>
    <n v="1.5439007249999956"/>
    <n v="1.5439007249999958E-3"/>
    <n v="3.89"/>
    <n v="1.9450000000000001"/>
    <n v="0.97300000000000009"/>
    <n v="35.660281042753169"/>
    <n v="3.5660281042753173E-3"/>
    <x v="26"/>
    <n v="0.19393414880013723"/>
    <x v="26"/>
    <n v="0.23901272650603608"/>
    <x v="26"/>
    <x v="26"/>
  </r>
  <r>
    <n v="6864"/>
    <n v="2"/>
    <x v="2"/>
    <n v="6.3157500000000057"/>
    <n v="1.9459500000000018"/>
    <n v="8.2617000000000083"/>
    <n v="2305.248750000002"/>
    <n v="2.3052487500000023"/>
    <n v="2.3052487500000024E-3"/>
    <n v="710.27175000000068"/>
    <n v="0.71027175000000065"/>
    <n v="7.1027175000000064E-4"/>
    <n v="3015.5205000000028"/>
    <n v="3.0155205000000027"/>
    <n v="3.0155205000000026E-3"/>
    <n v="3.8010000000000002"/>
    <n v="1.9005000000000001"/>
    <n v="1.4730000000000001"/>
    <n v="40.283616866983174"/>
    <n v="4.0283616866983174E-3"/>
    <x v="27"/>
    <n v="0.57225466065074349"/>
    <x v="27"/>
    <n v="0.17631777016083824"/>
    <x v="27"/>
    <x v="27"/>
  </r>
  <r>
    <n v="6873"/>
    <n v="2"/>
    <x v="2"/>
    <n v="2.174399999999995"/>
    <n v="3.1999999999999806"/>
    <n v="5.3743999999999756"/>
    <n v="793.65599999999813"/>
    <n v="0.79365599999999814"/>
    <n v="7.9365599999999816E-4"/>
    <n v="1167.999999999993"/>
    <n v="1.167999999999993"/>
    <n v="1.167999999999993E-3"/>
    <n v="1961.6559999999911"/>
    <n v="1.9616559999999912"/>
    <n v="1.9616559999999913E-3"/>
    <n v="3.6710000000000003"/>
    <n v="1.8355000000000001"/>
    <n v="1.7250000000000001"/>
    <n v="41.062486800846521"/>
    <n v="4.1062486800846525E-3"/>
    <x v="28"/>
    <n v="0.19328006212805321"/>
    <x v="28"/>
    <n v="0.28444453587645696"/>
    <x v="28"/>
    <x v="28"/>
  </r>
  <r>
    <n v="6883"/>
    <n v="2"/>
    <x v="2"/>
    <n v="3.9504229999999891"/>
    <n v="2.992000000000008"/>
    <n v="6.9424229999999971"/>
    <n v="1441.9043949999959"/>
    <n v="1.4419043949999959"/>
    <n v="1.441904394999996E-3"/>
    <n v="1092.0800000000029"/>
    <n v="1.0920800000000028"/>
    <n v="1.0920800000000029E-3"/>
    <n v="2533.984394999999"/>
    <n v="2.5339843949999992"/>
    <n v="2.5339843949999993E-3"/>
    <n v="3.6909999999999998"/>
    <n v="1.8454999999999999"/>
    <n v="1.5190000000000001"/>
    <n v="39.013458390766118"/>
    <n v="3.9013458390766121E-3"/>
    <x v="29"/>
    <n v="0.36959153442835313"/>
    <x v="29"/>
    <n v="0.27992391473258399"/>
    <x v="29"/>
    <x v="29"/>
  </r>
  <r>
    <n v="6824"/>
    <n v="8"/>
    <x v="2"/>
    <n v="4.5903999999999971"/>
    <n v="2.3999999999999853"/>
    <n v="6.9903999999999824"/>
    <n v="1675.495999999999"/>
    <n v="1.675495999999999"/>
    <n v="1.675495999999999E-3"/>
    <n v="875.99999999999466"/>
    <n v="0.87599999999999467"/>
    <n v="8.7599999999999473E-4"/>
    <n v="2551.4959999999937"/>
    <n v="2.551495999999994"/>
    <n v="2.5514959999999942E-3"/>
    <n v="3.6659999999999999"/>
    <n v="1.833"/>
    <n v="0.92100000000000015"/>
    <n v="31.71803465183983"/>
    <n v="3.1718034651839833E-3"/>
    <x v="30"/>
    <n v="0.52824710559511612"/>
    <x v="30"/>
    <n v="0.27618356862762983"/>
    <x v="30"/>
    <x v="30"/>
  </r>
  <r>
    <n v="6834"/>
    <n v="8"/>
    <x v="2"/>
    <n v="5.22475299999999"/>
    <n v="7.199500000000012"/>
    <n v="12.424253000000002"/>
    <n v="1907.0348449999963"/>
    <n v="1.9070348449999963"/>
    <n v="1.9070348449999963E-3"/>
    <n v="2627.8175000000042"/>
    <n v="2.6278175000000044"/>
    <n v="2.6278175000000042E-3"/>
    <n v="4534.8523450000012"/>
    <n v="4.5348523450000009"/>
    <n v="4.5348523450000006E-3"/>
    <n v="3.7170000000000005"/>
    <n v="1.8585000000000003"/>
    <n v="1.1740000000000002"/>
    <n v="35.411411926717406"/>
    <n v="3.5411411926717408E-3"/>
    <x v="31"/>
    <n v="0.53853679964711199"/>
    <x v="31"/>
    <n v="0.74208210207437486"/>
    <x v="31"/>
    <x v="31"/>
  </r>
  <r>
    <n v="6876"/>
    <n v="8"/>
    <x v="2"/>
    <n v="3.6631350000000173"/>
    <n v="2.9189250000000029"/>
    <n v="6.5820600000000198"/>
    <n v="1337.0442750000063"/>
    <n v="1.3370442750000064"/>
    <n v="1.3370442750000064E-3"/>
    <n v="1065.407625000001"/>
    <n v="1.0654076250000011"/>
    <n v="1.0654076250000012E-3"/>
    <n v="2402.4519000000073"/>
    <n v="2.4024519000000075"/>
    <n v="2.4024519000000076E-3"/>
    <n v="4.048"/>
    <n v="2.024"/>
    <n v="1.554"/>
    <n v="45.502023746878244"/>
    <n v="4.5502023746878248E-3"/>
    <x v="32"/>
    <n v="0.29384281508835897"/>
    <x v="32"/>
    <n v="0.23414510768284136"/>
    <x v="32"/>
    <x v="32"/>
  </r>
  <r>
    <n v="6885"/>
    <n v="8"/>
    <x v="2"/>
    <n v="3.2616000000000098"/>
    <n v="6.3"/>
    <n v="9.5616000000000092"/>
    <n v="1190.4840000000036"/>
    <n v="1.1904840000000037"/>
    <n v="1.1904840000000036E-3"/>
    <n v="2299.5"/>
    <n v="2.2995000000000001"/>
    <n v="2.2995000000000003E-3"/>
    <n v="3489.9840000000036"/>
    <n v="3.4899840000000037"/>
    <n v="3.4899840000000037E-3"/>
    <n v="3.9820000000000002"/>
    <n v="1.9910000000000001"/>
    <n v="1.702"/>
    <n v="46.198772448776744"/>
    <n v="4.6198772448776742E-3"/>
    <x v="33"/>
    <n v="0.25768736632990891"/>
    <x v="33"/>
    <n v="0.49774049787785796"/>
    <x v="33"/>
    <x v="33"/>
  </r>
  <r>
    <n v="6890"/>
    <n v="8"/>
    <x v="2"/>
    <n v="7.3262700000000001"/>
    <n v="3.9891974999999928"/>
    <n v="11.315467499999993"/>
    <n v="2674.0885499999999"/>
    <n v="2.67408855"/>
    <n v="2.6740885500000002E-3"/>
    <n v="1456.0570874999974"/>
    <n v="1.4560570874999974"/>
    <n v="1.4560570874999974E-3"/>
    <n v="4130.145637499998"/>
    <n v="4.1301456374999983"/>
    <n v="4.1301456374999981E-3"/>
    <n v="3.9119999999999999"/>
    <n v="1.956"/>
    <n v="1.3440000000000001"/>
    <n v="40.556704520785466"/>
    <n v="4.0556704520785464E-3"/>
    <x v="34"/>
    <n v="0.65934562031032862"/>
    <x v="34"/>
    <n v="0.35901760379810022"/>
    <x v="34"/>
    <x v="34"/>
  </r>
  <r>
    <n v="6893"/>
    <n v="8"/>
    <x v="2"/>
    <n v="2.6760930000000234"/>
    <n v="4.6750000000000043"/>
    <n v="7.3510930000000272"/>
    <n v="976.77394500000855"/>
    <n v="0.97677394500000858"/>
    <n v="9.7677394500000859E-4"/>
    <n v="1706.3750000000016"/>
    <n v="1.7063750000000015"/>
    <n v="1.7063750000000015E-3"/>
    <n v="2683.1489450000099"/>
    <n v="2.6831489450000099"/>
    <n v="2.6831489450000099E-3"/>
    <n v="3.766"/>
    <n v="1.883"/>
    <n v="1.1919999999999999"/>
    <n v="36.381056645266312"/>
    <n v="3.6381056645266316E-3"/>
    <x v="35"/>
    <n v="0.26848421543223666"/>
    <x v="35"/>
    <n v="0.46902843329648719"/>
    <x v="35"/>
    <x v="35"/>
  </r>
  <r>
    <n v="6822"/>
    <n v="5"/>
    <x v="3"/>
    <n v="3.1578749999999856"/>
    <n v="2.432437500000002"/>
    <n v="5.5903124999999871"/>
    <n v="1152.6243749999946"/>
    <n v="1.1526243749999947"/>
    <n v="1.1526243749999947E-3"/>
    <n v="887.83968750000076"/>
    <n v="0.88783968750000075"/>
    <n v="8.878396875000008E-4"/>
    <n v="2040.4640624999954"/>
    <n v="2.0404640624999955"/>
    <n v="2.0404640624999957E-3"/>
    <n v="2.5790000000000002"/>
    <n v="1.2895000000000001"/>
    <n v="0.8650000000000001"/>
    <n v="17.456119778799753"/>
    <n v="1.7456119778799753E-3"/>
    <x v="36"/>
    <n v="0.66029815881525"/>
    <x v="36"/>
    <n v="0.5086122796764212"/>
    <x v="36"/>
    <x v="36"/>
  </r>
  <r>
    <n v="6828"/>
    <n v="5"/>
    <x v="3"/>
    <n v="2.0389279999999874"/>
    <n v="4.9554999999999989"/>
    <n v="6.9944279999999868"/>
    <n v="744.20871999999542"/>
    <n v="0.74420871999999549"/>
    <n v="7.442087199999955E-4"/>
    <n v="1808.7574999999997"/>
    <n v="1.8087574999999998"/>
    <n v="1.8087574999999998E-3"/>
    <n v="2552.9662199999952"/>
    <n v="2.5529662199999952"/>
    <n v="2.552966219999995E-3"/>
    <n v="3.5200000000000005"/>
    <n v="1.7600000000000002"/>
    <n v="0.9820000000000001"/>
    <n v="30.322149637626111"/>
    <n v="3.0322149637626115E-3"/>
    <x v="37"/>
    <n v="0.24543402393757816"/>
    <x v="37"/>
    <n v="0.59651361186990215"/>
    <x v="37"/>
    <x v="37"/>
  </r>
  <r>
    <n v="6837"/>
    <n v="5"/>
    <x v="3"/>
    <n v="3.6240000000000032"/>
    <n v="2.3000000000000242"/>
    <n v="5.9240000000000279"/>
    <n v="1322.7600000000011"/>
    <n v="1.322760000000001"/>
    <n v="1.3227600000000012E-3"/>
    <n v="839.50000000000887"/>
    <n v="0.83950000000000891"/>
    <n v="8.3950000000000897E-4"/>
    <n v="2162.2600000000102"/>
    <n v="2.1622600000000101"/>
    <n v="2.16226000000001E-3"/>
    <n v="3.8540000000000001"/>
    <n v="1.927"/>
    <n v="1.69"/>
    <n v="43.793543980447012"/>
    <n v="4.3793543980447016E-3"/>
    <x v="38"/>
    <n v="0.30204452066966497"/>
    <x v="38"/>
    <n v="0.19169492205856409"/>
    <x v="38"/>
    <x v="38"/>
  </r>
  <r>
    <n v="6842"/>
    <n v="5"/>
    <x v="3"/>
    <n v="2.0536000000000083"/>
    <n v="2.0999999999999908"/>
    <n v="4.1535999999999991"/>
    <n v="749.56400000000303"/>
    <n v="0.74956400000000301"/>
    <n v="7.4956400000000302E-4"/>
    <n v="766.49999999999659"/>
    <n v="0.76649999999999663"/>
    <n v="7.6649999999999668E-4"/>
    <n v="1516.0639999999996"/>
    <n v="1.5160639999999996"/>
    <n v="1.5160639999999997E-3"/>
    <n v="3.048"/>
    <n v="1.524"/>
    <n v="0.83400000000000007"/>
    <n v="22.579204454399594"/>
    <n v="2.2579204454399597E-3"/>
    <x v="39"/>
    <n v="0.33197095208283528"/>
    <x v="39"/>
    <n v="0.33947165921988132"/>
    <x v="39"/>
    <x v="39"/>
  </r>
  <r>
    <n v="6871"/>
    <n v="5"/>
    <x v="3"/>
    <n v="1.9114950000000017"/>
    <n v="2.2440000000000127"/>
    <n v="4.1554950000000144"/>
    <n v="697.69567500000062"/>
    <n v="0.69769567500000063"/>
    <n v="6.9769567500000068E-4"/>
    <n v="819.06000000000461"/>
    <n v="0.81906000000000467"/>
    <n v="8.190600000000047E-4"/>
    <n v="1516.7556750000053"/>
    <n v="1.5167556750000053"/>
    <n v="1.5167556750000054E-3"/>
    <n v="3.7990000000000004"/>
    <n v="1.8995000000000002"/>
    <n v="1.42"/>
    <n v="39.61793537483603"/>
    <n v="3.9617935374836035E-3"/>
    <x v="40"/>
    <n v="0.17610601572215023"/>
    <x v="40"/>
    <n v="0.20673969813183241"/>
    <x v="40"/>
    <x v="40"/>
  </r>
  <r>
    <n v="6872"/>
    <n v="5"/>
    <x v="3"/>
    <n v="3.9157649999999893"/>
    <n v="3.1135200000000083"/>
    <n v="7.029284999999998"/>
    <n v="1429.254224999996"/>
    <n v="1.429254224999996"/>
    <n v="1.4292542249999961E-3"/>
    <n v="1136.434800000003"/>
    <n v="1.1364348000000031"/>
    <n v="1.1364348000000031E-3"/>
    <n v="2565.6890249999992"/>
    <n v="2.5656890249999993"/>
    <n v="2.5656890249999994E-3"/>
    <n v="3.7469999999999999"/>
    <n v="1.8734999999999999"/>
    <n v="1.5980000000000001"/>
    <n v="40.864927746825501"/>
    <n v="4.0864927746825505E-3"/>
    <x v="41"/>
    <n v="0.34975082639440719"/>
    <x v="41"/>
    <n v="0.27809538953321272"/>
    <x v="41"/>
    <x v="41"/>
  </r>
  <r>
    <n v="6825"/>
    <n v="7"/>
    <x v="3"/>
    <n v="2.0536000000000083"/>
    <n v="5.4999999999999769"/>
    <n v="7.5535999999999852"/>
    <n v="749.56400000000303"/>
    <n v="0.74956400000000301"/>
    <n v="7.4956400000000302E-4"/>
    <n v="2007.4999999999916"/>
    <n v="2.0074999999999918"/>
    <n v="2.0074999999999919E-3"/>
    <n v="2757.0639999999944"/>
    <n v="2.7570639999999944"/>
    <n v="2.7570639999999944E-3"/>
    <n v="3.7570000000000001"/>
    <n v="1.8785000000000001"/>
    <n v="1.1900000000000002"/>
    <n v="36.217393805181217"/>
    <n v="3.6217393805181219E-3"/>
    <x v="42"/>
    <n v="0.20696243468870784"/>
    <x v="42"/>
    <n v="0.55429167841248739"/>
    <x v="42"/>
    <x v="42"/>
  </r>
  <r>
    <n v="6832"/>
    <n v="7"/>
    <x v="3"/>
    <n v="3.9504229999999891"/>
    <n v="5.1425000000000054"/>
    <n v="9.0929229999999954"/>
    <n v="1441.9043949999959"/>
    <n v="1.4419043949999959"/>
    <n v="1.441904394999996E-3"/>
    <n v="1877.0125000000019"/>
    <n v="1.877012500000002"/>
    <n v="1.8770125000000021E-3"/>
    <n v="3318.9168949999985"/>
    <n v="3.3189168949999988"/>
    <n v="3.3189168949999989E-3"/>
    <n v="3.8479999999999999"/>
    <n v="1.9239999999999999"/>
    <n v="0.94700000000000006"/>
    <n v="34.707084132542107"/>
    <n v="3.4707084132542107E-3"/>
    <x v="43"/>
    <n v="0.415449592219715"/>
    <x v="43"/>
    <n v="0.5408153830589516"/>
    <x v="43"/>
    <x v="43"/>
  </r>
  <r>
    <n v="6843"/>
    <n v="7"/>
    <x v="3"/>
    <n v="2.0210399999999877"/>
    <n v="2.2378424999999966"/>
    <n v="4.2588824999999844"/>
    <n v="737.6795999999955"/>
    <n v="0.73767959999999555"/>
    <n v="7.3767959999999552E-4"/>
    <n v="816.81251249999877"/>
    <n v="0.81681251249999876"/>
    <n v="8.168125124999988E-4"/>
    <n v="1554.4921124999944"/>
    <n v="1.5544921124999944"/>
    <n v="1.5544921124999945E-3"/>
    <n v="3.6799999999999997"/>
    <n v="1.8399999999999999"/>
    <n v="0.80399999999999994"/>
    <n v="30.567445192018408"/>
    <n v="3.0567445192018409E-3"/>
    <x v="44"/>
    <n v="0.24132850991178487"/>
    <x v="44"/>
    <n v="0.2672164805952707"/>
    <x v="44"/>
    <x v="44"/>
  </r>
  <r>
    <n v="6867"/>
    <n v="7"/>
    <x v="3"/>
    <n v="2.9052449999999954"/>
    <n v="2.2378424999999966"/>
    <n v="5.143087499999992"/>
    <n v="1060.4144249999983"/>
    <n v="1.0604144249999983"/>
    <n v="1.0604144249999983E-3"/>
    <n v="816.81251249999877"/>
    <n v="0.81681251249999876"/>
    <n v="8.168125124999988E-4"/>
    <n v="1877.2269374999971"/>
    <n v="1.8772269374999973"/>
    <n v="1.8772269374999972E-3"/>
    <n v="3.8369999999999997"/>
    <n v="1.9184999999999999"/>
    <n v="1.0550000000000002"/>
    <n v="35.843434323661128"/>
    <n v="3.5843434323661132E-3"/>
    <x v="45"/>
    <n v="0.29584621144966367"/>
    <x v="45"/>
    <n v="0.22788344027648064"/>
    <x v="45"/>
    <x v="45"/>
  </r>
  <r>
    <n v="6881"/>
    <n v="7"/>
    <x v="3"/>
    <n v="2.0389280000000229"/>
    <n v="5.9839999999999902"/>
    <n v="8.0229280000000127"/>
    <n v="744.20872000000838"/>
    <n v="0.74420872000000837"/>
    <n v="7.442087200000084E-4"/>
    <n v="2184.1599999999962"/>
    <n v="2.1841599999999963"/>
    <n v="2.1841599999999962E-3"/>
    <n v="2928.3687200000045"/>
    <n v="2.9283687200000044"/>
    <n v="2.9283687200000043E-3"/>
    <n v="3.448"/>
    <n v="1.724"/>
    <n v="0.98100000000000009"/>
    <n v="29.301132025209355"/>
    <n v="2.9301132025209356E-3"/>
    <x v="46"/>
    <n v="0.25398633723766206"/>
    <x v="46"/>
    <n v="0.74541829923869307"/>
    <x v="46"/>
    <x v="46"/>
  </r>
  <r>
    <n v="6891"/>
    <n v="7"/>
    <x v="3"/>
    <n v="2.6576000000000088"/>
    <n v="2.7999999999999972"/>
    <n v="5.4576000000000064"/>
    <n v="970.02400000000318"/>
    <n v="0.97002400000000322"/>
    <n v="9.7002400000000325E-4"/>
    <n v="1021.999999999999"/>
    <n v="1.0219999999999989"/>
    <n v="1.021999999999999E-3"/>
    <n v="1992.0240000000024"/>
    <n v="1.9920240000000025"/>
    <n v="1.9920240000000024E-3"/>
    <n v="3.9470000000000001"/>
    <n v="1.9735"/>
    <n v="1.8220000000000001"/>
    <n v="47.06369217621824"/>
    <n v="4.7063692176218244E-3"/>
    <x v="47"/>
    <n v="0.2061087762447516"/>
    <x v="47"/>
    <n v="0.21715253367147125"/>
    <x v="47"/>
    <x v="47"/>
  </r>
  <r>
    <m/>
    <m/>
    <x v="4"/>
    <m/>
    <m/>
    <m/>
    <m/>
    <m/>
    <m/>
    <m/>
    <m/>
    <m/>
    <m/>
    <m/>
    <m/>
    <m/>
    <m/>
    <m/>
    <m/>
    <m/>
    <x v="48"/>
    <m/>
    <x v="48"/>
    <m/>
    <x v="48"/>
    <x v="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7FE625-1A51-7246-B0C8-03F6F703CB36}" name="PivotTable22" cacheId="1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26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0">
        <item x="2"/>
        <item x="17"/>
        <item x="40"/>
        <item x="19"/>
        <item x="11"/>
        <item x="47"/>
        <item x="26"/>
        <item x="5"/>
        <item x="7"/>
        <item x="1"/>
        <item x="16"/>
        <item x="28"/>
        <item x="38"/>
        <item x="24"/>
        <item x="44"/>
        <item x="45"/>
        <item x="9"/>
        <item x="32"/>
        <item x="20"/>
        <item x="3"/>
        <item x="13"/>
        <item x="6"/>
        <item x="10"/>
        <item x="25"/>
        <item x="41"/>
        <item x="29"/>
        <item x="23"/>
        <item x="39"/>
        <item x="21"/>
        <item x="12"/>
        <item x="4"/>
        <item x="35"/>
        <item x="27"/>
        <item x="33"/>
        <item x="42"/>
        <item x="15"/>
        <item x="30"/>
        <item x="8"/>
        <item x="14"/>
        <item x="37"/>
        <item x="0"/>
        <item x="18"/>
        <item x="43"/>
        <item x="46"/>
        <item x="34"/>
        <item x="22"/>
        <item x="36"/>
        <item x="31"/>
        <item x="48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Total_mechanicalBioerosion_kg_m-2_yr" fld="2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BEA2E-103E-5F4F-9C58-BA681FA746B1}" name="PivotTable21" cacheId="1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9" firstHeaderRow="0" firstDataRow="1" firstDataCol="1"/>
  <pivotFields count="26"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0">
        <item x="19"/>
        <item x="10"/>
        <item x="40"/>
        <item x="3"/>
        <item x="28"/>
        <item x="26"/>
        <item x="1"/>
        <item x="11"/>
        <item x="7"/>
        <item x="47"/>
        <item x="42"/>
        <item x="2"/>
        <item x="20"/>
        <item x="16"/>
        <item x="44"/>
        <item x="37"/>
        <item x="46"/>
        <item x="33"/>
        <item x="17"/>
        <item x="35"/>
        <item x="25"/>
        <item x="9"/>
        <item x="5"/>
        <item x="21"/>
        <item x="32"/>
        <item x="45"/>
        <item x="38"/>
        <item x="6"/>
        <item x="39"/>
        <item x="24"/>
        <item x="41"/>
        <item x="23"/>
        <item x="29"/>
        <item x="8"/>
        <item x="13"/>
        <item x="14"/>
        <item x="43"/>
        <item x="15"/>
        <item x="12"/>
        <item x="4"/>
        <item x="18"/>
        <item x="0"/>
        <item x="30"/>
        <item x="31"/>
        <item x="27"/>
        <item x="34"/>
        <item x="36"/>
        <item x="22"/>
        <item x="48"/>
        <item t="default"/>
      </items>
    </pivotField>
    <pivotField showAll="0"/>
    <pivotField dataField="1" showAll="0">
      <items count="50">
        <item x="17"/>
        <item x="2"/>
        <item x="13"/>
        <item x="5"/>
        <item x="24"/>
        <item x="27"/>
        <item x="38"/>
        <item x="40"/>
        <item x="47"/>
        <item x="11"/>
        <item x="45"/>
        <item x="32"/>
        <item x="7"/>
        <item x="26"/>
        <item x="9"/>
        <item x="16"/>
        <item x="22"/>
        <item x="1"/>
        <item x="44"/>
        <item x="6"/>
        <item x="30"/>
        <item x="41"/>
        <item x="29"/>
        <item x="19"/>
        <item x="28"/>
        <item x="4"/>
        <item x="23"/>
        <item x="12"/>
        <item x="20"/>
        <item x="0"/>
        <item x="39"/>
        <item x="25"/>
        <item x="34"/>
        <item x="3"/>
        <item x="15"/>
        <item x="18"/>
        <item x="14"/>
        <item x="21"/>
        <item x="10"/>
        <item x="8"/>
        <item x="35"/>
        <item x="33"/>
        <item x="36"/>
        <item x="43"/>
        <item x="42"/>
        <item x="37"/>
        <item x="31"/>
        <item x="46"/>
        <item x="48"/>
        <item t="default"/>
      </items>
    </pivotField>
    <pivotField showAll="0"/>
    <pivotField dataField="1" showAll="0">
      <items count="50">
        <item x="2"/>
        <item x="17"/>
        <item x="40"/>
        <item x="19"/>
        <item x="11"/>
        <item x="47"/>
        <item x="26"/>
        <item x="5"/>
        <item x="7"/>
        <item x="1"/>
        <item x="16"/>
        <item x="28"/>
        <item x="38"/>
        <item x="24"/>
        <item x="44"/>
        <item x="45"/>
        <item x="9"/>
        <item x="32"/>
        <item x="20"/>
        <item x="3"/>
        <item x="13"/>
        <item x="6"/>
        <item x="10"/>
        <item x="25"/>
        <item x="41"/>
        <item x="29"/>
        <item x="23"/>
        <item x="39"/>
        <item x="21"/>
        <item x="12"/>
        <item x="4"/>
        <item x="35"/>
        <item x="27"/>
        <item x="33"/>
        <item x="42"/>
        <item x="15"/>
        <item x="30"/>
        <item x="8"/>
        <item x="14"/>
        <item x="37"/>
        <item x="0"/>
        <item x="18"/>
        <item x="43"/>
        <item x="46"/>
        <item x="34"/>
        <item x="22"/>
        <item x="36"/>
        <item x="31"/>
        <item x="48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Daytime_mechanicalBioerosion_mg_cm-2_day" fld="20" subtotal="average" baseField="0" baseItem="0"/>
    <dataField name="StdDev of Daytime_mechanicalBioerosion_mg_cm-2_day2" fld="20" subtotal="stdDev" baseField="0" baseItem="0"/>
    <dataField name="Count of Daytime_mechanicalBioerosion_mg_cm-2_day3" fld="20" subtotal="count" baseField="0" baseItem="0"/>
    <dataField name="Average of Nighttime_mechanicalBioerosion_mg_cm-2_day" fld="22" subtotal="average" baseField="0" baseItem="0"/>
    <dataField name="StdDev of Nighttime_mechanicalBioerosion_mg_cm-2_day2" fld="22" subtotal="stdDev" baseField="0" baseItem="0"/>
    <dataField name="Count of Nighttime_mechanicalBioerosion_mg_cm-2_day3" fld="22" subtotal="count" baseField="0" baseItem="0"/>
    <dataField name="Average of Total_mechanicalBioerosion_mg_cm-2_day" fld="24" subtotal="average" baseField="0" baseItem="0"/>
    <dataField name="StdDev of Total_mechanicalBioerosion_mg_cm-2_day2" fld="24" subtotal="stdDev" baseField="0" baseItem="0"/>
    <dataField name="Count of Total_mechanicalBioerosion_mg_cm-2_day3" fld="2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BC16-C799-BE4E-9192-42560ECE835D}">
  <dimension ref="A3:B9"/>
  <sheetViews>
    <sheetView workbookViewId="0">
      <selection activeCell="B19" sqref="B19"/>
    </sheetView>
  </sheetViews>
  <sheetFormatPr baseColWidth="10" defaultRowHeight="15" x14ac:dyDescent="0.2"/>
  <cols>
    <col min="1" max="1" width="12.1640625" bestFit="1" customWidth="1"/>
    <col min="2" max="2" width="41" bestFit="1" customWidth="1"/>
  </cols>
  <sheetData>
    <row r="3" spans="1:2" x14ac:dyDescent="0.2">
      <c r="A3" s="40" t="s">
        <v>152</v>
      </c>
      <c r="B3" t="s">
        <v>167</v>
      </c>
    </row>
    <row r="4" spans="1:2" x14ac:dyDescent="0.2">
      <c r="A4" s="41">
        <v>7.75</v>
      </c>
      <c r="B4" s="20">
        <v>0.563122753083936</v>
      </c>
    </row>
    <row r="5" spans="1:2" x14ac:dyDescent="0.2">
      <c r="A5" s="41">
        <v>7.85</v>
      </c>
      <c r="B5" s="20">
        <v>0.66471944639301117</v>
      </c>
    </row>
    <row r="6" spans="1:2" x14ac:dyDescent="0.2">
      <c r="A6" s="41">
        <v>8.0500000000000007</v>
      </c>
      <c r="B6" s="20">
        <v>0.71321009456688567</v>
      </c>
    </row>
    <row r="7" spans="1:2" x14ac:dyDescent="0.2">
      <c r="A7" s="41">
        <v>8.15</v>
      </c>
      <c r="B7" s="20">
        <v>0.69659931125977836</v>
      </c>
    </row>
    <row r="8" spans="1:2" x14ac:dyDescent="0.2">
      <c r="A8" s="41" t="s">
        <v>153</v>
      </c>
      <c r="B8" s="20"/>
    </row>
    <row r="9" spans="1:2" x14ac:dyDescent="0.2">
      <c r="A9" s="41" t="s">
        <v>154</v>
      </c>
      <c r="B9" s="20">
        <v>0.6594129013259028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60BA-93FC-9647-A248-3AA5FE1F0C62}">
  <dimension ref="A1:Z49"/>
  <sheetViews>
    <sheetView tabSelected="1" topLeftCell="Y1" workbookViewId="0">
      <selection activeCell="B34" sqref="B34"/>
    </sheetView>
  </sheetViews>
  <sheetFormatPr baseColWidth="10" defaultRowHeight="15" x14ac:dyDescent="0.2"/>
  <cols>
    <col min="1" max="1" width="15.33203125" style="38" customWidth="1"/>
    <col min="2" max="2" width="15.83203125" style="38" customWidth="1"/>
    <col min="3" max="3" width="13.33203125" style="38" customWidth="1"/>
    <col min="4" max="4" width="28" style="34" customWidth="1"/>
    <col min="5" max="5" width="29.6640625" style="35" customWidth="1"/>
    <col min="6" max="6" width="26" style="36" customWidth="1"/>
    <col min="7" max="7" width="27.1640625" style="34" customWidth="1"/>
    <col min="8" max="9" width="26" style="34" customWidth="1"/>
    <col min="10" max="12" width="26" style="35" customWidth="1"/>
    <col min="13" max="15" width="26" style="36" customWidth="1"/>
    <col min="16" max="16" width="13.1640625" style="38" customWidth="1"/>
    <col min="17" max="18" width="10.83203125" style="38"/>
    <col min="19" max="19" width="18.6640625" style="38" customWidth="1"/>
    <col min="20" max="20" width="16.5" style="38" customWidth="1"/>
    <col min="21" max="21" width="41" style="34" customWidth="1"/>
    <col min="22" max="22" width="37.6640625" style="34" customWidth="1"/>
    <col min="23" max="23" width="46.33203125" style="35" customWidth="1"/>
    <col min="24" max="24" width="38.5" style="35" customWidth="1"/>
    <col min="25" max="25" width="39.6640625" style="39" customWidth="1"/>
    <col min="26" max="26" width="41" style="39" customWidth="1"/>
  </cols>
  <sheetData>
    <row r="1" spans="1:26" ht="16" x14ac:dyDescent="0.2">
      <c r="A1" s="27" t="s">
        <v>120</v>
      </c>
      <c r="B1" s="27" t="s">
        <v>65</v>
      </c>
      <c r="C1" s="28" t="s">
        <v>107</v>
      </c>
      <c r="D1" s="29" t="s">
        <v>132</v>
      </c>
      <c r="E1" s="30" t="s">
        <v>133</v>
      </c>
      <c r="F1" s="31" t="s">
        <v>134</v>
      </c>
      <c r="G1" s="29" t="s">
        <v>135</v>
      </c>
      <c r="H1" s="29" t="s">
        <v>136</v>
      </c>
      <c r="I1" s="29" t="s">
        <v>137</v>
      </c>
      <c r="J1" s="30" t="s">
        <v>138</v>
      </c>
      <c r="K1" s="30" t="s">
        <v>139</v>
      </c>
      <c r="L1" s="30" t="s">
        <v>140</v>
      </c>
      <c r="M1" s="31" t="s">
        <v>141</v>
      </c>
      <c r="N1" s="31" t="s">
        <v>142</v>
      </c>
      <c r="O1" s="31" t="s">
        <v>143</v>
      </c>
      <c r="P1" s="32" t="s">
        <v>129</v>
      </c>
      <c r="Q1" s="32" t="s">
        <v>130</v>
      </c>
      <c r="R1" s="32" t="s">
        <v>131</v>
      </c>
      <c r="S1" s="28" t="s">
        <v>144</v>
      </c>
      <c r="T1" s="28" t="s">
        <v>145</v>
      </c>
      <c r="U1" s="29" t="s">
        <v>146</v>
      </c>
      <c r="V1" s="29" t="s">
        <v>147</v>
      </c>
      <c r="W1" s="30" t="s">
        <v>148</v>
      </c>
      <c r="X1" s="30" t="s">
        <v>149</v>
      </c>
      <c r="Y1" s="33" t="s">
        <v>150</v>
      </c>
      <c r="Z1" s="33" t="s">
        <v>151</v>
      </c>
    </row>
    <row r="2" spans="1:26" x14ac:dyDescent="0.2">
      <c r="A2" s="38">
        <v>6830</v>
      </c>
      <c r="B2" s="38">
        <v>1</v>
      </c>
      <c r="C2" s="38">
        <v>7.75</v>
      </c>
      <c r="D2" s="34">
        <v>4.0420799999999755</v>
      </c>
      <c r="E2" s="35">
        <v>2.5297349999999916</v>
      </c>
      <c r="F2" s="36">
        <f t="shared" ref="F2:F49" si="0">D2+E2</f>
        <v>6.5718149999999671</v>
      </c>
      <c r="G2" s="34">
        <f t="shared" ref="G2:G49" si="1">D2*365</f>
        <v>1475.359199999991</v>
      </c>
      <c r="H2" s="34">
        <f t="shared" ref="H2:I21" si="2">G2*10^-3</f>
        <v>1.4753591999999911</v>
      </c>
      <c r="I2" s="34">
        <f t="shared" si="2"/>
        <v>1.475359199999991E-3</v>
      </c>
      <c r="J2" s="35">
        <f t="shared" ref="J2:J49" si="3">E2*365</f>
        <v>923.35327499999698</v>
      </c>
      <c r="K2" s="35">
        <f t="shared" ref="K2:L21" si="4">J2*10^-3</f>
        <v>0.92335327499999698</v>
      </c>
      <c r="L2" s="35">
        <f t="shared" si="4"/>
        <v>9.2335327499999697E-4</v>
      </c>
      <c r="M2" s="36">
        <f t="shared" ref="M2:M49" si="5">F2*365</f>
        <v>2398.712474999988</v>
      </c>
      <c r="N2" s="36">
        <f t="shared" ref="N2:O21" si="6">M2*10^-3</f>
        <v>2.398712474999988</v>
      </c>
      <c r="O2" s="36">
        <f t="shared" si="6"/>
        <v>2.398712474999988E-3</v>
      </c>
      <c r="P2" s="37">
        <v>3.5020000000000007</v>
      </c>
      <c r="Q2" s="37">
        <v>1.7510000000000003</v>
      </c>
      <c r="R2" s="37">
        <v>0.80700000000000005</v>
      </c>
      <c r="S2" s="38">
        <f t="shared" ref="S2:S49" si="7">(2*3.14159265359*Q2*R2)+(2*3.14159265359*Q2^2)</f>
        <v>28.142751415607048</v>
      </c>
      <c r="T2" s="38">
        <f t="shared" ref="T2:T49" si="8">S2*10^-4</f>
        <v>2.8142751415607048E-3</v>
      </c>
      <c r="U2" s="34">
        <f t="shared" ref="U2:U49" si="9">D2/S2</f>
        <v>0.14362774770338804</v>
      </c>
      <c r="V2" s="34">
        <f t="shared" ref="V2:V49" si="10">I2/T2</f>
        <v>0.52424127911736629</v>
      </c>
      <c r="W2" s="35">
        <f t="shared" ref="W2:W49" si="11">E2/S2</f>
        <v>8.9889398610723023E-2</v>
      </c>
      <c r="X2" s="35">
        <f t="shared" ref="X2:X49" si="12">L2/T2</f>
        <v>0.32809630492913905</v>
      </c>
      <c r="Y2" s="39">
        <f t="shared" ref="Y2:Y49" si="13">F2/S2</f>
        <v>0.23351714631411105</v>
      </c>
      <c r="Z2" s="39">
        <f t="shared" ref="Z2:Z49" si="14">O2/T2</f>
        <v>0.85233758404650539</v>
      </c>
    </row>
    <row r="3" spans="1:26" x14ac:dyDescent="0.2">
      <c r="A3" s="38">
        <v>6835</v>
      </c>
      <c r="B3" s="38">
        <v>1</v>
      </c>
      <c r="C3" s="38">
        <v>7.75</v>
      </c>
      <c r="D3" s="34">
        <v>2.7783999999999955</v>
      </c>
      <c r="E3" s="35">
        <v>3.5000000000000031</v>
      </c>
      <c r="F3" s="36">
        <f t="shared" si="0"/>
        <v>6.2783999999999986</v>
      </c>
      <c r="G3" s="34">
        <f t="shared" si="1"/>
        <v>1014.1159999999984</v>
      </c>
      <c r="H3" s="34">
        <f t="shared" si="2"/>
        <v>1.0141159999999985</v>
      </c>
      <c r="I3" s="34">
        <f t="shared" si="2"/>
        <v>1.0141159999999985E-3</v>
      </c>
      <c r="J3" s="35">
        <f t="shared" si="3"/>
        <v>1277.5000000000011</v>
      </c>
      <c r="K3" s="35">
        <f t="shared" si="4"/>
        <v>1.2775000000000012</v>
      </c>
      <c r="L3" s="35">
        <f t="shared" si="4"/>
        <v>1.2775000000000013E-3</v>
      </c>
      <c r="M3" s="36">
        <f t="shared" si="5"/>
        <v>2291.6159999999995</v>
      </c>
      <c r="N3" s="36">
        <f t="shared" si="6"/>
        <v>2.2916159999999994</v>
      </c>
      <c r="O3" s="36">
        <f t="shared" si="6"/>
        <v>2.2916159999999994E-3</v>
      </c>
      <c r="P3" s="37">
        <v>4.0350000000000001</v>
      </c>
      <c r="Q3" s="37">
        <v>2.0175000000000001</v>
      </c>
      <c r="R3" s="37">
        <v>1.9649999999999999</v>
      </c>
      <c r="S3" s="38">
        <f t="shared" si="7"/>
        <v>50.48346971769098</v>
      </c>
      <c r="T3" s="38">
        <f t="shared" si="8"/>
        <v>5.0483469717690979E-3</v>
      </c>
      <c r="U3" s="34">
        <f t="shared" si="9"/>
        <v>5.5035836790480304E-2</v>
      </c>
      <c r="V3" s="34">
        <f t="shared" si="10"/>
        <v>0.20088080428525315</v>
      </c>
      <c r="W3" s="35">
        <f t="shared" si="11"/>
        <v>6.9329624520112848E-2</v>
      </c>
      <c r="X3" s="35">
        <f t="shared" si="12"/>
        <v>0.25305312949841191</v>
      </c>
      <c r="Y3" s="39">
        <f t="shared" si="13"/>
        <v>0.12436546131059316</v>
      </c>
      <c r="Z3" s="39">
        <f t="shared" si="14"/>
        <v>0.45393393378366498</v>
      </c>
    </row>
    <row r="4" spans="1:26" x14ac:dyDescent="0.2">
      <c r="A4" s="38">
        <v>6850</v>
      </c>
      <c r="B4" s="38">
        <v>1</v>
      </c>
      <c r="C4" s="38">
        <v>7.75</v>
      </c>
      <c r="D4" s="34">
        <v>2.2937939999999948</v>
      </c>
      <c r="E4" s="35">
        <v>1.4025000000000014</v>
      </c>
      <c r="F4" s="36">
        <f t="shared" si="0"/>
        <v>3.6962939999999964</v>
      </c>
      <c r="G4" s="34">
        <f t="shared" si="1"/>
        <v>837.23480999999811</v>
      </c>
      <c r="H4" s="34">
        <f t="shared" si="2"/>
        <v>0.83723480999999811</v>
      </c>
      <c r="I4" s="34">
        <f t="shared" si="2"/>
        <v>8.3723480999999813E-4</v>
      </c>
      <c r="J4" s="35">
        <f t="shared" si="3"/>
        <v>511.91250000000053</v>
      </c>
      <c r="K4" s="35">
        <f t="shared" si="4"/>
        <v>0.51191250000000055</v>
      </c>
      <c r="L4" s="35">
        <f t="shared" si="4"/>
        <v>5.119125000000006E-4</v>
      </c>
      <c r="M4" s="36">
        <f t="shared" si="5"/>
        <v>1349.1473099999987</v>
      </c>
      <c r="N4" s="36">
        <f t="shared" si="6"/>
        <v>1.3491473099999987</v>
      </c>
      <c r="O4" s="36">
        <f t="shared" si="6"/>
        <v>1.3491473099999987E-3</v>
      </c>
      <c r="P4" s="38">
        <v>3.94</v>
      </c>
      <c r="Q4" s="38">
        <v>1.97</v>
      </c>
      <c r="R4" s="38">
        <v>1.131</v>
      </c>
      <c r="S4" s="38">
        <f t="shared" si="7"/>
        <v>38.383790546003404</v>
      </c>
      <c r="T4" s="38">
        <f t="shared" si="8"/>
        <v>3.8383790546003406E-3</v>
      </c>
      <c r="U4" s="34">
        <f t="shared" si="9"/>
        <v>5.9759444478284574E-2</v>
      </c>
      <c r="V4" s="34">
        <f t="shared" si="10"/>
        <v>0.21812197234573868</v>
      </c>
      <c r="W4" s="35">
        <f t="shared" si="11"/>
        <v>3.6538861327911044E-2</v>
      </c>
      <c r="X4" s="35">
        <f t="shared" si="12"/>
        <v>0.13336684384687533</v>
      </c>
      <c r="Y4" s="39">
        <f t="shared" si="13"/>
        <v>9.6298305806195625E-2</v>
      </c>
      <c r="Z4" s="39">
        <f t="shared" si="14"/>
        <v>0.35148881619261402</v>
      </c>
    </row>
    <row r="5" spans="1:26" x14ac:dyDescent="0.2">
      <c r="A5" s="26">
        <v>6869</v>
      </c>
      <c r="B5" s="26">
        <v>1</v>
      </c>
      <c r="C5" s="26">
        <v>7.75</v>
      </c>
      <c r="D5" s="34">
        <v>2.0389280000000229</v>
      </c>
      <c r="E5" s="35">
        <v>3.9269999999999832</v>
      </c>
      <c r="F5" s="36">
        <f t="shared" si="0"/>
        <v>5.9659280000000061</v>
      </c>
      <c r="G5" s="34">
        <f t="shared" si="1"/>
        <v>744.20872000000838</v>
      </c>
      <c r="H5" s="34">
        <f t="shared" si="2"/>
        <v>0.74420872000000837</v>
      </c>
      <c r="I5" s="34">
        <f t="shared" si="2"/>
        <v>7.442087200000084E-4</v>
      </c>
      <c r="J5" s="35">
        <f t="shared" si="3"/>
        <v>1433.3549999999939</v>
      </c>
      <c r="K5" s="35">
        <f t="shared" si="4"/>
        <v>1.4333549999999939</v>
      </c>
      <c r="L5" s="35">
        <f t="shared" si="4"/>
        <v>1.433354999999994E-3</v>
      </c>
      <c r="M5" s="36">
        <f t="shared" si="5"/>
        <v>2177.5637200000024</v>
      </c>
      <c r="N5" s="36">
        <f t="shared" si="6"/>
        <v>2.1775637200000024</v>
      </c>
      <c r="O5" s="36">
        <f t="shared" si="6"/>
        <v>2.1775637200000023E-3</v>
      </c>
      <c r="P5" s="38">
        <v>3.8759999999999999</v>
      </c>
      <c r="Q5" s="38">
        <v>1.9379999999999999</v>
      </c>
      <c r="R5" s="38">
        <v>1.3280000000000001</v>
      </c>
      <c r="S5" s="38">
        <f t="shared" si="7"/>
        <v>39.769471667278268</v>
      </c>
      <c r="T5" s="38">
        <f t="shared" si="8"/>
        <v>3.9769471667278266E-3</v>
      </c>
      <c r="U5" s="34">
        <f t="shared" si="9"/>
        <v>5.1268672037140056E-2</v>
      </c>
      <c r="V5" s="34">
        <f t="shared" si="10"/>
        <v>0.18713065293556122</v>
      </c>
      <c r="W5" s="35">
        <f t="shared" si="11"/>
        <v>9.8744082718882603E-2</v>
      </c>
      <c r="X5" s="35">
        <f t="shared" si="12"/>
        <v>0.36041590192392153</v>
      </c>
      <c r="Y5" s="39">
        <f t="shared" si="13"/>
        <v>0.15001275475602266</v>
      </c>
      <c r="Z5" s="39">
        <f t="shared" si="14"/>
        <v>0.54754655485948267</v>
      </c>
    </row>
    <row r="6" spans="1:26" x14ac:dyDescent="0.2">
      <c r="A6" s="26">
        <v>6886</v>
      </c>
      <c r="B6" s="26">
        <v>1</v>
      </c>
      <c r="C6" s="26">
        <v>7.75</v>
      </c>
      <c r="D6" s="34">
        <v>5.0526000000000044</v>
      </c>
      <c r="E6" s="35">
        <v>3.4999999999999893</v>
      </c>
      <c r="F6" s="36">
        <f t="shared" si="0"/>
        <v>8.5525999999999947</v>
      </c>
      <c r="G6" s="34">
        <f t="shared" si="1"/>
        <v>1844.1990000000017</v>
      </c>
      <c r="H6" s="34">
        <f t="shared" si="2"/>
        <v>1.8441990000000017</v>
      </c>
      <c r="I6" s="34">
        <f t="shared" si="2"/>
        <v>1.8441990000000017E-3</v>
      </c>
      <c r="J6" s="35">
        <f t="shared" si="3"/>
        <v>1277.4999999999961</v>
      </c>
      <c r="K6" s="35">
        <f t="shared" si="4"/>
        <v>1.2774999999999961</v>
      </c>
      <c r="L6" s="35">
        <f t="shared" si="4"/>
        <v>1.2774999999999961E-3</v>
      </c>
      <c r="M6" s="36">
        <f t="shared" si="5"/>
        <v>3121.6989999999983</v>
      </c>
      <c r="N6" s="36">
        <f t="shared" si="6"/>
        <v>3.1216989999999982</v>
      </c>
      <c r="O6" s="36">
        <f t="shared" si="6"/>
        <v>3.1216989999999982E-3</v>
      </c>
      <c r="P6" s="38">
        <v>3.9060000000000006</v>
      </c>
      <c r="Q6" s="38">
        <v>1.9530000000000003</v>
      </c>
      <c r="R6" s="38">
        <v>1.4990000000000001</v>
      </c>
      <c r="S6" s="38">
        <f t="shared" si="7"/>
        <v>42.359702243792626</v>
      </c>
      <c r="T6" s="38">
        <f t="shared" si="8"/>
        <v>4.2359702243792629E-3</v>
      </c>
      <c r="U6" s="34">
        <f t="shared" si="9"/>
        <v>0.11927845882675935</v>
      </c>
      <c r="V6" s="34">
        <f t="shared" si="10"/>
        <v>0.43536637471767159</v>
      </c>
      <c r="W6" s="35">
        <f t="shared" si="11"/>
        <v>8.2625698827070437E-2</v>
      </c>
      <c r="X6" s="35">
        <f t="shared" si="12"/>
        <v>0.30158380071880708</v>
      </c>
      <c r="Y6" s="39">
        <f t="shared" si="13"/>
        <v>0.20190415765382982</v>
      </c>
      <c r="Z6" s="39">
        <f t="shared" si="14"/>
        <v>0.73695017543647878</v>
      </c>
    </row>
    <row r="7" spans="1:26" x14ac:dyDescent="0.2">
      <c r="A7" s="26">
        <v>6892</v>
      </c>
      <c r="B7" s="26">
        <v>1</v>
      </c>
      <c r="C7" s="26">
        <v>7.75</v>
      </c>
      <c r="D7" s="34">
        <v>2.7783999999999955</v>
      </c>
      <c r="E7" s="35">
        <v>1.4594625000000014</v>
      </c>
      <c r="F7" s="36">
        <f t="shared" si="0"/>
        <v>4.2378624999999968</v>
      </c>
      <c r="G7" s="34">
        <f t="shared" si="1"/>
        <v>1014.1159999999984</v>
      </c>
      <c r="H7" s="34">
        <f t="shared" si="2"/>
        <v>1.0141159999999985</v>
      </c>
      <c r="I7" s="34">
        <f t="shared" si="2"/>
        <v>1.0141159999999985E-3</v>
      </c>
      <c r="J7" s="35">
        <f t="shared" si="3"/>
        <v>532.70381250000048</v>
      </c>
      <c r="K7" s="35">
        <f t="shared" si="4"/>
        <v>0.53270381250000054</v>
      </c>
      <c r="L7" s="35">
        <f t="shared" si="4"/>
        <v>5.3270381250000059E-4</v>
      </c>
      <c r="M7" s="36">
        <f t="shared" si="5"/>
        <v>1546.8198124999988</v>
      </c>
      <c r="N7" s="36">
        <f t="shared" si="6"/>
        <v>1.5468198124999988</v>
      </c>
      <c r="O7" s="36">
        <f t="shared" si="6"/>
        <v>1.5468198124999988E-3</v>
      </c>
      <c r="P7" s="38">
        <v>3.5229999999999997</v>
      </c>
      <c r="Q7" s="38">
        <v>1.7614999999999998</v>
      </c>
      <c r="R7" s="38">
        <v>1.403</v>
      </c>
      <c r="S7" s="38">
        <f t="shared" si="7"/>
        <v>35.024150941902008</v>
      </c>
      <c r="T7" s="38">
        <f t="shared" si="8"/>
        <v>3.5024150941902008E-3</v>
      </c>
      <c r="U7" s="34">
        <f t="shared" si="9"/>
        <v>7.9328118606181205E-2</v>
      </c>
      <c r="V7" s="34">
        <f t="shared" si="10"/>
        <v>0.28954763291256141</v>
      </c>
      <c r="W7" s="35">
        <f t="shared" si="11"/>
        <v>4.1670175029252098E-2</v>
      </c>
      <c r="X7" s="35">
        <f t="shared" si="12"/>
        <v>0.15209613885677017</v>
      </c>
      <c r="Y7" s="39">
        <f t="shared" si="13"/>
        <v>0.1209982936354333</v>
      </c>
      <c r="Z7" s="39">
        <f t="shared" si="14"/>
        <v>0.44164377176933151</v>
      </c>
    </row>
    <row r="8" spans="1:26" x14ac:dyDescent="0.2">
      <c r="A8" s="26">
        <v>6829</v>
      </c>
      <c r="B8" s="26">
        <v>6</v>
      </c>
      <c r="C8" s="26">
        <v>7.75</v>
      </c>
      <c r="D8" s="34">
        <v>2.5263000000000022</v>
      </c>
      <c r="E8" s="35">
        <v>2.2378424999999966</v>
      </c>
      <c r="F8" s="36">
        <f t="shared" si="0"/>
        <v>4.7641424999999984</v>
      </c>
      <c r="G8" s="34">
        <f t="shared" si="1"/>
        <v>922.09950000000083</v>
      </c>
      <c r="H8" s="34">
        <f t="shared" si="2"/>
        <v>0.92209950000000085</v>
      </c>
      <c r="I8" s="34">
        <f t="shared" si="2"/>
        <v>9.2209950000000083E-4</v>
      </c>
      <c r="J8" s="35">
        <f t="shared" si="3"/>
        <v>816.81251249999877</v>
      </c>
      <c r="K8" s="35">
        <f t="shared" si="4"/>
        <v>0.81681251249999876</v>
      </c>
      <c r="L8" s="35">
        <f t="shared" si="4"/>
        <v>8.168125124999988E-4</v>
      </c>
      <c r="M8" s="36">
        <f t="shared" si="5"/>
        <v>1738.9120124999995</v>
      </c>
      <c r="N8" s="36">
        <f t="shared" si="6"/>
        <v>1.7389120124999995</v>
      </c>
      <c r="O8" s="36">
        <f t="shared" si="6"/>
        <v>1.7389120124999995E-3</v>
      </c>
      <c r="P8" s="37">
        <v>3.6450000000000005</v>
      </c>
      <c r="Q8" s="37">
        <v>1.8225000000000002</v>
      </c>
      <c r="R8" s="37">
        <v>0.80399999999999994</v>
      </c>
      <c r="S8" s="38">
        <f t="shared" si="7"/>
        <v>30.076327866464329</v>
      </c>
      <c r="T8" s="38">
        <f t="shared" si="8"/>
        <v>3.007632786646433E-3</v>
      </c>
      <c r="U8" s="34">
        <f t="shared" si="9"/>
        <v>8.3996291409526566E-2</v>
      </c>
      <c r="V8" s="34">
        <f t="shared" si="10"/>
        <v>0.30658646364477199</v>
      </c>
      <c r="W8" s="35">
        <f t="shared" si="11"/>
        <v>7.4405443042640629E-2</v>
      </c>
      <c r="X8" s="35">
        <f t="shared" si="12"/>
        <v>0.27157986710563831</v>
      </c>
      <c r="Y8" s="39">
        <f t="shared" si="13"/>
        <v>0.15840173445216718</v>
      </c>
      <c r="Z8" s="39">
        <f t="shared" si="14"/>
        <v>0.57816633075041024</v>
      </c>
    </row>
    <row r="9" spans="1:26" x14ac:dyDescent="0.2">
      <c r="A9" s="26">
        <v>6839</v>
      </c>
      <c r="B9" s="26">
        <v>6</v>
      </c>
      <c r="C9" s="26">
        <v>7.75</v>
      </c>
      <c r="D9" s="34">
        <v>2.4160000000000021</v>
      </c>
      <c r="E9" s="35">
        <v>2.7999999999999972</v>
      </c>
      <c r="F9" s="36">
        <f t="shared" si="0"/>
        <v>5.2159999999999993</v>
      </c>
      <c r="G9" s="34">
        <f t="shared" si="1"/>
        <v>881.84000000000083</v>
      </c>
      <c r="H9" s="34">
        <f t="shared" si="2"/>
        <v>0.88184000000000085</v>
      </c>
      <c r="I9" s="34">
        <f t="shared" si="2"/>
        <v>8.8184000000000081E-4</v>
      </c>
      <c r="J9" s="35">
        <f t="shared" si="3"/>
        <v>1021.999999999999</v>
      </c>
      <c r="K9" s="35">
        <f t="shared" si="4"/>
        <v>1.0219999999999989</v>
      </c>
      <c r="L9" s="35">
        <f t="shared" si="4"/>
        <v>1.021999999999999E-3</v>
      </c>
      <c r="M9" s="36">
        <f t="shared" si="5"/>
        <v>1903.8399999999997</v>
      </c>
      <c r="N9" s="36">
        <f t="shared" si="6"/>
        <v>1.9038399999999998</v>
      </c>
      <c r="O9" s="36">
        <f t="shared" si="6"/>
        <v>1.9038399999999997E-3</v>
      </c>
      <c r="P9" s="37">
        <v>3.8240000000000003</v>
      </c>
      <c r="Q9" s="37">
        <v>1.9120000000000001</v>
      </c>
      <c r="R9" s="37">
        <v>1.6680000000000001</v>
      </c>
      <c r="S9" s="38">
        <f t="shared" si="7"/>
        <v>43.008152100234824</v>
      </c>
      <c r="T9" s="38">
        <f t="shared" si="8"/>
        <v>4.3008152100234825E-3</v>
      </c>
      <c r="U9" s="34">
        <f t="shared" si="9"/>
        <v>5.6175396570614593E-2</v>
      </c>
      <c r="V9" s="34">
        <f t="shared" si="10"/>
        <v>0.20504019748274327</v>
      </c>
      <c r="W9" s="35">
        <f t="shared" si="11"/>
        <v>6.5103936422897579E-2</v>
      </c>
      <c r="X9" s="35">
        <f t="shared" si="12"/>
        <v>0.2376293679435762</v>
      </c>
      <c r="Y9" s="39">
        <f t="shared" si="13"/>
        <v>0.12127933299351218</v>
      </c>
      <c r="Z9" s="39">
        <f t="shared" si="14"/>
        <v>0.44266956542631941</v>
      </c>
    </row>
    <row r="10" spans="1:26" x14ac:dyDescent="0.2">
      <c r="A10" s="26">
        <v>6846</v>
      </c>
      <c r="B10" s="26">
        <v>6</v>
      </c>
      <c r="C10" s="26">
        <v>7.75</v>
      </c>
      <c r="D10" s="34">
        <v>3.9863999999999966</v>
      </c>
      <c r="E10" s="35">
        <v>4.7000000000000099</v>
      </c>
      <c r="F10" s="36">
        <f t="shared" si="0"/>
        <v>8.6864000000000061</v>
      </c>
      <c r="G10" s="34">
        <f t="shared" si="1"/>
        <v>1455.0359999999987</v>
      </c>
      <c r="H10" s="34">
        <f t="shared" si="2"/>
        <v>1.4550359999999987</v>
      </c>
      <c r="I10" s="34">
        <f t="shared" si="2"/>
        <v>1.4550359999999987E-3</v>
      </c>
      <c r="J10" s="35">
        <f t="shared" si="3"/>
        <v>1715.5000000000036</v>
      </c>
      <c r="K10" s="35">
        <f t="shared" si="4"/>
        <v>1.7155000000000036</v>
      </c>
      <c r="L10" s="35">
        <f t="shared" si="4"/>
        <v>1.7155000000000037E-3</v>
      </c>
      <c r="M10" s="36">
        <f t="shared" si="5"/>
        <v>3170.5360000000023</v>
      </c>
      <c r="N10" s="36">
        <f t="shared" si="6"/>
        <v>3.1705360000000025</v>
      </c>
      <c r="O10" s="36">
        <f t="shared" si="6"/>
        <v>3.1705360000000024E-3</v>
      </c>
      <c r="P10" s="38">
        <v>3.7350000000000003</v>
      </c>
      <c r="Q10" s="38">
        <v>1.8675000000000002</v>
      </c>
      <c r="R10" s="38">
        <v>1.4430000000000001</v>
      </c>
      <c r="S10" s="38">
        <f t="shared" si="7"/>
        <v>38.844905661715721</v>
      </c>
      <c r="T10" s="38">
        <f t="shared" si="8"/>
        <v>3.8844905661715723E-3</v>
      </c>
      <c r="U10" s="34">
        <f t="shared" si="9"/>
        <v>0.10262349546465402</v>
      </c>
      <c r="V10" s="34">
        <f t="shared" si="10"/>
        <v>0.37457575844598717</v>
      </c>
      <c r="W10" s="35">
        <f t="shared" si="11"/>
        <v>0.12099398672583668</v>
      </c>
      <c r="X10" s="35">
        <f t="shared" si="12"/>
        <v>0.44162805154930385</v>
      </c>
      <c r="Y10" s="39">
        <f t="shared" si="13"/>
        <v>0.22361748219049069</v>
      </c>
      <c r="Z10" s="39">
        <f t="shared" si="14"/>
        <v>0.81620380999529107</v>
      </c>
    </row>
    <row r="11" spans="1:26" x14ac:dyDescent="0.2">
      <c r="A11" s="26">
        <v>6860</v>
      </c>
      <c r="B11" s="26">
        <v>6</v>
      </c>
      <c r="C11" s="26">
        <v>7.75</v>
      </c>
      <c r="D11" s="34">
        <v>3.0315599999999812</v>
      </c>
      <c r="E11" s="35">
        <v>2.5297349999999916</v>
      </c>
      <c r="F11" s="36">
        <f t="shared" si="0"/>
        <v>5.5612949999999728</v>
      </c>
      <c r="G11" s="34">
        <f t="shared" si="1"/>
        <v>1106.5193999999931</v>
      </c>
      <c r="H11" s="34">
        <f t="shared" si="2"/>
        <v>1.1065193999999932</v>
      </c>
      <c r="I11" s="34">
        <f t="shared" si="2"/>
        <v>1.1065193999999932E-3</v>
      </c>
      <c r="J11" s="35">
        <f t="shared" si="3"/>
        <v>923.35327499999698</v>
      </c>
      <c r="K11" s="35">
        <f t="shared" si="4"/>
        <v>0.92335327499999698</v>
      </c>
      <c r="L11" s="35">
        <f t="shared" si="4"/>
        <v>9.2335327499999697E-4</v>
      </c>
      <c r="M11" s="36">
        <f t="shared" si="5"/>
        <v>2029.8726749999901</v>
      </c>
      <c r="N11" s="36">
        <f t="shared" si="6"/>
        <v>2.0298726749999902</v>
      </c>
      <c r="O11" s="36">
        <f t="shared" si="6"/>
        <v>2.0298726749999902E-3</v>
      </c>
      <c r="P11" s="38">
        <v>3.8689999999999998</v>
      </c>
      <c r="Q11" s="38">
        <v>1.9344999999999999</v>
      </c>
      <c r="R11" s="38">
        <v>1.2430000000000001</v>
      </c>
      <c r="S11" s="38">
        <f t="shared" si="7"/>
        <v>38.621946831090426</v>
      </c>
      <c r="T11" s="38">
        <f t="shared" si="8"/>
        <v>3.8621946831090426E-3</v>
      </c>
      <c r="U11" s="34">
        <f t="shared" si="9"/>
        <v>7.8493194899217106E-2</v>
      </c>
      <c r="V11" s="34">
        <f t="shared" si="10"/>
        <v>0.28650016138214246</v>
      </c>
      <c r="W11" s="35">
        <f t="shared" si="11"/>
        <v>6.5499934818499903E-2</v>
      </c>
      <c r="X11" s="35">
        <f t="shared" si="12"/>
        <v>0.23907476208752462</v>
      </c>
      <c r="Y11" s="39">
        <f t="shared" si="13"/>
        <v>0.14399312971771699</v>
      </c>
      <c r="Z11" s="39">
        <f t="shared" si="14"/>
        <v>0.52557492346966705</v>
      </c>
    </row>
    <row r="12" spans="1:26" x14ac:dyDescent="0.2">
      <c r="A12" s="26">
        <v>6877</v>
      </c>
      <c r="B12" s="26">
        <v>6</v>
      </c>
      <c r="C12" s="26">
        <v>7.75</v>
      </c>
      <c r="D12" s="34">
        <v>1.9114950000000017</v>
      </c>
      <c r="E12" s="35">
        <v>4.6750000000000043</v>
      </c>
      <c r="F12" s="36">
        <f t="shared" si="0"/>
        <v>6.5864950000000064</v>
      </c>
      <c r="G12" s="34">
        <f t="shared" si="1"/>
        <v>697.69567500000062</v>
      </c>
      <c r="H12" s="34">
        <f t="shared" si="2"/>
        <v>0.69769567500000063</v>
      </c>
      <c r="I12" s="34">
        <f t="shared" si="2"/>
        <v>6.9769567500000068E-4</v>
      </c>
      <c r="J12" s="35">
        <f t="shared" si="3"/>
        <v>1706.3750000000016</v>
      </c>
      <c r="K12" s="35">
        <f t="shared" si="4"/>
        <v>1.7063750000000015</v>
      </c>
      <c r="L12" s="35">
        <f t="shared" si="4"/>
        <v>1.7063750000000015E-3</v>
      </c>
      <c r="M12" s="36">
        <f t="shared" si="5"/>
        <v>2404.0706750000022</v>
      </c>
      <c r="N12" s="36">
        <f t="shared" si="6"/>
        <v>2.404070675000002</v>
      </c>
      <c r="O12" s="36">
        <f t="shared" si="6"/>
        <v>2.404070675000002E-3</v>
      </c>
      <c r="P12" s="38">
        <v>3.891</v>
      </c>
      <c r="Q12" s="38">
        <v>1.9455</v>
      </c>
      <c r="R12" s="38">
        <v>1.3840000000000001</v>
      </c>
      <c r="S12" s="38">
        <f t="shared" si="7"/>
        <v>40.699598291837681</v>
      </c>
      <c r="T12" s="38">
        <f t="shared" si="8"/>
        <v>4.0699598291837683E-3</v>
      </c>
      <c r="U12" s="34">
        <f t="shared" si="9"/>
        <v>4.696594266836665E-2</v>
      </c>
      <c r="V12" s="34">
        <f t="shared" si="10"/>
        <v>0.17142569073953828</v>
      </c>
      <c r="W12" s="35">
        <f t="shared" si="11"/>
        <v>0.1148659985899069</v>
      </c>
      <c r="X12" s="35">
        <f t="shared" si="12"/>
        <v>0.41926089485316015</v>
      </c>
      <c r="Y12" s="39">
        <f t="shared" si="13"/>
        <v>0.16183194125827355</v>
      </c>
      <c r="Z12" s="39">
        <f t="shared" si="14"/>
        <v>0.59068658559269838</v>
      </c>
    </row>
    <row r="13" spans="1:26" x14ac:dyDescent="0.2">
      <c r="A13" s="26">
        <v>6889</v>
      </c>
      <c r="B13" s="26">
        <v>6</v>
      </c>
      <c r="C13" s="26">
        <v>7.75</v>
      </c>
      <c r="D13" s="34">
        <v>2.6760929999999883</v>
      </c>
      <c r="E13" s="35">
        <v>2.8984999999999923</v>
      </c>
      <c r="F13" s="36">
        <f t="shared" si="0"/>
        <v>5.5745929999999806</v>
      </c>
      <c r="G13" s="34">
        <f t="shared" si="1"/>
        <v>976.77394499999571</v>
      </c>
      <c r="H13" s="34">
        <f t="shared" si="2"/>
        <v>0.9767739449999957</v>
      </c>
      <c r="I13" s="34">
        <f t="shared" si="2"/>
        <v>9.767739449999958E-4</v>
      </c>
      <c r="J13" s="35">
        <f t="shared" si="3"/>
        <v>1057.9524999999971</v>
      </c>
      <c r="K13" s="35">
        <f t="shared" si="4"/>
        <v>1.0579524999999972</v>
      </c>
      <c r="L13" s="35">
        <f t="shared" si="4"/>
        <v>1.0579524999999972E-3</v>
      </c>
      <c r="M13" s="36">
        <f t="shared" si="5"/>
        <v>2034.726444999993</v>
      </c>
      <c r="N13" s="36">
        <f t="shared" si="6"/>
        <v>2.0347264449999929</v>
      </c>
      <c r="O13" s="36">
        <f t="shared" si="6"/>
        <v>2.0347264449999927E-3</v>
      </c>
      <c r="P13" s="38">
        <v>4.0190000000000001</v>
      </c>
      <c r="Q13" s="38">
        <v>2.0095000000000001</v>
      </c>
      <c r="R13" s="38">
        <v>1.8250000000000002</v>
      </c>
      <c r="S13" s="38">
        <f t="shared" si="7"/>
        <v>48.414630424337055</v>
      </c>
      <c r="T13" s="38">
        <f t="shared" si="8"/>
        <v>4.8414630424337057E-3</v>
      </c>
      <c r="U13" s="34">
        <f t="shared" si="9"/>
        <v>5.5274469236777868E-2</v>
      </c>
      <c r="V13" s="34">
        <f t="shared" si="10"/>
        <v>0.20175181271423923</v>
      </c>
      <c r="W13" s="35">
        <f t="shared" si="11"/>
        <v>5.9868266567268374E-2</v>
      </c>
      <c r="X13" s="35">
        <f t="shared" si="12"/>
        <v>0.21851917297052956</v>
      </c>
      <c r="Y13" s="39">
        <f t="shared" si="13"/>
        <v>0.11514273580404624</v>
      </c>
      <c r="Z13" s="39">
        <f t="shared" si="14"/>
        <v>0.42027098568476873</v>
      </c>
    </row>
    <row r="14" spans="1:26" x14ac:dyDescent="0.2">
      <c r="A14" s="26">
        <v>6826</v>
      </c>
      <c r="B14" s="26">
        <v>3</v>
      </c>
      <c r="C14" s="26">
        <v>7.85</v>
      </c>
      <c r="D14" s="34">
        <v>4.1683949999999967</v>
      </c>
      <c r="E14" s="35">
        <v>3.1135200000000083</v>
      </c>
      <c r="F14" s="36">
        <f t="shared" si="0"/>
        <v>7.281915000000005</v>
      </c>
      <c r="G14" s="34">
        <f t="shared" si="1"/>
        <v>1521.4641749999987</v>
      </c>
      <c r="H14" s="34">
        <f t="shared" si="2"/>
        <v>1.5214641749999986</v>
      </c>
      <c r="I14" s="34">
        <f t="shared" si="2"/>
        <v>1.5214641749999986E-3</v>
      </c>
      <c r="J14" s="35">
        <f t="shared" si="3"/>
        <v>1136.434800000003</v>
      </c>
      <c r="K14" s="35">
        <f t="shared" si="4"/>
        <v>1.1364348000000031</v>
      </c>
      <c r="L14" s="35">
        <f t="shared" si="4"/>
        <v>1.1364348000000031E-3</v>
      </c>
      <c r="M14" s="36">
        <f t="shared" si="5"/>
        <v>2657.8989750000019</v>
      </c>
      <c r="N14" s="36">
        <f t="shared" si="6"/>
        <v>2.6578989750000019</v>
      </c>
      <c r="O14" s="36">
        <f t="shared" si="6"/>
        <v>2.6578989750000019E-3</v>
      </c>
      <c r="P14" s="37">
        <v>3.8060000000000005</v>
      </c>
      <c r="Q14" s="37">
        <v>1.9030000000000002</v>
      </c>
      <c r="R14" s="37">
        <v>1.147</v>
      </c>
      <c r="S14" s="38">
        <f t="shared" si="7"/>
        <v>36.468550000668799</v>
      </c>
      <c r="T14" s="38">
        <f t="shared" si="8"/>
        <v>3.6468550000668802E-3</v>
      </c>
      <c r="U14" s="34">
        <f t="shared" si="9"/>
        <v>0.11430108956686109</v>
      </c>
      <c r="V14" s="34">
        <f t="shared" si="10"/>
        <v>0.4171989769190429</v>
      </c>
      <c r="W14" s="35">
        <f t="shared" si="11"/>
        <v>8.5375481063626316E-2</v>
      </c>
      <c r="X14" s="35">
        <f t="shared" si="12"/>
        <v>0.311620505882236</v>
      </c>
      <c r="Y14" s="39">
        <f t="shared" si="13"/>
        <v>0.19967657063048741</v>
      </c>
      <c r="Z14" s="39">
        <f t="shared" si="14"/>
        <v>0.72881948280127895</v>
      </c>
    </row>
    <row r="15" spans="1:26" x14ac:dyDescent="0.2">
      <c r="A15" s="26">
        <v>6836</v>
      </c>
      <c r="B15" s="26">
        <v>3</v>
      </c>
      <c r="C15" s="26">
        <v>7.85</v>
      </c>
      <c r="D15" s="34">
        <v>4.5875879999999896</v>
      </c>
      <c r="E15" s="35">
        <v>1.6829999999999965</v>
      </c>
      <c r="F15" s="36">
        <f t="shared" si="0"/>
        <v>6.2705879999999858</v>
      </c>
      <c r="G15" s="34">
        <f t="shared" si="1"/>
        <v>1674.4696199999962</v>
      </c>
      <c r="H15" s="34">
        <f t="shared" si="2"/>
        <v>1.6744696199999962</v>
      </c>
      <c r="I15" s="34">
        <f t="shared" si="2"/>
        <v>1.6744696199999963E-3</v>
      </c>
      <c r="J15" s="35">
        <f t="shared" si="3"/>
        <v>614.29499999999871</v>
      </c>
      <c r="K15" s="35">
        <f t="shared" si="4"/>
        <v>0.6142949999999987</v>
      </c>
      <c r="L15" s="35">
        <f t="shared" si="4"/>
        <v>6.1429499999999875E-4</v>
      </c>
      <c r="M15" s="36">
        <f t="shared" si="5"/>
        <v>2288.7646199999949</v>
      </c>
      <c r="N15" s="36">
        <f t="shared" si="6"/>
        <v>2.2887646199999949</v>
      </c>
      <c r="O15" s="36">
        <f t="shared" si="6"/>
        <v>2.2887646199999949E-3</v>
      </c>
      <c r="P15" s="37">
        <v>3.8310000000000004</v>
      </c>
      <c r="Q15" s="37">
        <v>1.9155000000000002</v>
      </c>
      <c r="R15" s="37">
        <v>1.4810000000000001</v>
      </c>
      <c r="S15" s="38">
        <f t="shared" si="7"/>
        <v>40.878376904975532</v>
      </c>
      <c r="T15" s="38">
        <f t="shared" si="8"/>
        <v>4.0878376904975536E-3</v>
      </c>
      <c r="U15" s="34">
        <f t="shared" si="9"/>
        <v>0.11222529726814102</v>
      </c>
      <c r="V15" s="34">
        <f t="shared" si="10"/>
        <v>0.4096223350287147</v>
      </c>
      <c r="W15" s="35">
        <f t="shared" si="11"/>
        <v>4.1170910574855758E-2</v>
      </c>
      <c r="X15" s="35">
        <f t="shared" si="12"/>
        <v>0.1502738235982235</v>
      </c>
      <c r="Y15" s="39">
        <f t="shared" si="13"/>
        <v>0.15339620784299676</v>
      </c>
      <c r="Z15" s="39">
        <f t="shared" si="14"/>
        <v>0.5598961586269382</v>
      </c>
    </row>
    <row r="16" spans="1:26" x14ac:dyDescent="0.2">
      <c r="A16" s="26">
        <v>6844</v>
      </c>
      <c r="B16" s="26">
        <v>3</v>
      </c>
      <c r="C16" s="26">
        <v>7.85</v>
      </c>
      <c r="D16" s="34">
        <v>3.9863999999999966</v>
      </c>
      <c r="E16" s="35">
        <v>3.9000000000000146</v>
      </c>
      <c r="F16" s="36">
        <f t="shared" si="0"/>
        <v>7.8864000000000107</v>
      </c>
      <c r="G16" s="34">
        <f t="shared" si="1"/>
        <v>1455.0359999999987</v>
      </c>
      <c r="H16" s="34">
        <f t="shared" si="2"/>
        <v>1.4550359999999987</v>
      </c>
      <c r="I16" s="34">
        <f t="shared" si="2"/>
        <v>1.4550359999999987E-3</v>
      </c>
      <c r="J16" s="35">
        <f t="shared" si="3"/>
        <v>1423.5000000000052</v>
      </c>
      <c r="K16" s="35">
        <f t="shared" si="4"/>
        <v>1.4235000000000053</v>
      </c>
      <c r="L16" s="35">
        <f t="shared" si="4"/>
        <v>1.4235000000000053E-3</v>
      </c>
      <c r="M16" s="36">
        <f t="shared" si="5"/>
        <v>2878.5360000000037</v>
      </c>
      <c r="N16" s="36">
        <f t="shared" si="6"/>
        <v>2.8785360000000035</v>
      </c>
      <c r="O16" s="36">
        <f t="shared" si="6"/>
        <v>2.8785360000000036E-3</v>
      </c>
      <c r="P16" s="38">
        <v>3.6670000000000003</v>
      </c>
      <c r="Q16" s="38">
        <v>1.8335000000000001</v>
      </c>
      <c r="R16" s="38">
        <v>1.2150000000000001</v>
      </c>
      <c r="S16" s="38">
        <f t="shared" si="7"/>
        <v>35.119391464788251</v>
      </c>
      <c r="T16" s="38">
        <f t="shared" si="8"/>
        <v>3.5119391464788251E-3</v>
      </c>
      <c r="U16" s="34">
        <f t="shared" si="9"/>
        <v>0.11350993948733082</v>
      </c>
      <c r="V16" s="34">
        <f t="shared" si="10"/>
        <v>0.41431127912875748</v>
      </c>
      <c r="W16" s="35">
        <f t="shared" si="11"/>
        <v>0.11104976018477629</v>
      </c>
      <c r="X16" s="35">
        <f t="shared" si="12"/>
        <v>0.40533162467443346</v>
      </c>
      <c r="Y16" s="39">
        <f t="shared" si="13"/>
        <v>0.22455969967210709</v>
      </c>
      <c r="Z16" s="39">
        <f t="shared" si="14"/>
        <v>0.81964290380319083</v>
      </c>
    </row>
    <row r="17" spans="1:26" x14ac:dyDescent="0.2">
      <c r="A17" s="26">
        <v>6848</v>
      </c>
      <c r="B17" s="26">
        <v>3</v>
      </c>
      <c r="C17" s="26">
        <v>7.85</v>
      </c>
      <c r="D17" s="34">
        <v>3.4105050000000103</v>
      </c>
      <c r="E17" s="35">
        <v>3.1135200000000083</v>
      </c>
      <c r="F17" s="36">
        <f t="shared" si="0"/>
        <v>6.5240250000000186</v>
      </c>
      <c r="G17" s="34">
        <f t="shared" si="1"/>
        <v>1244.8343250000037</v>
      </c>
      <c r="H17" s="34">
        <f t="shared" si="2"/>
        <v>1.2448343250000038</v>
      </c>
      <c r="I17" s="34">
        <f t="shared" si="2"/>
        <v>1.2448343250000039E-3</v>
      </c>
      <c r="J17" s="35">
        <f t="shared" si="3"/>
        <v>1136.434800000003</v>
      </c>
      <c r="K17" s="35">
        <f t="shared" si="4"/>
        <v>1.1364348000000031</v>
      </c>
      <c r="L17" s="35">
        <f t="shared" si="4"/>
        <v>1.1364348000000031E-3</v>
      </c>
      <c r="M17" s="36">
        <f t="shared" si="5"/>
        <v>2381.2691250000066</v>
      </c>
      <c r="N17" s="36">
        <f t="shared" si="6"/>
        <v>2.3812691250000069</v>
      </c>
      <c r="O17" s="36">
        <f t="shared" si="6"/>
        <v>2.381269125000007E-3</v>
      </c>
      <c r="P17" s="38">
        <v>3.66</v>
      </c>
      <c r="Q17" s="38">
        <v>1.83</v>
      </c>
      <c r="R17" s="38">
        <v>0.77500000000000002</v>
      </c>
      <c r="S17" s="38">
        <f t="shared" si="7"/>
        <v>29.952886837123142</v>
      </c>
      <c r="T17" s="38">
        <f t="shared" si="8"/>
        <v>2.9952886837123142E-3</v>
      </c>
      <c r="U17" s="34">
        <f t="shared" si="9"/>
        <v>0.11386231379117299</v>
      </c>
      <c r="V17" s="34">
        <f t="shared" si="10"/>
        <v>0.41559744533778148</v>
      </c>
      <c r="W17" s="35">
        <f t="shared" si="11"/>
        <v>0.10394724277932237</v>
      </c>
      <c r="X17" s="35">
        <f t="shared" si="12"/>
        <v>0.3794074361445266</v>
      </c>
      <c r="Y17" s="39">
        <f t="shared" si="13"/>
        <v>0.21780955657049536</v>
      </c>
      <c r="Z17" s="39">
        <f t="shared" si="14"/>
        <v>0.79500488148230808</v>
      </c>
    </row>
    <row r="18" spans="1:26" x14ac:dyDescent="0.2">
      <c r="A18" s="26">
        <v>6875</v>
      </c>
      <c r="B18" s="26">
        <v>3</v>
      </c>
      <c r="C18" s="26">
        <v>7.85</v>
      </c>
      <c r="D18" s="34">
        <v>2.6575999999999755</v>
      </c>
      <c r="E18" s="35">
        <v>2.8999999999999861</v>
      </c>
      <c r="F18" s="36">
        <f t="shared" si="0"/>
        <v>5.5575999999999617</v>
      </c>
      <c r="G18" s="34">
        <f t="shared" si="1"/>
        <v>970.02399999999102</v>
      </c>
      <c r="H18" s="34">
        <f t="shared" si="2"/>
        <v>0.970023999999991</v>
      </c>
      <c r="I18" s="34">
        <f t="shared" si="2"/>
        <v>9.70023999999991E-4</v>
      </c>
      <c r="J18" s="35">
        <f t="shared" si="3"/>
        <v>1058.499999999995</v>
      </c>
      <c r="K18" s="35">
        <f t="shared" si="4"/>
        <v>1.0584999999999951</v>
      </c>
      <c r="L18" s="35">
        <f t="shared" si="4"/>
        <v>1.0584999999999952E-3</v>
      </c>
      <c r="M18" s="36">
        <f t="shared" si="5"/>
        <v>2028.523999999986</v>
      </c>
      <c r="N18" s="36">
        <f t="shared" si="6"/>
        <v>2.0285239999999862</v>
      </c>
      <c r="O18" s="36">
        <f t="shared" si="6"/>
        <v>2.0285239999999864E-3</v>
      </c>
      <c r="P18" s="38">
        <v>3.9560000000000004</v>
      </c>
      <c r="Q18" s="38">
        <v>1.9780000000000002</v>
      </c>
      <c r="R18" s="38">
        <v>1.4410000000000001</v>
      </c>
      <c r="S18" s="38">
        <f t="shared" si="7"/>
        <v>42.491812498061385</v>
      </c>
      <c r="T18" s="38">
        <f t="shared" si="8"/>
        <v>4.2491812498061388E-3</v>
      </c>
      <c r="U18" s="34">
        <f t="shared" si="9"/>
        <v>6.2543813590470496E-2</v>
      </c>
      <c r="V18" s="34">
        <f t="shared" si="10"/>
        <v>0.22828491960521727</v>
      </c>
      <c r="W18" s="35">
        <f t="shared" si="11"/>
        <v>6.8248441982377048E-2</v>
      </c>
      <c r="X18" s="35">
        <f t="shared" si="12"/>
        <v>0.24910681323567627</v>
      </c>
      <c r="Y18" s="39">
        <f t="shared" si="13"/>
        <v>0.13079225557284754</v>
      </c>
      <c r="Z18" s="39">
        <f t="shared" si="14"/>
        <v>0.47739173284089359</v>
      </c>
    </row>
    <row r="19" spans="1:26" x14ac:dyDescent="0.2">
      <c r="A19" s="26">
        <v>6878</v>
      </c>
      <c r="B19" s="26">
        <v>3</v>
      </c>
      <c r="C19" s="26">
        <v>7.85</v>
      </c>
      <c r="D19" s="34">
        <v>3.1858250000000026</v>
      </c>
      <c r="E19" s="35">
        <v>1.4960000000000171</v>
      </c>
      <c r="F19" s="36">
        <f t="shared" si="0"/>
        <v>4.6818250000000194</v>
      </c>
      <c r="G19" s="34">
        <f t="shared" si="1"/>
        <v>1162.826125000001</v>
      </c>
      <c r="H19" s="34">
        <f t="shared" si="2"/>
        <v>1.1628261250000009</v>
      </c>
      <c r="I19" s="34">
        <f t="shared" si="2"/>
        <v>1.1628261250000009E-3</v>
      </c>
      <c r="J19" s="35">
        <f t="shared" si="3"/>
        <v>546.04000000000622</v>
      </c>
      <c r="K19" s="35">
        <f t="shared" si="4"/>
        <v>0.54604000000000619</v>
      </c>
      <c r="L19" s="35">
        <f t="shared" si="4"/>
        <v>5.460400000000062E-4</v>
      </c>
      <c r="M19" s="36">
        <f t="shared" si="5"/>
        <v>1708.8661250000071</v>
      </c>
      <c r="N19" s="36">
        <f t="shared" si="6"/>
        <v>1.708866125000007</v>
      </c>
      <c r="O19" s="36">
        <f t="shared" si="6"/>
        <v>1.7088661250000069E-3</v>
      </c>
      <c r="P19" s="38">
        <v>3.9180000000000001</v>
      </c>
      <c r="Q19" s="38">
        <v>1.9590000000000001</v>
      </c>
      <c r="R19" s="38">
        <v>1.6710000000000003</v>
      </c>
      <c r="S19" s="38">
        <f t="shared" si="7"/>
        <v>44.680798860859213</v>
      </c>
      <c r="T19" s="38">
        <f t="shared" si="8"/>
        <v>4.4680798860859215E-3</v>
      </c>
      <c r="U19" s="34">
        <f t="shared" si="9"/>
        <v>7.1301880924757019E-2</v>
      </c>
      <c r="V19" s="34">
        <f t="shared" si="10"/>
        <v>0.2602518653753631</v>
      </c>
      <c r="W19" s="35">
        <f t="shared" si="11"/>
        <v>3.3481943880607892E-2</v>
      </c>
      <c r="X19" s="35">
        <f t="shared" si="12"/>
        <v>0.12220909516421878</v>
      </c>
      <c r="Y19" s="39">
        <f t="shared" si="13"/>
        <v>0.1047838248053649</v>
      </c>
      <c r="Z19" s="39">
        <f t="shared" si="14"/>
        <v>0.38246096053958184</v>
      </c>
    </row>
    <row r="20" spans="1:26" x14ac:dyDescent="0.2">
      <c r="A20" s="26">
        <v>6823</v>
      </c>
      <c r="B20" s="26">
        <v>4</v>
      </c>
      <c r="C20" s="26">
        <v>7.85</v>
      </c>
      <c r="D20" s="34">
        <v>3.2841899999999891</v>
      </c>
      <c r="E20" s="35">
        <v>2.6270325000000079</v>
      </c>
      <c r="F20" s="36">
        <f t="shared" si="0"/>
        <v>5.9112224999999974</v>
      </c>
      <c r="G20" s="34">
        <f t="shared" si="1"/>
        <v>1198.729349999996</v>
      </c>
      <c r="H20" s="34">
        <f t="shared" si="2"/>
        <v>1.198729349999996</v>
      </c>
      <c r="I20" s="34">
        <f t="shared" si="2"/>
        <v>1.1987293499999962E-3</v>
      </c>
      <c r="J20" s="35">
        <f t="shared" si="3"/>
        <v>958.86686250000287</v>
      </c>
      <c r="K20" s="35">
        <f t="shared" si="4"/>
        <v>0.95886686250000286</v>
      </c>
      <c r="L20" s="35">
        <f t="shared" si="4"/>
        <v>9.588668625000029E-4</v>
      </c>
      <c r="M20" s="36">
        <f t="shared" si="5"/>
        <v>2157.5962124999992</v>
      </c>
      <c r="N20" s="36">
        <f t="shared" si="6"/>
        <v>2.1575962124999992</v>
      </c>
      <c r="O20" s="36">
        <f t="shared" si="6"/>
        <v>2.1575962124999993E-3</v>
      </c>
      <c r="P20" s="37">
        <v>2.9260000000000002</v>
      </c>
      <c r="Q20" s="37">
        <v>1.4630000000000001</v>
      </c>
      <c r="R20" s="37">
        <v>1.2490000000000001</v>
      </c>
      <c r="S20" s="38">
        <f t="shared" si="7"/>
        <v>24.929517883144573</v>
      </c>
      <c r="T20" s="38">
        <f t="shared" si="8"/>
        <v>2.4929517883144573E-3</v>
      </c>
      <c r="U20" s="34">
        <f t="shared" si="9"/>
        <v>0.13173900977124417</v>
      </c>
      <c r="V20" s="34">
        <f t="shared" si="10"/>
        <v>0.48084738566504126</v>
      </c>
      <c r="W20" s="35">
        <f t="shared" si="11"/>
        <v>0.10537839168467054</v>
      </c>
      <c r="X20" s="35">
        <f t="shared" si="12"/>
        <v>0.3846311296490475</v>
      </c>
      <c r="Y20" s="39">
        <f t="shared" si="13"/>
        <v>0.23711740145591473</v>
      </c>
      <c r="Z20" s="39">
        <f t="shared" si="14"/>
        <v>0.86547851531408881</v>
      </c>
    </row>
    <row r="21" spans="1:26" x14ac:dyDescent="0.2">
      <c r="A21" s="26">
        <v>6833</v>
      </c>
      <c r="B21" s="26">
        <v>4</v>
      </c>
      <c r="C21" s="26">
        <v>7.85</v>
      </c>
      <c r="D21" s="34">
        <v>1.2743300000000011</v>
      </c>
      <c r="E21" s="35">
        <v>3.0854999999999975</v>
      </c>
      <c r="F21" s="36">
        <f t="shared" si="0"/>
        <v>4.3598299999999988</v>
      </c>
      <c r="G21" s="34">
        <f t="shared" si="1"/>
        <v>465.13045000000039</v>
      </c>
      <c r="H21" s="34">
        <f t="shared" si="2"/>
        <v>0.46513045000000042</v>
      </c>
      <c r="I21" s="34">
        <f t="shared" si="2"/>
        <v>4.6513045000000044E-4</v>
      </c>
      <c r="J21" s="35">
        <f t="shared" si="3"/>
        <v>1126.2074999999991</v>
      </c>
      <c r="K21" s="35">
        <f t="shared" si="4"/>
        <v>1.1262074999999991</v>
      </c>
      <c r="L21" s="35">
        <f t="shared" si="4"/>
        <v>1.1262074999999992E-3</v>
      </c>
      <c r="M21" s="36">
        <f t="shared" si="5"/>
        <v>1591.3379499999996</v>
      </c>
      <c r="N21" s="36">
        <f t="shared" si="6"/>
        <v>1.5913379499999998</v>
      </c>
      <c r="O21" s="36">
        <f t="shared" si="6"/>
        <v>1.5913379499999999E-3</v>
      </c>
      <c r="P21" s="37">
        <v>3.907</v>
      </c>
      <c r="Q21" s="37">
        <v>1.9535</v>
      </c>
      <c r="R21" s="37">
        <v>1.3029999999999999</v>
      </c>
      <c r="S21" s="38">
        <f t="shared" si="7"/>
        <v>39.970940433356667</v>
      </c>
      <c r="T21" s="38">
        <f t="shared" si="8"/>
        <v>3.9970940433356672E-3</v>
      </c>
      <c r="U21" s="34">
        <f t="shared" si="9"/>
        <v>3.188141150005426E-2</v>
      </c>
      <c r="V21" s="34">
        <f t="shared" si="10"/>
        <v>0.11636715197519805</v>
      </c>
      <c r="W21" s="35">
        <f t="shared" si="11"/>
        <v>7.7193580299778908E-2</v>
      </c>
      <c r="X21" s="35">
        <f t="shared" si="12"/>
        <v>0.28175656809419303</v>
      </c>
      <c r="Y21" s="39">
        <f t="shared" si="13"/>
        <v>0.10907499179983318</v>
      </c>
      <c r="Z21" s="39">
        <f t="shared" si="14"/>
        <v>0.39812372006939112</v>
      </c>
    </row>
    <row r="22" spans="1:26" x14ac:dyDescent="0.2">
      <c r="A22" s="26">
        <v>6838</v>
      </c>
      <c r="B22" s="26">
        <v>4</v>
      </c>
      <c r="C22" s="26">
        <v>7.85</v>
      </c>
      <c r="D22" s="34">
        <v>2.8991999999999822</v>
      </c>
      <c r="E22" s="35">
        <v>4.2000000000000091</v>
      </c>
      <c r="F22" s="36">
        <f t="shared" si="0"/>
        <v>7.0991999999999909</v>
      </c>
      <c r="G22" s="34">
        <f t="shared" si="1"/>
        <v>1058.2079999999935</v>
      </c>
      <c r="H22" s="34">
        <f t="shared" ref="H22:I41" si="15">G22*10^-3</f>
        <v>1.0582079999999936</v>
      </c>
      <c r="I22" s="34">
        <f t="shared" si="15"/>
        <v>1.0582079999999936E-3</v>
      </c>
      <c r="J22" s="35">
        <f t="shared" si="3"/>
        <v>1533.0000000000034</v>
      </c>
      <c r="K22" s="35">
        <f t="shared" ref="K22:L41" si="16">J22*10^-3</f>
        <v>1.5330000000000035</v>
      </c>
      <c r="L22" s="35">
        <f t="shared" si="16"/>
        <v>1.5330000000000035E-3</v>
      </c>
      <c r="M22" s="36">
        <f t="shared" si="5"/>
        <v>2591.2079999999964</v>
      </c>
      <c r="N22" s="36">
        <f t="shared" ref="N22:O41" si="17">M22*10^-3</f>
        <v>2.5912079999999964</v>
      </c>
      <c r="O22" s="36">
        <f t="shared" si="17"/>
        <v>2.5912079999999963E-3</v>
      </c>
      <c r="P22" s="37">
        <v>3.976</v>
      </c>
      <c r="Q22" s="37">
        <v>1.988</v>
      </c>
      <c r="R22" s="37">
        <v>1.831</v>
      </c>
      <c r="S22" s="38">
        <f t="shared" si="7"/>
        <v>47.703023559983393</v>
      </c>
      <c r="T22" s="38">
        <f t="shared" si="8"/>
        <v>4.7703023559983399E-3</v>
      </c>
      <c r="U22" s="34">
        <f t="shared" si="9"/>
        <v>6.0776021804035761E-2</v>
      </c>
      <c r="V22" s="34">
        <f t="shared" si="10"/>
        <v>0.22183247958473051</v>
      </c>
      <c r="W22" s="35">
        <f t="shared" si="11"/>
        <v>8.8044733573728023E-2</v>
      </c>
      <c r="X22" s="35">
        <f t="shared" si="12"/>
        <v>0.32136327754410732</v>
      </c>
      <c r="Y22" s="39">
        <f t="shared" si="13"/>
        <v>0.14882075537776379</v>
      </c>
      <c r="Z22" s="39">
        <f t="shared" si="14"/>
        <v>0.54319575712883761</v>
      </c>
    </row>
    <row r="23" spans="1:26" x14ac:dyDescent="0.2">
      <c r="A23" s="26">
        <v>6845</v>
      </c>
      <c r="B23" s="26">
        <v>4</v>
      </c>
      <c r="C23" s="26">
        <v>7.85</v>
      </c>
      <c r="D23" s="34">
        <v>2.803525999999974</v>
      </c>
      <c r="E23" s="35">
        <v>3.9270000000000085</v>
      </c>
      <c r="F23" s="36">
        <f t="shared" si="0"/>
        <v>6.7305259999999825</v>
      </c>
      <c r="G23" s="34">
        <f t="shared" si="1"/>
        <v>1023.2869899999905</v>
      </c>
      <c r="H23" s="34">
        <f t="shared" si="15"/>
        <v>1.0232869899999906</v>
      </c>
      <c r="I23" s="34">
        <f t="shared" si="15"/>
        <v>1.0232869899999906E-3</v>
      </c>
      <c r="J23" s="35">
        <f t="shared" si="3"/>
        <v>1433.3550000000032</v>
      </c>
      <c r="K23" s="35">
        <f t="shared" si="16"/>
        <v>1.4333550000000033</v>
      </c>
      <c r="L23" s="35">
        <f t="shared" si="16"/>
        <v>1.4333550000000033E-3</v>
      </c>
      <c r="M23" s="36">
        <f t="shared" si="5"/>
        <v>2456.6419899999937</v>
      </c>
      <c r="N23" s="36">
        <f t="shared" si="17"/>
        <v>2.4566419899999938</v>
      </c>
      <c r="O23" s="36">
        <f t="shared" si="17"/>
        <v>2.4566419899999937E-3</v>
      </c>
      <c r="P23" s="38">
        <v>3.5130000000000003</v>
      </c>
      <c r="Q23" s="38">
        <v>1.7565000000000002</v>
      </c>
      <c r="R23" s="38">
        <v>1.4410000000000001</v>
      </c>
      <c r="S23" s="38">
        <f t="shared" si="7"/>
        <v>35.288936937117192</v>
      </c>
      <c r="T23" s="38">
        <f t="shared" si="8"/>
        <v>3.5288936937117195E-3</v>
      </c>
      <c r="U23" s="34">
        <f t="shared" si="9"/>
        <v>7.944489812758293E-2</v>
      </c>
      <c r="V23" s="34">
        <f t="shared" si="10"/>
        <v>0.28997387816567771</v>
      </c>
      <c r="W23" s="35">
        <f t="shared" si="11"/>
        <v>0.11128133462897143</v>
      </c>
      <c r="X23" s="35">
        <f t="shared" si="12"/>
        <v>0.40617687139574576</v>
      </c>
      <c r="Y23" s="39">
        <f t="shared" si="13"/>
        <v>0.19072623275655437</v>
      </c>
      <c r="Z23" s="39">
        <f t="shared" si="14"/>
        <v>0.69615074956142342</v>
      </c>
    </row>
    <row r="24" spans="1:26" x14ac:dyDescent="0.2">
      <c r="A24" s="26">
        <v>6856</v>
      </c>
      <c r="B24" s="26">
        <v>4</v>
      </c>
      <c r="C24" s="26">
        <v>7.85</v>
      </c>
      <c r="D24" s="34">
        <v>7.4896000000000127</v>
      </c>
      <c r="E24" s="35">
        <v>2.4000000000000132</v>
      </c>
      <c r="F24" s="36">
        <f t="shared" si="0"/>
        <v>9.8896000000000264</v>
      </c>
      <c r="G24" s="34">
        <f t="shared" si="1"/>
        <v>2733.7040000000047</v>
      </c>
      <c r="H24" s="34">
        <f t="shared" si="15"/>
        <v>2.7337040000000048</v>
      </c>
      <c r="I24" s="34">
        <f t="shared" si="15"/>
        <v>2.7337040000000048E-3</v>
      </c>
      <c r="J24" s="35">
        <f t="shared" si="3"/>
        <v>876.00000000000477</v>
      </c>
      <c r="K24" s="35">
        <f t="shared" si="16"/>
        <v>0.87600000000000477</v>
      </c>
      <c r="L24" s="35">
        <f t="shared" si="16"/>
        <v>8.7600000000000481E-4</v>
      </c>
      <c r="M24" s="36">
        <f t="shared" si="5"/>
        <v>3609.7040000000097</v>
      </c>
      <c r="N24" s="36">
        <f t="shared" si="17"/>
        <v>3.60970400000001</v>
      </c>
      <c r="O24" s="36">
        <f t="shared" si="17"/>
        <v>3.60970400000001E-3</v>
      </c>
      <c r="P24" s="38">
        <v>3.84</v>
      </c>
      <c r="Q24" s="38">
        <v>1.92</v>
      </c>
      <c r="R24" s="38">
        <v>0.95399999999999996</v>
      </c>
      <c r="S24" s="38">
        <f t="shared" si="7"/>
        <v>34.671119179843814</v>
      </c>
      <c r="T24" s="38">
        <f t="shared" si="8"/>
        <v>3.4671119179843814E-3</v>
      </c>
      <c r="U24" s="34">
        <f t="shared" si="9"/>
        <v>0.2160184088996504</v>
      </c>
      <c r="V24" s="34">
        <f t="shared" si="10"/>
        <v>0.78846719248372399</v>
      </c>
      <c r="W24" s="35">
        <f t="shared" si="11"/>
        <v>6.9221878519435343E-2</v>
      </c>
      <c r="X24" s="35">
        <f t="shared" si="12"/>
        <v>0.25265985659593898</v>
      </c>
      <c r="Y24" s="39">
        <f t="shared" si="13"/>
        <v>0.28524028741908575</v>
      </c>
      <c r="Z24" s="39">
        <f t="shared" si="14"/>
        <v>1.0411270490796631</v>
      </c>
    </row>
    <row r="25" spans="1:26" x14ac:dyDescent="0.2">
      <c r="A25" s="26">
        <v>6882</v>
      </c>
      <c r="B25" s="26">
        <v>4</v>
      </c>
      <c r="C25" s="26">
        <v>7.85</v>
      </c>
      <c r="D25" s="34">
        <v>4.2947099999999825</v>
      </c>
      <c r="E25" s="35">
        <v>3.6000075000000091</v>
      </c>
      <c r="F25" s="36">
        <f t="shared" si="0"/>
        <v>7.8947174999999916</v>
      </c>
      <c r="G25" s="34">
        <f t="shared" si="1"/>
        <v>1567.5691499999937</v>
      </c>
      <c r="H25" s="34">
        <f t="shared" si="15"/>
        <v>1.5675691499999937</v>
      </c>
      <c r="I25" s="34">
        <f t="shared" si="15"/>
        <v>1.5675691499999938E-3</v>
      </c>
      <c r="J25" s="35">
        <f t="shared" si="3"/>
        <v>1314.0027375000034</v>
      </c>
      <c r="K25" s="35">
        <f t="shared" si="16"/>
        <v>1.3140027375000034</v>
      </c>
      <c r="L25" s="35">
        <f t="shared" si="16"/>
        <v>1.3140027375000034E-3</v>
      </c>
      <c r="M25" s="36">
        <f t="shared" si="5"/>
        <v>2881.571887499997</v>
      </c>
      <c r="N25" s="36">
        <f t="shared" si="17"/>
        <v>2.8815718874999972</v>
      </c>
      <c r="O25" s="36">
        <f t="shared" si="17"/>
        <v>2.8815718874999974E-3</v>
      </c>
      <c r="P25" s="38">
        <v>3.9830000000000001</v>
      </c>
      <c r="Q25" s="38">
        <v>1.9915</v>
      </c>
      <c r="R25" s="38">
        <v>1.4490000000000001</v>
      </c>
      <c r="S25" s="38">
        <f t="shared" si="7"/>
        <v>43.050851056786087</v>
      </c>
      <c r="T25" s="38">
        <f t="shared" si="8"/>
        <v>4.3050851056786093E-3</v>
      </c>
      <c r="U25" s="34">
        <f t="shared" si="9"/>
        <v>9.9759003470919982E-2</v>
      </c>
      <c r="V25" s="34">
        <f t="shared" si="10"/>
        <v>0.36412036266885794</v>
      </c>
      <c r="W25" s="35">
        <f t="shared" si="11"/>
        <v>8.3622214465665978E-2</v>
      </c>
      <c r="X25" s="35">
        <f t="shared" si="12"/>
        <v>0.3052210827996808</v>
      </c>
      <c r="Y25" s="39">
        <f t="shared" si="13"/>
        <v>0.18338121793658596</v>
      </c>
      <c r="Z25" s="39">
        <f t="shared" si="14"/>
        <v>0.6693414454685388</v>
      </c>
    </row>
    <row r="26" spans="1:26" x14ac:dyDescent="0.2">
      <c r="A26" s="26">
        <v>6827</v>
      </c>
      <c r="B26" s="26">
        <v>2</v>
      </c>
      <c r="C26" s="26">
        <v>8.0500000000000007</v>
      </c>
      <c r="D26" s="34">
        <v>3.8229900000000034</v>
      </c>
      <c r="E26" s="35">
        <v>1.9634999999999916</v>
      </c>
      <c r="F26" s="36">
        <f t="shared" si="0"/>
        <v>5.7864899999999952</v>
      </c>
      <c r="G26" s="34">
        <f t="shared" si="1"/>
        <v>1395.3913500000012</v>
      </c>
      <c r="H26" s="34">
        <f t="shared" si="15"/>
        <v>1.3953913500000013</v>
      </c>
      <c r="I26" s="34">
        <f t="shared" si="15"/>
        <v>1.3953913500000014E-3</v>
      </c>
      <c r="J26" s="35">
        <f t="shared" si="3"/>
        <v>716.67749999999694</v>
      </c>
      <c r="K26" s="35">
        <f t="shared" si="16"/>
        <v>0.71667749999999697</v>
      </c>
      <c r="L26" s="35">
        <f t="shared" si="16"/>
        <v>7.1667749999999701E-4</v>
      </c>
      <c r="M26" s="36">
        <f t="shared" si="5"/>
        <v>2112.0688499999983</v>
      </c>
      <c r="N26" s="36">
        <f t="shared" si="17"/>
        <v>2.1120688499999982</v>
      </c>
      <c r="O26" s="36">
        <f t="shared" si="17"/>
        <v>2.1120688499999983E-3</v>
      </c>
      <c r="P26" s="37">
        <v>3.9140000000000001</v>
      </c>
      <c r="Q26" s="37">
        <v>1.9570000000000001</v>
      </c>
      <c r="R26" s="37">
        <v>1.4330000000000001</v>
      </c>
      <c r="S26" s="38">
        <f t="shared" si="7"/>
        <v>41.684096460452778</v>
      </c>
      <c r="T26" s="38">
        <f t="shared" si="8"/>
        <v>4.1684096460452777E-3</v>
      </c>
      <c r="U26" s="34">
        <f t="shared" si="9"/>
        <v>9.1713394906544593E-2</v>
      </c>
      <c r="V26" s="34">
        <f t="shared" si="10"/>
        <v>0.33475389140888784</v>
      </c>
      <c r="W26" s="35">
        <f t="shared" si="11"/>
        <v>4.7104295564204819E-2</v>
      </c>
      <c r="X26" s="35">
        <f t="shared" si="12"/>
        <v>0.17193067880934762</v>
      </c>
      <c r="Y26" s="39">
        <f t="shared" si="13"/>
        <v>0.13881769047074943</v>
      </c>
      <c r="Z26" s="39">
        <f t="shared" si="14"/>
        <v>0.50668457021823543</v>
      </c>
    </row>
    <row r="27" spans="1:26" x14ac:dyDescent="0.2">
      <c r="A27" s="26">
        <v>6831</v>
      </c>
      <c r="B27" s="26">
        <v>2</v>
      </c>
      <c r="C27" s="26">
        <v>8.0500000000000007</v>
      </c>
      <c r="D27" s="34">
        <v>2.174399999999995</v>
      </c>
      <c r="E27" s="35">
        <v>2.7000000000000082</v>
      </c>
      <c r="F27" s="36">
        <f t="shared" si="0"/>
        <v>4.8744000000000032</v>
      </c>
      <c r="G27" s="34">
        <f t="shared" si="1"/>
        <v>793.65599999999813</v>
      </c>
      <c r="H27" s="34">
        <f t="shared" si="15"/>
        <v>0.79365599999999814</v>
      </c>
      <c r="I27" s="34">
        <f t="shared" si="15"/>
        <v>7.9365599999999816E-4</v>
      </c>
      <c r="J27" s="35">
        <f t="shared" si="3"/>
        <v>985.50000000000296</v>
      </c>
      <c r="K27" s="35">
        <f t="shared" si="16"/>
        <v>0.98550000000000293</v>
      </c>
      <c r="L27" s="35">
        <f t="shared" si="16"/>
        <v>9.8550000000000287E-4</v>
      </c>
      <c r="M27" s="36">
        <f t="shared" si="5"/>
        <v>1779.1560000000011</v>
      </c>
      <c r="N27" s="36">
        <f t="shared" si="17"/>
        <v>1.7791560000000011</v>
      </c>
      <c r="O27" s="36">
        <f t="shared" si="17"/>
        <v>1.7791560000000011E-3</v>
      </c>
      <c r="P27" s="37">
        <v>3.2590000000000003</v>
      </c>
      <c r="Q27" s="37">
        <v>1.6295000000000002</v>
      </c>
      <c r="R27" s="37">
        <v>1.179</v>
      </c>
      <c r="S27" s="38">
        <f t="shared" si="7"/>
        <v>28.754688111432898</v>
      </c>
      <c r="T27" s="38">
        <f t="shared" si="8"/>
        <v>2.8754688111432901E-3</v>
      </c>
      <c r="U27" s="34">
        <f t="shared" si="9"/>
        <v>7.5618973559148123E-2</v>
      </c>
      <c r="V27" s="34">
        <f t="shared" si="10"/>
        <v>0.27600925349089062</v>
      </c>
      <c r="W27" s="35">
        <f t="shared" si="11"/>
        <v>9.3897732068479123E-2</v>
      </c>
      <c r="X27" s="35">
        <f t="shared" si="12"/>
        <v>0.3427267220499487</v>
      </c>
      <c r="Y27" s="39">
        <f t="shared" si="13"/>
        <v>0.16951670562762725</v>
      </c>
      <c r="Z27" s="39">
        <f t="shared" si="14"/>
        <v>0.61873597554083937</v>
      </c>
    </row>
    <row r="28" spans="1:26" x14ac:dyDescent="0.2">
      <c r="A28" s="26">
        <v>6863</v>
      </c>
      <c r="B28" s="26">
        <v>2</v>
      </c>
      <c r="C28" s="26">
        <v>8.0500000000000007</v>
      </c>
      <c r="D28" s="34">
        <v>1.8947250000000018</v>
      </c>
      <c r="E28" s="35">
        <v>2.3351399999999858</v>
      </c>
      <c r="F28" s="36">
        <f t="shared" si="0"/>
        <v>4.2298649999999878</v>
      </c>
      <c r="G28" s="34">
        <f t="shared" si="1"/>
        <v>691.57462500000065</v>
      </c>
      <c r="H28" s="34">
        <f t="shared" si="15"/>
        <v>0.69157462500000066</v>
      </c>
      <c r="I28" s="34">
        <f t="shared" si="15"/>
        <v>6.9157462500000068E-4</v>
      </c>
      <c r="J28" s="35">
        <f t="shared" si="3"/>
        <v>852.32609999999477</v>
      </c>
      <c r="K28" s="35">
        <f t="shared" si="16"/>
        <v>0.85232609999999476</v>
      </c>
      <c r="L28" s="35">
        <f t="shared" si="16"/>
        <v>8.5232609999999476E-4</v>
      </c>
      <c r="M28" s="36">
        <f t="shared" si="5"/>
        <v>1543.9007249999956</v>
      </c>
      <c r="N28" s="36">
        <f t="shared" si="17"/>
        <v>1.5439007249999956</v>
      </c>
      <c r="O28" s="36">
        <f t="shared" si="17"/>
        <v>1.5439007249999958E-3</v>
      </c>
      <c r="P28" s="38">
        <v>3.89</v>
      </c>
      <c r="Q28" s="38">
        <v>1.9450000000000001</v>
      </c>
      <c r="R28" s="38">
        <v>0.97300000000000009</v>
      </c>
      <c r="S28" s="38">
        <f t="shared" si="7"/>
        <v>35.660281042753169</v>
      </c>
      <c r="T28" s="38">
        <f t="shared" si="8"/>
        <v>3.5660281042753173E-3</v>
      </c>
      <c r="U28" s="34">
        <f t="shared" si="9"/>
        <v>5.3132643506886915E-2</v>
      </c>
      <c r="V28" s="34">
        <f t="shared" si="10"/>
        <v>0.19393414880013723</v>
      </c>
      <c r="W28" s="35">
        <f t="shared" si="11"/>
        <v>6.5482938768777019E-2</v>
      </c>
      <c r="X28" s="35">
        <f t="shared" si="12"/>
        <v>0.23901272650603608</v>
      </c>
      <c r="Y28" s="39">
        <f t="shared" si="13"/>
        <v>0.11861558227566395</v>
      </c>
      <c r="Z28" s="39">
        <f t="shared" si="14"/>
        <v>0.43294687530617343</v>
      </c>
    </row>
    <row r="29" spans="1:26" x14ac:dyDescent="0.2">
      <c r="A29" s="26">
        <v>6864</v>
      </c>
      <c r="B29" s="26">
        <v>2</v>
      </c>
      <c r="C29" s="26">
        <v>8.0500000000000007</v>
      </c>
      <c r="D29" s="34">
        <v>6.3157500000000057</v>
      </c>
      <c r="E29" s="35">
        <v>1.9459500000000018</v>
      </c>
      <c r="F29" s="36">
        <f t="shared" si="0"/>
        <v>8.2617000000000083</v>
      </c>
      <c r="G29" s="34">
        <f t="shared" si="1"/>
        <v>2305.248750000002</v>
      </c>
      <c r="H29" s="34">
        <f t="shared" si="15"/>
        <v>2.3052487500000023</v>
      </c>
      <c r="I29" s="34">
        <f t="shared" si="15"/>
        <v>2.3052487500000024E-3</v>
      </c>
      <c r="J29" s="35">
        <f t="shared" si="3"/>
        <v>710.27175000000068</v>
      </c>
      <c r="K29" s="35">
        <f t="shared" si="16"/>
        <v>0.71027175000000065</v>
      </c>
      <c r="L29" s="35">
        <f t="shared" si="16"/>
        <v>7.1027175000000064E-4</v>
      </c>
      <c r="M29" s="36">
        <f t="shared" si="5"/>
        <v>3015.5205000000028</v>
      </c>
      <c r="N29" s="36">
        <f t="shared" si="17"/>
        <v>3.0155205000000027</v>
      </c>
      <c r="O29" s="36">
        <f t="shared" si="17"/>
        <v>3.0155205000000026E-3</v>
      </c>
      <c r="P29" s="38">
        <v>3.8010000000000002</v>
      </c>
      <c r="Q29" s="38">
        <v>1.9005000000000001</v>
      </c>
      <c r="R29" s="38">
        <v>1.4730000000000001</v>
      </c>
      <c r="S29" s="38">
        <f t="shared" si="7"/>
        <v>40.283616866983174</v>
      </c>
      <c r="T29" s="38">
        <f t="shared" si="8"/>
        <v>4.0283616866983174E-3</v>
      </c>
      <c r="U29" s="34">
        <f t="shared" si="9"/>
        <v>0.15678209880842287</v>
      </c>
      <c r="V29" s="34">
        <f t="shared" si="10"/>
        <v>0.57225466065074349</v>
      </c>
      <c r="W29" s="35">
        <f t="shared" si="11"/>
        <v>4.8306238400229663E-2</v>
      </c>
      <c r="X29" s="35">
        <f t="shared" si="12"/>
        <v>0.17631777016083824</v>
      </c>
      <c r="Y29" s="39">
        <f t="shared" si="13"/>
        <v>0.20508833720865255</v>
      </c>
      <c r="Z29" s="39">
        <f t="shared" si="14"/>
        <v>0.74857243081158165</v>
      </c>
    </row>
    <row r="30" spans="1:26" x14ac:dyDescent="0.2">
      <c r="A30" s="26">
        <v>6873</v>
      </c>
      <c r="B30" s="26">
        <v>2</v>
      </c>
      <c r="C30" s="26">
        <v>8.0500000000000007</v>
      </c>
      <c r="D30" s="34">
        <v>2.174399999999995</v>
      </c>
      <c r="E30" s="35">
        <v>3.1999999999999806</v>
      </c>
      <c r="F30" s="36">
        <f t="shared" si="0"/>
        <v>5.3743999999999756</v>
      </c>
      <c r="G30" s="34">
        <f t="shared" si="1"/>
        <v>793.65599999999813</v>
      </c>
      <c r="H30" s="34">
        <f t="shared" si="15"/>
        <v>0.79365599999999814</v>
      </c>
      <c r="I30" s="34">
        <f t="shared" si="15"/>
        <v>7.9365599999999816E-4</v>
      </c>
      <c r="J30" s="35">
        <f t="shared" si="3"/>
        <v>1167.999999999993</v>
      </c>
      <c r="K30" s="35">
        <f t="shared" si="16"/>
        <v>1.167999999999993</v>
      </c>
      <c r="L30" s="35">
        <f t="shared" si="16"/>
        <v>1.167999999999993E-3</v>
      </c>
      <c r="M30" s="36">
        <f t="shared" si="5"/>
        <v>1961.6559999999911</v>
      </c>
      <c r="N30" s="36">
        <f t="shared" si="17"/>
        <v>1.9616559999999912</v>
      </c>
      <c r="O30" s="36">
        <f t="shared" si="17"/>
        <v>1.9616559999999913E-3</v>
      </c>
      <c r="P30" s="38">
        <v>3.6710000000000003</v>
      </c>
      <c r="Q30" s="38">
        <v>1.8355000000000001</v>
      </c>
      <c r="R30" s="38">
        <v>1.7250000000000001</v>
      </c>
      <c r="S30" s="38">
        <f t="shared" si="7"/>
        <v>41.062486800846521</v>
      </c>
      <c r="T30" s="38">
        <f t="shared" si="8"/>
        <v>4.1062486800846525E-3</v>
      </c>
      <c r="U30" s="34">
        <f t="shared" si="9"/>
        <v>5.2953441678918696E-2</v>
      </c>
      <c r="V30" s="34">
        <f t="shared" si="10"/>
        <v>0.19328006212805321</v>
      </c>
      <c r="W30" s="35">
        <f t="shared" si="11"/>
        <v>7.79300098291663E-2</v>
      </c>
      <c r="X30" s="35">
        <f t="shared" si="12"/>
        <v>0.28444453587645696</v>
      </c>
      <c r="Y30" s="39">
        <f t="shared" si="13"/>
        <v>0.130883451508085</v>
      </c>
      <c r="Z30" s="39">
        <f t="shared" si="14"/>
        <v>0.47772459800451023</v>
      </c>
    </row>
    <row r="31" spans="1:26" x14ac:dyDescent="0.2">
      <c r="A31" s="26">
        <v>6883</v>
      </c>
      <c r="B31" s="26">
        <v>2</v>
      </c>
      <c r="C31" s="26">
        <v>8.0500000000000007</v>
      </c>
      <c r="D31" s="34">
        <v>3.9504229999999891</v>
      </c>
      <c r="E31" s="35">
        <v>2.992000000000008</v>
      </c>
      <c r="F31" s="36">
        <f t="shared" si="0"/>
        <v>6.9424229999999971</v>
      </c>
      <c r="G31" s="34">
        <f t="shared" si="1"/>
        <v>1441.9043949999959</v>
      </c>
      <c r="H31" s="34">
        <f t="shared" si="15"/>
        <v>1.4419043949999959</v>
      </c>
      <c r="I31" s="34">
        <f t="shared" si="15"/>
        <v>1.441904394999996E-3</v>
      </c>
      <c r="J31" s="35">
        <f t="shared" si="3"/>
        <v>1092.0800000000029</v>
      </c>
      <c r="K31" s="35">
        <f t="shared" si="16"/>
        <v>1.0920800000000028</v>
      </c>
      <c r="L31" s="35">
        <f t="shared" si="16"/>
        <v>1.0920800000000029E-3</v>
      </c>
      <c r="M31" s="36">
        <f t="shared" si="5"/>
        <v>2533.984394999999</v>
      </c>
      <c r="N31" s="36">
        <f t="shared" si="17"/>
        <v>2.5339843949999992</v>
      </c>
      <c r="O31" s="36">
        <f t="shared" si="17"/>
        <v>2.5339843949999993E-3</v>
      </c>
      <c r="P31" s="38">
        <v>3.6909999999999998</v>
      </c>
      <c r="Q31" s="38">
        <v>1.8454999999999999</v>
      </c>
      <c r="R31" s="38">
        <v>1.5190000000000001</v>
      </c>
      <c r="S31" s="38">
        <f t="shared" si="7"/>
        <v>39.013458390766118</v>
      </c>
      <c r="T31" s="38">
        <f t="shared" si="8"/>
        <v>3.9013458390766121E-3</v>
      </c>
      <c r="U31" s="34">
        <f t="shared" si="9"/>
        <v>0.10125795463790499</v>
      </c>
      <c r="V31" s="34">
        <f t="shared" si="10"/>
        <v>0.36959153442835313</v>
      </c>
      <c r="W31" s="35">
        <f t="shared" si="11"/>
        <v>7.6691483488379175E-2</v>
      </c>
      <c r="X31" s="35">
        <f t="shared" si="12"/>
        <v>0.27992391473258399</v>
      </c>
      <c r="Y31" s="39">
        <f t="shared" si="13"/>
        <v>0.17794943812628417</v>
      </c>
      <c r="Z31" s="39">
        <f t="shared" si="14"/>
        <v>0.64951544916093729</v>
      </c>
    </row>
    <row r="32" spans="1:26" x14ac:dyDescent="0.2">
      <c r="A32" s="26">
        <v>6824</v>
      </c>
      <c r="B32" s="38">
        <v>8</v>
      </c>
      <c r="C32" s="26">
        <v>8.0500000000000007</v>
      </c>
      <c r="D32" s="34">
        <v>4.5903999999999971</v>
      </c>
      <c r="E32" s="35">
        <v>2.3999999999999853</v>
      </c>
      <c r="F32" s="36">
        <f t="shared" si="0"/>
        <v>6.9903999999999824</v>
      </c>
      <c r="G32" s="34">
        <f t="shared" si="1"/>
        <v>1675.495999999999</v>
      </c>
      <c r="H32" s="34">
        <f t="shared" si="15"/>
        <v>1.675495999999999</v>
      </c>
      <c r="I32" s="34">
        <f t="shared" si="15"/>
        <v>1.675495999999999E-3</v>
      </c>
      <c r="J32" s="35">
        <f t="shared" si="3"/>
        <v>875.99999999999466</v>
      </c>
      <c r="K32" s="35">
        <f t="shared" si="16"/>
        <v>0.87599999999999467</v>
      </c>
      <c r="L32" s="35">
        <f t="shared" si="16"/>
        <v>8.7599999999999473E-4</v>
      </c>
      <c r="M32" s="36">
        <f t="shared" si="5"/>
        <v>2551.4959999999937</v>
      </c>
      <c r="N32" s="36">
        <f t="shared" si="17"/>
        <v>2.551495999999994</v>
      </c>
      <c r="O32" s="36">
        <f t="shared" si="17"/>
        <v>2.5514959999999942E-3</v>
      </c>
      <c r="P32" s="37">
        <v>3.6659999999999999</v>
      </c>
      <c r="Q32" s="37">
        <v>1.833</v>
      </c>
      <c r="R32" s="37">
        <v>0.92100000000000015</v>
      </c>
      <c r="S32" s="38">
        <f t="shared" si="7"/>
        <v>31.71803465183983</v>
      </c>
      <c r="T32" s="38">
        <f t="shared" si="8"/>
        <v>3.1718034651839833E-3</v>
      </c>
      <c r="U32" s="34">
        <f t="shared" si="9"/>
        <v>0.14472523440962087</v>
      </c>
      <c r="V32" s="34">
        <f t="shared" si="10"/>
        <v>0.52824710559511612</v>
      </c>
      <c r="W32" s="35">
        <f t="shared" si="11"/>
        <v>7.5666731130857479E-2</v>
      </c>
      <c r="X32" s="35">
        <f t="shared" si="12"/>
        <v>0.27618356862762983</v>
      </c>
      <c r="Y32" s="39">
        <f t="shared" si="13"/>
        <v>0.22039196554047835</v>
      </c>
      <c r="Z32" s="39">
        <f t="shared" si="14"/>
        <v>0.80443067422274617</v>
      </c>
    </row>
    <row r="33" spans="1:26" x14ac:dyDescent="0.2">
      <c r="A33" s="38">
        <v>6834</v>
      </c>
      <c r="B33" s="38">
        <v>8</v>
      </c>
      <c r="C33" s="26">
        <v>8.0500000000000007</v>
      </c>
      <c r="D33" s="34">
        <v>5.22475299999999</v>
      </c>
      <c r="E33" s="35">
        <v>7.199500000000012</v>
      </c>
      <c r="F33" s="36">
        <f t="shared" si="0"/>
        <v>12.424253000000002</v>
      </c>
      <c r="G33" s="34">
        <f t="shared" si="1"/>
        <v>1907.0348449999963</v>
      </c>
      <c r="H33" s="34">
        <f t="shared" si="15"/>
        <v>1.9070348449999963</v>
      </c>
      <c r="I33" s="34">
        <f t="shared" si="15"/>
        <v>1.9070348449999963E-3</v>
      </c>
      <c r="J33" s="35">
        <f t="shared" si="3"/>
        <v>2627.8175000000042</v>
      </c>
      <c r="K33" s="35">
        <f t="shared" si="16"/>
        <v>2.6278175000000044</v>
      </c>
      <c r="L33" s="35">
        <f t="shared" si="16"/>
        <v>2.6278175000000042E-3</v>
      </c>
      <c r="M33" s="36">
        <f t="shared" si="5"/>
        <v>4534.8523450000012</v>
      </c>
      <c r="N33" s="36">
        <f t="shared" si="17"/>
        <v>4.5348523450000009</v>
      </c>
      <c r="O33" s="36">
        <f t="shared" si="17"/>
        <v>4.5348523450000006E-3</v>
      </c>
      <c r="P33" s="37">
        <v>3.7170000000000005</v>
      </c>
      <c r="Q33" s="37">
        <v>1.8585000000000003</v>
      </c>
      <c r="R33" s="37">
        <v>1.1740000000000002</v>
      </c>
      <c r="S33" s="38">
        <f t="shared" si="7"/>
        <v>35.411411926717406</v>
      </c>
      <c r="T33" s="38">
        <f t="shared" si="8"/>
        <v>3.5411411926717408E-3</v>
      </c>
      <c r="U33" s="34">
        <f t="shared" si="9"/>
        <v>0.14754432867044165</v>
      </c>
      <c r="V33" s="34">
        <f t="shared" si="10"/>
        <v>0.53853679964711199</v>
      </c>
      <c r="W33" s="35">
        <f t="shared" si="11"/>
        <v>0.20331016495188353</v>
      </c>
      <c r="X33" s="35">
        <f t="shared" si="12"/>
        <v>0.74208210207437486</v>
      </c>
      <c r="Y33" s="39">
        <f t="shared" si="13"/>
        <v>0.35085449362232518</v>
      </c>
      <c r="Z33" s="39">
        <f t="shared" si="14"/>
        <v>1.2806189017214868</v>
      </c>
    </row>
    <row r="34" spans="1:26" x14ac:dyDescent="0.2">
      <c r="A34" s="26">
        <v>6876</v>
      </c>
      <c r="B34" s="38">
        <v>8</v>
      </c>
      <c r="C34" s="26">
        <v>8.0500000000000007</v>
      </c>
      <c r="D34" s="34">
        <v>3.6631350000000173</v>
      </c>
      <c r="E34" s="35">
        <v>2.9189250000000029</v>
      </c>
      <c r="F34" s="36">
        <f t="shared" si="0"/>
        <v>6.5820600000000198</v>
      </c>
      <c r="G34" s="34">
        <f t="shared" si="1"/>
        <v>1337.0442750000063</v>
      </c>
      <c r="H34" s="34">
        <f t="shared" si="15"/>
        <v>1.3370442750000064</v>
      </c>
      <c r="I34" s="34">
        <f t="shared" si="15"/>
        <v>1.3370442750000064E-3</v>
      </c>
      <c r="J34" s="35">
        <f t="shared" si="3"/>
        <v>1065.407625000001</v>
      </c>
      <c r="K34" s="35">
        <f t="shared" si="16"/>
        <v>1.0654076250000011</v>
      </c>
      <c r="L34" s="35">
        <f t="shared" si="16"/>
        <v>1.0654076250000012E-3</v>
      </c>
      <c r="M34" s="36">
        <f t="shared" si="5"/>
        <v>2402.4519000000073</v>
      </c>
      <c r="N34" s="36">
        <f t="shared" si="17"/>
        <v>2.4024519000000075</v>
      </c>
      <c r="O34" s="36">
        <f t="shared" si="17"/>
        <v>2.4024519000000076E-3</v>
      </c>
      <c r="P34" s="38">
        <v>4.048</v>
      </c>
      <c r="Q34" s="38">
        <v>2.024</v>
      </c>
      <c r="R34" s="38">
        <v>1.554</v>
      </c>
      <c r="S34" s="38">
        <f t="shared" si="7"/>
        <v>45.502023746878244</v>
      </c>
      <c r="T34" s="38">
        <f t="shared" si="8"/>
        <v>4.5502023746878248E-3</v>
      </c>
      <c r="U34" s="34">
        <f t="shared" si="9"/>
        <v>8.0504880846125754E-2</v>
      </c>
      <c r="V34" s="34">
        <f t="shared" si="10"/>
        <v>0.29384281508835897</v>
      </c>
      <c r="W34" s="35">
        <f t="shared" si="11"/>
        <v>6.4149344570641462E-2</v>
      </c>
      <c r="X34" s="35">
        <f t="shared" si="12"/>
        <v>0.23414510768284136</v>
      </c>
      <c r="Y34" s="39">
        <f t="shared" si="13"/>
        <v>0.1446542254167672</v>
      </c>
      <c r="Z34" s="39">
        <f t="shared" si="14"/>
        <v>0.52798792277120032</v>
      </c>
    </row>
    <row r="35" spans="1:26" x14ac:dyDescent="0.2">
      <c r="A35" s="38">
        <v>6885</v>
      </c>
      <c r="B35" s="38">
        <v>8</v>
      </c>
      <c r="C35" s="26">
        <v>8.0500000000000007</v>
      </c>
      <c r="D35" s="34">
        <v>3.2616000000000098</v>
      </c>
      <c r="E35" s="35">
        <v>6.3</v>
      </c>
      <c r="F35" s="36">
        <f t="shared" si="0"/>
        <v>9.5616000000000092</v>
      </c>
      <c r="G35" s="34">
        <f t="shared" si="1"/>
        <v>1190.4840000000036</v>
      </c>
      <c r="H35" s="34">
        <f t="shared" si="15"/>
        <v>1.1904840000000037</v>
      </c>
      <c r="I35" s="34">
        <f t="shared" si="15"/>
        <v>1.1904840000000036E-3</v>
      </c>
      <c r="J35" s="35">
        <f t="shared" si="3"/>
        <v>2299.5</v>
      </c>
      <c r="K35" s="35">
        <f t="shared" si="16"/>
        <v>2.2995000000000001</v>
      </c>
      <c r="L35" s="35">
        <f t="shared" si="16"/>
        <v>2.2995000000000003E-3</v>
      </c>
      <c r="M35" s="36">
        <f t="shared" si="5"/>
        <v>3489.9840000000036</v>
      </c>
      <c r="N35" s="36">
        <f t="shared" si="17"/>
        <v>3.4899840000000037</v>
      </c>
      <c r="O35" s="36">
        <f t="shared" si="17"/>
        <v>3.4899840000000037E-3</v>
      </c>
      <c r="P35" s="38">
        <v>3.9820000000000002</v>
      </c>
      <c r="Q35" s="38">
        <v>1.9910000000000001</v>
      </c>
      <c r="R35" s="38">
        <v>1.702</v>
      </c>
      <c r="S35" s="38">
        <f t="shared" si="7"/>
        <v>46.198772448776744</v>
      </c>
      <c r="T35" s="38">
        <f t="shared" si="8"/>
        <v>4.6198772448776742E-3</v>
      </c>
      <c r="U35" s="34">
        <f t="shared" si="9"/>
        <v>7.0599278446550381E-2</v>
      </c>
      <c r="V35" s="34">
        <f t="shared" si="10"/>
        <v>0.25768736632990891</v>
      </c>
      <c r="W35" s="35">
        <f t="shared" si="11"/>
        <v>0.1363672596925638</v>
      </c>
      <c r="X35" s="35">
        <f t="shared" si="12"/>
        <v>0.49774049787785796</v>
      </c>
      <c r="Y35" s="39">
        <f t="shared" si="13"/>
        <v>0.20696653813911417</v>
      </c>
      <c r="Z35" s="39">
        <f t="shared" si="14"/>
        <v>0.75542786420776686</v>
      </c>
    </row>
    <row r="36" spans="1:26" x14ac:dyDescent="0.2">
      <c r="A36" s="38">
        <v>6890</v>
      </c>
      <c r="B36" s="38">
        <v>8</v>
      </c>
      <c r="C36" s="26">
        <v>8.0500000000000007</v>
      </c>
      <c r="D36" s="34">
        <v>7.3262700000000001</v>
      </c>
      <c r="E36" s="35">
        <v>3.9891974999999928</v>
      </c>
      <c r="F36" s="36">
        <f t="shared" si="0"/>
        <v>11.315467499999993</v>
      </c>
      <c r="G36" s="34">
        <f t="shared" si="1"/>
        <v>2674.0885499999999</v>
      </c>
      <c r="H36" s="34">
        <f t="shared" si="15"/>
        <v>2.67408855</v>
      </c>
      <c r="I36" s="34">
        <f t="shared" si="15"/>
        <v>2.6740885500000002E-3</v>
      </c>
      <c r="J36" s="35">
        <f t="shared" si="3"/>
        <v>1456.0570874999974</v>
      </c>
      <c r="K36" s="35">
        <f t="shared" si="16"/>
        <v>1.4560570874999974</v>
      </c>
      <c r="L36" s="35">
        <f t="shared" si="16"/>
        <v>1.4560570874999974E-3</v>
      </c>
      <c r="M36" s="36">
        <f t="shared" si="5"/>
        <v>4130.145637499998</v>
      </c>
      <c r="N36" s="36">
        <f t="shared" si="17"/>
        <v>4.1301456374999983</v>
      </c>
      <c r="O36" s="36">
        <f t="shared" si="17"/>
        <v>4.1301456374999981E-3</v>
      </c>
      <c r="P36" s="38">
        <v>3.9119999999999999</v>
      </c>
      <c r="Q36" s="38">
        <v>1.956</v>
      </c>
      <c r="R36" s="38">
        <v>1.3440000000000001</v>
      </c>
      <c r="S36" s="38">
        <f t="shared" si="7"/>
        <v>40.556704520785466</v>
      </c>
      <c r="T36" s="38">
        <f t="shared" si="8"/>
        <v>4.0556704520785464E-3</v>
      </c>
      <c r="U36" s="34">
        <f t="shared" si="9"/>
        <v>0.18064263570145989</v>
      </c>
      <c r="V36" s="34">
        <f t="shared" si="10"/>
        <v>0.65934562031032862</v>
      </c>
      <c r="W36" s="35">
        <f t="shared" si="11"/>
        <v>9.8360987341945247E-2</v>
      </c>
      <c r="X36" s="35">
        <f t="shared" si="12"/>
        <v>0.35901760379810022</v>
      </c>
      <c r="Y36" s="39">
        <f t="shared" si="13"/>
        <v>0.27900362304340515</v>
      </c>
      <c r="Z36" s="39">
        <f t="shared" si="14"/>
        <v>1.0183632241084291</v>
      </c>
    </row>
    <row r="37" spans="1:26" x14ac:dyDescent="0.2">
      <c r="A37" s="38">
        <v>6893</v>
      </c>
      <c r="B37" s="38">
        <v>8</v>
      </c>
      <c r="C37" s="26">
        <v>8.0500000000000007</v>
      </c>
      <c r="D37" s="34">
        <v>2.6760930000000234</v>
      </c>
      <c r="E37" s="35">
        <v>4.6750000000000043</v>
      </c>
      <c r="F37" s="36">
        <f t="shared" si="0"/>
        <v>7.3510930000000272</v>
      </c>
      <c r="G37" s="34">
        <f t="shared" si="1"/>
        <v>976.77394500000855</v>
      </c>
      <c r="H37" s="34">
        <f t="shared" si="15"/>
        <v>0.97677394500000858</v>
      </c>
      <c r="I37" s="34">
        <f t="shared" si="15"/>
        <v>9.7677394500000859E-4</v>
      </c>
      <c r="J37" s="35">
        <f t="shared" si="3"/>
        <v>1706.3750000000016</v>
      </c>
      <c r="K37" s="35">
        <f t="shared" si="16"/>
        <v>1.7063750000000015</v>
      </c>
      <c r="L37" s="35">
        <f t="shared" si="16"/>
        <v>1.7063750000000015E-3</v>
      </c>
      <c r="M37" s="36">
        <f t="shared" si="5"/>
        <v>2683.1489450000099</v>
      </c>
      <c r="N37" s="36">
        <f t="shared" si="17"/>
        <v>2.6831489450000099</v>
      </c>
      <c r="O37" s="36">
        <f t="shared" si="17"/>
        <v>2.6831489450000099E-3</v>
      </c>
      <c r="P37" s="38">
        <v>3.766</v>
      </c>
      <c r="Q37" s="38">
        <v>1.883</v>
      </c>
      <c r="R37" s="38">
        <v>1.1919999999999999</v>
      </c>
      <c r="S37" s="38">
        <f t="shared" si="7"/>
        <v>36.381056645266312</v>
      </c>
      <c r="T37" s="38">
        <f t="shared" si="8"/>
        <v>3.6381056645266316E-3</v>
      </c>
      <c r="U37" s="34">
        <f t="shared" si="9"/>
        <v>7.3557319296503193E-2</v>
      </c>
      <c r="V37" s="34">
        <f t="shared" si="10"/>
        <v>0.26848421543223666</v>
      </c>
      <c r="W37" s="35">
        <f t="shared" si="11"/>
        <v>0.12850094062917458</v>
      </c>
      <c r="X37" s="35">
        <f t="shared" si="12"/>
        <v>0.46902843329648719</v>
      </c>
      <c r="Y37" s="39">
        <f t="shared" si="13"/>
        <v>0.20205825992567777</v>
      </c>
      <c r="Z37" s="39">
        <f t="shared" si="14"/>
        <v>0.7375126487287238</v>
      </c>
    </row>
    <row r="38" spans="1:26" x14ac:dyDescent="0.2">
      <c r="A38" s="26">
        <v>6822</v>
      </c>
      <c r="B38" s="26">
        <v>5</v>
      </c>
      <c r="C38" s="26">
        <v>8.15</v>
      </c>
      <c r="D38" s="34">
        <v>3.1578749999999856</v>
      </c>
      <c r="E38" s="35">
        <v>2.432437500000002</v>
      </c>
      <c r="F38" s="36">
        <f t="shared" si="0"/>
        <v>5.5903124999999871</v>
      </c>
      <c r="G38" s="34">
        <f t="shared" si="1"/>
        <v>1152.6243749999946</v>
      </c>
      <c r="H38" s="34">
        <f t="shared" si="15"/>
        <v>1.1526243749999947</v>
      </c>
      <c r="I38" s="34">
        <f t="shared" si="15"/>
        <v>1.1526243749999947E-3</v>
      </c>
      <c r="J38" s="35">
        <f t="shared" si="3"/>
        <v>887.83968750000076</v>
      </c>
      <c r="K38" s="35">
        <f t="shared" si="16"/>
        <v>0.88783968750000075</v>
      </c>
      <c r="L38" s="35">
        <f t="shared" si="16"/>
        <v>8.878396875000008E-4</v>
      </c>
      <c r="M38" s="36">
        <f t="shared" si="5"/>
        <v>2040.4640624999954</v>
      </c>
      <c r="N38" s="36">
        <f t="shared" si="17"/>
        <v>2.0404640624999955</v>
      </c>
      <c r="O38" s="36">
        <f t="shared" si="17"/>
        <v>2.0404640624999957E-3</v>
      </c>
      <c r="P38" s="37">
        <v>2.5790000000000002</v>
      </c>
      <c r="Q38" s="37">
        <v>1.2895000000000001</v>
      </c>
      <c r="R38" s="37">
        <v>0.8650000000000001</v>
      </c>
      <c r="S38" s="38">
        <f t="shared" si="7"/>
        <v>17.456119778799753</v>
      </c>
      <c r="T38" s="38">
        <f t="shared" si="8"/>
        <v>1.7456119778799753E-3</v>
      </c>
      <c r="U38" s="34">
        <f t="shared" si="9"/>
        <v>0.18090360515486303</v>
      </c>
      <c r="V38" s="34">
        <f t="shared" si="10"/>
        <v>0.66029815881525</v>
      </c>
      <c r="W38" s="35">
        <f t="shared" si="11"/>
        <v>0.13934583004833456</v>
      </c>
      <c r="X38" s="35">
        <f t="shared" si="12"/>
        <v>0.5086122796764212</v>
      </c>
      <c r="Y38" s="39">
        <f t="shared" si="13"/>
        <v>0.3202494352031976</v>
      </c>
      <c r="Z38" s="39">
        <f t="shared" si="14"/>
        <v>1.1689104384916713</v>
      </c>
    </row>
    <row r="39" spans="1:26" x14ac:dyDescent="0.2">
      <c r="A39" s="38">
        <v>6828</v>
      </c>
      <c r="B39" s="26">
        <v>5</v>
      </c>
      <c r="C39" s="26">
        <v>8.15</v>
      </c>
      <c r="D39" s="34">
        <v>2.0389279999999874</v>
      </c>
      <c r="E39" s="35">
        <v>4.9554999999999989</v>
      </c>
      <c r="F39" s="36">
        <f t="shared" si="0"/>
        <v>6.9944279999999868</v>
      </c>
      <c r="G39" s="34">
        <f t="shared" si="1"/>
        <v>744.20871999999542</v>
      </c>
      <c r="H39" s="34">
        <f t="shared" si="15"/>
        <v>0.74420871999999549</v>
      </c>
      <c r="I39" s="34">
        <f t="shared" si="15"/>
        <v>7.442087199999955E-4</v>
      </c>
      <c r="J39" s="35">
        <f t="shared" si="3"/>
        <v>1808.7574999999997</v>
      </c>
      <c r="K39" s="35">
        <f t="shared" si="16"/>
        <v>1.8087574999999998</v>
      </c>
      <c r="L39" s="35">
        <f t="shared" si="16"/>
        <v>1.8087574999999998E-3</v>
      </c>
      <c r="M39" s="36">
        <f t="shared" si="5"/>
        <v>2552.9662199999952</v>
      </c>
      <c r="N39" s="36">
        <f t="shared" si="17"/>
        <v>2.5529662199999952</v>
      </c>
      <c r="O39" s="36">
        <f t="shared" si="17"/>
        <v>2.552966219999995E-3</v>
      </c>
      <c r="P39" s="37">
        <v>3.5200000000000005</v>
      </c>
      <c r="Q39" s="37">
        <v>1.7600000000000002</v>
      </c>
      <c r="R39" s="37">
        <v>0.9820000000000001</v>
      </c>
      <c r="S39" s="38">
        <f t="shared" si="7"/>
        <v>30.322149637626111</v>
      </c>
      <c r="T39" s="38">
        <f t="shared" si="8"/>
        <v>3.0322149637626115E-3</v>
      </c>
      <c r="U39" s="34">
        <f t="shared" si="9"/>
        <v>6.7242198339062517E-2</v>
      </c>
      <c r="V39" s="34">
        <f t="shared" si="10"/>
        <v>0.24543402393757816</v>
      </c>
      <c r="W39" s="35">
        <f t="shared" si="11"/>
        <v>0.16342838681367181</v>
      </c>
      <c r="X39" s="35">
        <f t="shared" si="12"/>
        <v>0.59651361186990215</v>
      </c>
      <c r="Y39" s="39">
        <f t="shared" si="13"/>
        <v>0.23067058515273434</v>
      </c>
      <c r="Z39" s="39">
        <f t="shared" si="14"/>
        <v>0.84194763580748022</v>
      </c>
    </row>
    <row r="40" spans="1:26" x14ac:dyDescent="0.2">
      <c r="A40" s="26">
        <v>6837</v>
      </c>
      <c r="B40" s="26">
        <v>5</v>
      </c>
      <c r="C40" s="26">
        <v>8.15</v>
      </c>
      <c r="D40" s="34">
        <v>3.6240000000000032</v>
      </c>
      <c r="E40" s="35">
        <v>2.3000000000000242</v>
      </c>
      <c r="F40" s="36">
        <f t="shared" si="0"/>
        <v>5.9240000000000279</v>
      </c>
      <c r="G40" s="34">
        <f t="shared" si="1"/>
        <v>1322.7600000000011</v>
      </c>
      <c r="H40" s="34">
        <f t="shared" si="15"/>
        <v>1.322760000000001</v>
      </c>
      <c r="I40" s="34">
        <f t="shared" si="15"/>
        <v>1.3227600000000012E-3</v>
      </c>
      <c r="J40" s="35">
        <f t="shared" si="3"/>
        <v>839.50000000000887</v>
      </c>
      <c r="K40" s="35">
        <f t="shared" si="16"/>
        <v>0.83950000000000891</v>
      </c>
      <c r="L40" s="35">
        <f t="shared" si="16"/>
        <v>8.3950000000000897E-4</v>
      </c>
      <c r="M40" s="36">
        <f t="shared" si="5"/>
        <v>2162.2600000000102</v>
      </c>
      <c r="N40" s="36">
        <f t="shared" si="17"/>
        <v>2.1622600000000101</v>
      </c>
      <c r="O40" s="36">
        <f t="shared" si="17"/>
        <v>2.16226000000001E-3</v>
      </c>
      <c r="P40" s="37">
        <v>3.8540000000000001</v>
      </c>
      <c r="Q40" s="37">
        <v>1.927</v>
      </c>
      <c r="R40" s="37">
        <v>1.69</v>
      </c>
      <c r="S40" s="38">
        <f t="shared" si="7"/>
        <v>43.793543980447012</v>
      </c>
      <c r="T40" s="38">
        <f t="shared" si="8"/>
        <v>4.3793543980447016E-3</v>
      </c>
      <c r="U40" s="34">
        <f t="shared" si="9"/>
        <v>8.2751923471141103E-2</v>
      </c>
      <c r="V40" s="34">
        <f t="shared" si="10"/>
        <v>0.30204452066966497</v>
      </c>
      <c r="W40" s="35">
        <f t="shared" si="11"/>
        <v>5.251915672837372E-2</v>
      </c>
      <c r="X40" s="35">
        <f t="shared" si="12"/>
        <v>0.19169492205856409</v>
      </c>
      <c r="Y40" s="39">
        <f t="shared" si="13"/>
        <v>0.13527108019951484</v>
      </c>
      <c r="Z40" s="39">
        <f t="shared" si="14"/>
        <v>0.49373944272822906</v>
      </c>
    </row>
    <row r="41" spans="1:26" x14ac:dyDescent="0.2">
      <c r="A41" s="26">
        <v>6842</v>
      </c>
      <c r="B41" s="26">
        <v>5</v>
      </c>
      <c r="C41" s="26">
        <v>8.15</v>
      </c>
      <c r="D41" s="34">
        <v>2.0536000000000083</v>
      </c>
      <c r="E41" s="35">
        <v>2.0999999999999908</v>
      </c>
      <c r="F41" s="36">
        <f t="shared" si="0"/>
        <v>4.1535999999999991</v>
      </c>
      <c r="G41" s="34">
        <f t="shared" si="1"/>
        <v>749.56400000000303</v>
      </c>
      <c r="H41" s="34">
        <f t="shared" si="15"/>
        <v>0.74956400000000301</v>
      </c>
      <c r="I41" s="34">
        <f t="shared" si="15"/>
        <v>7.4956400000000302E-4</v>
      </c>
      <c r="J41" s="35">
        <f t="shared" si="3"/>
        <v>766.49999999999659</v>
      </c>
      <c r="K41" s="35">
        <f t="shared" si="16"/>
        <v>0.76649999999999663</v>
      </c>
      <c r="L41" s="35">
        <f t="shared" si="16"/>
        <v>7.6649999999999668E-4</v>
      </c>
      <c r="M41" s="36">
        <f t="shared" si="5"/>
        <v>1516.0639999999996</v>
      </c>
      <c r="N41" s="36">
        <f t="shared" si="17"/>
        <v>1.5160639999999996</v>
      </c>
      <c r="O41" s="36">
        <f t="shared" si="17"/>
        <v>1.5160639999999997E-3</v>
      </c>
      <c r="P41" s="38">
        <v>3.048</v>
      </c>
      <c r="Q41" s="38">
        <v>1.524</v>
      </c>
      <c r="R41" s="38">
        <v>0.83400000000000007</v>
      </c>
      <c r="S41" s="38">
        <f t="shared" si="7"/>
        <v>22.579204454399594</v>
      </c>
      <c r="T41" s="38">
        <f t="shared" si="8"/>
        <v>2.2579204454399597E-3</v>
      </c>
      <c r="U41" s="34">
        <f t="shared" si="9"/>
        <v>9.0950945776119271E-2</v>
      </c>
      <c r="V41" s="34">
        <f t="shared" si="10"/>
        <v>0.33197095208283528</v>
      </c>
      <c r="W41" s="35">
        <f t="shared" si="11"/>
        <v>9.3005934032844212E-2</v>
      </c>
      <c r="X41" s="35">
        <f t="shared" si="12"/>
        <v>0.33947165921988132</v>
      </c>
      <c r="Y41" s="39">
        <f t="shared" si="13"/>
        <v>0.1839568798089635</v>
      </c>
      <c r="Z41" s="39">
        <f t="shared" si="14"/>
        <v>0.67144261130271665</v>
      </c>
    </row>
    <row r="42" spans="1:26" x14ac:dyDescent="0.2">
      <c r="A42" s="26">
        <v>6871</v>
      </c>
      <c r="B42" s="26">
        <v>5</v>
      </c>
      <c r="C42" s="26">
        <v>8.15</v>
      </c>
      <c r="D42" s="34">
        <v>1.9114950000000017</v>
      </c>
      <c r="E42" s="35">
        <v>2.2440000000000127</v>
      </c>
      <c r="F42" s="36">
        <f t="shared" si="0"/>
        <v>4.1554950000000144</v>
      </c>
      <c r="G42" s="34">
        <f t="shared" si="1"/>
        <v>697.69567500000062</v>
      </c>
      <c r="H42" s="34">
        <f t="shared" ref="H42:I61" si="18">G42*10^-3</f>
        <v>0.69769567500000063</v>
      </c>
      <c r="I42" s="34">
        <f t="shared" si="18"/>
        <v>6.9769567500000068E-4</v>
      </c>
      <c r="J42" s="35">
        <f t="shared" si="3"/>
        <v>819.06000000000461</v>
      </c>
      <c r="K42" s="35">
        <f t="shared" ref="K42:L61" si="19">J42*10^-3</f>
        <v>0.81906000000000467</v>
      </c>
      <c r="L42" s="35">
        <f t="shared" si="19"/>
        <v>8.190600000000047E-4</v>
      </c>
      <c r="M42" s="36">
        <f t="shared" si="5"/>
        <v>1516.7556750000053</v>
      </c>
      <c r="N42" s="36">
        <f t="shared" ref="N42:O61" si="20">M42*10^-3</f>
        <v>1.5167556750000053</v>
      </c>
      <c r="O42" s="36">
        <f t="shared" si="20"/>
        <v>1.5167556750000054E-3</v>
      </c>
      <c r="P42" s="38">
        <v>3.7990000000000004</v>
      </c>
      <c r="Q42" s="38">
        <v>1.8995000000000002</v>
      </c>
      <c r="R42" s="38">
        <v>1.42</v>
      </c>
      <c r="S42" s="38">
        <f t="shared" si="7"/>
        <v>39.61793537483603</v>
      </c>
      <c r="T42" s="38">
        <f t="shared" si="8"/>
        <v>3.9617935374836035E-3</v>
      </c>
      <c r="U42" s="34">
        <f t="shared" si="9"/>
        <v>4.8248223485520617E-2</v>
      </c>
      <c r="V42" s="34">
        <f t="shared" si="10"/>
        <v>0.17610601572215023</v>
      </c>
      <c r="W42" s="35">
        <f t="shared" si="11"/>
        <v>5.6641013186803403E-2</v>
      </c>
      <c r="X42" s="35">
        <f t="shared" si="12"/>
        <v>0.20673969813183241</v>
      </c>
      <c r="Y42" s="39">
        <f t="shared" si="13"/>
        <v>0.10488923667232403</v>
      </c>
      <c r="Z42" s="39">
        <f t="shared" si="14"/>
        <v>0.38284571385398264</v>
      </c>
    </row>
    <row r="43" spans="1:26" x14ac:dyDescent="0.2">
      <c r="A43" s="26">
        <v>6872</v>
      </c>
      <c r="B43" s="26">
        <v>5</v>
      </c>
      <c r="C43" s="26">
        <v>8.15</v>
      </c>
      <c r="D43" s="34">
        <v>3.9157649999999893</v>
      </c>
      <c r="E43" s="35">
        <v>3.1135200000000083</v>
      </c>
      <c r="F43" s="36">
        <f t="shared" si="0"/>
        <v>7.029284999999998</v>
      </c>
      <c r="G43" s="34">
        <f t="shared" si="1"/>
        <v>1429.254224999996</v>
      </c>
      <c r="H43" s="34">
        <f t="shared" si="18"/>
        <v>1.429254224999996</v>
      </c>
      <c r="I43" s="34">
        <f t="shared" si="18"/>
        <v>1.4292542249999961E-3</v>
      </c>
      <c r="J43" s="35">
        <f t="shared" si="3"/>
        <v>1136.434800000003</v>
      </c>
      <c r="K43" s="35">
        <f t="shared" si="19"/>
        <v>1.1364348000000031</v>
      </c>
      <c r="L43" s="35">
        <f t="shared" si="19"/>
        <v>1.1364348000000031E-3</v>
      </c>
      <c r="M43" s="36">
        <f t="shared" si="5"/>
        <v>2565.6890249999992</v>
      </c>
      <c r="N43" s="36">
        <f t="shared" si="20"/>
        <v>2.5656890249999993</v>
      </c>
      <c r="O43" s="36">
        <f t="shared" si="20"/>
        <v>2.5656890249999994E-3</v>
      </c>
      <c r="P43" s="38">
        <v>3.7469999999999999</v>
      </c>
      <c r="Q43" s="38">
        <v>1.8734999999999999</v>
      </c>
      <c r="R43" s="38">
        <v>1.5980000000000001</v>
      </c>
      <c r="S43" s="38">
        <f t="shared" si="7"/>
        <v>40.864927746825501</v>
      </c>
      <c r="T43" s="38">
        <f t="shared" si="8"/>
        <v>4.0864927746825505E-3</v>
      </c>
      <c r="U43" s="34">
        <f t="shared" si="9"/>
        <v>9.5822144217645816E-2</v>
      </c>
      <c r="V43" s="34">
        <f t="shared" si="10"/>
        <v>0.34975082639440719</v>
      </c>
      <c r="W43" s="35">
        <f t="shared" si="11"/>
        <v>7.6190517680332248E-2</v>
      </c>
      <c r="X43" s="35">
        <f t="shared" si="12"/>
        <v>0.27809538953321272</v>
      </c>
      <c r="Y43" s="39">
        <f t="shared" si="13"/>
        <v>0.17201266189797809</v>
      </c>
      <c r="Z43" s="39">
        <f t="shared" si="14"/>
        <v>0.62784621592761991</v>
      </c>
    </row>
    <row r="44" spans="1:26" x14ac:dyDescent="0.2">
      <c r="A44" s="26">
        <v>6825</v>
      </c>
      <c r="B44" s="26">
        <v>7</v>
      </c>
      <c r="C44" s="26">
        <v>8.15</v>
      </c>
      <c r="D44" s="34">
        <v>2.0536000000000083</v>
      </c>
      <c r="E44" s="35">
        <v>5.4999999999999769</v>
      </c>
      <c r="F44" s="36">
        <f t="shared" si="0"/>
        <v>7.5535999999999852</v>
      </c>
      <c r="G44" s="34">
        <f t="shared" si="1"/>
        <v>749.56400000000303</v>
      </c>
      <c r="H44" s="34">
        <f t="shared" si="18"/>
        <v>0.74956400000000301</v>
      </c>
      <c r="I44" s="34">
        <f t="shared" si="18"/>
        <v>7.4956400000000302E-4</v>
      </c>
      <c r="J44" s="35">
        <f t="shared" si="3"/>
        <v>2007.4999999999916</v>
      </c>
      <c r="K44" s="35">
        <f t="shared" si="19"/>
        <v>2.0074999999999918</v>
      </c>
      <c r="L44" s="35">
        <f t="shared" si="19"/>
        <v>2.0074999999999919E-3</v>
      </c>
      <c r="M44" s="36">
        <f t="shared" si="5"/>
        <v>2757.0639999999944</v>
      </c>
      <c r="N44" s="36">
        <f t="shared" si="20"/>
        <v>2.7570639999999944</v>
      </c>
      <c r="O44" s="36">
        <f t="shared" si="20"/>
        <v>2.7570639999999944E-3</v>
      </c>
      <c r="P44" s="37">
        <v>3.7570000000000001</v>
      </c>
      <c r="Q44" s="37">
        <v>1.8785000000000001</v>
      </c>
      <c r="R44" s="37">
        <v>1.1900000000000002</v>
      </c>
      <c r="S44" s="38">
        <f t="shared" si="7"/>
        <v>36.217393805181217</v>
      </c>
      <c r="T44" s="38">
        <f t="shared" si="8"/>
        <v>3.6217393805181219E-3</v>
      </c>
      <c r="U44" s="34">
        <f t="shared" si="9"/>
        <v>5.670203690101585E-2</v>
      </c>
      <c r="V44" s="34">
        <f t="shared" si="10"/>
        <v>0.20696243468870784</v>
      </c>
      <c r="W44" s="35">
        <f t="shared" si="11"/>
        <v>0.15186073381164034</v>
      </c>
      <c r="X44" s="35">
        <f t="shared" si="12"/>
        <v>0.55429167841248739</v>
      </c>
      <c r="Y44" s="39">
        <f t="shared" si="13"/>
        <v>0.20856277071265619</v>
      </c>
      <c r="Z44" s="39">
        <f t="shared" si="14"/>
        <v>0.76125411310119506</v>
      </c>
    </row>
    <row r="45" spans="1:26" x14ac:dyDescent="0.2">
      <c r="A45" s="26">
        <v>6832</v>
      </c>
      <c r="B45" s="26">
        <v>7</v>
      </c>
      <c r="C45" s="26">
        <v>8.15</v>
      </c>
      <c r="D45" s="34">
        <v>3.9504229999999891</v>
      </c>
      <c r="E45" s="35">
        <v>5.1425000000000054</v>
      </c>
      <c r="F45" s="36">
        <f t="shared" si="0"/>
        <v>9.0929229999999954</v>
      </c>
      <c r="G45" s="34">
        <f t="shared" si="1"/>
        <v>1441.9043949999959</v>
      </c>
      <c r="H45" s="34">
        <f t="shared" si="18"/>
        <v>1.4419043949999959</v>
      </c>
      <c r="I45" s="34">
        <f t="shared" si="18"/>
        <v>1.441904394999996E-3</v>
      </c>
      <c r="J45" s="35">
        <f t="shared" si="3"/>
        <v>1877.0125000000019</v>
      </c>
      <c r="K45" s="35">
        <f t="shared" si="19"/>
        <v>1.877012500000002</v>
      </c>
      <c r="L45" s="35">
        <f t="shared" si="19"/>
        <v>1.8770125000000021E-3</v>
      </c>
      <c r="M45" s="36">
        <f t="shared" si="5"/>
        <v>3318.9168949999985</v>
      </c>
      <c r="N45" s="36">
        <f t="shared" si="20"/>
        <v>3.3189168949999988</v>
      </c>
      <c r="O45" s="36">
        <f t="shared" si="20"/>
        <v>3.3189168949999989E-3</v>
      </c>
      <c r="P45" s="37">
        <v>3.8479999999999999</v>
      </c>
      <c r="Q45" s="37">
        <v>1.9239999999999999</v>
      </c>
      <c r="R45" s="37">
        <v>0.94700000000000006</v>
      </c>
      <c r="S45" s="38">
        <f t="shared" si="7"/>
        <v>34.707084132542107</v>
      </c>
      <c r="T45" s="38">
        <f t="shared" si="8"/>
        <v>3.4707084132542107E-3</v>
      </c>
      <c r="U45" s="34">
        <f t="shared" si="9"/>
        <v>0.11382180608759315</v>
      </c>
      <c r="V45" s="34">
        <f t="shared" si="10"/>
        <v>0.415449592219715</v>
      </c>
      <c r="W45" s="35">
        <f t="shared" si="11"/>
        <v>0.1481685980983429</v>
      </c>
      <c r="X45" s="35">
        <f t="shared" si="12"/>
        <v>0.5408153830589516</v>
      </c>
      <c r="Y45" s="39">
        <f t="shared" si="13"/>
        <v>0.26199040418593605</v>
      </c>
      <c r="Z45" s="39">
        <f t="shared" si="14"/>
        <v>0.95626497527866683</v>
      </c>
    </row>
    <row r="46" spans="1:26" x14ac:dyDescent="0.2">
      <c r="A46" s="26">
        <v>6843</v>
      </c>
      <c r="B46" s="38">
        <v>7</v>
      </c>
      <c r="C46" s="26">
        <v>8.15</v>
      </c>
      <c r="D46" s="34">
        <v>2.0210399999999877</v>
      </c>
      <c r="E46" s="35">
        <v>2.2378424999999966</v>
      </c>
      <c r="F46" s="36">
        <f t="shared" si="0"/>
        <v>4.2588824999999844</v>
      </c>
      <c r="G46" s="34">
        <f t="shared" si="1"/>
        <v>737.6795999999955</v>
      </c>
      <c r="H46" s="34">
        <f t="shared" si="18"/>
        <v>0.73767959999999555</v>
      </c>
      <c r="I46" s="34">
        <f t="shared" si="18"/>
        <v>7.3767959999999552E-4</v>
      </c>
      <c r="J46" s="35">
        <f t="shared" si="3"/>
        <v>816.81251249999877</v>
      </c>
      <c r="K46" s="35">
        <f t="shared" si="19"/>
        <v>0.81681251249999876</v>
      </c>
      <c r="L46" s="35">
        <f t="shared" si="19"/>
        <v>8.168125124999988E-4</v>
      </c>
      <c r="M46" s="36">
        <f t="shared" si="5"/>
        <v>1554.4921124999944</v>
      </c>
      <c r="N46" s="36">
        <f t="shared" si="20"/>
        <v>1.5544921124999944</v>
      </c>
      <c r="O46" s="36">
        <f t="shared" si="20"/>
        <v>1.5544921124999945E-3</v>
      </c>
      <c r="P46" s="38">
        <v>3.6799999999999997</v>
      </c>
      <c r="Q46" s="38">
        <v>1.8399999999999999</v>
      </c>
      <c r="R46" s="38">
        <v>0.80399999999999994</v>
      </c>
      <c r="S46" s="38">
        <f t="shared" si="7"/>
        <v>30.567445192018408</v>
      </c>
      <c r="T46" s="38">
        <f t="shared" si="8"/>
        <v>3.0567445192018409E-3</v>
      </c>
      <c r="U46" s="34">
        <f t="shared" si="9"/>
        <v>6.6117399975831478E-2</v>
      </c>
      <c r="V46" s="34">
        <f t="shared" si="10"/>
        <v>0.24132850991178487</v>
      </c>
      <c r="W46" s="35">
        <f t="shared" si="11"/>
        <v>7.3209994683635815E-2</v>
      </c>
      <c r="X46" s="35">
        <f t="shared" si="12"/>
        <v>0.2672164805952707</v>
      </c>
      <c r="Y46" s="39">
        <f t="shared" si="13"/>
        <v>0.13932739465946728</v>
      </c>
      <c r="Z46" s="39">
        <f t="shared" si="14"/>
        <v>0.50854499050705559</v>
      </c>
    </row>
    <row r="47" spans="1:26" x14ac:dyDescent="0.2">
      <c r="A47" s="26">
        <v>6867</v>
      </c>
      <c r="B47" s="26">
        <v>7</v>
      </c>
      <c r="C47" s="26">
        <v>8.15</v>
      </c>
      <c r="D47" s="34">
        <v>2.9052449999999954</v>
      </c>
      <c r="E47" s="35">
        <v>2.2378424999999966</v>
      </c>
      <c r="F47" s="36">
        <f t="shared" si="0"/>
        <v>5.143087499999992</v>
      </c>
      <c r="G47" s="34">
        <f t="shared" si="1"/>
        <v>1060.4144249999983</v>
      </c>
      <c r="H47" s="34">
        <f t="shared" si="18"/>
        <v>1.0604144249999983</v>
      </c>
      <c r="I47" s="34">
        <f t="shared" si="18"/>
        <v>1.0604144249999983E-3</v>
      </c>
      <c r="J47" s="35">
        <f t="shared" si="3"/>
        <v>816.81251249999877</v>
      </c>
      <c r="K47" s="35">
        <f t="shared" si="19"/>
        <v>0.81681251249999876</v>
      </c>
      <c r="L47" s="35">
        <f t="shared" si="19"/>
        <v>8.168125124999988E-4</v>
      </c>
      <c r="M47" s="36">
        <f t="shared" si="5"/>
        <v>1877.2269374999971</v>
      </c>
      <c r="N47" s="36">
        <f t="shared" si="20"/>
        <v>1.8772269374999973</v>
      </c>
      <c r="O47" s="36">
        <f t="shared" si="20"/>
        <v>1.8772269374999972E-3</v>
      </c>
      <c r="P47" s="38">
        <v>3.8369999999999997</v>
      </c>
      <c r="Q47" s="38">
        <v>1.9184999999999999</v>
      </c>
      <c r="R47" s="38">
        <v>1.0550000000000002</v>
      </c>
      <c r="S47" s="38">
        <f t="shared" si="7"/>
        <v>35.843434323661128</v>
      </c>
      <c r="T47" s="38">
        <f t="shared" si="8"/>
        <v>3.5843434323661132E-3</v>
      </c>
      <c r="U47" s="34">
        <f t="shared" si="9"/>
        <v>8.1053756561551699E-2</v>
      </c>
      <c r="V47" s="34">
        <f t="shared" si="10"/>
        <v>0.29584621144966367</v>
      </c>
      <c r="W47" s="35">
        <f t="shared" si="11"/>
        <v>6.2433819253830319E-2</v>
      </c>
      <c r="X47" s="35">
        <f t="shared" si="12"/>
        <v>0.22788344027648064</v>
      </c>
      <c r="Y47" s="39">
        <f t="shared" si="13"/>
        <v>0.14348757581538202</v>
      </c>
      <c r="Z47" s="39">
        <f t="shared" si="14"/>
        <v>0.52372965172614427</v>
      </c>
    </row>
    <row r="48" spans="1:26" x14ac:dyDescent="0.2">
      <c r="A48" s="38">
        <v>6881</v>
      </c>
      <c r="B48" s="38">
        <v>7</v>
      </c>
      <c r="C48" s="26">
        <v>8.15</v>
      </c>
      <c r="D48" s="34">
        <v>2.0389280000000229</v>
      </c>
      <c r="E48" s="35">
        <v>5.9839999999999902</v>
      </c>
      <c r="F48" s="36">
        <f t="shared" si="0"/>
        <v>8.0229280000000127</v>
      </c>
      <c r="G48" s="34">
        <f t="shared" si="1"/>
        <v>744.20872000000838</v>
      </c>
      <c r="H48" s="34">
        <f t="shared" si="18"/>
        <v>0.74420872000000837</v>
      </c>
      <c r="I48" s="34">
        <f t="shared" si="18"/>
        <v>7.442087200000084E-4</v>
      </c>
      <c r="J48" s="35">
        <f t="shared" si="3"/>
        <v>2184.1599999999962</v>
      </c>
      <c r="K48" s="35">
        <f t="shared" si="19"/>
        <v>2.1841599999999963</v>
      </c>
      <c r="L48" s="35">
        <f t="shared" si="19"/>
        <v>2.1841599999999962E-3</v>
      </c>
      <c r="M48" s="36">
        <f t="shared" si="5"/>
        <v>2928.3687200000045</v>
      </c>
      <c r="N48" s="36">
        <f t="shared" si="20"/>
        <v>2.9283687200000044</v>
      </c>
      <c r="O48" s="36">
        <f t="shared" si="20"/>
        <v>2.9283687200000043E-3</v>
      </c>
      <c r="P48" s="38">
        <v>3.448</v>
      </c>
      <c r="Q48" s="38">
        <v>1.724</v>
      </c>
      <c r="R48" s="38">
        <v>0.98100000000000009</v>
      </c>
      <c r="S48" s="38">
        <f t="shared" si="7"/>
        <v>29.301132025209355</v>
      </c>
      <c r="T48" s="38">
        <f t="shared" si="8"/>
        <v>2.9301132025209356E-3</v>
      </c>
      <c r="U48" s="34">
        <f t="shared" si="9"/>
        <v>6.9585297873332078E-2</v>
      </c>
      <c r="V48" s="34">
        <f t="shared" si="10"/>
        <v>0.25398633723766206</v>
      </c>
      <c r="W48" s="35">
        <f t="shared" si="11"/>
        <v>0.20422419157224472</v>
      </c>
      <c r="X48" s="35">
        <f t="shared" si="12"/>
        <v>0.74541829923869307</v>
      </c>
      <c r="Y48" s="39">
        <f t="shared" si="13"/>
        <v>0.27380948944557676</v>
      </c>
      <c r="Z48" s="39">
        <f t="shared" si="14"/>
        <v>0.99940463647635513</v>
      </c>
    </row>
    <row r="49" spans="1:26" x14ac:dyDescent="0.2">
      <c r="A49" s="26">
        <v>6891</v>
      </c>
      <c r="B49" s="38">
        <v>7</v>
      </c>
      <c r="C49" s="26">
        <v>8.15</v>
      </c>
      <c r="D49" s="34">
        <v>2.6576000000000088</v>
      </c>
      <c r="E49" s="35">
        <v>2.7999999999999972</v>
      </c>
      <c r="F49" s="36">
        <f t="shared" si="0"/>
        <v>5.4576000000000064</v>
      </c>
      <c r="G49" s="34">
        <f t="shared" si="1"/>
        <v>970.02400000000318</v>
      </c>
      <c r="H49" s="34">
        <f t="shared" si="18"/>
        <v>0.97002400000000322</v>
      </c>
      <c r="I49" s="34">
        <f t="shared" si="18"/>
        <v>9.7002400000000325E-4</v>
      </c>
      <c r="J49" s="35">
        <f t="shared" si="3"/>
        <v>1021.999999999999</v>
      </c>
      <c r="K49" s="35">
        <f t="shared" si="19"/>
        <v>1.0219999999999989</v>
      </c>
      <c r="L49" s="35">
        <f t="shared" si="19"/>
        <v>1.021999999999999E-3</v>
      </c>
      <c r="M49" s="36">
        <f t="shared" si="5"/>
        <v>1992.0240000000024</v>
      </c>
      <c r="N49" s="36">
        <f t="shared" si="20"/>
        <v>1.9920240000000025</v>
      </c>
      <c r="O49" s="36">
        <f t="shared" si="20"/>
        <v>1.9920240000000024E-3</v>
      </c>
      <c r="P49" s="38">
        <v>3.9470000000000001</v>
      </c>
      <c r="Q49" s="38">
        <v>1.9735</v>
      </c>
      <c r="R49" s="38">
        <v>1.8220000000000001</v>
      </c>
      <c r="S49" s="38">
        <f t="shared" si="7"/>
        <v>47.06369217621824</v>
      </c>
      <c r="T49" s="38">
        <f t="shared" si="8"/>
        <v>4.7063692176218244E-3</v>
      </c>
      <c r="U49" s="34">
        <f t="shared" si="9"/>
        <v>5.6468157875274413E-2</v>
      </c>
      <c r="V49" s="34">
        <f t="shared" si="10"/>
        <v>0.2061087762447516</v>
      </c>
      <c r="W49" s="35">
        <f t="shared" si="11"/>
        <v>5.9493844841498972E-2</v>
      </c>
      <c r="X49" s="35">
        <f t="shared" si="12"/>
        <v>0.21715253367147125</v>
      </c>
      <c r="Y49" s="39">
        <f t="shared" si="13"/>
        <v>0.1159620027167734</v>
      </c>
      <c r="Z49" s="39">
        <f t="shared" si="14"/>
        <v>0.42326130991622285</v>
      </c>
    </row>
  </sheetData>
  <sortState ref="A2:Z49">
    <sortCondition ref="C2:C49"/>
    <sortCondition ref="B2:B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opLeftCell="B1" workbookViewId="0">
      <selection activeCell="O50" sqref="O50:O97"/>
    </sheetView>
  </sheetViews>
  <sheetFormatPr baseColWidth="10" defaultColWidth="8.83203125" defaultRowHeight="15" x14ac:dyDescent="0.2"/>
  <cols>
    <col min="1" max="5" width="11.83203125" customWidth="1"/>
    <col min="6" max="6" width="12.33203125" customWidth="1"/>
    <col min="8" max="8" width="11.33203125" customWidth="1"/>
    <col min="9" max="9" width="12.6640625" customWidth="1"/>
    <col min="10" max="11" width="13.33203125" customWidth="1"/>
    <col min="12" max="12" width="19.1640625" customWidth="1"/>
    <col min="13" max="14" width="19.83203125" customWidth="1"/>
    <col min="15" max="16" width="20.5" customWidth="1"/>
    <col min="17" max="17" width="21.6640625" customWidth="1"/>
  </cols>
  <sheetData>
    <row r="1" spans="1:17" ht="16" x14ac:dyDescent="0.2">
      <c r="A1" s="22" t="s">
        <v>108</v>
      </c>
      <c r="B1" s="25" t="s">
        <v>119</v>
      </c>
      <c r="C1" s="25" t="s">
        <v>120</v>
      </c>
      <c r="D1" s="22" t="s">
        <v>65</v>
      </c>
      <c r="E1" s="22" t="s">
        <v>107</v>
      </c>
      <c r="F1" s="25" t="s">
        <v>121</v>
      </c>
      <c r="G1" s="25" t="s">
        <v>122</v>
      </c>
      <c r="H1" s="25" t="s">
        <v>123</v>
      </c>
      <c r="I1" s="25" t="s">
        <v>124</v>
      </c>
      <c r="J1" s="25" t="s">
        <v>125</v>
      </c>
      <c r="K1" s="25" t="s">
        <v>126</v>
      </c>
      <c r="L1" s="25" t="s">
        <v>127</v>
      </c>
      <c r="M1" s="22" t="s">
        <v>106</v>
      </c>
      <c r="N1" s="22" t="s">
        <v>105</v>
      </c>
      <c r="O1" s="21" t="s">
        <v>111</v>
      </c>
      <c r="P1" s="22"/>
      <c r="Q1" s="22" t="s">
        <v>115</v>
      </c>
    </row>
    <row r="2" spans="1:17" x14ac:dyDescent="0.2">
      <c r="A2" s="6">
        <v>43815</v>
      </c>
      <c r="B2" s="17" t="s">
        <v>60</v>
      </c>
      <c r="C2" s="9">
        <v>6822</v>
      </c>
      <c r="D2" s="9">
        <v>5</v>
      </c>
      <c r="E2" s="9">
        <v>8.15</v>
      </c>
      <c r="F2" s="12" t="s">
        <v>18</v>
      </c>
      <c r="G2" s="7" t="s">
        <v>51</v>
      </c>
      <c r="H2" s="9" t="s">
        <v>109</v>
      </c>
      <c r="I2" s="7">
        <v>9.5</v>
      </c>
      <c r="J2" s="9">
        <v>0.1246</v>
      </c>
      <c r="K2" s="9">
        <v>0.12709999999999999</v>
      </c>
      <c r="L2" s="9">
        <f t="shared" ref="L2:L33" si="0">K2-J2</f>
        <v>2.4999999999999883E-3</v>
      </c>
      <c r="M2" s="9">
        <f t="shared" ref="M2:M33" si="1">L2*10^3</f>
        <v>2.4999999999999885</v>
      </c>
      <c r="N2" s="7">
        <f>M2*2.5263</f>
        <v>6.3157499999999711</v>
      </c>
      <c r="O2" s="19">
        <f t="shared" ref="O2:O33" si="2">N2/2</f>
        <v>3.1578749999999856</v>
      </c>
      <c r="P2" s="5"/>
      <c r="Q2" s="5">
        <v>35.411411926717406</v>
      </c>
    </row>
    <row r="3" spans="1:17" x14ac:dyDescent="0.2">
      <c r="A3" s="14">
        <v>43815</v>
      </c>
      <c r="B3" s="16" t="s">
        <v>58</v>
      </c>
      <c r="C3" s="5">
        <v>6823</v>
      </c>
      <c r="D3" s="5">
        <v>4</v>
      </c>
      <c r="E3" s="5">
        <v>7.85</v>
      </c>
      <c r="F3" s="11" t="s">
        <v>18</v>
      </c>
      <c r="G3" s="3" t="s">
        <v>51</v>
      </c>
      <c r="H3" s="5" t="s">
        <v>109</v>
      </c>
      <c r="I3" s="3">
        <v>9.5</v>
      </c>
      <c r="J3" s="5">
        <v>0.12620000000000001</v>
      </c>
      <c r="K3" s="5">
        <v>0.1288</v>
      </c>
      <c r="L3" s="5">
        <f t="shared" si="0"/>
        <v>2.5999999999999912E-3</v>
      </c>
      <c r="M3" s="5">
        <f t="shared" si="1"/>
        <v>2.5999999999999912</v>
      </c>
      <c r="N3" s="3">
        <f>M3*2.5263</f>
        <v>6.5683799999999781</v>
      </c>
      <c r="O3" s="23">
        <f t="shared" si="2"/>
        <v>3.2841899999999891</v>
      </c>
      <c r="P3" s="5"/>
      <c r="Q3" s="5">
        <v>36.381056645266312</v>
      </c>
    </row>
    <row r="4" spans="1:17" x14ac:dyDescent="0.2">
      <c r="A4" s="14">
        <v>43812</v>
      </c>
      <c r="B4" s="16" t="s">
        <v>85</v>
      </c>
      <c r="C4" s="5">
        <v>6824</v>
      </c>
      <c r="D4" s="3">
        <v>8</v>
      </c>
      <c r="E4" s="5">
        <v>8.0500000000000007</v>
      </c>
      <c r="F4" s="11" t="s">
        <v>18</v>
      </c>
      <c r="G4" s="3" t="s">
        <v>70</v>
      </c>
      <c r="H4" s="3" t="s">
        <v>68</v>
      </c>
      <c r="I4" s="5">
        <v>9.9332999999999991</v>
      </c>
      <c r="J4" s="5">
        <v>0.1288</v>
      </c>
      <c r="K4" s="5">
        <v>0.1326</v>
      </c>
      <c r="L4" s="5">
        <f t="shared" si="0"/>
        <v>3.7999999999999978E-3</v>
      </c>
      <c r="M4" s="5">
        <f t="shared" si="1"/>
        <v>3.799999999999998</v>
      </c>
      <c r="N4" s="3">
        <f>M4*2.416</f>
        <v>9.1807999999999943</v>
      </c>
      <c r="O4" s="23">
        <f t="shared" si="2"/>
        <v>4.5903999999999971</v>
      </c>
      <c r="P4" s="5"/>
      <c r="Q4">
        <v>29.301132025209355</v>
      </c>
    </row>
    <row r="5" spans="1:17" x14ac:dyDescent="0.2">
      <c r="A5" s="14">
        <v>43812</v>
      </c>
      <c r="B5" s="16" t="s">
        <v>83</v>
      </c>
      <c r="C5" s="5">
        <v>6825</v>
      </c>
      <c r="D5" s="5">
        <v>7</v>
      </c>
      <c r="E5" s="5">
        <v>8.15</v>
      </c>
      <c r="F5" s="11" t="s">
        <v>18</v>
      </c>
      <c r="G5" s="3" t="s">
        <v>70</v>
      </c>
      <c r="H5" s="3" t="s">
        <v>68</v>
      </c>
      <c r="I5" s="5">
        <v>9.9332999999999991</v>
      </c>
      <c r="J5" s="5">
        <v>0.1278</v>
      </c>
      <c r="K5" s="5">
        <v>0.1295</v>
      </c>
      <c r="L5" s="5">
        <f t="shared" si="0"/>
        <v>1.7000000000000071E-3</v>
      </c>
      <c r="M5" s="5">
        <f t="shared" si="1"/>
        <v>1.7000000000000071</v>
      </c>
      <c r="N5" s="3">
        <f>M5*2.416</f>
        <v>4.1072000000000166</v>
      </c>
      <c r="O5" s="23">
        <f t="shared" si="2"/>
        <v>2.0536000000000083</v>
      </c>
      <c r="P5" s="5"/>
      <c r="Q5">
        <v>34.707084132542107</v>
      </c>
    </row>
    <row r="6" spans="1:17" x14ac:dyDescent="0.2">
      <c r="A6" s="14">
        <v>43815</v>
      </c>
      <c r="B6" s="16" t="s">
        <v>57</v>
      </c>
      <c r="C6" s="5">
        <v>6826</v>
      </c>
      <c r="D6" s="5">
        <v>3</v>
      </c>
      <c r="E6" s="5">
        <v>7.85</v>
      </c>
      <c r="F6" s="11" t="s">
        <v>18</v>
      </c>
      <c r="G6" s="3" t="s">
        <v>51</v>
      </c>
      <c r="H6" s="5" t="s">
        <v>109</v>
      </c>
      <c r="I6" s="3">
        <v>9.5</v>
      </c>
      <c r="J6" s="5">
        <v>0.1255</v>
      </c>
      <c r="K6" s="5">
        <v>0.1288</v>
      </c>
      <c r="L6" s="5">
        <f t="shared" si="0"/>
        <v>3.2999999999999974E-3</v>
      </c>
      <c r="M6" s="5">
        <f t="shared" si="1"/>
        <v>3.2999999999999972</v>
      </c>
      <c r="N6" s="3">
        <f>M6*2.5263</f>
        <v>8.3367899999999935</v>
      </c>
      <c r="O6" s="23">
        <f t="shared" si="2"/>
        <v>4.1683949999999967</v>
      </c>
      <c r="P6" s="5"/>
    </row>
    <row r="7" spans="1:17" x14ac:dyDescent="0.2">
      <c r="A7" s="14">
        <v>43816</v>
      </c>
      <c r="B7" s="16" t="s">
        <v>21</v>
      </c>
      <c r="C7" s="5">
        <v>6827</v>
      </c>
      <c r="D7" s="5">
        <v>2</v>
      </c>
      <c r="E7" s="5">
        <v>8.0500000000000007</v>
      </c>
      <c r="F7" s="11" t="s">
        <v>18</v>
      </c>
      <c r="G7" s="3" t="s">
        <v>112</v>
      </c>
      <c r="H7" s="3" t="s">
        <v>113</v>
      </c>
      <c r="I7" s="3">
        <v>9.4167000000000005</v>
      </c>
      <c r="J7" s="5">
        <v>0.13100000000000001</v>
      </c>
      <c r="K7" s="5">
        <v>0.13400000000000001</v>
      </c>
      <c r="L7" s="5">
        <f t="shared" si="0"/>
        <v>3.0000000000000027E-3</v>
      </c>
      <c r="M7" s="5">
        <f t="shared" si="1"/>
        <v>3.0000000000000027</v>
      </c>
      <c r="N7" s="3">
        <f>M7*2.54866</f>
        <v>7.6459800000000069</v>
      </c>
      <c r="O7" s="23">
        <f t="shared" si="2"/>
        <v>3.8229900000000034</v>
      </c>
      <c r="P7" s="5"/>
    </row>
    <row r="8" spans="1:17" x14ac:dyDescent="0.2">
      <c r="A8" s="14">
        <v>43816</v>
      </c>
      <c r="B8" s="16" t="s">
        <v>27</v>
      </c>
      <c r="C8" s="3">
        <v>6828</v>
      </c>
      <c r="D8" s="5">
        <v>5</v>
      </c>
      <c r="E8" s="5">
        <v>8.15</v>
      </c>
      <c r="F8" s="11" t="s">
        <v>18</v>
      </c>
      <c r="G8" s="3" t="s">
        <v>112</v>
      </c>
      <c r="H8" s="3" t="s">
        <v>113</v>
      </c>
      <c r="I8" s="3">
        <v>9.4167000000000005</v>
      </c>
      <c r="J8" s="5">
        <v>0.13220000000000001</v>
      </c>
      <c r="K8" s="5">
        <v>0.1338</v>
      </c>
      <c r="L8" s="5">
        <f t="shared" si="0"/>
        <v>1.5999999999999903E-3</v>
      </c>
      <c r="M8" s="5">
        <f t="shared" si="1"/>
        <v>1.5999999999999903</v>
      </c>
      <c r="N8" s="3">
        <f>M8*2.54866</f>
        <v>4.0778559999999748</v>
      </c>
      <c r="O8" s="23">
        <f t="shared" si="2"/>
        <v>2.0389279999999874</v>
      </c>
      <c r="P8" s="5"/>
    </row>
    <row r="9" spans="1:17" x14ac:dyDescent="0.2">
      <c r="A9" s="14">
        <v>43815</v>
      </c>
      <c r="B9" s="16" t="s">
        <v>62</v>
      </c>
      <c r="C9" s="5">
        <v>6829</v>
      </c>
      <c r="D9" s="5">
        <v>6</v>
      </c>
      <c r="E9" s="5">
        <v>7.75</v>
      </c>
      <c r="F9" s="11" t="s">
        <v>18</v>
      </c>
      <c r="G9" s="3" t="s">
        <v>51</v>
      </c>
      <c r="H9" s="5" t="s">
        <v>109</v>
      </c>
      <c r="I9" s="3">
        <v>9.5</v>
      </c>
      <c r="J9" s="5">
        <v>0.12620000000000001</v>
      </c>
      <c r="K9" s="5">
        <v>0.12820000000000001</v>
      </c>
      <c r="L9" s="5">
        <f t="shared" si="0"/>
        <v>2.0000000000000018E-3</v>
      </c>
      <c r="M9" s="5">
        <f t="shared" si="1"/>
        <v>2.0000000000000018</v>
      </c>
      <c r="N9" s="3">
        <f>M9*2.5263</f>
        <v>5.0526000000000044</v>
      </c>
      <c r="O9" s="23">
        <f t="shared" si="2"/>
        <v>2.5263000000000022</v>
      </c>
      <c r="P9" s="5"/>
    </row>
    <row r="10" spans="1:17" x14ac:dyDescent="0.2">
      <c r="A10" s="14">
        <v>43815</v>
      </c>
      <c r="B10" s="16" t="s">
        <v>52</v>
      </c>
      <c r="C10" s="3">
        <v>6830</v>
      </c>
      <c r="D10" s="3">
        <v>1</v>
      </c>
      <c r="E10" s="3">
        <v>7.75</v>
      </c>
      <c r="F10" s="11" t="s">
        <v>18</v>
      </c>
      <c r="G10" s="3" t="s">
        <v>51</v>
      </c>
      <c r="H10" s="5" t="s">
        <v>109</v>
      </c>
      <c r="I10" s="3">
        <v>9.5</v>
      </c>
      <c r="J10" s="3">
        <v>0.12740000000000001</v>
      </c>
      <c r="K10" s="3">
        <v>0.13059999999999999</v>
      </c>
      <c r="L10" s="3">
        <f t="shared" si="0"/>
        <v>3.1999999999999806E-3</v>
      </c>
      <c r="M10" s="3">
        <f t="shared" si="1"/>
        <v>3.1999999999999806</v>
      </c>
      <c r="N10" s="3">
        <f>M10*2.5263</f>
        <v>8.0841599999999509</v>
      </c>
      <c r="O10" s="23">
        <f t="shared" si="2"/>
        <v>4.0420799999999755</v>
      </c>
      <c r="P10" s="5"/>
    </row>
    <row r="11" spans="1:17" x14ac:dyDescent="0.2">
      <c r="A11" s="14">
        <v>43812</v>
      </c>
      <c r="B11" s="16" t="s">
        <v>73</v>
      </c>
      <c r="C11" s="5">
        <v>6831</v>
      </c>
      <c r="D11" s="5">
        <v>2</v>
      </c>
      <c r="E11" s="5">
        <v>8.0500000000000007</v>
      </c>
      <c r="F11" s="11" t="s">
        <v>18</v>
      </c>
      <c r="G11" s="3" t="s">
        <v>70</v>
      </c>
      <c r="H11" s="3" t="s">
        <v>68</v>
      </c>
      <c r="I11" s="5">
        <v>9.9332999999999991</v>
      </c>
      <c r="J11" s="5">
        <v>0.12670000000000001</v>
      </c>
      <c r="K11" s="5">
        <v>0.1285</v>
      </c>
      <c r="L11" s="5">
        <f t="shared" si="0"/>
        <v>1.799999999999996E-3</v>
      </c>
      <c r="M11" s="5">
        <f t="shared" si="1"/>
        <v>1.799999999999996</v>
      </c>
      <c r="N11" s="3">
        <f>M11*2.416</f>
        <v>4.34879999999999</v>
      </c>
      <c r="O11" s="23">
        <f t="shared" si="2"/>
        <v>2.174399999999995</v>
      </c>
      <c r="P11" s="5"/>
    </row>
    <row r="12" spans="1:17" x14ac:dyDescent="0.2">
      <c r="A12" s="14">
        <v>43816</v>
      </c>
      <c r="B12" s="16" t="s">
        <v>31</v>
      </c>
      <c r="C12" s="5">
        <v>6832</v>
      </c>
      <c r="D12" s="5">
        <v>7</v>
      </c>
      <c r="E12" s="5">
        <v>8.15</v>
      </c>
      <c r="F12" s="11" t="s">
        <v>18</v>
      </c>
      <c r="G12" s="3" t="s">
        <v>112</v>
      </c>
      <c r="H12" s="3" t="s">
        <v>113</v>
      </c>
      <c r="I12" s="3">
        <v>9.4167000000000005</v>
      </c>
      <c r="J12" s="5">
        <v>0.13150000000000001</v>
      </c>
      <c r="K12" s="5">
        <v>0.1346</v>
      </c>
      <c r="L12" s="5">
        <f t="shared" si="0"/>
        <v>3.0999999999999917E-3</v>
      </c>
      <c r="M12" s="5">
        <f t="shared" si="1"/>
        <v>3.0999999999999917</v>
      </c>
      <c r="N12" s="3">
        <f>M12*2.54866</f>
        <v>7.9008459999999783</v>
      </c>
      <c r="O12" s="23">
        <f t="shared" si="2"/>
        <v>3.9504229999999891</v>
      </c>
      <c r="P12" s="5"/>
    </row>
    <row r="13" spans="1:17" x14ac:dyDescent="0.2">
      <c r="A13" s="14">
        <v>43816</v>
      </c>
      <c r="B13" s="16" t="s">
        <v>26</v>
      </c>
      <c r="C13" s="5">
        <v>6833</v>
      </c>
      <c r="D13" s="5">
        <v>4</v>
      </c>
      <c r="E13" s="5">
        <v>7.85</v>
      </c>
      <c r="F13" s="11" t="s">
        <v>18</v>
      </c>
      <c r="G13" s="3" t="s">
        <v>112</v>
      </c>
      <c r="H13" s="3" t="s">
        <v>113</v>
      </c>
      <c r="I13" s="3">
        <v>9.4167000000000005</v>
      </c>
      <c r="J13" s="5">
        <v>0.127</v>
      </c>
      <c r="K13" s="5">
        <v>0.128</v>
      </c>
      <c r="L13" s="5">
        <f t="shared" si="0"/>
        <v>1.0000000000000009E-3</v>
      </c>
      <c r="M13" s="5">
        <f t="shared" si="1"/>
        <v>1.0000000000000009</v>
      </c>
      <c r="N13" s="3">
        <f>M13*2.54866</f>
        <v>2.5486600000000021</v>
      </c>
      <c r="O13" s="23">
        <f t="shared" si="2"/>
        <v>1.2743300000000011</v>
      </c>
      <c r="P13" s="5"/>
    </row>
    <row r="14" spans="1:17" x14ac:dyDescent="0.2">
      <c r="A14" s="14">
        <v>43816</v>
      </c>
      <c r="B14" s="16" t="s">
        <v>34</v>
      </c>
      <c r="C14" s="3">
        <v>6834</v>
      </c>
      <c r="D14" s="3">
        <v>8</v>
      </c>
      <c r="E14" s="5">
        <v>8.0500000000000007</v>
      </c>
      <c r="F14" s="11" t="s">
        <v>18</v>
      </c>
      <c r="G14" s="3" t="s">
        <v>112</v>
      </c>
      <c r="H14" s="3" t="s">
        <v>113</v>
      </c>
      <c r="I14" s="3">
        <v>9.4167000000000005</v>
      </c>
      <c r="J14" s="3">
        <v>0.13059999999999999</v>
      </c>
      <c r="K14" s="3">
        <v>0.13469999999999999</v>
      </c>
      <c r="L14" s="3">
        <f t="shared" si="0"/>
        <v>4.0999999999999925E-3</v>
      </c>
      <c r="M14" s="3">
        <f t="shared" si="1"/>
        <v>4.0999999999999925</v>
      </c>
      <c r="N14" s="3">
        <f>M14*2.54866</f>
        <v>10.44950599999998</v>
      </c>
      <c r="O14" s="23">
        <f t="shared" si="2"/>
        <v>5.22475299999999</v>
      </c>
      <c r="P14" s="5"/>
    </row>
    <row r="15" spans="1:17" x14ac:dyDescent="0.2">
      <c r="A15" s="14">
        <v>43812</v>
      </c>
      <c r="B15" s="16" t="s">
        <v>71</v>
      </c>
      <c r="C15" s="3">
        <v>6835</v>
      </c>
      <c r="D15" s="3">
        <v>1</v>
      </c>
      <c r="E15" s="3">
        <v>7.75</v>
      </c>
      <c r="F15" s="11" t="s">
        <v>18</v>
      </c>
      <c r="G15" s="3" t="s">
        <v>70</v>
      </c>
      <c r="H15" s="3" t="s">
        <v>68</v>
      </c>
      <c r="I15" s="5">
        <v>9.9332999999999991</v>
      </c>
      <c r="J15" s="3">
        <v>0.12690000000000001</v>
      </c>
      <c r="K15" s="3">
        <v>0.12920000000000001</v>
      </c>
      <c r="L15" s="3">
        <f t="shared" si="0"/>
        <v>2.2999999999999965E-3</v>
      </c>
      <c r="M15" s="3">
        <f t="shared" si="1"/>
        <v>2.2999999999999963</v>
      </c>
      <c r="N15" s="3">
        <f>M15*2.416</f>
        <v>5.5567999999999911</v>
      </c>
      <c r="O15" s="23">
        <f t="shared" si="2"/>
        <v>2.7783999999999955</v>
      </c>
      <c r="P15" s="5"/>
    </row>
    <row r="16" spans="1:17" x14ac:dyDescent="0.2">
      <c r="A16" s="14">
        <v>43816</v>
      </c>
      <c r="B16" s="16" t="s">
        <v>23</v>
      </c>
      <c r="C16" s="5">
        <v>6836</v>
      </c>
      <c r="D16" s="5">
        <v>3</v>
      </c>
      <c r="E16" s="5">
        <v>7.85</v>
      </c>
      <c r="F16" s="11" t="s">
        <v>18</v>
      </c>
      <c r="G16" s="3" t="s">
        <v>112</v>
      </c>
      <c r="H16" s="3" t="s">
        <v>113</v>
      </c>
      <c r="I16" s="3">
        <v>9.4167000000000005</v>
      </c>
      <c r="J16" s="5">
        <v>0.1288</v>
      </c>
      <c r="K16" s="5">
        <v>0.13239999999999999</v>
      </c>
      <c r="L16" s="5">
        <f t="shared" si="0"/>
        <v>3.5999999999999921E-3</v>
      </c>
      <c r="M16" s="5">
        <f t="shared" si="1"/>
        <v>3.5999999999999921</v>
      </c>
      <c r="N16" s="3">
        <f>M16*2.54866</f>
        <v>9.1751759999999791</v>
      </c>
      <c r="O16" s="23">
        <f t="shared" si="2"/>
        <v>4.5875879999999896</v>
      </c>
      <c r="P16" s="5"/>
    </row>
    <row r="17" spans="1:16" x14ac:dyDescent="0.2">
      <c r="A17" s="13">
        <v>43812</v>
      </c>
      <c r="B17" s="18" t="s">
        <v>80</v>
      </c>
      <c r="C17" s="15">
        <v>6837</v>
      </c>
      <c r="D17" s="15">
        <v>5</v>
      </c>
      <c r="E17" s="15">
        <v>8.15</v>
      </c>
      <c r="F17" s="10" t="s">
        <v>18</v>
      </c>
      <c r="G17" s="1" t="s">
        <v>70</v>
      </c>
      <c r="H17" s="1" t="s">
        <v>68</v>
      </c>
      <c r="I17" s="15">
        <v>9.9332999999999991</v>
      </c>
      <c r="J17" s="15">
        <v>0.1303</v>
      </c>
      <c r="K17" s="15">
        <v>0.1333</v>
      </c>
      <c r="L17" s="15">
        <f t="shared" si="0"/>
        <v>3.0000000000000027E-3</v>
      </c>
      <c r="M17" s="15">
        <f t="shared" si="1"/>
        <v>3.0000000000000027</v>
      </c>
      <c r="N17" s="1">
        <f>M17*2.416</f>
        <v>7.2480000000000064</v>
      </c>
      <c r="O17" s="24">
        <f t="shared" si="2"/>
        <v>3.6240000000000032</v>
      </c>
      <c r="P17" s="5"/>
    </row>
    <row r="18" spans="1:16" x14ac:dyDescent="0.2">
      <c r="A18" s="6">
        <v>43812</v>
      </c>
      <c r="B18" s="17" t="s">
        <v>77</v>
      </c>
      <c r="C18" s="9">
        <v>6838</v>
      </c>
      <c r="D18" s="9">
        <v>4</v>
      </c>
      <c r="E18" s="9">
        <v>7.85</v>
      </c>
      <c r="F18" s="12" t="s">
        <v>18</v>
      </c>
      <c r="G18" s="7" t="s">
        <v>70</v>
      </c>
      <c r="H18" s="7" t="s">
        <v>68</v>
      </c>
      <c r="I18" s="9">
        <v>9.9332999999999991</v>
      </c>
      <c r="J18" s="9">
        <v>0.129</v>
      </c>
      <c r="K18" s="9">
        <v>0.13139999999999999</v>
      </c>
      <c r="L18" s="9">
        <f t="shared" si="0"/>
        <v>2.3999999999999855E-3</v>
      </c>
      <c r="M18" s="9">
        <f t="shared" si="1"/>
        <v>2.3999999999999853</v>
      </c>
      <c r="N18" s="7">
        <f>M18*2.416</f>
        <v>5.7983999999999645</v>
      </c>
      <c r="O18" s="23">
        <f t="shared" si="2"/>
        <v>2.8991999999999822</v>
      </c>
      <c r="P18" s="5"/>
    </row>
    <row r="19" spans="1:16" x14ac:dyDescent="0.2">
      <c r="A19" s="14">
        <v>43812</v>
      </c>
      <c r="B19" s="16" t="s">
        <v>82</v>
      </c>
      <c r="C19" s="5">
        <v>6839</v>
      </c>
      <c r="D19" s="5">
        <v>6</v>
      </c>
      <c r="E19" s="5">
        <v>7.75</v>
      </c>
      <c r="F19" s="11" t="s">
        <v>18</v>
      </c>
      <c r="G19" s="3" t="s">
        <v>70</v>
      </c>
      <c r="H19" s="3" t="s">
        <v>68</v>
      </c>
      <c r="I19" s="5">
        <v>9.9332999999999991</v>
      </c>
      <c r="J19" s="5">
        <v>0.1268</v>
      </c>
      <c r="K19" s="5">
        <v>0.1288</v>
      </c>
      <c r="L19" s="5">
        <f t="shared" si="0"/>
        <v>2.0000000000000018E-3</v>
      </c>
      <c r="M19" s="5">
        <f t="shared" si="1"/>
        <v>2.0000000000000018</v>
      </c>
      <c r="N19" s="3">
        <f>M19*2.416</f>
        <v>4.8320000000000043</v>
      </c>
      <c r="O19" s="23">
        <f t="shared" si="2"/>
        <v>2.4160000000000021</v>
      </c>
      <c r="P19" s="5"/>
    </row>
    <row r="20" spans="1:16" x14ac:dyDescent="0.2">
      <c r="A20" s="14">
        <v>43812</v>
      </c>
      <c r="B20" s="16" t="s">
        <v>79</v>
      </c>
      <c r="C20" s="5">
        <v>6842</v>
      </c>
      <c r="D20" s="5">
        <v>5</v>
      </c>
      <c r="E20" s="5">
        <v>8.15</v>
      </c>
      <c r="F20" s="11" t="s">
        <v>18</v>
      </c>
      <c r="G20" s="3" t="s">
        <v>70</v>
      </c>
      <c r="H20" s="3" t="s">
        <v>68</v>
      </c>
      <c r="I20" s="5">
        <v>9.9332999999999991</v>
      </c>
      <c r="J20" s="5">
        <v>0.1283</v>
      </c>
      <c r="K20" s="5">
        <v>0.13</v>
      </c>
      <c r="L20" s="5">
        <f t="shared" si="0"/>
        <v>1.7000000000000071E-3</v>
      </c>
      <c r="M20" s="5">
        <f t="shared" si="1"/>
        <v>1.7000000000000071</v>
      </c>
      <c r="N20" s="3">
        <f>M20*2.416</f>
        <v>4.1072000000000166</v>
      </c>
      <c r="O20" s="23">
        <f t="shared" si="2"/>
        <v>2.0536000000000083</v>
      </c>
      <c r="P20" s="5"/>
    </row>
    <row r="21" spans="1:16" x14ac:dyDescent="0.2">
      <c r="A21" s="14">
        <v>43815</v>
      </c>
      <c r="B21" s="16" t="s">
        <v>66</v>
      </c>
      <c r="C21" s="5">
        <v>6843</v>
      </c>
      <c r="D21" s="3">
        <v>7</v>
      </c>
      <c r="E21" s="5">
        <v>8.15</v>
      </c>
      <c r="F21" s="11" t="s">
        <v>18</v>
      </c>
      <c r="G21" s="3" t="s">
        <v>51</v>
      </c>
      <c r="H21" s="5" t="s">
        <v>109</v>
      </c>
      <c r="I21" s="3">
        <v>9.5</v>
      </c>
      <c r="J21" s="5">
        <v>0.1255</v>
      </c>
      <c r="K21" s="5">
        <v>0.12709999999999999</v>
      </c>
      <c r="L21" s="5">
        <f t="shared" si="0"/>
        <v>1.5999999999999903E-3</v>
      </c>
      <c r="M21" s="5">
        <f t="shared" si="1"/>
        <v>1.5999999999999903</v>
      </c>
      <c r="N21" s="3">
        <f>M21*2.5263</f>
        <v>4.0420799999999755</v>
      </c>
      <c r="O21" s="23">
        <f t="shared" si="2"/>
        <v>2.0210399999999877</v>
      </c>
      <c r="P21" s="5"/>
    </row>
    <row r="22" spans="1:16" x14ac:dyDescent="0.2">
      <c r="A22" s="14">
        <v>43812</v>
      </c>
      <c r="B22" s="16" t="s">
        <v>75</v>
      </c>
      <c r="C22" s="5">
        <v>6844</v>
      </c>
      <c r="D22" s="5">
        <v>3</v>
      </c>
      <c r="E22" s="5">
        <v>7.85</v>
      </c>
      <c r="F22" s="11" t="s">
        <v>18</v>
      </c>
      <c r="G22" s="3" t="s">
        <v>70</v>
      </c>
      <c r="H22" s="3" t="s">
        <v>68</v>
      </c>
      <c r="I22" s="5">
        <v>9.9332999999999991</v>
      </c>
      <c r="J22" s="5">
        <v>0.1305</v>
      </c>
      <c r="K22" s="5">
        <v>0.1338</v>
      </c>
      <c r="L22" s="5">
        <f t="shared" si="0"/>
        <v>3.2999999999999974E-3</v>
      </c>
      <c r="M22" s="5">
        <f t="shared" si="1"/>
        <v>3.2999999999999972</v>
      </c>
      <c r="N22" s="3">
        <f>M22*2.416</f>
        <v>7.9727999999999932</v>
      </c>
      <c r="O22" s="23">
        <f t="shared" si="2"/>
        <v>3.9863999999999966</v>
      </c>
      <c r="P22" s="5"/>
    </row>
    <row r="23" spans="1:16" x14ac:dyDescent="0.2">
      <c r="A23" s="14">
        <v>43816</v>
      </c>
      <c r="B23" s="16" t="s">
        <v>25</v>
      </c>
      <c r="C23" s="5">
        <v>6845</v>
      </c>
      <c r="D23" s="5">
        <v>4</v>
      </c>
      <c r="E23" s="5">
        <v>7.85</v>
      </c>
      <c r="F23" s="11" t="s">
        <v>18</v>
      </c>
      <c r="G23" s="3" t="s">
        <v>112</v>
      </c>
      <c r="H23" s="3" t="s">
        <v>113</v>
      </c>
      <c r="I23" s="3">
        <v>9.4167000000000005</v>
      </c>
      <c r="J23" s="5">
        <v>0.12670000000000001</v>
      </c>
      <c r="K23" s="5">
        <v>0.12889999999999999</v>
      </c>
      <c r="L23" s="5">
        <f t="shared" si="0"/>
        <v>2.1999999999999797E-3</v>
      </c>
      <c r="M23" s="5">
        <f t="shared" si="1"/>
        <v>2.1999999999999797</v>
      </c>
      <c r="N23" s="3">
        <f>M23*2.54866</f>
        <v>5.607051999999948</v>
      </c>
      <c r="O23" s="23">
        <f t="shared" si="2"/>
        <v>2.803525999999974</v>
      </c>
      <c r="P23" s="5"/>
    </row>
    <row r="24" spans="1:16" x14ac:dyDescent="0.2">
      <c r="A24" s="14">
        <v>43812</v>
      </c>
      <c r="B24" s="16" t="s">
        <v>81</v>
      </c>
      <c r="C24" s="5">
        <v>6846</v>
      </c>
      <c r="D24" s="5">
        <v>6</v>
      </c>
      <c r="E24" s="5">
        <v>7.75</v>
      </c>
      <c r="F24" s="11" t="s">
        <v>18</v>
      </c>
      <c r="G24" s="3" t="s">
        <v>70</v>
      </c>
      <c r="H24" s="3" t="s">
        <v>68</v>
      </c>
      <c r="I24" s="5">
        <v>9.9332999999999991</v>
      </c>
      <c r="J24" s="5">
        <v>0.1268</v>
      </c>
      <c r="K24" s="5">
        <v>0.13009999999999999</v>
      </c>
      <c r="L24" s="5">
        <f t="shared" si="0"/>
        <v>3.2999999999999974E-3</v>
      </c>
      <c r="M24" s="5">
        <f t="shared" si="1"/>
        <v>3.2999999999999972</v>
      </c>
      <c r="N24" s="3">
        <f>M24*2.416</f>
        <v>7.9727999999999932</v>
      </c>
      <c r="O24" s="23">
        <f t="shared" si="2"/>
        <v>3.9863999999999966</v>
      </c>
      <c r="P24" s="5"/>
    </row>
    <row r="25" spans="1:16" x14ac:dyDescent="0.2">
      <c r="A25" s="14">
        <v>43815</v>
      </c>
      <c r="B25" s="16" t="s">
        <v>56</v>
      </c>
      <c r="C25" s="5">
        <v>6848</v>
      </c>
      <c r="D25" s="5">
        <v>3</v>
      </c>
      <c r="E25" s="5">
        <v>7.85</v>
      </c>
      <c r="F25" s="11" t="s">
        <v>18</v>
      </c>
      <c r="G25" s="3" t="s">
        <v>51</v>
      </c>
      <c r="H25" s="5" t="s">
        <v>109</v>
      </c>
      <c r="I25" s="3">
        <v>9.5</v>
      </c>
      <c r="J25" s="5">
        <v>0.1245</v>
      </c>
      <c r="K25" s="5">
        <v>0.12720000000000001</v>
      </c>
      <c r="L25" s="5">
        <f t="shared" si="0"/>
        <v>2.7000000000000079E-3</v>
      </c>
      <c r="M25" s="5">
        <f t="shared" si="1"/>
        <v>2.7000000000000082</v>
      </c>
      <c r="N25" s="3">
        <f>M25*2.5263</f>
        <v>6.8210100000000207</v>
      </c>
      <c r="O25" s="23">
        <f t="shared" si="2"/>
        <v>3.4105050000000103</v>
      </c>
      <c r="P25" s="5"/>
    </row>
    <row r="26" spans="1:16" x14ac:dyDescent="0.2">
      <c r="A26" s="14">
        <v>43816</v>
      </c>
      <c r="B26" s="16" t="s">
        <v>19</v>
      </c>
      <c r="C26" s="3">
        <v>6850</v>
      </c>
      <c r="D26" s="3">
        <v>1</v>
      </c>
      <c r="E26" s="3">
        <v>7.75</v>
      </c>
      <c r="F26" s="11" t="s">
        <v>18</v>
      </c>
      <c r="G26" s="3" t="s">
        <v>112</v>
      </c>
      <c r="H26" s="3" t="s">
        <v>113</v>
      </c>
      <c r="I26" s="3">
        <v>9.4167000000000005</v>
      </c>
      <c r="J26" s="3">
        <v>0.1258</v>
      </c>
      <c r="K26" s="3">
        <v>0.12759999999999999</v>
      </c>
      <c r="L26" s="3">
        <f t="shared" si="0"/>
        <v>1.799999999999996E-3</v>
      </c>
      <c r="M26" s="3">
        <f t="shared" si="1"/>
        <v>1.799999999999996</v>
      </c>
      <c r="N26" s="3">
        <f>M26*2.54866</f>
        <v>4.5875879999999896</v>
      </c>
      <c r="O26" s="23">
        <f t="shared" si="2"/>
        <v>2.2937939999999948</v>
      </c>
      <c r="P26" s="5"/>
    </row>
    <row r="27" spans="1:16" x14ac:dyDescent="0.2">
      <c r="A27" s="14">
        <v>43812</v>
      </c>
      <c r="B27" s="16" t="s">
        <v>78</v>
      </c>
      <c r="C27" s="5">
        <v>6856</v>
      </c>
      <c r="D27" s="5">
        <v>4</v>
      </c>
      <c r="E27" s="5">
        <v>7.85</v>
      </c>
      <c r="F27" s="11" t="s">
        <v>18</v>
      </c>
      <c r="G27" s="3" t="s">
        <v>70</v>
      </c>
      <c r="H27" s="3" t="s">
        <v>68</v>
      </c>
      <c r="I27" s="5">
        <v>9.9332999999999991</v>
      </c>
      <c r="J27" s="5">
        <v>0.12859999999999999</v>
      </c>
      <c r="K27" s="5">
        <v>0.1348</v>
      </c>
      <c r="L27" s="5">
        <f t="shared" si="0"/>
        <v>6.2000000000000111E-3</v>
      </c>
      <c r="M27" s="5">
        <f t="shared" si="1"/>
        <v>6.2000000000000108</v>
      </c>
      <c r="N27" s="3">
        <f>M27*2.416</f>
        <v>14.979200000000025</v>
      </c>
      <c r="O27" s="23">
        <f t="shared" si="2"/>
        <v>7.4896000000000127</v>
      </c>
      <c r="P27" s="5"/>
    </row>
    <row r="28" spans="1:16" x14ac:dyDescent="0.2">
      <c r="A28" s="14">
        <v>43815</v>
      </c>
      <c r="B28" s="16" t="s">
        <v>63</v>
      </c>
      <c r="C28" s="5">
        <v>6860</v>
      </c>
      <c r="D28" s="5">
        <v>6</v>
      </c>
      <c r="E28" s="5">
        <v>7.75</v>
      </c>
      <c r="F28" s="11" t="s">
        <v>18</v>
      </c>
      <c r="G28" s="3" t="s">
        <v>51</v>
      </c>
      <c r="H28" s="5" t="s">
        <v>109</v>
      </c>
      <c r="I28" s="3">
        <v>9.5</v>
      </c>
      <c r="J28" s="5">
        <v>0.12470000000000001</v>
      </c>
      <c r="K28" s="5">
        <v>0.12709999999999999</v>
      </c>
      <c r="L28" s="5">
        <f t="shared" si="0"/>
        <v>2.3999999999999855E-3</v>
      </c>
      <c r="M28" s="5">
        <f t="shared" si="1"/>
        <v>2.3999999999999853</v>
      </c>
      <c r="N28" s="3">
        <f>M28*2.5263</f>
        <v>6.0631199999999623</v>
      </c>
      <c r="O28" s="23">
        <f t="shared" si="2"/>
        <v>3.0315599999999812</v>
      </c>
      <c r="P28" s="5"/>
    </row>
    <row r="29" spans="1:16" x14ac:dyDescent="0.2">
      <c r="A29" s="14">
        <v>43815</v>
      </c>
      <c r="B29" s="16" t="s">
        <v>54</v>
      </c>
      <c r="C29" s="5">
        <v>6863</v>
      </c>
      <c r="D29" s="5">
        <v>2</v>
      </c>
      <c r="E29" s="5">
        <v>8.0500000000000007</v>
      </c>
      <c r="F29" s="11" t="s">
        <v>18</v>
      </c>
      <c r="G29" s="3" t="s">
        <v>51</v>
      </c>
      <c r="H29" s="5" t="s">
        <v>109</v>
      </c>
      <c r="I29" s="3">
        <v>9.5</v>
      </c>
      <c r="J29" s="5">
        <v>0.1285</v>
      </c>
      <c r="K29" s="5">
        <v>0.13</v>
      </c>
      <c r="L29" s="5">
        <f t="shared" si="0"/>
        <v>1.5000000000000013E-3</v>
      </c>
      <c r="M29" s="5">
        <f t="shared" si="1"/>
        <v>1.5000000000000013</v>
      </c>
      <c r="N29" s="3">
        <f>M29*2.5263</f>
        <v>3.7894500000000035</v>
      </c>
      <c r="O29" s="23">
        <f t="shared" si="2"/>
        <v>1.8947250000000018</v>
      </c>
      <c r="P29" s="5"/>
    </row>
    <row r="30" spans="1:16" x14ac:dyDescent="0.2">
      <c r="A30" s="14">
        <v>43815</v>
      </c>
      <c r="B30" s="16" t="s">
        <v>55</v>
      </c>
      <c r="C30" s="5">
        <v>6864</v>
      </c>
      <c r="D30" s="5">
        <v>2</v>
      </c>
      <c r="E30" s="5">
        <v>8.0500000000000007</v>
      </c>
      <c r="F30" s="11" t="s">
        <v>18</v>
      </c>
      <c r="G30" s="3" t="s">
        <v>51</v>
      </c>
      <c r="H30" s="5" t="s">
        <v>109</v>
      </c>
      <c r="I30" s="3">
        <v>9.5</v>
      </c>
      <c r="J30" s="5">
        <v>0.125</v>
      </c>
      <c r="K30" s="5">
        <v>0.13</v>
      </c>
      <c r="L30" s="5">
        <f t="shared" si="0"/>
        <v>5.0000000000000044E-3</v>
      </c>
      <c r="M30" s="5">
        <f t="shared" si="1"/>
        <v>5.0000000000000044</v>
      </c>
      <c r="N30" s="3">
        <f>M30*2.5263</f>
        <v>12.631500000000011</v>
      </c>
      <c r="O30" s="23">
        <f t="shared" si="2"/>
        <v>6.3157500000000057</v>
      </c>
      <c r="P30" s="5"/>
    </row>
    <row r="31" spans="1:16" x14ac:dyDescent="0.2">
      <c r="A31" s="14">
        <v>43815</v>
      </c>
      <c r="B31" s="16" t="s">
        <v>64</v>
      </c>
      <c r="C31" s="5">
        <v>6867</v>
      </c>
      <c r="D31" s="5">
        <v>7</v>
      </c>
      <c r="E31" s="5">
        <v>8.15</v>
      </c>
      <c r="F31" s="11" t="s">
        <v>18</v>
      </c>
      <c r="G31" s="3" t="s">
        <v>51</v>
      </c>
      <c r="H31" s="5" t="s">
        <v>109</v>
      </c>
      <c r="I31" s="3">
        <v>9.5</v>
      </c>
      <c r="J31" s="5">
        <v>0.12570000000000001</v>
      </c>
      <c r="K31" s="5">
        <v>0.128</v>
      </c>
      <c r="L31" s="5">
        <f t="shared" si="0"/>
        <v>2.2999999999999965E-3</v>
      </c>
      <c r="M31" s="5">
        <f t="shared" si="1"/>
        <v>2.2999999999999963</v>
      </c>
      <c r="N31" s="3">
        <f>M31*2.5263</f>
        <v>5.8104899999999908</v>
      </c>
      <c r="O31" s="23">
        <f t="shared" si="2"/>
        <v>2.9052449999999954</v>
      </c>
      <c r="P31" s="5"/>
    </row>
    <row r="32" spans="1:16" x14ac:dyDescent="0.2">
      <c r="A32" s="14">
        <v>43816</v>
      </c>
      <c r="B32" s="16" t="s">
        <v>20</v>
      </c>
      <c r="C32" s="5">
        <v>6869</v>
      </c>
      <c r="D32" s="5">
        <v>1</v>
      </c>
      <c r="E32" s="5">
        <v>7.75</v>
      </c>
      <c r="F32" s="11" t="s">
        <v>18</v>
      </c>
      <c r="G32" s="3" t="s">
        <v>112</v>
      </c>
      <c r="H32" s="3" t="s">
        <v>113</v>
      </c>
      <c r="I32" s="3">
        <v>9.4167000000000005</v>
      </c>
      <c r="J32" s="5">
        <v>0.13109999999999999</v>
      </c>
      <c r="K32" s="5">
        <v>0.13270000000000001</v>
      </c>
      <c r="L32" s="5">
        <f t="shared" si="0"/>
        <v>1.6000000000000181E-3</v>
      </c>
      <c r="M32" s="5">
        <f t="shared" si="1"/>
        <v>1.6000000000000181</v>
      </c>
      <c r="N32" s="3">
        <f>M32*2.54866</f>
        <v>4.0778560000000459</v>
      </c>
      <c r="O32" s="23">
        <f t="shared" si="2"/>
        <v>2.0389280000000229</v>
      </c>
      <c r="P32" s="5"/>
    </row>
    <row r="33" spans="1:16" x14ac:dyDescent="0.2">
      <c r="A33" s="13">
        <v>43816</v>
      </c>
      <c r="B33" s="18" t="s">
        <v>28</v>
      </c>
      <c r="C33" s="15">
        <v>6871</v>
      </c>
      <c r="D33" s="15">
        <v>5</v>
      </c>
      <c r="E33" s="15">
        <v>8.15</v>
      </c>
      <c r="F33" s="10" t="s">
        <v>18</v>
      </c>
      <c r="G33" s="1" t="s">
        <v>112</v>
      </c>
      <c r="H33" s="1" t="s">
        <v>113</v>
      </c>
      <c r="I33" s="1">
        <v>9.4167000000000005</v>
      </c>
      <c r="J33" s="15">
        <v>0.13239999999999999</v>
      </c>
      <c r="K33" s="15">
        <v>0.13389999999999999</v>
      </c>
      <c r="L33" s="15">
        <f t="shared" si="0"/>
        <v>1.5000000000000013E-3</v>
      </c>
      <c r="M33" s="15">
        <f t="shared" si="1"/>
        <v>1.5000000000000013</v>
      </c>
      <c r="N33" s="1">
        <f>M33*2.54866</f>
        <v>3.8229900000000034</v>
      </c>
      <c r="O33" s="23">
        <f t="shared" si="2"/>
        <v>1.9114950000000017</v>
      </c>
      <c r="P33" s="5"/>
    </row>
    <row r="34" spans="1:16" x14ac:dyDescent="0.2">
      <c r="A34" s="6">
        <v>43815</v>
      </c>
      <c r="B34" s="17" t="s">
        <v>61</v>
      </c>
      <c r="C34" s="9">
        <v>6872</v>
      </c>
      <c r="D34" s="9">
        <v>5</v>
      </c>
      <c r="E34" s="9">
        <v>8.15</v>
      </c>
      <c r="F34" s="12" t="s">
        <v>18</v>
      </c>
      <c r="G34" s="7" t="s">
        <v>51</v>
      </c>
      <c r="H34" s="9" t="s">
        <v>109</v>
      </c>
      <c r="I34" s="7">
        <v>9.5</v>
      </c>
      <c r="J34" s="9">
        <v>0.12640000000000001</v>
      </c>
      <c r="K34" s="9">
        <v>0.1295</v>
      </c>
      <c r="L34" s="9">
        <f t="shared" ref="L34:L65" si="3">K34-J34</f>
        <v>3.0999999999999917E-3</v>
      </c>
      <c r="M34" s="9">
        <f t="shared" ref="M34:M65" si="4">L34*10^3</f>
        <v>3.0999999999999917</v>
      </c>
      <c r="N34" s="7">
        <f>M34*2.5263</f>
        <v>7.8315299999999786</v>
      </c>
      <c r="O34" s="19">
        <f t="shared" ref="O34:O65" si="5">N34/2</f>
        <v>3.9157649999999893</v>
      </c>
      <c r="P34" s="5"/>
    </row>
    <row r="35" spans="1:16" x14ac:dyDescent="0.2">
      <c r="A35" s="14">
        <v>43812</v>
      </c>
      <c r="B35" s="16" t="s">
        <v>74</v>
      </c>
      <c r="C35" s="5">
        <v>6873</v>
      </c>
      <c r="D35" s="5">
        <v>2</v>
      </c>
      <c r="E35" s="5">
        <v>8.0500000000000007</v>
      </c>
      <c r="F35" s="11" t="s">
        <v>18</v>
      </c>
      <c r="G35" s="3" t="s">
        <v>70</v>
      </c>
      <c r="H35" s="3" t="s">
        <v>68</v>
      </c>
      <c r="I35" s="5">
        <v>9.9332999999999991</v>
      </c>
      <c r="J35" s="5">
        <v>0.127</v>
      </c>
      <c r="K35" s="5">
        <v>0.1288</v>
      </c>
      <c r="L35" s="5">
        <f t="shared" si="3"/>
        <v>1.799999999999996E-3</v>
      </c>
      <c r="M35" s="5">
        <f t="shared" si="4"/>
        <v>1.799999999999996</v>
      </c>
      <c r="N35" s="3">
        <f>M35*2.416</f>
        <v>4.34879999999999</v>
      </c>
      <c r="O35" s="23">
        <f t="shared" si="5"/>
        <v>2.174399999999995</v>
      </c>
      <c r="P35" s="5"/>
    </row>
    <row r="36" spans="1:16" x14ac:dyDescent="0.2">
      <c r="A36" s="14">
        <v>43812</v>
      </c>
      <c r="B36" s="16" t="s">
        <v>76</v>
      </c>
      <c r="C36" s="5">
        <v>6875</v>
      </c>
      <c r="D36" s="5">
        <v>3</v>
      </c>
      <c r="E36" s="5">
        <v>7.85</v>
      </c>
      <c r="F36" s="11" t="s">
        <v>18</v>
      </c>
      <c r="G36" s="3" t="s">
        <v>70</v>
      </c>
      <c r="H36" s="3" t="s">
        <v>68</v>
      </c>
      <c r="I36" s="5">
        <v>9.9332999999999991</v>
      </c>
      <c r="J36" s="5">
        <v>0.13020000000000001</v>
      </c>
      <c r="K36" s="5">
        <v>0.13239999999999999</v>
      </c>
      <c r="L36" s="5">
        <f t="shared" si="3"/>
        <v>2.1999999999999797E-3</v>
      </c>
      <c r="M36" s="5">
        <f t="shared" si="4"/>
        <v>2.1999999999999797</v>
      </c>
      <c r="N36" s="3">
        <f>M36*2.416</f>
        <v>5.3151999999999511</v>
      </c>
      <c r="O36" s="23">
        <f t="shared" si="5"/>
        <v>2.6575999999999755</v>
      </c>
      <c r="P36" s="5"/>
    </row>
    <row r="37" spans="1:16" x14ac:dyDescent="0.2">
      <c r="A37" s="14">
        <v>43815</v>
      </c>
      <c r="B37" s="16" t="s">
        <v>67</v>
      </c>
      <c r="C37" s="5">
        <v>6876</v>
      </c>
      <c r="D37" s="3">
        <v>8</v>
      </c>
      <c r="E37" s="5">
        <v>8.0500000000000007</v>
      </c>
      <c r="F37" s="11" t="s">
        <v>18</v>
      </c>
      <c r="G37" s="3" t="s">
        <v>51</v>
      </c>
      <c r="H37" s="5" t="s">
        <v>109</v>
      </c>
      <c r="I37" s="3">
        <v>9.5</v>
      </c>
      <c r="J37" s="5">
        <v>0.12559999999999999</v>
      </c>
      <c r="K37" s="5">
        <v>0.1285</v>
      </c>
      <c r="L37" s="5">
        <f t="shared" si="3"/>
        <v>2.9000000000000137E-3</v>
      </c>
      <c r="M37" s="5">
        <f t="shared" si="4"/>
        <v>2.9000000000000137</v>
      </c>
      <c r="N37" s="3">
        <f>M37*2.5263</f>
        <v>7.3262700000000347</v>
      </c>
      <c r="O37" s="23">
        <f t="shared" si="5"/>
        <v>3.6631350000000173</v>
      </c>
      <c r="P37" s="5"/>
    </row>
    <row r="38" spans="1:16" x14ac:dyDescent="0.2">
      <c r="A38" s="14">
        <v>43816</v>
      </c>
      <c r="B38" s="16" t="s">
        <v>30</v>
      </c>
      <c r="C38" s="5">
        <v>6877</v>
      </c>
      <c r="D38" s="5">
        <v>6</v>
      </c>
      <c r="E38" s="5">
        <v>7.75</v>
      </c>
      <c r="F38" s="11" t="s">
        <v>18</v>
      </c>
      <c r="G38" s="3" t="s">
        <v>112</v>
      </c>
      <c r="H38" s="3" t="s">
        <v>113</v>
      </c>
      <c r="I38" s="3">
        <v>9.4167000000000005</v>
      </c>
      <c r="J38" s="5">
        <v>0.12529999999999999</v>
      </c>
      <c r="K38" s="5">
        <v>0.1268</v>
      </c>
      <c r="L38" s="5">
        <f t="shared" si="3"/>
        <v>1.5000000000000013E-3</v>
      </c>
      <c r="M38" s="5">
        <f t="shared" si="4"/>
        <v>1.5000000000000013</v>
      </c>
      <c r="N38" s="3">
        <f>M38*2.54866</f>
        <v>3.8229900000000034</v>
      </c>
      <c r="O38" s="23">
        <f t="shared" si="5"/>
        <v>1.9114950000000017</v>
      </c>
      <c r="P38" s="5"/>
    </row>
    <row r="39" spans="1:16" x14ac:dyDescent="0.2">
      <c r="A39" s="14">
        <v>43816</v>
      </c>
      <c r="B39" s="16" t="s">
        <v>24</v>
      </c>
      <c r="C39" s="5">
        <v>6878</v>
      </c>
      <c r="D39" s="5">
        <v>3</v>
      </c>
      <c r="E39" s="5">
        <v>7.85</v>
      </c>
      <c r="F39" s="11" t="s">
        <v>18</v>
      </c>
      <c r="G39" s="3" t="s">
        <v>112</v>
      </c>
      <c r="H39" s="3" t="s">
        <v>113</v>
      </c>
      <c r="I39" s="3">
        <v>9.4167000000000005</v>
      </c>
      <c r="J39" s="5">
        <v>0.13159999999999999</v>
      </c>
      <c r="K39" s="5">
        <v>0.1341</v>
      </c>
      <c r="L39" s="5">
        <f t="shared" si="3"/>
        <v>2.5000000000000022E-3</v>
      </c>
      <c r="M39" s="5">
        <f t="shared" si="4"/>
        <v>2.5000000000000022</v>
      </c>
      <c r="N39" s="3">
        <f>M39*2.54866</f>
        <v>6.3716500000000051</v>
      </c>
      <c r="O39" s="23">
        <f t="shared" si="5"/>
        <v>3.1858250000000026</v>
      </c>
      <c r="P39" s="5"/>
    </row>
    <row r="40" spans="1:16" x14ac:dyDescent="0.2">
      <c r="A40" s="14">
        <v>43816</v>
      </c>
      <c r="B40" s="16" t="s">
        <v>32</v>
      </c>
      <c r="C40" s="3">
        <v>6881</v>
      </c>
      <c r="D40" s="3">
        <v>7</v>
      </c>
      <c r="E40" s="5">
        <v>8.15</v>
      </c>
      <c r="F40" s="11" t="s">
        <v>18</v>
      </c>
      <c r="G40" s="3" t="s">
        <v>112</v>
      </c>
      <c r="H40" s="3" t="s">
        <v>113</v>
      </c>
      <c r="I40" s="3">
        <v>9.4167000000000005</v>
      </c>
      <c r="J40" s="5">
        <v>0.12989999999999999</v>
      </c>
      <c r="K40" s="5">
        <v>0.13150000000000001</v>
      </c>
      <c r="L40" s="5">
        <f t="shared" si="3"/>
        <v>1.6000000000000181E-3</v>
      </c>
      <c r="M40" s="5">
        <f t="shared" si="4"/>
        <v>1.6000000000000181</v>
      </c>
      <c r="N40" s="3">
        <f>M40*2.54866</f>
        <v>4.0778560000000459</v>
      </c>
      <c r="O40" s="23">
        <f t="shared" si="5"/>
        <v>2.0389280000000229</v>
      </c>
      <c r="P40" s="5"/>
    </row>
    <row r="41" spans="1:16" x14ac:dyDescent="0.2">
      <c r="A41" s="14">
        <v>43815</v>
      </c>
      <c r="B41" s="16" t="s">
        <v>59</v>
      </c>
      <c r="C41" s="5">
        <v>6882</v>
      </c>
      <c r="D41" s="5">
        <v>4</v>
      </c>
      <c r="E41" s="5">
        <v>7.85</v>
      </c>
      <c r="F41" s="11" t="s">
        <v>18</v>
      </c>
      <c r="G41" s="3" t="s">
        <v>51</v>
      </c>
      <c r="H41" s="5" t="s">
        <v>109</v>
      </c>
      <c r="I41" s="3">
        <v>9.5</v>
      </c>
      <c r="J41" s="5">
        <v>0.126</v>
      </c>
      <c r="K41" s="5">
        <v>0.12939999999999999</v>
      </c>
      <c r="L41" s="5">
        <f t="shared" si="3"/>
        <v>3.3999999999999864E-3</v>
      </c>
      <c r="M41" s="5">
        <f t="shared" si="4"/>
        <v>3.3999999999999861</v>
      </c>
      <c r="N41" s="3">
        <f>M41*2.5263</f>
        <v>8.589419999999965</v>
      </c>
      <c r="O41" s="23">
        <f t="shared" si="5"/>
        <v>4.2947099999999825</v>
      </c>
      <c r="P41" s="5"/>
    </row>
    <row r="42" spans="1:16" x14ac:dyDescent="0.2">
      <c r="A42" s="14">
        <v>43816</v>
      </c>
      <c r="B42" s="16" t="s">
        <v>22</v>
      </c>
      <c r="C42" s="5">
        <v>6883</v>
      </c>
      <c r="D42" s="5">
        <v>2</v>
      </c>
      <c r="E42" s="5">
        <v>8.0500000000000007</v>
      </c>
      <c r="F42" s="11" t="s">
        <v>18</v>
      </c>
      <c r="G42" s="3" t="s">
        <v>112</v>
      </c>
      <c r="H42" s="3" t="s">
        <v>113</v>
      </c>
      <c r="I42" s="3">
        <v>9.4167000000000005</v>
      </c>
      <c r="J42" s="5">
        <v>0.1258</v>
      </c>
      <c r="K42" s="5">
        <v>0.12889999999999999</v>
      </c>
      <c r="L42" s="5">
        <f t="shared" si="3"/>
        <v>3.0999999999999917E-3</v>
      </c>
      <c r="M42" s="5">
        <f t="shared" si="4"/>
        <v>3.0999999999999917</v>
      </c>
      <c r="N42" s="3">
        <f>M42*2.54866</f>
        <v>7.9008459999999783</v>
      </c>
      <c r="O42" s="23">
        <f t="shared" si="5"/>
        <v>3.9504229999999891</v>
      </c>
      <c r="P42" s="5"/>
    </row>
    <row r="43" spans="1:16" x14ac:dyDescent="0.2">
      <c r="A43" s="14">
        <v>43812</v>
      </c>
      <c r="B43" s="16" t="s">
        <v>86</v>
      </c>
      <c r="C43" s="3">
        <v>6885</v>
      </c>
      <c r="D43" s="3">
        <v>8</v>
      </c>
      <c r="E43" s="5">
        <v>8.0500000000000007</v>
      </c>
      <c r="F43" s="11" t="s">
        <v>18</v>
      </c>
      <c r="G43" s="3" t="s">
        <v>70</v>
      </c>
      <c r="H43" s="3" t="s">
        <v>68</v>
      </c>
      <c r="I43" s="5">
        <v>9.9332999999999991</v>
      </c>
      <c r="J43" s="3">
        <v>0.12959999999999999</v>
      </c>
      <c r="K43" s="3">
        <v>0.1323</v>
      </c>
      <c r="L43" s="3">
        <f t="shared" si="3"/>
        <v>2.7000000000000079E-3</v>
      </c>
      <c r="M43" s="3">
        <f t="shared" si="4"/>
        <v>2.7000000000000082</v>
      </c>
      <c r="N43" s="3">
        <f>M43*2.416</f>
        <v>6.5232000000000196</v>
      </c>
      <c r="O43" s="23">
        <f t="shared" si="5"/>
        <v>3.2616000000000098</v>
      </c>
      <c r="P43" s="5"/>
    </row>
    <row r="44" spans="1:16" x14ac:dyDescent="0.2">
      <c r="A44" s="14">
        <v>43815</v>
      </c>
      <c r="B44" s="16" t="s">
        <v>53</v>
      </c>
      <c r="C44" s="5">
        <v>6886</v>
      </c>
      <c r="D44" s="5">
        <v>1</v>
      </c>
      <c r="E44" s="5">
        <v>7.75</v>
      </c>
      <c r="F44" s="11" t="s">
        <v>18</v>
      </c>
      <c r="G44" s="3" t="s">
        <v>51</v>
      </c>
      <c r="H44" s="5" t="s">
        <v>109</v>
      </c>
      <c r="I44" s="3">
        <v>9.5</v>
      </c>
      <c r="J44" s="5">
        <v>0.12509999999999999</v>
      </c>
      <c r="K44" s="5">
        <v>0.12909999999999999</v>
      </c>
      <c r="L44" s="5">
        <f t="shared" si="3"/>
        <v>4.0000000000000036E-3</v>
      </c>
      <c r="M44" s="5">
        <f t="shared" si="4"/>
        <v>4.0000000000000036</v>
      </c>
      <c r="N44" s="3">
        <f>M44*2.5263</f>
        <v>10.105200000000009</v>
      </c>
      <c r="O44" s="23">
        <f t="shared" si="5"/>
        <v>5.0526000000000044</v>
      </c>
      <c r="P44" s="5"/>
    </row>
    <row r="45" spans="1:16" x14ac:dyDescent="0.2">
      <c r="A45" s="14">
        <v>43816</v>
      </c>
      <c r="B45" s="16" t="s">
        <v>29</v>
      </c>
      <c r="C45" s="5">
        <v>6889</v>
      </c>
      <c r="D45" s="5">
        <v>6</v>
      </c>
      <c r="E45" s="5">
        <v>7.75</v>
      </c>
      <c r="F45" s="11" t="s">
        <v>18</v>
      </c>
      <c r="G45" s="3" t="s">
        <v>112</v>
      </c>
      <c r="H45" s="3" t="s">
        <v>113</v>
      </c>
      <c r="I45" s="3">
        <v>9.4167000000000005</v>
      </c>
      <c r="J45" s="5">
        <v>0.13350000000000001</v>
      </c>
      <c r="K45" s="5">
        <v>0.1356</v>
      </c>
      <c r="L45" s="5">
        <f t="shared" si="3"/>
        <v>2.0999999999999908E-3</v>
      </c>
      <c r="M45" s="5">
        <f t="shared" si="4"/>
        <v>2.0999999999999908</v>
      </c>
      <c r="N45" s="3">
        <f>M45*2.54866</f>
        <v>5.3521859999999766</v>
      </c>
      <c r="O45" s="23">
        <f t="shared" si="5"/>
        <v>2.6760929999999883</v>
      </c>
      <c r="P45" s="5"/>
    </row>
    <row r="46" spans="1:16" x14ac:dyDescent="0.2">
      <c r="A46" s="14">
        <v>43815</v>
      </c>
      <c r="B46" s="16" t="s">
        <v>69</v>
      </c>
      <c r="C46" s="3">
        <v>6890</v>
      </c>
      <c r="D46" s="3">
        <v>8</v>
      </c>
      <c r="E46" s="5">
        <v>8.0500000000000007</v>
      </c>
      <c r="F46" s="11" t="s">
        <v>18</v>
      </c>
      <c r="G46" s="3" t="s">
        <v>51</v>
      </c>
      <c r="H46" s="5" t="s">
        <v>109</v>
      </c>
      <c r="I46" s="3">
        <v>9.5</v>
      </c>
      <c r="J46" s="3">
        <v>0.12620000000000001</v>
      </c>
      <c r="K46" s="3">
        <v>0.13200000000000001</v>
      </c>
      <c r="L46" s="3">
        <f t="shared" si="3"/>
        <v>5.7999999999999996E-3</v>
      </c>
      <c r="M46" s="3">
        <f t="shared" si="4"/>
        <v>5.8</v>
      </c>
      <c r="N46" s="3">
        <f>M46*2.5263</f>
        <v>14.65254</v>
      </c>
      <c r="O46" s="23">
        <f t="shared" si="5"/>
        <v>7.3262700000000001</v>
      </c>
      <c r="P46" s="5"/>
    </row>
    <row r="47" spans="1:16" x14ac:dyDescent="0.2">
      <c r="A47" s="14">
        <v>43812</v>
      </c>
      <c r="B47" s="16" t="s">
        <v>84</v>
      </c>
      <c r="C47" s="5">
        <v>6891</v>
      </c>
      <c r="D47" s="3">
        <v>7</v>
      </c>
      <c r="E47" s="5">
        <v>8.15</v>
      </c>
      <c r="F47" s="11" t="s">
        <v>18</v>
      </c>
      <c r="G47" s="3" t="s">
        <v>70</v>
      </c>
      <c r="H47" s="3" t="s">
        <v>68</v>
      </c>
      <c r="I47" s="5">
        <v>9.9332999999999991</v>
      </c>
      <c r="J47" s="5">
        <v>0.1283</v>
      </c>
      <c r="K47" s="5">
        <v>0.1305</v>
      </c>
      <c r="L47" s="5">
        <f t="shared" si="3"/>
        <v>2.2000000000000075E-3</v>
      </c>
      <c r="M47" s="5">
        <f t="shared" si="4"/>
        <v>2.2000000000000073</v>
      </c>
      <c r="N47" s="3">
        <f>M47*2.416</f>
        <v>5.3152000000000177</v>
      </c>
      <c r="O47" s="23">
        <f t="shared" si="5"/>
        <v>2.6576000000000088</v>
      </c>
      <c r="P47" s="5"/>
    </row>
    <row r="48" spans="1:16" x14ac:dyDescent="0.2">
      <c r="A48" s="14">
        <v>43812</v>
      </c>
      <c r="B48" s="16" t="s">
        <v>72</v>
      </c>
      <c r="C48" s="5">
        <v>6892</v>
      </c>
      <c r="D48" s="5">
        <v>1</v>
      </c>
      <c r="E48" s="5">
        <v>7.75</v>
      </c>
      <c r="F48" s="11" t="s">
        <v>18</v>
      </c>
      <c r="G48" s="3" t="s">
        <v>70</v>
      </c>
      <c r="H48" s="3" t="s">
        <v>68</v>
      </c>
      <c r="I48" s="5">
        <v>9.9332999999999991</v>
      </c>
      <c r="J48" s="5">
        <v>0.125</v>
      </c>
      <c r="K48" s="5">
        <v>0.1273</v>
      </c>
      <c r="L48" s="5">
        <f t="shared" si="3"/>
        <v>2.2999999999999965E-3</v>
      </c>
      <c r="M48" s="5">
        <f t="shared" si="4"/>
        <v>2.2999999999999963</v>
      </c>
      <c r="N48" s="3">
        <f>M48*2.416</f>
        <v>5.5567999999999911</v>
      </c>
      <c r="O48" s="23">
        <f t="shared" si="5"/>
        <v>2.7783999999999955</v>
      </c>
      <c r="P48" s="5"/>
    </row>
    <row r="49" spans="1:16" x14ac:dyDescent="0.2">
      <c r="A49" s="13">
        <v>43816</v>
      </c>
      <c r="B49" s="18" t="s">
        <v>33</v>
      </c>
      <c r="C49" s="1">
        <v>6893</v>
      </c>
      <c r="D49" s="1">
        <v>8</v>
      </c>
      <c r="E49" s="15">
        <v>8.0500000000000007</v>
      </c>
      <c r="F49" s="10" t="s">
        <v>18</v>
      </c>
      <c r="G49" s="1" t="s">
        <v>112</v>
      </c>
      <c r="H49" s="1" t="s">
        <v>113</v>
      </c>
      <c r="I49" s="1">
        <v>9.4167000000000005</v>
      </c>
      <c r="J49" s="15">
        <v>0.12909999999999999</v>
      </c>
      <c r="K49" s="15">
        <v>0.13120000000000001</v>
      </c>
      <c r="L49" s="15">
        <f t="shared" si="3"/>
        <v>2.1000000000000185E-3</v>
      </c>
      <c r="M49" s="15">
        <f t="shared" si="4"/>
        <v>2.1000000000000183</v>
      </c>
      <c r="N49" s="1">
        <f>M49*2.54866</f>
        <v>5.3521860000000467</v>
      </c>
      <c r="O49" s="23">
        <f t="shared" si="5"/>
        <v>2.6760930000000234</v>
      </c>
      <c r="P49" s="5"/>
    </row>
    <row r="50" spans="1:16" x14ac:dyDescent="0.2">
      <c r="A50" s="6">
        <v>43816</v>
      </c>
      <c r="B50" s="17" t="s">
        <v>10</v>
      </c>
      <c r="C50" s="9">
        <v>6822</v>
      </c>
      <c r="D50" s="9">
        <v>5</v>
      </c>
      <c r="E50" s="9">
        <v>8.15</v>
      </c>
      <c r="F50" s="8" t="s">
        <v>1</v>
      </c>
      <c r="G50" s="7" t="s">
        <v>114</v>
      </c>
      <c r="H50" s="7" t="s">
        <v>87</v>
      </c>
      <c r="I50" s="9">
        <v>12.333299999999999</v>
      </c>
      <c r="J50" s="9">
        <v>0.1273</v>
      </c>
      <c r="K50" s="9">
        <v>0.1298</v>
      </c>
      <c r="L50" s="9">
        <f t="shared" si="3"/>
        <v>2.5000000000000022E-3</v>
      </c>
      <c r="M50" s="9">
        <f t="shared" si="4"/>
        <v>2.5000000000000022</v>
      </c>
      <c r="N50" s="9">
        <f>M50*1.94595</f>
        <v>4.8648750000000041</v>
      </c>
      <c r="O50" s="19">
        <f t="shared" si="5"/>
        <v>2.432437500000002</v>
      </c>
      <c r="P50" s="5"/>
    </row>
    <row r="51" spans="1:16" x14ac:dyDescent="0.2">
      <c r="A51" s="14">
        <v>43816</v>
      </c>
      <c r="B51" s="16" t="s">
        <v>8</v>
      </c>
      <c r="C51" s="5">
        <v>6823</v>
      </c>
      <c r="D51" s="5">
        <v>4</v>
      </c>
      <c r="E51" s="5">
        <v>7.85</v>
      </c>
      <c r="F51" s="4" t="s">
        <v>1</v>
      </c>
      <c r="G51" s="3" t="s">
        <v>114</v>
      </c>
      <c r="H51" s="3" t="s">
        <v>87</v>
      </c>
      <c r="I51" s="5">
        <v>12.333299999999999</v>
      </c>
      <c r="J51" s="5">
        <v>0.128</v>
      </c>
      <c r="K51" s="5">
        <v>0.13070000000000001</v>
      </c>
      <c r="L51" s="5">
        <f t="shared" si="3"/>
        <v>2.7000000000000079E-3</v>
      </c>
      <c r="M51" s="5">
        <f t="shared" si="4"/>
        <v>2.7000000000000082</v>
      </c>
      <c r="N51" s="5">
        <f>M51*1.94595</f>
        <v>5.2540650000000158</v>
      </c>
      <c r="O51" s="23">
        <f t="shared" si="5"/>
        <v>2.6270325000000079</v>
      </c>
      <c r="P51" s="5"/>
    </row>
    <row r="52" spans="1:16" x14ac:dyDescent="0.2">
      <c r="A52" s="14">
        <v>43815</v>
      </c>
      <c r="B52" s="16" t="s">
        <v>49</v>
      </c>
      <c r="C52" s="5">
        <v>6824</v>
      </c>
      <c r="D52" s="3">
        <v>8</v>
      </c>
      <c r="E52" s="5">
        <v>8.0500000000000007</v>
      </c>
      <c r="F52" s="4" t="s">
        <v>1</v>
      </c>
      <c r="G52" s="5" t="s">
        <v>110</v>
      </c>
      <c r="H52" s="5" t="s">
        <v>0</v>
      </c>
      <c r="I52" s="5">
        <v>12</v>
      </c>
      <c r="J52" s="5">
        <v>0.12720000000000001</v>
      </c>
      <c r="K52" s="5">
        <v>0.12959999999999999</v>
      </c>
      <c r="L52" s="5">
        <f t="shared" si="3"/>
        <v>2.3999999999999855E-3</v>
      </c>
      <c r="M52" s="5">
        <f t="shared" si="4"/>
        <v>2.3999999999999853</v>
      </c>
      <c r="N52" s="3">
        <f>M52*2</f>
        <v>4.7999999999999705</v>
      </c>
      <c r="O52" s="23">
        <f t="shared" si="5"/>
        <v>2.3999999999999853</v>
      </c>
      <c r="P52" s="5"/>
    </row>
    <row r="53" spans="1:16" x14ac:dyDescent="0.2">
      <c r="A53" s="14">
        <v>43815</v>
      </c>
      <c r="B53" s="16" t="s">
        <v>47</v>
      </c>
      <c r="C53" s="5">
        <v>6825</v>
      </c>
      <c r="D53" s="5">
        <v>7</v>
      </c>
      <c r="E53" s="5">
        <v>8.15</v>
      </c>
      <c r="F53" s="4" t="s">
        <v>1</v>
      </c>
      <c r="G53" s="5" t="s">
        <v>110</v>
      </c>
      <c r="H53" s="5" t="s">
        <v>0</v>
      </c>
      <c r="I53" s="5">
        <v>12</v>
      </c>
      <c r="J53" s="5">
        <v>0.12690000000000001</v>
      </c>
      <c r="K53" s="5">
        <v>0.13239999999999999</v>
      </c>
      <c r="L53" s="5">
        <f t="shared" si="3"/>
        <v>5.4999999999999771E-3</v>
      </c>
      <c r="M53" s="5">
        <f t="shared" si="4"/>
        <v>5.4999999999999769</v>
      </c>
      <c r="N53" s="3">
        <f>M53*2</f>
        <v>10.999999999999954</v>
      </c>
      <c r="O53" s="23">
        <f t="shared" si="5"/>
        <v>5.4999999999999769</v>
      </c>
      <c r="P53" s="5"/>
    </row>
    <row r="54" spans="1:16" x14ac:dyDescent="0.2">
      <c r="A54" s="14">
        <v>43816</v>
      </c>
      <c r="B54" s="16" t="s">
        <v>7</v>
      </c>
      <c r="C54" s="5">
        <v>6826</v>
      </c>
      <c r="D54" s="5">
        <v>3</v>
      </c>
      <c r="E54" s="5">
        <v>7.85</v>
      </c>
      <c r="F54" s="4" t="s">
        <v>1</v>
      </c>
      <c r="G54" s="3" t="s">
        <v>114</v>
      </c>
      <c r="H54" s="3" t="s">
        <v>87</v>
      </c>
      <c r="I54" s="5">
        <v>12.333299999999999</v>
      </c>
      <c r="J54" s="5">
        <v>0.13009999999999999</v>
      </c>
      <c r="K54" s="5">
        <v>0.1333</v>
      </c>
      <c r="L54" s="5">
        <f t="shared" si="3"/>
        <v>3.2000000000000084E-3</v>
      </c>
      <c r="M54" s="5">
        <f t="shared" si="4"/>
        <v>3.2000000000000082</v>
      </c>
      <c r="N54" s="5">
        <f>M54*1.94595</f>
        <v>6.2270400000000166</v>
      </c>
      <c r="O54" s="23">
        <f t="shared" si="5"/>
        <v>3.1135200000000083</v>
      </c>
      <c r="P54" s="5"/>
    </row>
    <row r="55" spans="1:16" x14ac:dyDescent="0.2">
      <c r="A55" s="14">
        <v>43811</v>
      </c>
      <c r="B55" s="16" t="s">
        <v>91</v>
      </c>
      <c r="C55" s="5">
        <v>6827</v>
      </c>
      <c r="D55" s="5">
        <v>2</v>
      </c>
      <c r="E55" s="5">
        <v>8.0500000000000007</v>
      </c>
      <c r="F55" s="4" t="s">
        <v>1</v>
      </c>
      <c r="G55" s="3" t="s">
        <v>88</v>
      </c>
      <c r="H55" s="3" t="s">
        <v>87</v>
      </c>
      <c r="I55" s="3">
        <v>12.833299999999999</v>
      </c>
      <c r="J55" s="5">
        <v>0.1273</v>
      </c>
      <c r="K55" s="5">
        <v>0.12939999999999999</v>
      </c>
      <c r="L55" s="3">
        <f t="shared" si="3"/>
        <v>2.0999999999999908E-3</v>
      </c>
      <c r="M55" s="3">
        <f t="shared" si="4"/>
        <v>2.0999999999999908</v>
      </c>
      <c r="N55" s="3">
        <f>M55*1.87</f>
        <v>3.9269999999999832</v>
      </c>
      <c r="O55" s="23">
        <f t="shared" si="5"/>
        <v>1.9634999999999916</v>
      </c>
      <c r="P55" s="5"/>
    </row>
    <row r="56" spans="1:16" x14ac:dyDescent="0.2">
      <c r="A56" s="14">
        <v>43811</v>
      </c>
      <c r="B56" s="16" t="s">
        <v>97</v>
      </c>
      <c r="C56" s="3">
        <v>6828</v>
      </c>
      <c r="D56" s="5">
        <v>5</v>
      </c>
      <c r="E56" s="5">
        <v>8.15</v>
      </c>
      <c r="F56" s="4" t="s">
        <v>1</v>
      </c>
      <c r="G56" s="3" t="s">
        <v>88</v>
      </c>
      <c r="H56" s="3" t="s">
        <v>87</v>
      </c>
      <c r="I56" s="3">
        <v>12.833299999999999</v>
      </c>
      <c r="J56" s="5">
        <v>0.13009999999999999</v>
      </c>
      <c r="K56" s="5">
        <v>0.13539999999999999</v>
      </c>
      <c r="L56" s="3">
        <f t="shared" si="3"/>
        <v>5.2999999999999992E-3</v>
      </c>
      <c r="M56" s="3">
        <f t="shared" si="4"/>
        <v>5.2999999999999989</v>
      </c>
      <c r="N56" s="3">
        <f>M56*1.87</f>
        <v>9.9109999999999978</v>
      </c>
      <c r="O56" s="23">
        <f t="shared" si="5"/>
        <v>4.9554999999999989</v>
      </c>
      <c r="P56" s="5"/>
    </row>
    <row r="57" spans="1:16" x14ac:dyDescent="0.2">
      <c r="A57" s="14">
        <v>43816</v>
      </c>
      <c r="B57" s="16" t="s">
        <v>12</v>
      </c>
      <c r="C57" s="5">
        <v>6829</v>
      </c>
      <c r="D57" s="5">
        <v>6</v>
      </c>
      <c r="E57" s="5">
        <v>7.75</v>
      </c>
      <c r="F57" s="4" t="s">
        <v>1</v>
      </c>
      <c r="G57" s="3" t="s">
        <v>114</v>
      </c>
      <c r="H57" s="3" t="s">
        <v>87</v>
      </c>
      <c r="I57" s="5">
        <v>12.333299999999999</v>
      </c>
      <c r="J57" s="5">
        <v>0.1265</v>
      </c>
      <c r="K57" s="5">
        <v>0.1288</v>
      </c>
      <c r="L57" s="5">
        <f t="shared" si="3"/>
        <v>2.2999999999999965E-3</v>
      </c>
      <c r="M57" s="5">
        <f t="shared" si="4"/>
        <v>2.2999999999999963</v>
      </c>
      <c r="N57" s="5">
        <f>M57*1.94595</f>
        <v>4.4756849999999933</v>
      </c>
      <c r="O57" s="23">
        <f t="shared" si="5"/>
        <v>2.2378424999999966</v>
      </c>
      <c r="P57" s="5"/>
    </row>
    <row r="58" spans="1:16" x14ac:dyDescent="0.2">
      <c r="A58" s="14">
        <v>43816</v>
      </c>
      <c r="B58" s="16" t="s">
        <v>3</v>
      </c>
      <c r="C58" s="5">
        <v>6830</v>
      </c>
      <c r="D58" s="5">
        <v>1</v>
      </c>
      <c r="E58" s="5">
        <v>7.75</v>
      </c>
      <c r="F58" s="4" t="s">
        <v>1</v>
      </c>
      <c r="G58" s="3" t="s">
        <v>114</v>
      </c>
      <c r="H58" s="3" t="s">
        <v>87</v>
      </c>
      <c r="I58" s="5">
        <v>12.333299999999999</v>
      </c>
      <c r="J58" s="5">
        <v>0.12570000000000001</v>
      </c>
      <c r="K58" s="5">
        <v>0.1283</v>
      </c>
      <c r="L58" s="5">
        <f t="shared" si="3"/>
        <v>2.5999999999999912E-3</v>
      </c>
      <c r="M58" s="5">
        <f t="shared" si="4"/>
        <v>2.5999999999999912</v>
      </c>
      <c r="N58" s="5">
        <f>M58*1.94595</f>
        <v>5.0594699999999833</v>
      </c>
      <c r="O58" s="23">
        <f t="shared" si="5"/>
        <v>2.5297349999999916</v>
      </c>
      <c r="P58" s="5"/>
    </row>
    <row r="59" spans="1:16" x14ac:dyDescent="0.2">
      <c r="A59" s="14">
        <v>43815</v>
      </c>
      <c r="B59" s="16" t="s">
        <v>37</v>
      </c>
      <c r="C59" s="5">
        <v>6831</v>
      </c>
      <c r="D59" s="5">
        <v>2</v>
      </c>
      <c r="E59" s="5">
        <v>8.0500000000000007</v>
      </c>
      <c r="F59" s="4" t="s">
        <v>1</v>
      </c>
      <c r="G59" s="5" t="s">
        <v>110</v>
      </c>
      <c r="H59" s="5" t="s">
        <v>0</v>
      </c>
      <c r="I59" s="5">
        <v>12</v>
      </c>
      <c r="J59" s="5">
        <v>0.12529999999999999</v>
      </c>
      <c r="K59" s="5">
        <v>0.128</v>
      </c>
      <c r="L59" s="5">
        <f t="shared" si="3"/>
        <v>2.7000000000000079E-3</v>
      </c>
      <c r="M59" s="5">
        <f t="shared" si="4"/>
        <v>2.7000000000000082</v>
      </c>
      <c r="N59" s="3">
        <f>M59*2</f>
        <v>5.4000000000000163</v>
      </c>
      <c r="O59" s="23">
        <f t="shared" si="5"/>
        <v>2.7000000000000082</v>
      </c>
      <c r="P59" s="5"/>
    </row>
    <row r="60" spans="1:16" x14ac:dyDescent="0.2">
      <c r="A60" s="14">
        <v>43811</v>
      </c>
      <c r="B60" s="16" t="s">
        <v>101</v>
      </c>
      <c r="C60" s="5">
        <v>6832</v>
      </c>
      <c r="D60" s="5">
        <v>7</v>
      </c>
      <c r="E60" s="5">
        <v>8.15</v>
      </c>
      <c r="F60" s="4" t="s">
        <v>1</v>
      </c>
      <c r="G60" s="3" t="s">
        <v>88</v>
      </c>
      <c r="H60" s="3" t="s">
        <v>87</v>
      </c>
      <c r="I60" s="3">
        <v>12.833299999999999</v>
      </c>
      <c r="J60" s="5">
        <v>0.12809999999999999</v>
      </c>
      <c r="K60" s="5">
        <v>0.1336</v>
      </c>
      <c r="L60" s="3">
        <f t="shared" si="3"/>
        <v>5.5000000000000049E-3</v>
      </c>
      <c r="M60" s="3">
        <f t="shared" si="4"/>
        <v>5.5000000000000053</v>
      </c>
      <c r="N60" s="3">
        <f>M60*1.87</f>
        <v>10.285000000000011</v>
      </c>
      <c r="O60" s="23">
        <f t="shared" si="5"/>
        <v>5.1425000000000054</v>
      </c>
      <c r="P60" s="5"/>
    </row>
    <row r="61" spans="1:16" x14ac:dyDescent="0.2">
      <c r="A61" s="14">
        <v>43811</v>
      </c>
      <c r="B61" s="16" t="s">
        <v>96</v>
      </c>
      <c r="C61" s="5">
        <v>6833</v>
      </c>
      <c r="D61" s="5">
        <v>4</v>
      </c>
      <c r="E61" s="5">
        <v>7.85</v>
      </c>
      <c r="F61" s="4" t="s">
        <v>1</v>
      </c>
      <c r="G61" s="3" t="s">
        <v>88</v>
      </c>
      <c r="H61" s="3" t="s">
        <v>87</v>
      </c>
      <c r="I61" s="3">
        <v>12.833299999999999</v>
      </c>
      <c r="J61" s="5">
        <v>0.12959999999999999</v>
      </c>
      <c r="K61" s="5">
        <v>0.13289999999999999</v>
      </c>
      <c r="L61" s="3">
        <f t="shared" si="3"/>
        <v>3.2999999999999974E-3</v>
      </c>
      <c r="M61" s="3">
        <f t="shared" si="4"/>
        <v>3.2999999999999972</v>
      </c>
      <c r="N61" s="3">
        <f>M61*1.87</f>
        <v>6.1709999999999949</v>
      </c>
      <c r="O61" s="23">
        <f t="shared" si="5"/>
        <v>3.0854999999999975</v>
      </c>
      <c r="P61" s="5"/>
    </row>
    <row r="62" spans="1:16" x14ac:dyDescent="0.2">
      <c r="A62" s="14">
        <v>43811</v>
      </c>
      <c r="B62" s="16" t="s">
        <v>104</v>
      </c>
      <c r="C62" s="3">
        <v>6834</v>
      </c>
      <c r="D62" s="3">
        <v>8</v>
      </c>
      <c r="E62" s="5">
        <v>8.0500000000000007</v>
      </c>
      <c r="F62" s="4" t="s">
        <v>1</v>
      </c>
      <c r="G62" s="3" t="s">
        <v>88</v>
      </c>
      <c r="H62" s="3" t="s">
        <v>87</v>
      </c>
      <c r="I62" s="3">
        <v>12.833299999999999</v>
      </c>
      <c r="J62" s="3">
        <v>0.13089999999999999</v>
      </c>
      <c r="K62" s="3">
        <v>0.1386</v>
      </c>
      <c r="L62" s="3">
        <f t="shared" si="3"/>
        <v>7.7000000000000124E-3</v>
      </c>
      <c r="M62" s="3">
        <f t="shared" si="4"/>
        <v>7.7000000000000126</v>
      </c>
      <c r="N62" s="3">
        <f>M62*1.87</f>
        <v>14.399000000000024</v>
      </c>
      <c r="O62" s="23">
        <f t="shared" si="5"/>
        <v>7.199500000000012</v>
      </c>
      <c r="P62" s="5"/>
    </row>
    <row r="63" spans="1:16" x14ac:dyDescent="0.2">
      <c r="A63" s="14">
        <v>43815</v>
      </c>
      <c r="B63" s="16" t="s">
        <v>35</v>
      </c>
      <c r="C63" s="3">
        <v>6835</v>
      </c>
      <c r="D63" s="3">
        <v>1</v>
      </c>
      <c r="E63" s="3">
        <v>7.75</v>
      </c>
      <c r="F63" s="4" t="s">
        <v>1</v>
      </c>
      <c r="G63" s="5" t="s">
        <v>110</v>
      </c>
      <c r="H63" s="5" t="s">
        <v>0</v>
      </c>
      <c r="I63" s="5">
        <v>12</v>
      </c>
      <c r="J63" s="3">
        <v>0.12520000000000001</v>
      </c>
      <c r="K63" s="3">
        <v>0.12870000000000001</v>
      </c>
      <c r="L63" s="3">
        <f t="shared" si="3"/>
        <v>3.5000000000000031E-3</v>
      </c>
      <c r="M63" s="3">
        <f t="shared" si="4"/>
        <v>3.5000000000000031</v>
      </c>
      <c r="N63" s="3">
        <f>M63*2</f>
        <v>7.0000000000000062</v>
      </c>
      <c r="O63" s="23">
        <f t="shared" si="5"/>
        <v>3.5000000000000031</v>
      </c>
      <c r="P63" s="5"/>
    </row>
    <row r="64" spans="1:16" x14ac:dyDescent="0.2">
      <c r="A64" s="14">
        <v>43811</v>
      </c>
      <c r="B64" s="16" t="s">
        <v>93</v>
      </c>
      <c r="C64" s="5">
        <v>6836</v>
      </c>
      <c r="D64" s="5">
        <v>3</v>
      </c>
      <c r="E64" s="5">
        <v>7.85</v>
      </c>
      <c r="F64" s="4" t="s">
        <v>1</v>
      </c>
      <c r="G64" s="3" t="s">
        <v>88</v>
      </c>
      <c r="H64" s="3" t="s">
        <v>87</v>
      </c>
      <c r="I64" s="3">
        <v>12.833299999999999</v>
      </c>
      <c r="J64" s="5">
        <v>0.129</v>
      </c>
      <c r="K64" s="5">
        <v>0.1308</v>
      </c>
      <c r="L64" s="3">
        <f t="shared" si="3"/>
        <v>1.799999999999996E-3</v>
      </c>
      <c r="M64" s="3">
        <f t="shared" si="4"/>
        <v>1.799999999999996</v>
      </c>
      <c r="N64" s="3">
        <f>M64*1.87</f>
        <v>3.365999999999993</v>
      </c>
      <c r="O64" s="23">
        <f t="shared" si="5"/>
        <v>1.6829999999999965</v>
      </c>
      <c r="P64" s="5"/>
    </row>
    <row r="65" spans="1:16" x14ac:dyDescent="0.2">
      <c r="A65" s="13">
        <v>43815</v>
      </c>
      <c r="B65" s="18" t="s">
        <v>44</v>
      </c>
      <c r="C65" s="15">
        <v>6837</v>
      </c>
      <c r="D65" s="15">
        <v>5</v>
      </c>
      <c r="E65" s="15">
        <v>8.15</v>
      </c>
      <c r="F65" s="2" t="s">
        <v>1</v>
      </c>
      <c r="G65" s="15" t="s">
        <v>110</v>
      </c>
      <c r="H65" s="15" t="s">
        <v>0</v>
      </c>
      <c r="I65" s="5">
        <v>12</v>
      </c>
      <c r="J65" s="15">
        <v>0.12839999999999999</v>
      </c>
      <c r="K65" s="15">
        <v>0.13070000000000001</v>
      </c>
      <c r="L65" s="15">
        <f t="shared" si="3"/>
        <v>2.3000000000000242E-3</v>
      </c>
      <c r="M65" s="15">
        <f t="shared" si="4"/>
        <v>2.3000000000000242</v>
      </c>
      <c r="N65" s="3">
        <f>M65*2</f>
        <v>4.6000000000000485</v>
      </c>
      <c r="O65" s="23">
        <f t="shared" si="5"/>
        <v>2.3000000000000242</v>
      </c>
      <c r="P65" s="5"/>
    </row>
    <row r="66" spans="1:16" x14ac:dyDescent="0.2">
      <c r="A66" s="6">
        <v>43815</v>
      </c>
      <c r="B66" s="17" t="s">
        <v>41</v>
      </c>
      <c r="C66" s="9">
        <v>6838</v>
      </c>
      <c r="D66" s="9">
        <v>4</v>
      </c>
      <c r="E66" s="9">
        <v>7.85</v>
      </c>
      <c r="F66" s="8" t="s">
        <v>1</v>
      </c>
      <c r="G66" s="9" t="s">
        <v>110</v>
      </c>
      <c r="H66" s="9" t="s">
        <v>0</v>
      </c>
      <c r="I66" s="9">
        <v>12</v>
      </c>
      <c r="J66" s="9">
        <v>0.12429999999999999</v>
      </c>
      <c r="K66" s="9">
        <v>0.1285</v>
      </c>
      <c r="L66" s="9">
        <f t="shared" ref="L66:L97" si="6">K66-J66</f>
        <v>4.2000000000000093E-3</v>
      </c>
      <c r="M66" s="9">
        <f t="shared" ref="M66:M97" si="7">L66*10^3</f>
        <v>4.2000000000000091</v>
      </c>
      <c r="N66" s="7">
        <f>M66*2</f>
        <v>8.4000000000000181</v>
      </c>
      <c r="O66" s="19">
        <f t="shared" ref="O66:O97" si="8">N66/2</f>
        <v>4.2000000000000091</v>
      </c>
      <c r="P66" s="5"/>
    </row>
    <row r="67" spans="1:16" x14ac:dyDescent="0.2">
      <c r="A67" s="14">
        <v>43815</v>
      </c>
      <c r="B67" s="16" t="s">
        <v>46</v>
      </c>
      <c r="C67" s="5">
        <v>6839</v>
      </c>
      <c r="D67" s="5">
        <v>6</v>
      </c>
      <c r="E67" s="5">
        <v>7.75</v>
      </c>
      <c r="F67" s="4" t="s">
        <v>1</v>
      </c>
      <c r="G67" s="5" t="s">
        <v>110</v>
      </c>
      <c r="H67" s="5" t="s">
        <v>0</v>
      </c>
      <c r="I67" s="5">
        <v>12</v>
      </c>
      <c r="J67" s="5">
        <v>0.12570000000000001</v>
      </c>
      <c r="K67" s="5">
        <v>0.1285</v>
      </c>
      <c r="L67" s="5">
        <f t="shared" si="6"/>
        <v>2.7999999999999969E-3</v>
      </c>
      <c r="M67" s="5">
        <f t="shared" si="7"/>
        <v>2.7999999999999972</v>
      </c>
      <c r="N67" s="3">
        <f>M67*2</f>
        <v>5.5999999999999943</v>
      </c>
      <c r="O67" s="23">
        <f t="shared" si="8"/>
        <v>2.7999999999999972</v>
      </c>
      <c r="P67" s="5"/>
    </row>
    <row r="68" spans="1:16" x14ac:dyDescent="0.2">
      <c r="A68" s="14">
        <v>43815</v>
      </c>
      <c r="B68" s="16" t="s">
        <v>43</v>
      </c>
      <c r="C68" s="5">
        <v>6842</v>
      </c>
      <c r="D68" s="5">
        <v>5</v>
      </c>
      <c r="E68" s="5">
        <v>8.15</v>
      </c>
      <c r="F68" s="4" t="s">
        <v>1</v>
      </c>
      <c r="G68" s="5" t="s">
        <v>110</v>
      </c>
      <c r="H68" s="5" t="s">
        <v>0</v>
      </c>
      <c r="I68" s="5">
        <v>12</v>
      </c>
      <c r="J68" s="5">
        <v>0.1263</v>
      </c>
      <c r="K68" s="5">
        <v>0.12839999999999999</v>
      </c>
      <c r="L68" s="5">
        <f t="shared" si="6"/>
        <v>2.0999999999999908E-3</v>
      </c>
      <c r="M68" s="5">
        <f t="shared" si="7"/>
        <v>2.0999999999999908</v>
      </c>
      <c r="N68" s="3">
        <f>M68*2</f>
        <v>4.1999999999999815</v>
      </c>
      <c r="O68" s="23">
        <f t="shared" si="8"/>
        <v>2.0999999999999908</v>
      </c>
      <c r="P68" s="5"/>
    </row>
    <row r="69" spans="1:16" x14ac:dyDescent="0.2">
      <c r="A69" s="14">
        <v>43816</v>
      </c>
      <c r="B69" s="16" t="s">
        <v>15</v>
      </c>
      <c r="C69" s="5">
        <v>6843</v>
      </c>
      <c r="D69" s="3">
        <v>7</v>
      </c>
      <c r="E69" s="5">
        <v>8.15</v>
      </c>
      <c r="F69" s="4" t="s">
        <v>1</v>
      </c>
      <c r="G69" s="3" t="s">
        <v>114</v>
      </c>
      <c r="H69" s="3" t="s">
        <v>87</v>
      </c>
      <c r="I69" s="5">
        <v>12.333299999999999</v>
      </c>
      <c r="J69" s="5">
        <v>0.125</v>
      </c>
      <c r="K69" s="5">
        <v>0.1273</v>
      </c>
      <c r="L69" s="5">
        <f t="shared" si="6"/>
        <v>2.2999999999999965E-3</v>
      </c>
      <c r="M69" s="5">
        <f t="shared" si="7"/>
        <v>2.2999999999999963</v>
      </c>
      <c r="N69" s="5">
        <f>M69*1.94595</f>
        <v>4.4756849999999933</v>
      </c>
      <c r="O69" s="23">
        <f t="shared" si="8"/>
        <v>2.2378424999999966</v>
      </c>
      <c r="P69" s="5"/>
    </row>
    <row r="70" spans="1:16" x14ac:dyDescent="0.2">
      <c r="A70" s="14">
        <v>43815</v>
      </c>
      <c r="B70" s="16" t="s">
        <v>39</v>
      </c>
      <c r="C70" s="5">
        <v>6844</v>
      </c>
      <c r="D70" s="5">
        <v>3</v>
      </c>
      <c r="E70" s="5">
        <v>7.85</v>
      </c>
      <c r="F70" s="4" t="s">
        <v>1</v>
      </c>
      <c r="G70" s="5" t="s">
        <v>110</v>
      </c>
      <c r="H70" s="5" t="s">
        <v>0</v>
      </c>
      <c r="I70" s="5">
        <v>12</v>
      </c>
      <c r="J70" s="5">
        <v>0.12509999999999999</v>
      </c>
      <c r="K70" s="5">
        <v>0.129</v>
      </c>
      <c r="L70" s="5">
        <f t="shared" si="6"/>
        <v>3.9000000000000146E-3</v>
      </c>
      <c r="M70" s="5">
        <f t="shared" si="7"/>
        <v>3.9000000000000146</v>
      </c>
      <c r="N70" s="3">
        <f>M70*2</f>
        <v>7.8000000000000291</v>
      </c>
      <c r="O70" s="23">
        <f t="shared" si="8"/>
        <v>3.9000000000000146</v>
      </c>
      <c r="P70" s="5"/>
    </row>
    <row r="71" spans="1:16" x14ac:dyDescent="0.2">
      <c r="A71" s="14">
        <v>43811</v>
      </c>
      <c r="B71" s="16" t="s">
        <v>95</v>
      </c>
      <c r="C71" s="5">
        <v>6845</v>
      </c>
      <c r="D71" s="5">
        <v>4</v>
      </c>
      <c r="E71" s="5">
        <v>7.85</v>
      </c>
      <c r="F71" s="4" t="s">
        <v>1</v>
      </c>
      <c r="G71" s="3" t="s">
        <v>88</v>
      </c>
      <c r="H71" s="3" t="s">
        <v>87</v>
      </c>
      <c r="I71" s="3">
        <v>12.833299999999999</v>
      </c>
      <c r="J71" s="5">
        <v>0.12859999999999999</v>
      </c>
      <c r="K71" s="5">
        <v>0.1328</v>
      </c>
      <c r="L71" s="3">
        <f t="shared" si="6"/>
        <v>4.2000000000000093E-3</v>
      </c>
      <c r="M71" s="3">
        <f t="shared" si="7"/>
        <v>4.2000000000000091</v>
      </c>
      <c r="N71" s="3">
        <f>M71*1.87</f>
        <v>7.854000000000017</v>
      </c>
      <c r="O71" s="23">
        <f t="shared" si="8"/>
        <v>3.9270000000000085</v>
      </c>
      <c r="P71" s="5"/>
    </row>
    <row r="72" spans="1:16" x14ac:dyDescent="0.2">
      <c r="A72" s="14">
        <v>43815</v>
      </c>
      <c r="B72" s="16" t="s">
        <v>45</v>
      </c>
      <c r="C72" s="5">
        <v>6846</v>
      </c>
      <c r="D72" s="5">
        <v>6</v>
      </c>
      <c r="E72" s="5">
        <v>7.75</v>
      </c>
      <c r="F72" s="4" t="s">
        <v>1</v>
      </c>
      <c r="G72" s="5" t="s">
        <v>110</v>
      </c>
      <c r="H72" s="5" t="s">
        <v>0</v>
      </c>
      <c r="I72" s="5">
        <v>12</v>
      </c>
      <c r="J72" s="5">
        <v>0.12479999999999999</v>
      </c>
      <c r="K72" s="5">
        <v>0.1295</v>
      </c>
      <c r="L72" s="5">
        <f t="shared" si="6"/>
        <v>4.7000000000000097E-3</v>
      </c>
      <c r="M72" s="5">
        <f t="shared" si="7"/>
        <v>4.7000000000000099</v>
      </c>
      <c r="N72" s="3">
        <f>M72*2</f>
        <v>9.4000000000000199</v>
      </c>
      <c r="O72" s="23">
        <f t="shared" si="8"/>
        <v>4.7000000000000099</v>
      </c>
      <c r="P72" s="5"/>
    </row>
    <row r="73" spans="1:16" x14ac:dyDescent="0.2">
      <c r="A73" s="14">
        <v>43816</v>
      </c>
      <c r="B73" s="16" t="s">
        <v>6</v>
      </c>
      <c r="C73" s="5">
        <v>6848</v>
      </c>
      <c r="D73" s="5">
        <v>3</v>
      </c>
      <c r="E73" s="5">
        <v>7.85</v>
      </c>
      <c r="F73" s="4" t="s">
        <v>1</v>
      </c>
      <c r="G73" s="3" t="s">
        <v>114</v>
      </c>
      <c r="H73" s="3" t="s">
        <v>87</v>
      </c>
      <c r="I73" s="5">
        <v>12.333299999999999</v>
      </c>
      <c r="J73" s="5">
        <v>0.12989999999999999</v>
      </c>
      <c r="K73" s="5">
        <v>0.1331</v>
      </c>
      <c r="L73" s="5">
        <f t="shared" si="6"/>
        <v>3.2000000000000084E-3</v>
      </c>
      <c r="M73" s="5">
        <f t="shared" si="7"/>
        <v>3.2000000000000082</v>
      </c>
      <c r="N73" s="5">
        <f>M73*1.94595</f>
        <v>6.2270400000000166</v>
      </c>
      <c r="O73" s="23">
        <f t="shared" si="8"/>
        <v>3.1135200000000083</v>
      </c>
      <c r="P73" s="5"/>
    </row>
    <row r="74" spans="1:16" x14ac:dyDescent="0.2">
      <c r="A74" s="14">
        <v>43811</v>
      </c>
      <c r="B74" s="16" t="s">
        <v>89</v>
      </c>
      <c r="C74" s="5">
        <v>6850</v>
      </c>
      <c r="D74" s="3">
        <v>1</v>
      </c>
      <c r="E74" s="3">
        <v>7.75</v>
      </c>
      <c r="F74" s="4" t="s">
        <v>1</v>
      </c>
      <c r="G74" s="3" t="s">
        <v>88</v>
      </c>
      <c r="H74" s="3" t="s">
        <v>87</v>
      </c>
      <c r="I74" s="3">
        <v>12.833299999999999</v>
      </c>
      <c r="J74" s="3">
        <v>0.12640000000000001</v>
      </c>
      <c r="K74" s="3">
        <v>0.12790000000000001</v>
      </c>
      <c r="L74" s="3">
        <f t="shared" si="6"/>
        <v>1.5000000000000013E-3</v>
      </c>
      <c r="M74" s="3">
        <f t="shared" si="7"/>
        <v>1.5000000000000013</v>
      </c>
      <c r="N74" s="3">
        <f>M74*1.87</f>
        <v>2.8050000000000028</v>
      </c>
      <c r="O74" s="23">
        <f t="shared" si="8"/>
        <v>1.4025000000000014</v>
      </c>
      <c r="P74" s="5"/>
    </row>
    <row r="75" spans="1:16" x14ac:dyDescent="0.2">
      <c r="A75" s="14">
        <v>43815</v>
      </c>
      <c r="B75" s="16" t="s">
        <v>42</v>
      </c>
      <c r="C75" s="5">
        <v>6856</v>
      </c>
      <c r="D75" s="5">
        <v>4</v>
      </c>
      <c r="E75" s="5">
        <v>7.85</v>
      </c>
      <c r="F75" s="4" t="s">
        <v>1</v>
      </c>
      <c r="G75" s="5" t="s">
        <v>110</v>
      </c>
      <c r="H75" s="5" t="s">
        <v>0</v>
      </c>
      <c r="I75" s="5">
        <v>12</v>
      </c>
      <c r="J75" s="5">
        <v>0.1263</v>
      </c>
      <c r="K75" s="5">
        <v>0.12870000000000001</v>
      </c>
      <c r="L75" s="5">
        <f t="shared" si="6"/>
        <v>2.4000000000000132E-3</v>
      </c>
      <c r="M75" s="5">
        <f t="shared" si="7"/>
        <v>2.4000000000000132</v>
      </c>
      <c r="N75" s="3">
        <f>M75*2</f>
        <v>4.8000000000000265</v>
      </c>
      <c r="O75" s="23">
        <f t="shared" si="8"/>
        <v>2.4000000000000132</v>
      </c>
      <c r="P75" s="5"/>
    </row>
    <row r="76" spans="1:16" x14ac:dyDescent="0.2">
      <c r="A76" s="14">
        <v>43816</v>
      </c>
      <c r="B76" s="16" t="s">
        <v>13</v>
      </c>
      <c r="C76" s="5">
        <v>6860</v>
      </c>
      <c r="D76" s="5">
        <v>6</v>
      </c>
      <c r="E76" s="5">
        <v>7.75</v>
      </c>
      <c r="F76" s="4" t="s">
        <v>1</v>
      </c>
      <c r="G76" s="3" t="s">
        <v>114</v>
      </c>
      <c r="H76" s="3" t="s">
        <v>87</v>
      </c>
      <c r="I76" s="5">
        <v>12.333299999999999</v>
      </c>
      <c r="J76" s="5">
        <v>0.1305</v>
      </c>
      <c r="K76" s="5">
        <v>0.1331</v>
      </c>
      <c r="L76" s="5">
        <f t="shared" si="6"/>
        <v>2.5999999999999912E-3</v>
      </c>
      <c r="M76" s="5">
        <f t="shared" si="7"/>
        <v>2.5999999999999912</v>
      </c>
      <c r="N76" s="5">
        <f>M76*1.94595</f>
        <v>5.0594699999999833</v>
      </c>
      <c r="O76" s="23">
        <f t="shared" si="8"/>
        <v>2.5297349999999916</v>
      </c>
      <c r="P76" s="5"/>
    </row>
    <row r="77" spans="1:16" x14ac:dyDescent="0.2">
      <c r="A77" s="14">
        <v>43816</v>
      </c>
      <c r="B77" s="16" t="s">
        <v>4</v>
      </c>
      <c r="C77" s="5">
        <v>6863</v>
      </c>
      <c r="D77" s="5">
        <v>2</v>
      </c>
      <c r="E77" s="5">
        <v>8.0500000000000007</v>
      </c>
      <c r="F77" s="4" t="s">
        <v>1</v>
      </c>
      <c r="G77" s="3" t="s">
        <v>114</v>
      </c>
      <c r="H77" s="3" t="s">
        <v>87</v>
      </c>
      <c r="I77" s="5">
        <v>12.333299999999999</v>
      </c>
      <c r="J77" s="5">
        <v>0.13100000000000001</v>
      </c>
      <c r="K77" s="5">
        <v>0.13339999999999999</v>
      </c>
      <c r="L77" s="5">
        <f t="shared" si="6"/>
        <v>2.3999999999999855E-3</v>
      </c>
      <c r="M77" s="5">
        <f t="shared" si="7"/>
        <v>2.3999999999999853</v>
      </c>
      <c r="N77" s="5">
        <f>M77*1.94595</f>
        <v>4.6702799999999716</v>
      </c>
      <c r="O77" s="23">
        <f t="shared" si="8"/>
        <v>2.3351399999999858</v>
      </c>
      <c r="P77" s="5"/>
    </row>
    <row r="78" spans="1:16" x14ac:dyDescent="0.2">
      <c r="A78" s="14">
        <v>43816</v>
      </c>
      <c r="B78" s="16" t="s">
        <v>5</v>
      </c>
      <c r="C78" s="5">
        <v>6864</v>
      </c>
      <c r="D78" s="5">
        <v>2</v>
      </c>
      <c r="E78" s="5">
        <v>8.0500000000000007</v>
      </c>
      <c r="F78" s="4" t="s">
        <v>1</v>
      </c>
      <c r="G78" s="3" t="s">
        <v>114</v>
      </c>
      <c r="H78" s="3" t="s">
        <v>87</v>
      </c>
      <c r="I78" s="5">
        <v>12.333299999999999</v>
      </c>
      <c r="J78" s="5">
        <v>0.1285</v>
      </c>
      <c r="K78" s="5">
        <v>0.1305</v>
      </c>
      <c r="L78" s="5">
        <f t="shared" si="6"/>
        <v>2.0000000000000018E-3</v>
      </c>
      <c r="M78" s="5">
        <f t="shared" si="7"/>
        <v>2.0000000000000018</v>
      </c>
      <c r="N78" s="5">
        <f>M78*1.94595</f>
        <v>3.8919000000000037</v>
      </c>
      <c r="O78" s="23">
        <f t="shared" si="8"/>
        <v>1.9459500000000018</v>
      </c>
      <c r="P78" s="5"/>
    </row>
    <row r="79" spans="1:16" x14ac:dyDescent="0.2">
      <c r="A79" s="14">
        <v>43816</v>
      </c>
      <c r="B79" s="16" t="s">
        <v>14</v>
      </c>
      <c r="C79" s="5">
        <v>6867</v>
      </c>
      <c r="D79" s="5">
        <v>7</v>
      </c>
      <c r="E79" s="5">
        <v>8.15</v>
      </c>
      <c r="F79" s="4" t="s">
        <v>1</v>
      </c>
      <c r="G79" s="3" t="s">
        <v>114</v>
      </c>
      <c r="H79" s="3" t="s">
        <v>87</v>
      </c>
      <c r="I79" s="5">
        <v>12.333299999999999</v>
      </c>
      <c r="J79" s="5">
        <v>0.1283</v>
      </c>
      <c r="K79" s="5">
        <v>0.13059999999999999</v>
      </c>
      <c r="L79" s="5">
        <f t="shared" si="6"/>
        <v>2.2999999999999965E-3</v>
      </c>
      <c r="M79" s="5">
        <f t="shared" si="7"/>
        <v>2.2999999999999963</v>
      </c>
      <c r="N79" s="5">
        <f>M79*1.94595</f>
        <v>4.4756849999999933</v>
      </c>
      <c r="O79" s="23">
        <f t="shared" si="8"/>
        <v>2.2378424999999966</v>
      </c>
      <c r="P79" s="5"/>
    </row>
    <row r="80" spans="1:16" x14ac:dyDescent="0.2">
      <c r="A80" s="14">
        <v>43811</v>
      </c>
      <c r="B80" s="16" t="s">
        <v>90</v>
      </c>
      <c r="C80" s="5">
        <v>6869</v>
      </c>
      <c r="D80" s="5">
        <v>1</v>
      </c>
      <c r="E80" s="5">
        <v>7.75</v>
      </c>
      <c r="F80" s="4" t="s">
        <v>1</v>
      </c>
      <c r="G80" s="3" t="s">
        <v>88</v>
      </c>
      <c r="H80" s="3" t="s">
        <v>87</v>
      </c>
      <c r="I80" s="3">
        <v>12.833299999999999</v>
      </c>
      <c r="J80" s="5">
        <v>0.12740000000000001</v>
      </c>
      <c r="K80" s="5">
        <v>0.13159999999999999</v>
      </c>
      <c r="L80" s="3">
        <f t="shared" si="6"/>
        <v>4.1999999999999815E-3</v>
      </c>
      <c r="M80" s="3">
        <f t="shared" si="7"/>
        <v>4.1999999999999815</v>
      </c>
      <c r="N80" s="3">
        <f>M80*1.87</f>
        <v>7.8539999999999663</v>
      </c>
      <c r="O80" s="23">
        <f t="shared" si="8"/>
        <v>3.9269999999999832</v>
      </c>
      <c r="P80" s="5"/>
    </row>
    <row r="81" spans="1:16" x14ac:dyDescent="0.2">
      <c r="A81" s="13">
        <v>43811</v>
      </c>
      <c r="B81" s="18" t="s">
        <v>98</v>
      </c>
      <c r="C81" s="15">
        <v>6871</v>
      </c>
      <c r="D81" s="15">
        <v>5</v>
      </c>
      <c r="E81" s="15">
        <v>8.15</v>
      </c>
      <c r="F81" s="2" t="s">
        <v>1</v>
      </c>
      <c r="G81" s="1" t="s">
        <v>88</v>
      </c>
      <c r="H81" s="1" t="s">
        <v>87</v>
      </c>
      <c r="I81" s="1">
        <v>12.833299999999999</v>
      </c>
      <c r="J81" s="15">
        <v>0.1321</v>
      </c>
      <c r="K81" s="15">
        <v>0.13450000000000001</v>
      </c>
      <c r="L81" s="1">
        <f t="shared" si="6"/>
        <v>2.4000000000000132E-3</v>
      </c>
      <c r="M81" s="1">
        <f t="shared" si="7"/>
        <v>2.4000000000000132</v>
      </c>
      <c r="N81" s="1">
        <f>M81*1.87</f>
        <v>4.4880000000000253</v>
      </c>
      <c r="O81" s="23">
        <f t="shared" si="8"/>
        <v>2.2440000000000127</v>
      </c>
      <c r="P81" s="5"/>
    </row>
    <row r="82" spans="1:16" x14ac:dyDescent="0.2">
      <c r="A82" s="6">
        <v>43816</v>
      </c>
      <c r="B82" s="17" t="s">
        <v>11</v>
      </c>
      <c r="C82" s="9">
        <v>6872</v>
      </c>
      <c r="D82" s="9">
        <v>5</v>
      </c>
      <c r="E82" s="9">
        <v>8.15</v>
      </c>
      <c r="F82" s="8" t="s">
        <v>1</v>
      </c>
      <c r="G82" s="7" t="s">
        <v>114</v>
      </c>
      <c r="H82" s="7" t="s">
        <v>87</v>
      </c>
      <c r="I82" s="5">
        <v>12.333299999999999</v>
      </c>
      <c r="J82" s="9">
        <v>0.12989999999999999</v>
      </c>
      <c r="K82" s="9">
        <v>0.1331</v>
      </c>
      <c r="L82" s="9">
        <f t="shared" si="6"/>
        <v>3.2000000000000084E-3</v>
      </c>
      <c r="M82" s="9">
        <f t="shared" si="7"/>
        <v>3.2000000000000082</v>
      </c>
      <c r="N82" s="5">
        <f>M82*1.94595</f>
        <v>6.2270400000000166</v>
      </c>
      <c r="O82" s="19">
        <f t="shared" si="8"/>
        <v>3.1135200000000083</v>
      </c>
      <c r="P82" s="5"/>
    </row>
    <row r="83" spans="1:16" x14ac:dyDescent="0.2">
      <c r="A83" s="14">
        <v>43815</v>
      </c>
      <c r="B83" s="16" t="s">
        <v>38</v>
      </c>
      <c r="C83" s="5">
        <v>6873</v>
      </c>
      <c r="D83" s="5">
        <v>2</v>
      </c>
      <c r="E83" s="5">
        <v>8.0500000000000007</v>
      </c>
      <c r="F83" s="4" t="s">
        <v>1</v>
      </c>
      <c r="G83" s="5" t="s">
        <v>110</v>
      </c>
      <c r="H83" s="5" t="s">
        <v>0</v>
      </c>
      <c r="I83" s="5">
        <v>12</v>
      </c>
      <c r="J83" s="5">
        <v>0.12620000000000001</v>
      </c>
      <c r="K83" s="5">
        <v>0.12939999999999999</v>
      </c>
      <c r="L83" s="5">
        <f t="shared" si="6"/>
        <v>3.1999999999999806E-3</v>
      </c>
      <c r="M83" s="5">
        <f t="shared" si="7"/>
        <v>3.1999999999999806</v>
      </c>
      <c r="N83" s="3">
        <f>M83*2</f>
        <v>6.3999999999999613</v>
      </c>
      <c r="O83" s="23">
        <f t="shared" si="8"/>
        <v>3.1999999999999806</v>
      </c>
      <c r="P83" s="5"/>
    </row>
    <row r="84" spans="1:16" x14ac:dyDescent="0.2">
      <c r="A84" s="14">
        <v>43815</v>
      </c>
      <c r="B84" s="16" t="s">
        <v>40</v>
      </c>
      <c r="C84" s="5">
        <v>6875</v>
      </c>
      <c r="D84" s="5">
        <v>3</v>
      </c>
      <c r="E84" s="5">
        <v>7.85</v>
      </c>
      <c r="F84" s="4" t="s">
        <v>1</v>
      </c>
      <c r="G84" s="5" t="s">
        <v>110</v>
      </c>
      <c r="H84" s="5" t="s">
        <v>0</v>
      </c>
      <c r="I84" s="5">
        <v>12</v>
      </c>
      <c r="J84" s="5">
        <v>0.12540000000000001</v>
      </c>
      <c r="K84" s="5">
        <v>0.1283</v>
      </c>
      <c r="L84" s="5">
        <f t="shared" si="6"/>
        <v>2.8999999999999859E-3</v>
      </c>
      <c r="M84" s="5">
        <f t="shared" si="7"/>
        <v>2.8999999999999861</v>
      </c>
      <c r="N84" s="3">
        <f>M84*2</f>
        <v>5.7999999999999723</v>
      </c>
      <c r="O84" s="23">
        <f t="shared" si="8"/>
        <v>2.8999999999999861</v>
      </c>
      <c r="P84" s="5"/>
    </row>
    <row r="85" spans="1:16" x14ac:dyDescent="0.2">
      <c r="A85" s="14">
        <v>43816</v>
      </c>
      <c r="B85" s="16" t="s">
        <v>16</v>
      </c>
      <c r="C85" s="5">
        <v>6876</v>
      </c>
      <c r="D85" s="3">
        <v>8</v>
      </c>
      <c r="E85" s="5">
        <v>8.0500000000000007</v>
      </c>
      <c r="F85" s="4" t="s">
        <v>1</v>
      </c>
      <c r="G85" s="3" t="s">
        <v>114</v>
      </c>
      <c r="H85" s="3" t="s">
        <v>87</v>
      </c>
      <c r="I85" s="5">
        <v>12.333299999999999</v>
      </c>
      <c r="J85" s="5">
        <v>0.12870000000000001</v>
      </c>
      <c r="K85" s="5">
        <v>0.13170000000000001</v>
      </c>
      <c r="L85" s="5">
        <f t="shared" si="6"/>
        <v>3.0000000000000027E-3</v>
      </c>
      <c r="M85" s="5">
        <f t="shared" si="7"/>
        <v>3.0000000000000027</v>
      </c>
      <c r="N85" s="5">
        <f>M85*1.94595</f>
        <v>5.8378500000000058</v>
      </c>
      <c r="O85" s="23">
        <f t="shared" si="8"/>
        <v>2.9189250000000029</v>
      </c>
      <c r="P85" s="5"/>
    </row>
    <row r="86" spans="1:16" x14ac:dyDescent="0.2">
      <c r="A86" s="14">
        <v>43811</v>
      </c>
      <c r="B86" s="16" t="s">
        <v>100</v>
      </c>
      <c r="C86" s="5">
        <v>6877</v>
      </c>
      <c r="D86" s="5">
        <v>6</v>
      </c>
      <c r="E86" s="5">
        <v>7.75</v>
      </c>
      <c r="F86" s="4" t="s">
        <v>1</v>
      </c>
      <c r="G86" s="3" t="s">
        <v>88</v>
      </c>
      <c r="H86" s="3" t="s">
        <v>87</v>
      </c>
      <c r="I86" s="3">
        <v>12.833299999999999</v>
      </c>
      <c r="J86" s="5">
        <v>0.1288</v>
      </c>
      <c r="K86" s="5">
        <v>0.1338</v>
      </c>
      <c r="L86" s="3">
        <f t="shared" si="6"/>
        <v>5.0000000000000044E-3</v>
      </c>
      <c r="M86" s="3">
        <f t="shared" si="7"/>
        <v>5.0000000000000044</v>
      </c>
      <c r="N86" s="3">
        <f>M86*1.87</f>
        <v>9.3500000000000085</v>
      </c>
      <c r="O86" s="23">
        <f t="shared" si="8"/>
        <v>4.6750000000000043</v>
      </c>
      <c r="P86" s="5"/>
    </row>
    <row r="87" spans="1:16" x14ac:dyDescent="0.2">
      <c r="A87" s="14">
        <v>43811</v>
      </c>
      <c r="B87" s="16" t="s">
        <v>94</v>
      </c>
      <c r="C87" s="5">
        <v>6878</v>
      </c>
      <c r="D87" s="5">
        <v>3</v>
      </c>
      <c r="E87" s="5">
        <v>7.85</v>
      </c>
      <c r="F87" s="4" t="s">
        <v>1</v>
      </c>
      <c r="G87" s="3" t="s">
        <v>88</v>
      </c>
      <c r="H87" s="3" t="s">
        <v>87</v>
      </c>
      <c r="I87" s="3">
        <v>12.833299999999999</v>
      </c>
      <c r="J87" s="5">
        <v>0.13139999999999999</v>
      </c>
      <c r="K87" s="5">
        <v>0.13300000000000001</v>
      </c>
      <c r="L87" s="3">
        <f t="shared" si="6"/>
        <v>1.6000000000000181E-3</v>
      </c>
      <c r="M87" s="3">
        <f t="shared" si="7"/>
        <v>1.6000000000000181</v>
      </c>
      <c r="N87" s="3">
        <f>M87*1.87</f>
        <v>2.9920000000000342</v>
      </c>
      <c r="O87" s="23">
        <f t="shared" si="8"/>
        <v>1.4960000000000171</v>
      </c>
      <c r="P87" s="5"/>
    </row>
    <row r="88" spans="1:16" x14ac:dyDescent="0.2">
      <c r="A88" s="14">
        <v>43811</v>
      </c>
      <c r="B88" s="16" t="s">
        <v>102</v>
      </c>
      <c r="C88" s="3">
        <v>6881</v>
      </c>
      <c r="D88" s="3">
        <v>7</v>
      </c>
      <c r="E88" s="5">
        <v>8.15</v>
      </c>
      <c r="F88" s="4" t="s">
        <v>1</v>
      </c>
      <c r="G88" s="3" t="s">
        <v>88</v>
      </c>
      <c r="H88" s="3" t="s">
        <v>87</v>
      </c>
      <c r="I88" s="3">
        <v>12.833299999999999</v>
      </c>
      <c r="J88" s="3">
        <v>0.12670000000000001</v>
      </c>
      <c r="K88" s="3">
        <v>0.1331</v>
      </c>
      <c r="L88" s="3">
        <f t="shared" si="6"/>
        <v>6.399999999999989E-3</v>
      </c>
      <c r="M88" s="3">
        <f t="shared" si="7"/>
        <v>6.3999999999999888</v>
      </c>
      <c r="N88" s="3">
        <f>M88*1.87</f>
        <v>11.96799999999998</v>
      </c>
      <c r="O88" s="23">
        <f t="shared" si="8"/>
        <v>5.9839999999999902</v>
      </c>
      <c r="P88" s="5"/>
    </row>
    <row r="89" spans="1:16" x14ac:dyDescent="0.2">
      <c r="A89" s="14">
        <v>43816</v>
      </c>
      <c r="B89" s="16" t="s">
        <v>9</v>
      </c>
      <c r="C89" s="5">
        <v>6882</v>
      </c>
      <c r="D89" s="5">
        <v>4</v>
      </c>
      <c r="E89" s="5">
        <v>7.85</v>
      </c>
      <c r="F89" s="4" t="s">
        <v>1</v>
      </c>
      <c r="G89" s="3" t="s">
        <v>114</v>
      </c>
      <c r="H89" s="3" t="s">
        <v>87</v>
      </c>
      <c r="I89" s="5">
        <v>12.333299999999999</v>
      </c>
      <c r="J89" s="5">
        <v>0.13</v>
      </c>
      <c r="K89" s="5">
        <v>0.13370000000000001</v>
      </c>
      <c r="L89" s="5">
        <f t="shared" si="6"/>
        <v>3.7000000000000088E-3</v>
      </c>
      <c r="M89" s="5">
        <f t="shared" si="7"/>
        <v>3.7000000000000091</v>
      </c>
      <c r="N89" s="5">
        <f>M89*1.94595</f>
        <v>7.2000150000000183</v>
      </c>
      <c r="O89" s="23">
        <f t="shared" si="8"/>
        <v>3.6000075000000091</v>
      </c>
      <c r="P89" s="5"/>
    </row>
    <row r="90" spans="1:16" x14ac:dyDescent="0.2">
      <c r="A90" s="14">
        <v>43811</v>
      </c>
      <c r="B90" s="16" t="s">
        <v>92</v>
      </c>
      <c r="C90" s="5">
        <v>6883</v>
      </c>
      <c r="D90" s="5">
        <v>2</v>
      </c>
      <c r="E90" s="5">
        <v>8.0500000000000007</v>
      </c>
      <c r="F90" s="4" t="s">
        <v>1</v>
      </c>
      <c r="G90" s="3" t="s">
        <v>88</v>
      </c>
      <c r="H90" s="3" t="s">
        <v>87</v>
      </c>
      <c r="I90" s="3">
        <v>12.833299999999999</v>
      </c>
      <c r="J90" s="5">
        <v>0.12759999999999999</v>
      </c>
      <c r="K90" s="5">
        <v>0.1308</v>
      </c>
      <c r="L90" s="3">
        <f t="shared" si="6"/>
        <v>3.2000000000000084E-3</v>
      </c>
      <c r="M90" s="3">
        <f t="shared" si="7"/>
        <v>3.2000000000000082</v>
      </c>
      <c r="N90" s="3">
        <f>M90*1.87</f>
        <v>5.984000000000016</v>
      </c>
      <c r="O90" s="23">
        <f t="shared" si="8"/>
        <v>2.992000000000008</v>
      </c>
      <c r="P90" s="5"/>
    </row>
    <row r="91" spans="1:16" x14ac:dyDescent="0.2">
      <c r="A91" s="14">
        <v>43815</v>
      </c>
      <c r="B91" s="16" t="s">
        <v>50</v>
      </c>
      <c r="C91" s="5">
        <v>6885</v>
      </c>
      <c r="D91" s="3">
        <v>8</v>
      </c>
      <c r="E91" s="5">
        <v>8.0500000000000007</v>
      </c>
      <c r="F91" s="4" t="s">
        <v>1</v>
      </c>
      <c r="G91" s="5" t="s">
        <v>110</v>
      </c>
      <c r="H91" s="5" t="s">
        <v>0</v>
      </c>
      <c r="I91" s="5">
        <v>12</v>
      </c>
      <c r="J91" s="5">
        <v>0.125</v>
      </c>
      <c r="K91" s="5">
        <v>0.1313</v>
      </c>
      <c r="L91" s="5">
        <f t="shared" si="6"/>
        <v>6.3E-3</v>
      </c>
      <c r="M91" s="5">
        <f t="shared" si="7"/>
        <v>6.3</v>
      </c>
      <c r="N91" s="3">
        <f>M91*2</f>
        <v>12.6</v>
      </c>
      <c r="O91" s="23">
        <f t="shared" si="8"/>
        <v>6.3</v>
      </c>
      <c r="P91" s="5"/>
    </row>
    <row r="92" spans="1:16" x14ac:dyDescent="0.2">
      <c r="A92" s="14">
        <v>43815</v>
      </c>
      <c r="B92" s="16" t="s">
        <v>36</v>
      </c>
      <c r="C92" s="5">
        <v>6886</v>
      </c>
      <c r="D92" s="5">
        <v>1</v>
      </c>
      <c r="E92" s="5">
        <v>7.75</v>
      </c>
      <c r="F92" s="4" t="s">
        <v>1</v>
      </c>
      <c r="G92" s="5" t="s">
        <v>110</v>
      </c>
      <c r="H92" s="5" t="s">
        <v>0</v>
      </c>
      <c r="I92" s="5">
        <v>12</v>
      </c>
      <c r="J92" s="5">
        <v>0.1246</v>
      </c>
      <c r="K92" s="5">
        <v>0.12809999999999999</v>
      </c>
      <c r="L92" s="5">
        <f t="shared" si="6"/>
        <v>3.4999999999999892E-3</v>
      </c>
      <c r="M92" s="5">
        <f t="shared" si="7"/>
        <v>3.4999999999999893</v>
      </c>
      <c r="N92" s="3">
        <f>M92*2</f>
        <v>6.9999999999999787</v>
      </c>
      <c r="O92" s="23">
        <f t="shared" si="8"/>
        <v>3.4999999999999893</v>
      </c>
      <c r="P92" s="5"/>
    </row>
    <row r="93" spans="1:16" x14ac:dyDescent="0.2">
      <c r="A93" s="14">
        <v>43811</v>
      </c>
      <c r="B93" s="16" t="s">
        <v>99</v>
      </c>
      <c r="C93" s="5">
        <v>6889</v>
      </c>
      <c r="D93" s="5">
        <v>6</v>
      </c>
      <c r="E93" s="5">
        <v>7.75</v>
      </c>
      <c r="F93" s="4" t="s">
        <v>1</v>
      </c>
      <c r="G93" s="3" t="s">
        <v>88</v>
      </c>
      <c r="H93" s="3" t="s">
        <v>87</v>
      </c>
      <c r="I93" s="3">
        <v>12.833299999999999</v>
      </c>
      <c r="J93" s="5">
        <v>0.13120000000000001</v>
      </c>
      <c r="K93" s="5">
        <v>0.1343</v>
      </c>
      <c r="L93" s="3">
        <f t="shared" si="6"/>
        <v>3.0999999999999917E-3</v>
      </c>
      <c r="M93" s="3">
        <f t="shared" si="7"/>
        <v>3.0999999999999917</v>
      </c>
      <c r="N93" s="3">
        <f>M93*1.87</f>
        <v>5.7969999999999846</v>
      </c>
      <c r="O93" s="23">
        <f t="shared" si="8"/>
        <v>2.8984999999999923</v>
      </c>
      <c r="P93" s="5"/>
    </row>
    <row r="94" spans="1:16" x14ac:dyDescent="0.2">
      <c r="A94" s="14">
        <v>43816</v>
      </c>
      <c r="B94" s="16" t="s">
        <v>17</v>
      </c>
      <c r="C94" s="3">
        <v>6890</v>
      </c>
      <c r="D94" s="3">
        <v>8</v>
      </c>
      <c r="E94" s="5">
        <v>8.0500000000000007</v>
      </c>
      <c r="F94" s="4" t="s">
        <v>1</v>
      </c>
      <c r="G94" s="3" t="s">
        <v>114</v>
      </c>
      <c r="H94" s="3" t="s">
        <v>87</v>
      </c>
      <c r="I94" s="5">
        <v>12.333299999999999</v>
      </c>
      <c r="J94" s="3">
        <v>0.1275</v>
      </c>
      <c r="K94" s="3">
        <v>0.13159999999999999</v>
      </c>
      <c r="L94" s="3">
        <f t="shared" si="6"/>
        <v>4.0999999999999925E-3</v>
      </c>
      <c r="M94" s="3">
        <f t="shared" si="7"/>
        <v>4.0999999999999925</v>
      </c>
      <c r="N94" s="5">
        <f>M94*1.94595</f>
        <v>7.9783949999999857</v>
      </c>
      <c r="O94" s="23">
        <f t="shared" si="8"/>
        <v>3.9891974999999928</v>
      </c>
      <c r="P94" s="5"/>
    </row>
    <row r="95" spans="1:16" x14ac:dyDescent="0.2">
      <c r="A95" s="14">
        <v>43815</v>
      </c>
      <c r="B95" s="16" t="s">
        <v>48</v>
      </c>
      <c r="C95" s="5">
        <v>6891</v>
      </c>
      <c r="D95" s="3">
        <v>7</v>
      </c>
      <c r="E95" s="5">
        <v>8.15</v>
      </c>
      <c r="F95" s="4" t="s">
        <v>1</v>
      </c>
      <c r="G95" s="5" t="s">
        <v>110</v>
      </c>
      <c r="H95" s="5" t="s">
        <v>0</v>
      </c>
      <c r="I95" s="5">
        <v>12</v>
      </c>
      <c r="J95" s="5">
        <v>0.12529999999999999</v>
      </c>
      <c r="K95" s="5">
        <v>0.12809999999999999</v>
      </c>
      <c r="L95" s="5">
        <f t="shared" si="6"/>
        <v>2.7999999999999969E-3</v>
      </c>
      <c r="M95" s="5">
        <f t="shared" si="7"/>
        <v>2.7999999999999972</v>
      </c>
      <c r="N95" s="3">
        <f>M95*2</f>
        <v>5.5999999999999943</v>
      </c>
      <c r="O95" s="23">
        <f t="shared" si="8"/>
        <v>2.7999999999999972</v>
      </c>
      <c r="P95" s="5"/>
    </row>
    <row r="96" spans="1:16" x14ac:dyDescent="0.2">
      <c r="A96" s="14">
        <v>43816</v>
      </c>
      <c r="B96" s="16" t="s">
        <v>2</v>
      </c>
      <c r="C96" s="3">
        <v>6892</v>
      </c>
      <c r="D96" s="3">
        <v>1</v>
      </c>
      <c r="E96" s="3">
        <v>7.75</v>
      </c>
      <c r="F96" s="4" t="s">
        <v>1</v>
      </c>
      <c r="G96" s="3" t="s">
        <v>114</v>
      </c>
      <c r="H96" s="3" t="s">
        <v>87</v>
      </c>
      <c r="I96" s="5">
        <v>12.333299999999999</v>
      </c>
      <c r="J96" s="3">
        <v>0.12479999999999999</v>
      </c>
      <c r="K96" s="3">
        <v>0.1263</v>
      </c>
      <c r="L96" s="3">
        <f t="shared" si="6"/>
        <v>1.5000000000000013E-3</v>
      </c>
      <c r="M96" s="3">
        <f t="shared" si="7"/>
        <v>1.5000000000000013</v>
      </c>
      <c r="N96" s="5">
        <f>M96*1.94595</f>
        <v>2.9189250000000029</v>
      </c>
      <c r="O96" s="23">
        <f t="shared" si="8"/>
        <v>1.4594625000000014</v>
      </c>
      <c r="P96" s="5"/>
    </row>
    <row r="97" spans="1:16" x14ac:dyDescent="0.2">
      <c r="A97" s="13">
        <v>43811</v>
      </c>
      <c r="B97" s="18" t="s">
        <v>103</v>
      </c>
      <c r="C97" s="1">
        <v>6893</v>
      </c>
      <c r="D97" s="1">
        <v>8</v>
      </c>
      <c r="E97" s="15">
        <v>8.0500000000000007</v>
      </c>
      <c r="F97" s="2" t="s">
        <v>1</v>
      </c>
      <c r="G97" s="1" t="s">
        <v>88</v>
      </c>
      <c r="H97" s="1" t="s">
        <v>87</v>
      </c>
      <c r="I97" s="1">
        <v>12.833299999999999</v>
      </c>
      <c r="J97" s="1">
        <v>0.12859999999999999</v>
      </c>
      <c r="K97" s="1">
        <v>0.1336</v>
      </c>
      <c r="L97" s="1">
        <f t="shared" si="6"/>
        <v>5.0000000000000044E-3</v>
      </c>
      <c r="M97" s="1">
        <f t="shared" si="7"/>
        <v>5.0000000000000044</v>
      </c>
      <c r="N97" s="3">
        <f>M97*1.87</f>
        <v>9.3500000000000085</v>
      </c>
      <c r="O97" s="23">
        <f t="shared" si="8"/>
        <v>4.6750000000000043</v>
      </c>
      <c r="P97" s="5"/>
    </row>
  </sheetData>
  <sortState ref="A2:O101">
    <sortCondition ref="F2:F101"/>
    <sortCondition ref="C2:C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2393-5EBD-7344-8C90-1243AF6CAE61}">
  <dimension ref="A3:J25"/>
  <sheetViews>
    <sheetView workbookViewId="0">
      <selection activeCell="B32" sqref="B32"/>
    </sheetView>
  </sheetViews>
  <sheetFormatPr baseColWidth="10" defaultRowHeight="15" x14ac:dyDescent="0.2"/>
  <cols>
    <col min="1" max="1" width="12.1640625" bestFit="1" customWidth="1"/>
    <col min="2" max="2" width="46.5" bestFit="1" customWidth="1"/>
    <col min="3" max="3" width="46.6640625" bestFit="1" customWidth="1"/>
    <col min="4" max="4" width="45.83203125" bestFit="1" customWidth="1"/>
    <col min="5" max="5" width="48" bestFit="1" customWidth="1"/>
    <col min="6" max="6" width="48.1640625" bestFit="1" customWidth="1"/>
    <col min="7" max="7" width="47.33203125" bestFit="1" customWidth="1"/>
    <col min="8" max="8" width="43.83203125" bestFit="1" customWidth="1"/>
    <col min="9" max="9" width="44" bestFit="1" customWidth="1"/>
    <col min="10" max="10" width="43.1640625" bestFit="1" customWidth="1"/>
  </cols>
  <sheetData>
    <row r="3" spans="1:10" x14ac:dyDescent="0.2">
      <c r="A3" s="40" t="s">
        <v>152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160</v>
      </c>
      <c r="H3" t="s">
        <v>161</v>
      </c>
      <c r="I3" t="s">
        <v>162</v>
      </c>
      <c r="J3" t="s">
        <v>163</v>
      </c>
    </row>
    <row r="4" spans="1:10" x14ac:dyDescent="0.2">
      <c r="A4" s="41">
        <v>7.75</v>
      </c>
      <c r="B4" s="20">
        <v>7.7652255724282526E-2</v>
      </c>
      <c r="C4" s="20">
        <v>3.0427635209189247E-2</v>
      </c>
      <c r="D4" s="20">
        <v>12</v>
      </c>
      <c r="E4" s="20">
        <v>7.6627950600083511E-2</v>
      </c>
      <c r="F4" s="20">
        <v>2.6209583022643607E-2</v>
      </c>
      <c r="G4" s="20">
        <v>12</v>
      </c>
      <c r="H4" s="20">
        <v>0.15428020632436604</v>
      </c>
      <c r="I4" s="20">
        <v>4.4248800409855925E-2</v>
      </c>
      <c r="J4" s="20">
        <v>12</v>
      </c>
    </row>
    <row r="5" spans="1:10" x14ac:dyDescent="0.2">
      <c r="A5" s="41">
        <v>7.85</v>
      </c>
      <c r="B5" s="20">
        <v>0.1006135906835184</v>
      </c>
      <c r="C5" s="20">
        <v>4.6728967153041208E-2</v>
      </c>
      <c r="D5" s="20">
        <v>12</v>
      </c>
      <c r="E5" s="20">
        <v>8.1501326136484656E-2</v>
      </c>
      <c r="F5" s="20">
        <v>2.5537138118697809E-2</v>
      </c>
      <c r="G5" s="20">
        <v>12</v>
      </c>
      <c r="H5" s="20">
        <v>0.18211491682000311</v>
      </c>
      <c r="I5" s="20">
        <v>5.4774049652686271E-2</v>
      </c>
      <c r="J5" s="20">
        <v>12</v>
      </c>
    </row>
    <row r="6" spans="1:10" x14ac:dyDescent="0.2">
      <c r="A6" s="41">
        <v>8.0500000000000007</v>
      </c>
      <c r="B6" s="20">
        <v>0.10241934870571064</v>
      </c>
      <c r="C6" s="20">
        <v>4.3626828882643215E-2</v>
      </c>
      <c r="D6" s="20">
        <v>12</v>
      </c>
      <c r="E6" s="20">
        <v>9.2980677203025178E-2</v>
      </c>
      <c r="F6" s="20">
        <v>4.4544075855026524E-2</v>
      </c>
      <c r="G6" s="20">
        <v>12</v>
      </c>
      <c r="H6" s="20">
        <v>0.19540002590873587</v>
      </c>
      <c r="I6" s="20">
        <v>6.6648081936611481E-2</v>
      </c>
      <c r="J6" s="20">
        <v>12</v>
      </c>
    </row>
    <row r="7" spans="1:10" x14ac:dyDescent="0.2">
      <c r="A7" s="41">
        <v>8.15</v>
      </c>
      <c r="B7" s="20">
        <v>8.4138957976579262E-2</v>
      </c>
      <c r="C7" s="20">
        <v>3.5761202271098046E-2</v>
      </c>
      <c r="D7" s="20">
        <v>12</v>
      </c>
      <c r="E7" s="20">
        <v>0.10671016839596274</v>
      </c>
      <c r="F7" s="20">
        <v>5.1718891826211491E-2</v>
      </c>
      <c r="G7" s="20">
        <v>12</v>
      </c>
      <c r="H7" s="20">
        <v>0.19084912637254203</v>
      </c>
      <c r="I7" s="20">
        <v>6.8737636151329495E-2</v>
      </c>
      <c r="J7" s="20">
        <v>12</v>
      </c>
    </row>
    <row r="8" spans="1:10" x14ac:dyDescent="0.2">
      <c r="A8" s="41" t="s">
        <v>153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">
      <c r="A9" s="41" t="s">
        <v>154</v>
      </c>
      <c r="B9" s="20">
        <v>9.1206038272522716E-2</v>
      </c>
      <c r="C9" s="20">
        <v>3.9835374203383248E-2</v>
      </c>
      <c r="D9" s="20">
        <v>48</v>
      </c>
      <c r="E9" s="20">
        <v>8.9455030583889039E-2</v>
      </c>
      <c r="F9" s="20">
        <v>3.9257673532427116E-2</v>
      </c>
      <c r="G9" s="20">
        <v>48</v>
      </c>
      <c r="H9" s="20">
        <v>0.18066106885641176</v>
      </c>
      <c r="I9" s="20">
        <v>5.9716345237668327E-2</v>
      </c>
      <c r="J9" s="20">
        <v>48</v>
      </c>
    </row>
    <row r="13" spans="1:10" x14ac:dyDescent="0.2">
      <c r="A13" t="s">
        <v>164</v>
      </c>
      <c r="B13" t="s">
        <v>165</v>
      </c>
      <c r="C13" t="s">
        <v>116</v>
      </c>
      <c r="D13" t="s">
        <v>166</v>
      </c>
      <c r="E13" t="s">
        <v>117</v>
      </c>
      <c r="F13" t="s">
        <v>118</v>
      </c>
    </row>
    <row r="14" spans="1:10" x14ac:dyDescent="0.2">
      <c r="A14">
        <v>7.75</v>
      </c>
      <c r="B14" t="s">
        <v>18</v>
      </c>
      <c r="C14" s="20">
        <v>7.7652255724282526E-2</v>
      </c>
      <c r="D14" s="20">
        <v>3.0427635209189247E-2</v>
      </c>
      <c r="E14" s="20">
        <v>12</v>
      </c>
    </row>
    <row r="15" spans="1:10" x14ac:dyDescent="0.2">
      <c r="A15">
        <v>7.75</v>
      </c>
      <c r="B15" t="s">
        <v>1</v>
      </c>
      <c r="C15" s="20">
        <v>7.6627950600083511E-2</v>
      </c>
      <c r="D15" s="20">
        <v>2.6209583022643607E-2</v>
      </c>
      <c r="E15" s="20">
        <v>12</v>
      </c>
    </row>
    <row r="16" spans="1:10" x14ac:dyDescent="0.2">
      <c r="A16">
        <v>7.75</v>
      </c>
      <c r="B16" t="s">
        <v>128</v>
      </c>
      <c r="C16" s="20">
        <v>0.15428020632436604</v>
      </c>
      <c r="D16" s="20">
        <v>4.4248800409855925E-2</v>
      </c>
      <c r="E16" s="20">
        <v>12</v>
      </c>
    </row>
    <row r="17" spans="1:5" x14ac:dyDescent="0.2">
      <c r="A17">
        <v>7.85</v>
      </c>
      <c r="B17" t="s">
        <v>18</v>
      </c>
      <c r="C17" s="20">
        <v>0.1006135906835184</v>
      </c>
      <c r="D17" s="20">
        <v>4.6728967153041208E-2</v>
      </c>
      <c r="E17" s="20">
        <v>12</v>
      </c>
    </row>
    <row r="18" spans="1:5" x14ac:dyDescent="0.2">
      <c r="A18">
        <v>7.85</v>
      </c>
      <c r="B18" t="s">
        <v>1</v>
      </c>
      <c r="C18" s="20">
        <v>8.1501326136484656E-2</v>
      </c>
      <c r="D18" s="20">
        <v>2.5537138118697809E-2</v>
      </c>
      <c r="E18" s="20">
        <v>12</v>
      </c>
    </row>
    <row r="19" spans="1:5" x14ac:dyDescent="0.2">
      <c r="A19">
        <v>7.85</v>
      </c>
      <c r="B19" t="s">
        <v>128</v>
      </c>
      <c r="C19" s="20">
        <v>0.18211491682000311</v>
      </c>
      <c r="D19" s="20">
        <v>5.4774049652686271E-2</v>
      </c>
      <c r="E19" s="20">
        <v>12</v>
      </c>
    </row>
    <row r="20" spans="1:5" x14ac:dyDescent="0.2">
      <c r="A20">
        <v>8.0500000000000007</v>
      </c>
      <c r="B20" t="s">
        <v>18</v>
      </c>
      <c r="C20" s="20">
        <v>0.10241934870571064</v>
      </c>
      <c r="D20" s="20">
        <v>4.3626828882643215E-2</v>
      </c>
      <c r="E20" s="20">
        <v>12</v>
      </c>
    </row>
    <row r="21" spans="1:5" x14ac:dyDescent="0.2">
      <c r="A21">
        <v>8.0500000000000007</v>
      </c>
      <c r="B21" t="s">
        <v>1</v>
      </c>
      <c r="C21" s="20">
        <v>9.2980677203025178E-2</v>
      </c>
      <c r="D21" s="20">
        <v>4.4544075855026524E-2</v>
      </c>
      <c r="E21" s="20">
        <v>12</v>
      </c>
    </row>
    <row r="22" spans="1:5" x14ac:dyDescent="0.2">
      <c r="A22">
        <v>8.0500000000000007</v>
      </c>
      <c r="B22" t="s">
        <v>128</v>
      </c>
      <c r="C22" s="20">
        <v>0.19540002590873587</v>
      </c>
      <c r="D22" s="20">
        <v>6.6648081936611481E-2</v>
      </c>
      <c r="E22" s="20">
        <v>12</v>
      </c>
    </row>
    <row r="23" spans="1:5" x14ac:dyDescent="0.2">
      <c r="A23">
        <v>8.15</v>
      </c>
      <c r="B23" t="s">
        <v>18</v>
      </c>
      <c r="C23" s="20">
        <v>8.4138957976579262E-2</v>
      </c>
      <c r="D23" s="20">
        <v>3.5761202271098046E-2</v>
      </c>
      <c r="E23" s="20">
        <v>12</v>
      </c>
    </row>
    <row r="24" spans="1:5" x14ac:dyDescent="0.2">
      <c r="A24">
        <v>8.15</v>
      </c>
      <c r="B24" t="s">
        <v>1</v>
      </c>
      <c r="C24" s="20">
        <v>0.10671016839596274</v>
      </c>
      <c r="D24" s="20">
        <v>5.1718891826211491E-2</v>
      </c>
      <c r="E24" s="20">
        <v>12</v>
      </c>
    </row>
    <row r="25" spans="1:5" x14ac:dyDescent="0.2">
      <c r="A25">
        <v>8.15</v>
      </c>
      <c r="B25" t="s">
        <v>128</v>
      </c>
      <c r="C25" s="42">
        <v>0.19084912600000001</v>
      </c>
      <c r="D25" s="42">
        <v>6.8737636000000005E-2</v>
      </c>
      <c r="E25" s="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condensed</vt:lpstr>
      <vt:lpstr>raw</vt:lpstr>
      <vt:lpstr>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</dc:creator>
  <cp:lastModifiedBy>John Morris</cp:lastModifiedBy>
  <dcterms:created xsi:type="dcterms:W3CDTF">2019-12-17T16:03:27Z</dcterms:created>
  <dcterms:modified xsi:type="dcterms:W3CDTF">2020-11-30T12:54:58Z</dcterms:modified>
</cp:coreProperties>
</file>