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morris/Desktop/SpongeExp1/finalizedData/buoyantWeight/"/>
    </mc:Choice>
  </mc:AlternateContent>
  <xr:revisionPtr revIDLastSave="0" documentId="13_ncr:1_{3820574F-902E-C440-A5D6-5B1971811419}" xr6:coauthVersionLast="37" xr6:coauthVersionMax="37" xr10:uidLastSave="{00000000-0000-0000-0000-000000000000}"/>
  <bookViews>
    <workbookView xWindow="36020" yWindow="1260" windowWidth="28800" windowHeight="16420" activeTab="2" xr2:uid="{00000000-000D-0000-FFFF-FFFF00000000}"/>
  </bookViews>
  <sheets>
    <sheet name="11_20_19" sheetId="2" r:id="rId1"/>
    <sheet name="12_19_19" sheetId="3" r:id="rId2"/>
    <sheet name="Comparison" sheetId="13" r:id="rId3"/>
    <sheet name="pivot" sheetId="20" r:id="rId4"/>
    <sheet name="pivot2" sheetId="21" r:id="rId5"/>
  </sheets>
  <calcPr calcId="179021"/>
  <pivotCaches>
    <pivotCache cacheId="16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0" l="1"/>
  <c r="E23" i="20"/>
  <c r="E24" i="20"/>
  <c r="E21" i="20"/>
  <c r="O2" i="13" l="1"/>
  <c r="Q2" i="13" s="1"/>
  <c r="R2" i="13" s="1"/>
  <c r="O3" i="13"/>
  <c r="Q3" i="13" s="1"/>
  <c r="R3" i="13" s="1"/>
  <c r="O4" i="13"/>
  <c r="Q4" i="13" s="1"/>
  <c r="R4" i="13" s="1"/>
  <c r="O5" i="13"/>
  <c r="O6" i="13"/>
  <c r="O7" i="13"/>
  <c r="O8" i="13"/>
  <c r="O9" i="13"/>
  <c r="O10" i="13"/>
  <c r="O11" i="13"/>
  <c r="Q11" i="13" s="1"/>
  <c r="R11" i="13" s="1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Q13" i="13" l="1"/>
  <c r="R13" i="13" s="1"/>
  <c r="Q14" i="13"/>
  <c r="Q15" i="13"/>
  <c r="R15" i="13" s="1"/>
  <c r="Q16" i="13"/>
  <c r="R16" i="13" s="1"/>
  <c r="Q17" i="13"/>
  <c r="R17" i="13" s="1"/>
  <c r="Q18" i="13"/>
  <c r="Q19" i="13"/>
  <c r="R19" i="13" s="1"/>
  <c r="Q20" i="13"/>
  <c r="R20" i="13" s="1"/>
  <c r="Q21" i="13"/>
  <c r="R21" i="13" s="1"/>
  <c r="Q22" i="13"/>
  <c r="Q25" i="13"/>
  <c r="R25" i="13" s="1"/>
  <c r="Q26" i="13"/>
  <c r="Q27" i="13"/>
  <c r="R27" i="13" s="1"/>
  <c r="Q28" i="13"/>
  <c r="R28" i="13" s="1"/>
  <c r="Q29" i="13"/>
  <c r="R29" i="13" s="1"/>
  <c r="Q30" i="13"/>
  <c r="Q31" i="13"/>
  <c r="R31" i="13" s="1"/>
  <c r="Q32" i="13"/>
  <c r="R32" i="13" s="1"/>
  <c r="Q35" i="13"/>
  <c r="R35" i="13" s="1"/>
  <c r="Q36" i="13"/>
  <c r="R36" i="13" s="1"/>
  <c r="Q37" i="13"/>
  <c r="R37" i="13" s="1"/>
  <c r="Q38" i="13"/>
  <c r="Q39" i="13"/>
  <c r="R39" i="13" s="1"/>
  <c r="Q40" i="13"/>
  <c r="R40" i="13" s="1"/>
  <c r="Q41" i="13"/>
  <c r="R41" i="13" s="1"/>
  <c r="Q42" i="13"/>
  <c r="Q43" i="13"/>
  <c r="R43" i="13" s="1"/>
  <c r="Q46" i="13"/>
  <c r="Q47" i="13"/>
  <c r="R47" i="13" s="1"/>
  <c r="Q48" i="13"/>
  <c r="R48" i="13" s="1"/>
  <c r="Q49" i="13"/>
  <c r="R49" i="13" s="1"/>
  <c r="Q50" i="13"/>
  <c r="Q51" i="13"/>
  <c r="R51" i="13" s="1"/>
  <c r="Q52" i="13"/>
  <c r="R52" i="13" s="1"/>
  <c r="Q53" i="13"/>
  <c r="R53" i="13" s="1"/>
  <c r="Q54" i="13"/>
  <c r="Q57" i="13"/>
  <c r="R57" i="13" s="1"/>
  <c r="Q58" i="13"/>
  <c r="Q59" i="13"/>
  <c r="R59" i="13" s="1"/>
  <c r="Q60" i="13"/>
  <c r="R60" i="13" s="1"/>
  <c r="Q61" i="13"/>
  <c r="R61" i="13" s="1"/>
  <c r="Q62" i="13"/>
  <c r="Q63" i="13"/>
  <c r="R63" i="13" s="1"/>
  <c r="Q64" i="13"/>
  <c r="R64" i="13" s="1"/>
  <c r="Q65" i="13"/>
  <c r="R65" i="13" s="1"/>
  <c r="Q68" i="13"/>
  <c r="R68" i="13" s="1"/>
  <c r="Q69" i="13"/>
  <c r="R69" i="13" s="1"/>
  <c r="Q70" i="13"/>
  <c r="Q71" i="13"/>
  <c r="R71" i="13" s="1"/>
  <c r="Q72" i="13"/>
  <c r="R72" i="13" s="1"/>
  <c r="Q73" i="13"/>
  <c r="R73" i="13" s="1"/>
  <c r="Q74" i="13"/>
  <c r="Q75" i="13"/>
  <c r="R75" i="13" s="1"/>
  <c r="Q76" i="13"/>
  <c r="R76" i="13" s="1"/>
  <c r="Q79" i="13"/>
  <c r="R79" i="13" s="1"/>
  <c r="Q80" i="13"/>
  <c r="R80" i="13" s="1"/>
  <c r="Q81" i="13"/>
  <c r="R81" i="13" s="1"/>
  <c r="Q82" i="13"/>
  <c r="Q83" i="13"/>
  <c r="R83" i="13" s="1"/>
  <c r="Q84" i="13"/>
  <c r="R84" i="13" s="1"/>
  <c r="Q85" i="13"/>
  <c r="R85" i="13" s="1"/>
  <c r="Q86" i="13"/>
  <c r="Q5" i="13"/>
  <c r="R5" i="13" s="1"/>
  <c r="Q6" i="13"/>
  <c r="Q7" i="13"/>
  <c r="R7" i="13" s="1"/>
  <c r="Q8" i="13"/>
  <c r="R8" i="13" s="1"/>
  <c r="Q9" i="13"/>
  <c r="R9" i="13" s="1"/>
  <c r="Q10" i="13"/>
  <c r="Q88" i="13"/>
  <c r="R88" i="13" s="1"/>
  <c r="Q87" i="13"/>
  <c r="R87" i="13" s="1"/>
  <c r="Q78" i="13"/>
  <c r="Q77" i="13"/>
  <c r="R77" i="13" s="1"/>
  <c r="Q67" i="13"/>
  <c r="R67" i="13" s="1"/>
  <c r="Q66" i="13"/>
  <c r="Q56" i="13"/>
  <c r="R56" i="13" s="1"/>
  <c r="Q55" i="13"/>
  <c r="R55" i="13" s="1"/>
  <c r="Q45" i="13"/>
  <c r="R45" i="13" s="1"/>
  <c r="Q44" i="13"/>
  <c r="R44" i="13" s="1"/>
  <c r="Q34" i="13"/>
  <c r="Q33" i="13"/>
  <c r="R33" i="13" s="1"/>
  <c r="Q24" i="13"/>
  <c r="R24" i="13" s="1"/>
  <c r="Q23" i="13"/>
  <c r="R23" i="13" s="1"/>
  <c r="Q12" i="13"/>
  <c r="R12" i="13" s="1"/>
  <c r="R34" i="13" l="1"/>
  <c r="R78" i="13"/>
  <c r="R86" i="13"/>
  <c r="R82" i="13"/>
  <c r="R62" i="13"/>
  <c r="R38" i="13"/>
  <c r="R22" i="13"/>
  <c r="R14" i="13"/>
  <c r="R66" i="13"/>
  <c r="R58" i="13"/>
  <c r="R42" i="13"/>
  <c r="R18" i="13"/>
  <c r="R10" i="13"/>
  <c r="R6" i="13"/>
  <c r="R74" i="13"/>
  <c r="R70" i="13"/>
  <c r="R54" i="13"/>
  <c r="R50" i="13"/>
  <c r="R46" i="13"/>
  <c r="R30" i="13"/>
  <c r="R26" i="13"/>
  <c r="H7" i="13"/>
  <c r="H8" i="13"/>
  <c r="H9" i="13"/>
  <c r="H4" i="13"/>
  <c r="H6" i="13"/>
  <c r="H3" i="13"/>
  <c r="H10" i="13"/>
  <c r="H2" i="13"/>
  <c r="H11" i="13"/>
  <c r="H12" i="13"/>
  <c r="H51" i="13"/>
  <c r="H53" i="13"/>
  <c r="H54" i="13"/>
  <c r="H49" i="13"/>
  <c r="H50" i="13"/>
  <c r="H47" i="13"/>
  <c r="H48" i="13"/>
  <c r="H46" i="13"/>
  <c r="H52" i="13"/>
  <c r="H55" i="13"/>
  <c r="H56" i="13"/>
  <c r="H30" i="13"/>
  <c r="H31" i="13"/>
  <c r="H32" i="13"/>
  <c r="H28" i="13"/>
  <c r="H29" i="13"/>
  <c r="H26" i="13"/>
  <c r="H25" i="13"/>
  <c r="H27" i="13"/>
  <c r="H34" i="13"/>
  <c r="H33" i="13"/>
  <c r="H41" i="13"/>
  <c r="H42" i="13"/>
  <c r="H43" i="13"/>
  <c r="H39" i="13"/>
  <c r="H40" i="13"/>
  <c r="H36" i="13"/>
  <c r="H37" i="13"/>
  <c r="H38" i="13"/>
  <c r="H35" i="13"/>
  <c r="H45" i="13"/>
  <c r="H44" i="13"/>
  <c r="H73" i="13"/>
  <c r="H74" i="13"/>
  <c r="H75" i="13"/>
  <c r="H76" i="13"/>
  <c r="H68" i="13"/>
  <c r="H72" i="13"/>
  <c r="H70" i="13"/>
  <c r="H71" i="13"/>
  <c r="H69" i="13"/>
  <c r="H78" i="13"/>
  <c r="H77" i="13"/>
  <c r="H19" i="13"/>
  <c r="H21" i="13"/>
  <c r="H22" i="13"/>
  <c r="H16" i="13"/>
  <c r="H17" i="13"/>
  <c r="H18" i="13"/>
  <c r="H14" i="13"/>
  <c r="H15" i="13"/>
  <c r="H20" i="13"/>
  <c r="H13" i="13"/>
  <c r="H23" i="13"/>
  <c r="H24" i="13"/>
  <c r="H83" i="13"/>
  <c r="H86" i="13"/>
  <c r="H82" i="13"/>
  <c r="H84" i="13"/>
  <c r="H85" i="13"/>
  <c r="H80" i="13"/>
  <c r="H81" i="13"/>
  <c r="H79" i="13"/>
  <c r="H87" i="13"/>
  <c r="H88" i="13"/>
  <c r="H61" i="13"/>
  <c r="H63" i="13"/>
  <c r="H62" i="13"/>
  <c r="H64" i="13"/>
  <c r="H60" i="13"/>
  <c r="H59" i="13"/>
  <c r="H58" i="13"/>
  <c r="H65" i="13"/>
  <c r="H57" i="13"/>
  <c r="H66" i="13"/>
  <c r="H67" i="13"/>
  <c r="H5" i="13"/>
  <c r="I7" i="3"/>
  <c r="J7" i="3" s="1"/>
  <c r="I8" i="3"/>
  <c r="J8" i="3" s="1"/>
  <c r="I9" i="3"/>
  <c r="J9" i="3" s="1"/>
  <c r="I4" i="3"/>
  <c r="J4" i="3" s="1"/>
  <c r="I6" i="3"/>
  <c r="J6" i="3" s="1"/>
  <c r="I3" i="3"/>
  <c r="J3" i="3" s="1"/>
  <c r="I10" i="3"/>
  <c r="J10" i="3" s="1"/>
  <c r="I2" i="3"/>
  <c r="J2" i="3" s="1"/>
  <c r="I11" i="3"/>
  <c r="J11" i="3" s="1"/>
  <c r="I12" i="3"/>
  <c r="J12" i="3" s="1"/>
  <c r="I51" i="3"/>
  <c r="J51" i="3" s="1"/>
  <c r="I53" i="3"/>
  <c r="J53" i="3" s="1"/>
  <c r="I54" i="3"/>
  <c r="J54" i="3" s="1"/>
  <c r="I49" i="3"/>
  <c r="J49" i="3" s="1"/>
  <c r="I50" i="3"/>
  <c r="J50" i="3" s="1"/>
  <c r="I47" i="3"/>
  <c r="J47" i="3" s="1"/>
  <c r="I48" i="3"/>
  <c r="J48" i="3" s="1"/>
  <c r="I46" i="3"/>
  <c r="J46" i="3" s="1"/>
  <c r="I52" i="3"/>
  <c r="J52" i="3" s="1"/>
  <c r="I55" i="3"/>
  <c r="J55" i="3" s="1"/>
  <c r="I56" i="3"/>
  <c r="J56" i="3" s="1"/>
  <c r="I30" i="3"/>
  <c r="J30" i="3" s="1"/>
  <c r="I31" i="3"/>
  <c r="J31" i="3" s="1"/>
  <c r="I32" i="3"/>
  <c r="J32" i="3" s="1"/>
  <c r="I28" i="3"/>
  <c r="J28" i="3" s="1"/>
  <c r="I29" i="3"/>
  <c r="J29" i="3" s="1"/>
  <c r="I26" i="3"/>
  <c r="J26" i="3" s="1"/>
  <c r="I25" i="3"/>
  <c r="J25" i="3" s="1"/>
  <c r="I27" i="3"/>
  <c r="J27" i="3" s="1"/>
  <c r="I34" i="3"/>
  <c r="J34" i="3" s="1"/>
  <c r="I33" i="3"/>
  <c r="J33" i="3" s="1"/>
  <c r="I41" i="3"/>
  <c r="J41" i="3" s="1"/>
  <c r="I42" i="3"/>
  <c r="J42" i="3" s="1"/>
  <c r="I43" i="3"/>
  <c r="J43" i="3" s="1"/>
  <c r="I39" i="3"/>
  <c r="J39" i="3" s="1"/>
  <c r="I40" i="3"/>
  <c r="J40" i="3" s="1"/>
  <c r="I36" i="3"/>
  <c r="J36" i="3" s="1"/>
  <c r="I37" i="3"/>
  <c r="J37" i="3" s="1"/>
  <c r="I38" i="3"/>
  <c r="J38" i="3" s="1"/>
  <c r="I35" i="3"/>
  <c r="J35" i="3" s="1"/>
  <c r="I45" i="3"/>
  <c r="J45" i="3" s="1"/>
  <c r="I44" i="3"/>
  <c r="J44" i="3" s="1"/>
  <c r="I73" i="3"/>
  <c r="J73" i="3" s="1"/>
  <c r="I74" i="3"/>
  <c r="J74" i="3" s="1"/>
  <c r="I75" i="3"/>
  <c r="J75" i="3" s="1"/>
  <c r="I76" i="3"/>
  <c r="J76" i="3" s="1"/>
  <c r="I68" i="3"/>
  <c r="J68" i="3" s="1"/>
  <c r="I72" i="3"/>
  <c r="J72" i="3" s="1"/>
  <c r="I70" i="3"/>
  <c r="J70" i="3" s="1"/>
  <c r="I71" i="3"/>
  <c r="J71" i="3" s="1"/>
  <c r="I69" i="3"/>
  <c r="J69" i="3" s="1"/>
  <c r="I78" i="3"/>
  <c r="J78" i="3" s="1"/>
  <c r="I77" i="3"/>
  <c r="J77" i="3" s="1"/>
  <c r="I19" i="3"/>
  <c r="J19" i="3" s="1"/>
  <c r="I21" i="3"/>
  <c r="J21" i="3" s="1"/>
  <c r="I22" i="3"/>
  <c r="J22" i="3" s="1"/>
  <c r="I16" i="3"/>
  <c r="J16" i="3" s="1"/>
  <c r="I17" i="3"/>
  <c r="J17" i="3" s="1"/>
  <c r="I18" i="3"/>
  <c r="J18" i="3" s="1"/>
  <c r="I14" i="3"/>
  <c r="J14" i="3" s="1"/>
  <c r="I15" i="3"/>
  <c r="J15" i="3" s="1"/>
  <c r="I20" i="3"/>
  <c r="J20" i="3" s="1"/>
  <c r="I13" i="3"/>
  <c r="J13" i="3" s="1"/>
  <c r="I23" i="3"/>
  <c r="J23" i="3" s="1"/>
  <c r="I24" i="3"/>
  <c r="J24" i="3" s="1"/>
  <c r="I83" i="3"/>
  <c r="J83" i="3" s="1"/>
  <c r="I86" i="3"/>
  <c r="J86" i="3" s="1"/>
  <c r="I82" i="3"/>
  <c r="J82" i="3" s="1"/>
  <c r="I84" i="3"/>
  <c r="J84" i="3" s="1"/>
  <c r="I85" i="3"/>
  <c r="J85" i="3" s="1"/>
  <c r="I80" i="3"/>
  <c r="J80" i="3" s="1"/>
  <c r="I81" i="3"/>
  <c r="J81" i="3" s="1"/>
  <c r="I79" i="3"/>
  <c r="J79" i="3" s="1"/>
  <c r="I87" i="3"/>
  <c r="J87" i="3" s="1"/>
  <c r="I88" i="3"/>
  <c r="J88" i="3" s="1"/>
  <c r="I61" i="3"/>
  <c r="J61" i="3" s="1"/>
  <c r="I63" i="3"/>
  <c r="J63" i="3" s="1"/>
  <c r="I62" i="3"/>
  <c r="J62" i="3" s="1"/>
  <c r="I64" i="3"/>
  <c r="J64" i="3" s="1"/>
  <c r="I60" i="3"/>
  <c r="J60" i="3" s="1"/>
  <c r="I59" i="3"/>
  <c r="J59" i="3" s="1"/>
  <c r="I58" i="3"/>
  <c r="J58" i="3" s="1"/>
  <c r="I65" i="3"/>
  <c r="J65" i="3" s="1"/>
  <c r="I57" i="3"/>
  <c r="J57" i="3" s="1"/>
  <c r="I66" i="3"/>
  <c r="J66" i="3" s="1"/>
  <c r="I67" i="3"/>
  <c r="J67" i="3" s="1"/>
  <c r="I5" i="3"/>
  <c r="J5" i="3" s="1"/>
  <c r="J46" i="2"/>
  <c r="J43" i="2"/>
  <c r="J71" i="2"/>
  <c r="J83" i="2"/>
  <c r="I7" i="2"/>
  <c r="J7" i="2" s="1"/>
  <c r="I8" i="2"/>
  <c r="J8" i="2" s="1"/>
  <c r="I9" i="2"/>
  <c r="J9" i="2" s="1"/>
  <c r="I4" i="2"/>
  <c r="J4" i="2" s="1"/>
  <c r="I6" i="2"/>
  <c r="J6" i="2" s="1"/>
  <c r="I3" i="2"/>
  <c r="J3" i="2" s="1"/>
  <c r="I10" i="2"/>
  <c r="J10" i="2" s="1"/>
  <c r="I2" i="2"/>
  <c r="J2" i="2" s="1"/>
  <c r="I11" i="2"/>
  <c r="J11" i="2" s="1"/>
  <c r="I12" i="2"/>
  <c r="J12" i="2" s="1"/>
  <c r="I51" i="2"/>
  <c r="J51" i="2" s="1"/>
  <c r="I53" i="2"/>
  <c r="J53" i="2" s="1"/>
  <c r="I54" i="2"/>
  <c r="J54" i="2" s="1"/>
  <c r="I49" i="2"/>
  <c r="J49" i="2" s="1"/>
  <c r="I50" i="2"/>
  <c r="J50" i="2" s="1"/>
  <c r="I47" i="2"/>
  <c r="J47" i="2" s="1"/>
  <c r="I48" i="2"/>
  <c r="J48" i="2" s="1"/>
  <c r="I46" i="2"/>
  <c r="I52" i="2"/>
  <c r="J52" i="2" s="1"/>
  <c r="I55" i="2"/>
  <c r="J55" i="2" s="1"/>
  <c r="I56" i="2"/>
  <c r="J56" i="2" s="1"/>
  <c r="I30" i="2"/>
  <c r="J30" i="2" s="1"/>
  <c r="I31" i="2"/>
  <c r="J31" i="2" s="1"/>
  <c r="I32" i="2"/>
  <c r="J32" i="2" s="1"/>
  <c r="I28" i="2"/>
  <c r="J28" i="2" s="1"/>
  <c r="I29" i="2"/>
  <c r="J29" i="2" s="1"/>
  <c r="I26" i="2"/>
  <c r="J26" i="2" s="1"/>
  <c r="I25" i="2"/>
  <c r="J25" i="2" s="1"/>
  <c r="I27" i="2"/>
  <c r="J27" i="2" s="1"/>
  <c r="I34" i="2"/>
  <c r="J34" i="2" s="1"/>
  <c r="I33" i="2"/>
  <c r="J33" i="2" s="1"/>
  <c r="I41" i="2"/>
  <c r="J41" i="2" s="1"/>
  <c r="I42" i="2"/>
  <c r="J42" i="2" s="1"/>
  <c r="I43" i="2"/>
  <c r="I39" i="2"/>
  <c r="J39" i="2" s="1"/>
  <c r="I40" i="2"/>
  <c r="J40" i="2" s="1"/>
  <c r="I36" i="2"/>
  <c r="J36" i="2" s="1"/>
  <c r="I37" i="2"/>
  <c r="J37" i="2" s="1"/>
  <c r="I38" i="2"/>
  <c r="J38" i="2" s="1"/>
  <c r="I35" i="2"/>
  <c r="J35" i="2" s="1"/>
  <c r="I45" i="2"/>
  <c r="J45" i="2" s="1"/>
  <c r="I44" i="2"/>
  <c r="J44" i="2" s="1"/>
  <c r="I73" i="2"/>
  <c r="J73" i="2" s="1"/>
  <c r="I74" i="2"/>
  <c r="J74" i="2" s="1"/>
  <c r="I75" i="2"/>
  <c r="J75" i="2" s="1"/>
  <c r="I76" i="2"/>
  <c r="J76" i="2" s="1"/>
  <c r="I68" i="2"/>
  <c r="J68" i="2" s="1"/>
  <c r="I72" i="2"/>
  <c r="J72" i="2" s="1"/>
  <c r="I70" i="2"/>
  <c r="J70" i="2" s="1"/>
  <c r="I71" i="2"/>
  <c r="I69" i="2"/>
  <c r="J69" i="2" s="1"/>
  <c r="I78" i="2"/>
  <c r="J78" i="2" s="1"/>
  <c r="I77" i="2"/>
  <c r="J77" i="2" s="1"/>
  <c r="I19" i="2"/>
  <c r="J19" i="2" s="1"/>
  <c r="I21" i="2"/>
  <c r="J21" i="2" s="1"/>
  <c r="I22" i="2"/>
  <c r="J22" i="2" s="1"/>
  <c r="I16" i="2"/>
  <c r="J16" i="2" s="1"/>
  <c r="I17" i="2"/>
  <c r="J17" i="2" s="1"/>
  <c r="I18" i="2"/>
  <c r="J18" i="2" s="1"/>
  <c r="I14" i="2"/>
  <c r="J14" i="2" s="1"/>
  <c r="I15" i="2"/>
  <c r="J15" i="2" s="1"/>
  <c r="I20" i="2"/>
  <c r="J20" i="2" s="1"/>
  <c r="I13" i="2"/>
  <c r="J13" i="2" s="1"/>
  <c r="I23" i="2"/>
  <c r="J23" i="2" s="1"/>
  <c r="I24" i="2"/>
  <c r="J24" i="2" s="1"/>
  <c r="I83" i="2"/>
  <c r="I86" i="2"/>
  <c r="J86" i="2" s="1"/>
  <c r="I82" i="2"/>
  <c r="J82" i="2" s="1"/>
  <c r="I84" i="2"/>
  <c r="J84" i="2" s="1"/>
  <c r="I85" i="2"/>
  <c r="J85" i="2" s="1"/>
  <c r="I80" i="2"/>
  <c r="J80" i="2" s="1"/>
  <c r="I81" i="2"/>
  <c r="J81" i="2" s="1"/>
  <c r="I79" i="2"/>
  <c r="J79" i="2" s="1"/>
  <c r="I87" i="2"/>
  <c r="J87" i="2" s="1"/>
  <c r="I88" i="2"/>
  <c r="J88" i="2" s="1"/>
  <c r="I61" i="2"/>
  <c r="J61" i="2" s="1"/>
  <c r="I63" i="2"/>
  <c r="J63" i="2" s="1"/>
  <c r="I62" i="2"/>
  <c r="J62" i="2" s="1"/>
  <c r="I64" i="2"/>
  <c r="J64" i="2" s="1"/>
  <c r="I60" i="2"/>
  <c r="J60" i="2" s="1"/>
  <c r="I59" i="2"/>
  <c r="J59" i="2" s="1"/>
  <c r="I58" i="2"/>
  <c r="J58" i="2" s="1"/>
  <c r="I65" i="2"/>
  <c r="J65" i="2" s="1"/>
  <c r="I57" i="2"/>
  <c r="J57" i="2" s="1"/>
  <c r="I66" i="2"/>
  <c r="J66" i="2" s="1"/>
  <c r="I67" i="2"/>
  <c r="J67" i="2" s="1"/>
  <c r="I5" i="2"/>
  <c r="J5" i="2" s="1"/>
  <c r="K59" i="13" l="1"/>
  <c r="M59" i="13" s="1"/>
  <c r="I59" i="13"/>
  <c r="J59" i="13" s="1"/>
  <c r="V59" i="13" s="1"/>
  <c r="K5" i="13"/>
  <c r="M5" i="13" s="1"/>
  <c r="I5" i="13"/>
  <c r="J5" i="13" s="1"/>
  <c r="V5" i="13" s="1"/>
  <c r="K65" i="13"/>
  <c r="M65" i="13" s="1"/>
  <c r="I65" i="13"/>
  <c r="J65" i="13" s="1"/>
  <c r="V65" i="13" s="1"/>
  <c r="K64" i="13"/>
  <c r="M64" i="13" s="1"/>
  <c r="I64" i="13"/>
  <c r="J64" i="13" s="1"/>
  <c r="V64" i="13" s="1"/>
  <c r="K88" i="13"/>
  <c r="I88" i="13"/>
  <c r="J88" i="13" s="1"/>
  <c r="V88" i="13" s="1"/>
  <c r="K80" i="13"/>
  <c r="M80" i="13" s="1"/>
  <c r="I80" i="13"/>
  <c r="J80" i="13" s="1"/>
  <c r="V80" i="13" s="1"/>
  <c r="K86" i="13"/>
  <c r="I86" i="13"/>
  <c r="J86" i="13" s="1"/>
  <c r="V86" i="13" s="1"/>
  <c r="K13" i="13"/>
  <c r="M13" i="13" s="1"/>
  <c r="I13" i="13"/>
  <c r="J13" i="13" s="1"/>
  <c r="V13" i="13" s="1"/>
  <c r="K18" i="13"/>
  <c r="M18" i="13" s="1"/>
  <c r="I18" i="13"/>
  <c r="J18" i="13" s="1"/>
  <c r="V18" i="13" s="1"/>
  <c r="K21" i="13"/>
  <c r="M21" i="13" s="1"/>
  <c r="I21" i="13"/>
  <c r="J21" i="13" s="1"/>
  <c r="V21" i="13" s="1"/>
  <c r="K69" i="13"/>
  <c r="M69" i="13" s="1"/>
  <c r="I69" i="13"/>
  <c r="J69" i="13" s="1"/>
  <c r="V69" i="13" s="1"/>
  <c r="K68" i="13"/>
  <c r="M68" i="13" s="1"/>
  <c r="I68" i="13"/>
  <c r="J68" i="13" s="1"/>
  <c r="V68" i="13" s="1"/>
  <c r="K73" i="13"/>
  <c r="M73" i="13" s="1"/>
  <c r="I73" i="13"/>
  <c r="J73" i="13" s="1"/>
  <c r="V73" i="13" s="1"/>
  <c r="K38" i="13"/>
  <c r="M38" i="13" s="1"/>
  <c r="I38" i="13"/>
  <c r="J38" i="13" s="1"/>
  <c r="V38" i="13" s="1"/>
  <c r="K39" i="13"/>
  <c r="M39" i="13" s="1"/>
  <c r="I39" i="13"/>
  <c r="J39" i="13" s="1"/>
  <c r="V39" i="13" s="1"/>
  <c r="K33" i="13"/>
  <c r="M33" i="13" s="1"/>
  <c r="I33" i="13"/>
  <c r="J33" i="13" s="1"/>
  <c r="V33" i="13" s="1"/>
  <c r="K26" i="13"/>
  <c r="M26" i="13" s="1"/>
  <c r="I26" i="13"/>
  <c r="J26" i="13" s="1"/>
  <c r="V26" i="13" s="1"/>
  <c r="K31" i="13"/>
  <c r="M31" i="13" s="1"/>
  <c r="I31" i="13"/>
  <c r="J31" i="13" s="1"/>
  <c r="V31" i="13" s="1"/>
  <c r="K52" i="13"/>
  <c r="M52" i="13" s="1"/>
  <c r="I52" i="13"/>
  <c r="J52" i="13" s="1"/>
  <c r="V52" i="13" s="1"/>
  <c r="K50" i="13"/>
  <c r="M50" i="13" s="1"/>
  <c r="I50" i="13"/>
  <c r="J50" i="13" s="1"/>
  <c r="V50" i="13" s="1"/>
  <c r="K51" i="13"/>
  <c r="I51" i="13"/>
  <c r="J51" i="13" s="1"/>
  <c r="V51" i="13" s="1"/>
  <c r="K10" i="13"/>
  <c r="M10" i="13" s="1"/>
  <c r="I10" i="13"/>
  <c r="J10" i="13" s="1"/>
  <c r="V10" i="13" s="1"/>
  <c r="K9" i="13"/>
  <c r="I9" i="13"/>
  <c r="J9" i="13" s="1"/>
  <c r="V9" i="13" s="1"/>
  <c r="K67" i="13"/>
  <c r="M67" i="13" s="1"/>
  <c r="I67" i="13"/>
  <c r="J67" i="13" s="1"/>
  <c r="V67" i="13" s="1"/>
  <c r="K58" i="13"/>
  <c r="M58" i="13" s="1"/>
  <c r="I58" i="13"/>
  <c r="J58" i="13" s="1"/>
  <c r="V58" i="13" s="1"/>
  <c r="K62" i="13"/>
  <c r="M62" i="13" s="1"/>
  <c r="I62" i="13"/>
  <c r="J62" i="13" s="1"/>
  <c r="V62" i="13" s="1"/>
  <c r="K87" i="13"/>
  <c r="M87" i="13" s="1"/>
  <c r="I87" i="13"/>
  <c r="J87" i="13" s="1"/>
  <c r="V87" i="13" s="1"/>
  <c r="K85" i="13"/>
  <c r="M85" i="13" s="1"/>
  <c r="I85" i="13"/>
  <c r="J85" i="13" s="1"/>
  <c r="V85" i="13" s="1"/>
  <c r="K83" i="13"/>
  <c r="M83" i="13" s="1"/>
  <c r="I83" i="13"/>
  <c r="J83" i="13" s="1"/>
  <c r="V83" i="13" s="1"/>
  <c r="K20" i="13"/>
  <c r="M20" i="13" s="1"/>
  <c r="I20" i="13"/>
  <c r="J20" i="13" s="1"/>
  <c r="V20" i="13" s="1"/>
  <c r="K17" i="13"/>
  <c r="M17" i="13" s="1"/>
  <c r="I17" i="13"/>
  <c r="J17" i="13" s="1"/>
  <c r="V17" i="13" s="1"/>
  <c r="K19" i="13"/>
  <c r="M19" i="13" s="1"/>
  <c r="I19" i="13"/>
  <c r="J19" i="13" s="1"/>
  <c r="V19" i="13" s="1"/>
  <c r="K71" i="13"/>
  <c r="I71" i="13"/>
  <c r="J71" i="13" s="1"/>
  <c r="V71" i="13" s="1"/>
  <c r="K76" i="13"/>
  <c r="M76" i="13" s="1"/>
  <c r="I76" i="13"/>
  <c r="J76" i="13" s="1"/>
  <c r="V76" i="13" s="1"/>
  <c r="K44" i="13"/>
  <c r="I44" i="13"/>
  <c r="J44" i="13" s="1"/>
  <c r="V44" i="13" s="1"/>
  <c r="K37" i="13"/>
  <c r="M37" i="13" s="1"/>
  <c r="I37" i="13"/>
  <c r="J37" i="13" s="1"/>
  <c r="V37" i="13" s="1"/>
  <c r="K43" i="13"/>
  <c r="M43" i="13" s="1"/>
  <c r="I43" i="13"/>
  <c r="J43" i="13" s="1"/>
  <c r="V43" i="13" s="1"/>
  <c r="K34" i="13"/>
  <c r="M34" i="13" s="1"/>
  <c r="I34" i="13"/>
  <c r="J34" i="13" s="1"/>
  <c r="V34" i="13" s="1"/>
  <c r="K29" i="13"/>
  <c r="M29" i="13" s="1"/>
  <c r="I29" i="13"/>
  <c r="J29" i="13" s="1"/>
  <c r="V29" i="13" s="1"/>
  <c r="K30" i="13"/>
  <c r="M30" i="13" s="1"/>
  <c r="I30" i="13"/>
  <c r="J30" i="13" s="1"/>
  <c r="V30" i="13" s="1"/>
  <c r="K46" i="13"/>
  <c r="M46" i="13" s="1"/>
  <c r="I46" i="13"/>
  <c r="J46" i="13" s="1"/>
  <c r="V46" i="13" s="1"/>
  <c r="K49" i="13"/>
  <c r="M49" i="13" s="1"/>
  <c r="I49" i="13"/>
  <c r="J49" i="13" s="1"/>
  <c r="V49" i="13" s="1"/>
  <c r="K12" i="13"/>
  <c r="M12" i="13" s="1"/>
  <c r="I12" i="13"/>
  <c r="J12" i="13" s="1"/>
  <c r="V12" i="13" s="1"/>
  <c r="K3" i="13"/>
  <c r="M3" i="13" s="1"/>
  <c r="I3" i="13"/>
  <c r="J3" i="13" s="1"/>
  <c r="V3" i="13" s="1"/>
  <c r="K8" i="13"/>
  <c r="M8" i="13" s="1"/>
  <c r="I8" i="13"/>
  <c r="J8" i="13" s="1"/>
  <c r="V8" i="13" s="1"/>
  <c r="K66" i="13"/>
  <c r="M66" i="13" s="1"/>
  <c r="I66" i="13"/>
  <c r="J66" i="13" s="1"/>
  <c r="V66" i="13" s="1"/>
  <c r="K79" i="13"/>
  <c r="M79" i="13" s="1"/>
  <c r="I79" i="13"/>
  <c r="J79" i="13" s="1"/>
  <c r="V79" i="13" s="1"/>
  <c r="K84" i="13"/>
  <c r="M84" i="13" s="1"/>
  <c r="I84" i="13"/>
  <c r="J84" i="13" s="1"/>
  <c r="V84" i="13" s="1"/>
  <c r="K24" i="13"/>
  <c r="M24" i="13" s="1"/>
  <c r="I24" i="13"/>
  <c r="J24" i="13" s="1"/>
  <c r="V24" i="13" s="1"/>
  <c r="K15" i="13"/>
  <c r="M15" i="13" s="1"/>
  <c r="I15" i="13"/>
  <c r="J15" i="13" s="1"/>
  <c r="V15" i="13" s="1"/>
  <c r="K16" i="13"/>
  <c r="M16" i="13" s="1"/>
  <c r="I16" i="13"/>
  <c r="J16" i="13" s="1"/>
  <c r="V16" i="13" s="1"/>
  <c r="K77" i="13"/>
  <c r="M77" i="13" s="1"/>
  <c r="I77" i="13"/>
  <c r="J77" i="13" s="1"/>
  <c r="V77" i="13" s="1"/>
  <c r="K70" i="13"/>
  <c r="M70" i="13" s="1"/>
  <c r="I70" i="13"/>
  <c r="J70" i="13" s="1"/>
  <c r="V70" i="13" s="1"/>
  <c r="K75" i="13"/>
  <c r="M75" i="13" s="1"/>
  <c r="I75" i="13"/>
  <c r="J75" i="13" s="1"/>
  <c r="V75" i="13" s="1"/>
  <c r="K45" i="13"/>
  <c r="M45" i="13" s="1"/>
  <c r="I45" i="13"/>
  <c r="J45" i="13" s="1"/>
  <c r="V45" i="13" s="1"/>
  <c r="K36" i="13"/>
  <c r="M36" i="13" s="1"/>
  <c r="I36" i="13"/>
  <c r="J36" i="13" s="1"/>
  <c r="V36" i="13" s="1"/>
  <c r="K42" i="13"/>
  <c r="I42" i="13"/>
  <c r="J42" i="13" s="1"/>
  <c r="V42" i="13" s="1"/>
  <c r="K27" i="13"/>
  <c r="M27" i="13" s="1"/>
  <c r="I27" i="13"/>
  <c r="J27" i="13" s="1"/>
  <c r="V27" i="13" s="1"/>
  <c r="K28" i="13"/>
  <c r="M28" i="13" s="1"/>
  <c r="I28" i="13"/>
  <c r="J28" i="13" s="1"/>
  <c r="V28" i="13" s="1"/>
  <c r="K56" i="13"/>
  <c r="M56" i="13" s="1"/>
  <c r="I56" i="13"/>
  <c r="J56" i="13" s="1"/>
  <c r="V56" i="13" s="1"/>
  <c r="K48" i="13"/>
  <c r="M48" i="13" s="1"/>
  <c r="I48" i="13"/>
  <c r="J48" i="13" s="1"/>
  <c r="V48" i="13" s="1"/>
  <c r="K54" i="13"/>
  <c r="M54" i="13" s="1"/>
  <c r="I54" i="13"/>
  <c r="J54" i="13" s="1"/>
  <c r="V54" i="13" s="1"/>
  <c r="K11" i="13"/>
  <c r="M11" i="13" s="1"/>
  <c r="I11" i="13"/>
  <c r="J11" i="13" s="1"/>
  <c r="V11" i="13" s="1"/>
  <c r="K6" i="13"/>
  <c r="M6" i="13" s="1"/>
  <c r="I6" i="13"/>
  <c r="J6" i="13" s="1"/>
  <c r="V6" i="13" s="1"/>
  <c r="K7" i="13"/>
  <c r="M7" i="13" s="1"/>
  <c r="I7" i="13"/>
  <c r="J7" i="13" s="1"/>
  <c r="V7" i="13" s="1"/>
  <c r="K63" i="13"/>
  <c r="M63" i="13" s="1"/>
  <c r="I63" i="13"/>
  <c r="J63" i="13" s="1"/>
  <c r="V63" i="13" s="1"/>
  <c r="K57" i="13"/>
  <c r="M57" i="13" s="1"/>
  <c r="I57" i="13"/>
  <c r="J57" i="13" s="1"/>
  <c r="V57" i="13" s="1"/>
  <c r="K60" i="13"/>
  <c r="M60" i="13" s="1"/>
  <c r="I60" i="13"/>
  <c r="J60" i="13" s="1"/>
  <c r="V60" i="13" s="1"/>
  <c r="K61" i="13"/>
  <c r="M61" i="13" s="1"/>
  <c r="I61" i="13"/>
  <c r="J61" i="13" s="1"/>
  <c r="V61" i="13" s="1"/>
  <c r="K81" i="13"/>
  <c r="M81" i="13" s="1"/>
  <c r="I81" i="13"/>
  <c r="J81" i="13" s="1"/>
  <c r="V81" i="13" s="1"/>
  <c r="K82" i="13"/>
  <c r="M82" i="13" s="1"/>
  <c r="I82" i="13"/>
  <c r="J82" i="13" s="1"/>
  <c r="V82" i="13" s="1"/>
  <c r="K23" i="13"/>
  <c r="M23" i="13" s="1"/>
  <c r="I23" i="13"/>
  <c r="J23" i="13" s="1"/>
  <c r="V23" i="13" s="1"/>
  <c r="K14" i="13"/>
  <c r="M14" i="13" s="1"/>
  <c r="I14" i="13"/>
  <c r="J14" i="13" s="1"/>
  <c r="V14" i="13" s="1"/>
  <c r="K22" i="13"/>
  <c r="M22" i="13" s="1"/>
  <c r="I22" i="13"/>
  <c r="J22" i="13" s="1"/>
  <c r="V22" i="13" s="1"/>
  <c r="K78" i="13"/>
  <c r="M78" i="13" s="1"/>
  <c r="I78" i="13"/>
  <c r="J78" i="13" s="1"/>
  <c r="V78" i="13" s="1"/>
  <c r="K72" i="13"/>
  <c r="M72" i="13" s="1"/>
  <c r="I72" i="13"/>
  <c r="J72" i="13" s="1"/>
  <c r="V72" i="13" s="1"/>
  <c r="K74" i="13"/>
  <c r="M74" i="13" s="1"/>
  <c r="I74" i="13"/>
  <c r="J74" i="13" s="1"/>
  <c r="V74" i="13" s="1"/>
  <c r="K35" i="13"/>
  <c r="M35" i="13" s="1"/>
  <c r="I35" i="13"/>
  <c r="J35" i="13" s="1"/>
  <c r="V35" i="13" s="1"/>
  <c r="K40" i="13"/>
  <c r="M40" i="13" s="1"/>
  <c r="I40" i="13"/>
  <c r="J40" i="13" s="1"/>
  <c r="V40" i="13" s="1"/>
  <c r="K41" i="13"/>
  <c r="M41" i="13" s="1"/>
  <c r="I41" i="13"/>
  <c r="J41" i="13" s="1"/>
  <c r="V41" i="13" s="1"/>
  <c r="K25" i="13"/>
  <c r="M25" i="13" s="1"/>
  <c r="I25" i="13"/>
  <c r="J25" i="13" s="1"/>
  <c r="V25" i="13" s="1"/>
  <c r="K32" i="13"/>
  <c r="M32" i="13" s="1"/>
  <c r="I32" i="13"/>
  <c r="J32" i="13" s="1"/>
  <c r="V32" i="13" s="1"/>
  <c r="K55" i="13"/>
  <c r="M55" i="13" s="1"/>
  <c r="I55" i="13"/>
  <c r="J55" i="13" s="1"/>
  <c r="V55" i="13" s="1"/>
  <c r="K47" i="13"/>
  <c r="M47" i="13" s="1"/>
  <c r="I47" i="13"/>
  <c r="J47" i="13" s="1"/>
  <c r="V47" i="13" s="1"/>
  <c r="K53" i="13"/>
  <c r="M53" i="13" s="1"/>
  <c r="I53" i="13"/>
  <c r="J53" i="13" s="1"/>
  <c r="V53" i="13" s="1"/>
  <c r="K2" i="13"/>
  <c r="M2" i="13" s="1"/>
  <c r="I2" i="13"/>
  <c r="J2" i="13" s="1"/>
  <c r="V2" i="13" s="1"/>
  <c r="K4" i="13"/>
  <c r="M4" i="13" s="1"/>
  <c r="I4" i="13"/>
  <c r="J4" i="13" s="1"/>
  <c r="V4" i="13" s="1"/>
  <c r="L59" i="13"/>
  <c r="S59" i="13" s="1"/>
  <c r="L79" i="13"/>
  <c r="S79" i="13" s="1"/>
  <c r="L24" i="13"/>
  <c r="S24" i="13" s="1"/>
  <c r="L16" i="13"/>
  <c r="S16" i="13" s="1"/>
  <c r="L70" i="13"/>
  <c r="S70" i="13" s="1"/>
  <c r="L75" i="13"/>
  <c r="S75" i="13" s="1"/>
  <c r="L36" i="13"/>
  <c r="S36" i="13" s="1"/>
  <c r="L28" i="13"/>
  <c r="S28" i="13" s="1"/>
  <c r="L56" i="13"/>
  <c r="S56" i="13" s="1"/>
  <c r="L54" i="13"/>
  <c r="S54" i="13" s="1"/>
  <c r="L6" i="13"/>
  <c r="S6" i="13" s="1"/>
  <c r="L57" i="13"/>
  <c r="S57" i="13" s="1"/>
  <c r="L61" i="13"/>
  <c r="S61" i="13" s="1"/>
  <c r="L82" i="13"/>
  <c r="S82" i="13" s="1"/>
  <c r="L14" i="13"/>
  <c r="S14" i="13" s="1"/>
  <c r="L78" i="13"/>
  <c r="S78" i="13" s="1"/>
  <c r="L74" i="13"/>
  <c r="S74" i="13" s="1"/>
  <c r="L40" i="13"/>
  <c r="S40" i="13" s="1"/>
  <c r="L25" i="13"/>
  <c r="S25" i="13" s="1"/>
  <c r="L55" i="13"/>
  <c r="S55" i="13" s="1"/>
  <c r="L53" i="13"/>
  <c r="S53" i="13" s="1"/>
  <c r="L4" i="13"/>
  <c r="S4" i="13" s="1"/>
  <c r="L5" i="13"/>
  <c r="S5" i="13" s="1"/>
  <c r="L65" i="13"/>
  <c r="S65" i="13" s="1"/>
  <c r="L64" i="13"/>
  <c r="S64" i="13" s="1"/>
  <c r="L88" i="13"/>
  <c r="S88" i="13" s="1"/>
  <c r="M88" i="13"/>
  <c r="L80" i="13"/>
  <c r="S80" i="13" s="1"/>
  <c r="L86" i="13"/>
  <c r="S86" i="13" s="1"/>
  <c r="M86" i="13"/>
  <c r="L13" i="13"/>
  <c r="S13" i="13" s="1"/>
  <c r="L18" i="13"/>
  <c r="S18" i="13" s="1"/>
  <c r="L21" i="13"/>
  <c r="S21" i="13" s="1"/>
  <c r="L69" i="13"/>
  <c r="S69" i="13" s="1"/>
  <c r="L68" i="13"/>
  <c r="S68" i="13" s="1"/>
  <c r="L73" i="13"/>
  <c r="S73" i="13" s="1"/>
  <c r="L38" i="13"/>
  <c r="S38" i="13" s="1"/>
  <c r="L39" i="13"/>
  <c r="S39" i="13" s="1"/>
  <c r="L33" i="13"/>
  <c r="S33" i="13" s="1"/>
  <c r="L26" i="13"/>
  <c r="S26" i="13" s="1"/>
  <c r="L31" i="13"/>
  <c r="S31" i="13" s="1"/>
  <c r="L52" i="13"/>
  <c r="S52" i="13" s="1"/>
  <c r="L50" i="13"/>
  <c r="S50" i="13" s="1"/>
  <c r="L51" i="13"/>
  <c r="S51" i="13" s="1"/>
  <c r="M51" i="13"/>
  <c r="L10" i="13"/>
  <c r="S10" i="13" s="1"/>
  <c r="L9" i="13"/>
  <c r="S9" i="13" s="1"/>
  <c r="M9" i="13"/>
  <c r="L66" i="13"/>
  <c r="S66" i="13" s="1"/>
  <c r="L63" i="13"/>
  <c r="S63" i="13" s="1"/>
  <c r="L84" i="13"/>
  <c r="S84" i="13" s="1"/>
  <c r="L15" i="13"/>
  <c r="S15" i="13" s="1"/>
  <c r="L77" i="13"/>
  <c r="S77" i="13" s="1"/>
  <c r="L45" i="13"/>
  <c r="S45" i="13" s="1"/>
  <c r="L42" i="13"/>
  <c r="S42" i="13" s="1"/>
  <c r="M42" i="13"/>
  <c r="L27" i="13"/>
  <c r="S27" i="13" s="1"/>
  <c r="L48" i="13"/>
  <c r="S48" i="13" s="1"/>
  <c r="L11" i="13"/>
  <c r="S11" i="13" s="1"/>
  <c r="L7" i="13"/>
  <c r="S7" i="13" s="1"/>
  <c r="L60" i="13"/>
  <c r="S60" i="13" s="1"/>
  <c r="L81" i="13"/>
  <c r="S81" i="13" s="1"/>
  <c r="L23" i="13"/>
  <c r="S23" i="13" s="1"/>
  <c r="L22" i="13"/>
  <c r="L72" i="13"/>
  <c r="S72" i="13" s="1"/>
  <c r="L35" i="13"/>
  <c r="S35" i="13" s="1"/>
  <c r="L41" i="13"/>
  <c r="S41" i="13" s="1"/>
  <c r="L32" i="13"/>
  <c r="S32" i="13" s="1"/>
  <c r="L47" i="13"/>
  <c r="S47" i="13" s="1"/>
  <c r="L2" i="13"/>
  <c r="S2" i="13" s="1"/>
  <c r="L67" i="13"/>
  <c r="S67" i="13" s="1"/>
  <c r="L58" i="13"/>
  <c r="S58" i="13" s="1"/>
  <c r="L62" i="13"/>
  <c r="S62" i="13" s="1"/>
  <c r="L87" i="13"/>
  <c r="S87" i="13" s="1"/>
  <c r="L85" i="13"/>
  <c r="S85" i="13" s="1"/>
  <c r="L83" i="13"/>
  <c r="S83" i="13" s="1"/>
  <c r="L20" i="13"/>
  <c r="S20" i="13" s="1"/>
  <c r="L17" i="13"/>
  <c r="S17" i="13" s="1"/>
  <c r="L19" i="13"/>
  <c r="S19" i="13" s="1"/>
  <c r="L71" i="13"/>
  <c r="S71" i="13" s="1"/>
  <c r="M71" i="13"/>
  <c r="L76" i="13"/>
  <c r="S76" i="13" s="1"/>
  <c r="L44" i="13"/>
  <c r="S44" i="13" s="1"/>
  <c r="M44" i="13"/>
  <c r="L37" i="13"/>
  <c r="S37" i="13" s="1"/>
  <c r="L43" i="13"/>
  <c r="S43" i="13" s="1"/>
  <c r="L34" i="13"/>
  <c r="S34" i="13" s="1"/>
  <c r="L29" i="13"/>
  <c r="S29" i="13" s="1"/>
  <c r="L30" i="13"/>
  <c r="S30" i="13" s="1"/>
  <c r="L46" i="13"/>
  <c r="S46" i="13" s="1"/>
  <c r="L49" i="13"/>
  <c r="S49" i="13" s="1"/>
  <c r="L12" i="13"/>
  <c r="S12" i="13" s="1"/>
  <c r="L3" i="13"/>
  <c r="S3" i="13" s="1"/>
  <c r="L8" i="13"/>
  <c r="S8" i="13" s="1"/>
  <c r="S22" i="13"/>
  <c r="T4" i="13" l="1"/>
  <c r="U4" i="13"/>
  <c r="T55" i="13"/>
  <c r="U55" i="13"/>
  <c r="T40" i="13"/>
  <c r="U40" i="13"/>
  <c r="T78" i="13"/>
  <c r="U78" i="13"/>
  <c r="T82" i="13"/>
  <c r="U82" i="13"/>
  <c r="T57" i="13"/>
  <c r="U57" i="13"/>
  <c r="T8" i="13"/>
  <c r="U8" i="13"/>
  <c r="T43" i="13"/>
  <c r="U43" i="13"/>
  <c r="T17" i="13"/>
  <c r="U17" i="13"/>
  <c r="T58" i="13"/>
  <c r="U58" i="13"/>
  <c r="T35" i="13"/>
  <c r="U35" i="13"/>
  <c r="T7" i="13"/>
  <c r="U7" i="13"/>
  <c r="T42" i="13"/>
  <c r="U42" i="13"/>
  <c r="T84" i="13"/>
  <c r="U84" i="13"/>
  <c r="T10" i="13"/>
  <c r="U10" i="13"/>
  <c r="T50" i="13"/>
  <c r="U50" i="13"/>
  <c r="T31" i="13"/>
  <c r="U31" i="13"/>
  <c r="T33" i="13"/>
  <c r="U33" i="13"/>
  <c r="T38" i="13"/>
  <c r="U38" i="13"/>
  <c r="T68" i="13"/>
  <c r="U68" i="13"/>
  <c r="T21" i="13"/>
  <c r="U21" i="13"/>
  <c r="T13" i="13"/>
  <c r="U13" i="13"/>
  <c r="T80" i="13"/>
  <c r="U80" i="13"/>
  <c r="T64" i="13"/>
  <c r="U64" i="13"/>
  <c r="T5" i="13"/>
  <c r="U5" i="13"/>
  <c r="T53" i="13"/>
  <c r="U53" i="13"/>
  <c r="T25" i="13"/>
  <c r="U25" i="13"/>
  <c r="T74" i="13"/>
  <c r="U74" i="13"/>
  <c r="T14" i="13"/>
  <c r="U14" i="13"/>
  <c r="T61" i="13"/>
  <c r="U61" i="13"/>
  <c r="T6" i="13"/>
  <c r="U6" i="13"/>
  <c r="T56" i="13"/>
  <c r="U56" i="13"/>
  <c r="T36" i="13"/>
  <c r="U36" i="13"/>
  <c r="T70" i="13"/>
  <c r="U70" i="13"/>
  <c r="T24" i="13"/>
  <c r="U24" i="13"/>
  <c r="T59" i="13"/>
  <c r="U59" i="13"/>
  <c r="T3" i="13"/>
  <c r="U3" i="13"/>
  <c r="T49" i="13"/>
  <c r="U49" i="13"/>
  <c r="T30" i="13"/>
  <c r="U30" i="13"/>
  <c r="T34" i="13"/>
  <c r="U34" i="13"/>
  <c r="T37" i="13"/>
  <c r="U37" i="13"/>
  <c r="T76" i="13"/>
  <c r="U76" i="13"/>
  <c r="T19" i="13"/>
  <c r="U19" i="13"/>
  <c r="T20" i="13"/>
  <c r="U20" i="13"/>
  <c r="T85" i="13"/>
  <c r="U85" i="13"/>
  <c r="T62" i="13"/>
  <c r="U62" i="13"/>
  <c r="T67" i="13"/>
  <c r="U67" i="13"/>
  <c r="T47" i="13"/>
  <c r="U47" i="13"/>
  <c r="T41" i="13"/>
  <c r="U41" i="13"/>
  <c r="T72" i="13"/>
  <c r="U72" i="13"/>
  <c r="T23" i="13"/>
  <c r="U23" i="13"/>
  <c r="T60" i="13"/>
  <c r="U60" i="13"/>
  <c r="T11" i="13"/>
  <c r="U11" i="13"/>
  <c r="T27" i="13"/>
  <c r="U27" i="13"/>
  <c r="T45" i="13"/>
  <c r="U45" i="13"/>
  <c r="T15" i="13"/>
  <c r="U15" i="13"/>
  <c r="T63" i="13"/>
  <c r="U63" i="13"/>
  <c r="T9" i="13"/>
  <c r="U9" i="13"/>
  <c r="T51" i="13"/>
  <c r="U51" i="13"/>
  <c r="T52" i="13"/>
  <c r="U52" i="13"/>
  <c r="T26" i="13"/>
  <c r="U26" i="13"/>
  <c r="T39" i="13"/>
  <c r="U39" i="13"/>
  <c r="T73" i="13"/>
  <c r="U73" i="13"/>
  <c r="T69" i="13"/>
  <c r="U69" i="13"/>
  <c r="T18" i="13"/>
  <c r="U18" i="13"/>
  <c r="T86" i="13"/>
  <c r="U86" i="13"/>
  <c r="T88" i="13"/>
  <c r="U88" i="13"/>
  <c r="T65" i="13"/>
  <c r="U65" i="13"/>
  <c r="T54" i="13"/>
  <c r="U54" i="13"/>
  <c r="T28" i="13"/>
  <c r="U28" i="13"/>
  <c r="T75" i="13"/>
  <c r="U75" i="13"/>
  <c r="T16" i="13"/>
  <c r="U16" i="13"/>
  <c r="T79" i="13"/>
  <c r="U79" i="13"/>
  <c r="T12" i="13"/>
  <c r="U12" i="13"/>
  <c r="T46" i="13"/>
  <c r="U46" i="13"/>
  <c r="T29" i="13"/>
  <c r="U29" i="13"/>
  <c r="T44" i="13"/>
  <c r="U44" i="13"/>
  <c r="T71" i="13"/>
  <c r="U71" i="13"/>
  <c r="T83" i="13"/>
  <c r="U83" i="13"/>
  <c r="T87" i="13"/>
  <c r="U87" i="13"/>
  <c r="T2" i="13"/>
  <c r="U2" i="13"/>
  <c r="T32" i="13"/>
  <c r="U32" i="13"/>
  <c r="T22" i="13"/>
  <c r="U22" i="13"/>
  <c r="T81" i="13"/>
  <c r="U81" i="13"/>
  <c r="T48" i="13"/>
  <c r="U48" i="13"/>
  <c r="T77" i="13"/>
  <c r="U77" i="13"/>
  <c r="T66" i="13"/>
  <c r="U66" i="13"/>
</calcChain>
</file>

<file path=xl/sharedStrings.xml><?xml version="1.0" encoding="utf-8"?>
<sst xmlns="http://schemas.openxmlformats.org/spreadsheetml/2006/main" count="659" uniqueCount="73">
  <si>
    <t>sampleID</t>
  </si>
  <si>
    <t>type</t>
  </si>
  <si>
    <t>colony</t>
  </si>
  <si>
    <t>tank</t>
  </si>
  <si>
    <t>pH_Treatment</t>
  </si>
  <si>
    <t>Temp</t>
  </si>
  <si>
    <t>Salinity</t>
  </si>
  <si>
    <t>Density</t>
  </si>
  <si>
    <t>MassA1</t>
  </si>
  <si>
    <t>CT-1</t>
  </si>
  <si>
    <t>CT-14</t>
  </si>
  <si>
    <t>sample</t>
  </si>
  <si>
    <t>control</t>
  </si>
  <si>
    <t>CT-23</t>
  </si>
  <si>
    <t>CT-24</t>
  </si>
  <si>
    <t>CT-5</t>
  </si>
  <si>
    <t>CT-21</t>
  </si>
  <si>
    <t>CT-4</t>
  </si>
  <si>
    <t>CT-2</t>
  </si>
  <si>
    <t>CT-7</t>
  </si>
  <si>
    <t>CT-12</t>
  </si>
  <si>
    <t>CT-3</t>
  </si>
  <si>
    <t>CT-6</t>
  </si>
  <si>
    <t>CT-25</t>
  </si>
  <si>
    <t>CT-26</t>
  </si>
  <si>
    <t>CT-11</t>
  </si>
  <si>
    <t>CT-9</t>
  </si>
  <si>
    <t>A</t>
  </si>
  <si>
    <t>B</t>
  </si>
  <si>
    <t>C</t>
  </si>
  <si>
    <t>D</t>
  </si>
  <si>
    <t>E</t>
  </si>
  <si>
    <t>G</t>
  </si>
  <si>
    <t>F</t>
  </si>
  <si>
    <t>deltaWeight_grams_month</t>
  </si>
  <si>
    <t>deltaWeight_grams_yr</t>
  </si>
  <si>
    <t>diameter_cm</t>
  </si>
  <si>
    <t>radius_cm_</t>
  </si>
  <si>
    <t>height_cm</t>
  </si>
  <si>
    <t>deltaWeight_kg_month</t>
  </si>
  <si>
    <t>deltaWeight_kg_yr</t>
  </si>
  <si>
    <t>surface_area_cm-2</t>
  </si>
  <si>
    <t>deltaWeight_g_cm-2_yr</t>
  </si>
  <si>
    <t>deltaWeight_kg_cm-2_yr</t>
  </si>
  <si>
    <t>Row Labels</t>
  </si>
  <si>
    <t>(blank)</t>
  </si>
  <si>
    <t>Grand Total</t>
  </si>
  <si>
    <t>surface_area_m-2</t>
  </si>
  <si>
    <t>delta_Weight_kg_m-2_yr</t>
  </si>
  <si>
    <t>delta_Weight_mg_cm-2_day-1</t>
  </si>
  <si>
    <t>deltaWeight_mg_month</t>
  </si>
  <si>
    <t>deltaWeight_mg_day</t>
  </si>
  <si>
    <t>Average of delta_Weight_mg_cm-2_day-1</t>
  </si>
  <si>
    <t>StdDev of delta_Weight_mg_cm-2_day-1_2</t>
  </si>
  <si>
    <t>Count of delta_Weight_mg_cm-2_day-1_3</t>
  </si>
  <si>
    <t>count</t>
  </si>
  <si>
    <t>sem</t>
  </si>
  <si>
    <t>MassA2</t>
  </si>
  <si>
    <t>avg</t>
  </si>
  <si>
    <t>stde</t>
  </si>
  <si>
    <t>BW_g</t>
  </si>
  <si>
    <t>Average of deltaWeight_grams_month</t>
  </si>
  <si>
    <t>StdDev of deltaWeight_grams_month2</t>
  </si>
  <si>
    <t>Count of deltaWeight_grams_month3</t>
  </si>
  <si>
    <t>Type</t>
  </si>
  <si>
    <t xml:space="preserve">Control </t>
  </si>
  <si>
    <t>Sample</t>
  </si>
  <si>
    <t>Avg</t>
  </si>
  <si>
    <t xml:space="preserve">Stdev </t>
  </si>
  <si>
    <t>Count</t>
  </si>
  <si>
    <t>SEM</t>
  </si>
  <si>
    <t>BW_1_g</t>
  </si>
  <si>
    <t>BW_2_g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</si>
</sst>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pivot!$E$21:$E$24</c:f>
                <c:numCache>
                  <c:formatCode>General</c:formatCode>
                  <c:ptCount val="4"/>
                  <c:pt idx="0">
                    <c:v>0.24253259336896571</c:v>
                  </c:pt>
                  <c:pt idx="1">
                    <c:v>0.31115047684947728</c:v>
                  </c:pt>
                  <c:pt idx="2">
                    <c:v>0.1351334054159348</c:v>
                  </c:pt>
                  <c:pt idx="3">
                    <c:v>0.15108379796889015</c:v>
                  </c:pt>
                </c:numCache>
              </c:numRef>
            </c:plus>
            <c:minus>
              <c:numRef>
                <c:f>pivot!$E$21:$E$24</c:f>
                <c:numCache>
                  <c:formatCode>General</c:formatCode>
                  <c:ptCount val="4"/>
                  <c:pt idx="0">
                    <c:v>0.24253259336896571</c:v>
                  </c:pt>
                  <c:pt idx="1">
                    <c:v>0.31115047684947728</c:v>
                  </c:pt>
                  <c:pt idx="2">
                    <c:v>0.1351334054159348</c:v>
                  </c:pt>
                  <c:pt idx="3">
                    <c:v>0.15108379796889015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pivot!$A$21:$A$24</c:f>
              <c:numCache>
                <c:formatCode>General</c:formatCode>
                <c:ptCount val="4"/>
                <c:pt idx="0">
                  <c:v>7.75</c:v>
                </c:pt>
                <c:pt idx="1">
                  <c:v>7.85</c:v>
                </c:pt>
                <c:pt idx="2">
                  <c:v>8.0500000000000007</c:v>
                </c:pt>
                <c:pt idx="3">
                  <c:v>8.15</c:v>
                </c:pt>
              </c:numCache>
            </c:numRef>
          </c:cat>
          <c:val>
            <c:numRef>
              <c:f>pivot!$B$21:$B$24</c:f>
              <c:numCache>
                <c:formatCode>General</c:formatCode>
                <c:ptCount val="4"/>
                <c:pt idx="0">
                  <c:v>-1.8814246391241423</c:v>
                </c:pt>
                <c:pt idx="1">
                  <c:v>-1.9699900555943495</c:v>
                </c:pt>
                <c:pt idx="2">
                  <c:v>-1.1885726472254481</c:v>
                </c:pt>
                <c:pt idx="3">
                  <c:v>-1.049494150681342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8A49-BD00-7ABD22B6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676288"/>
        <c:axId val="787822064"/>
      </c:barChart>
      <c:catAx>
        <c:axId val="7876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22064"/>
        <c:crosses val="autoZero"/>
        <c:auto val="1"/>
        <c:lblAlgn val="ctr"/>
        <c:lblOffset val="100"/>
        <c:noMultiLvlLbl val="0"/>
      </c:catAx>
      <c:valAx>
        <c:axId val="78782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Bioerosion</a:t>
                </a:r>
                <a:r>
                  <a:rPr lang="en-US" baseline="0"/>
                  <a:t> (mg cm-2 day-1)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139700</xdr:rowOff>
    </xdr:from>
    <xdr:to>
      <xdr:col>11</xdr:col>
      <xdr:colOff>254000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02A0-AC8F-DA49-BBCB-3A12B3B9F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orris" refreshedDate="44165.368312615741" createdVersion="6" refreshedVersion="6" minRefreshableVersion="3" recordCount="127" xr:uid="{33DC4F9C-9308-304F-AD56-3B9D008D48A2}">
  <cacheSource type="worksheet">
    <worksheetSource ref="A1:V1048576" sheet="Comparison"/>
  </cacheSource>
  <cacheFields count="22">
    <cacheField name="sampleID" numFmtId="0">
      <sharedItems containsBlank="1" containsMixedTypes="1" containsNumber="1" containsInteger="1" minValue="6822" maxValue="6893"/>
    </cacheField>
    <cacheField name="type" numFmtId="0">
      <sharedItems containsBlank="1" count="3">
        <s v="sample"/>
        <s v="control"/>
        <m/>
      </sharedItems>
    </cacheField>
    <cacheField name="colony" numFmtId="0">
      <sharedItems containsBlank="1"/>
    </cacheField>
    <cacheField name="tank" numFmtId="0">
      <sharedItems containsString="0" containsBlank="1" containsNumber="1" containsInteger="1" minValue="1" maxValue="8"/>
    </cacheField>
    <cacheField name="pHTreatment" numFmtId="0">
      <sharedItems containsString="0" containsBlank="1" containsNumber="1" minValue="7.75" maxValue="8.15" count="5">
        <n v="7.75"/>
        <n v="7.85"/>
        <n v="8.0500000000000007"/>
        <n v="8.15"/>
        <m/>
      </sharedItems>
    </cacheField>
    <cacheField name="BW_1" numFmtId="0">
      <sharedItems containsString="0" containsBlank="1" containsNumber="1" minValue="16.080107519556243" maxValue="47.010370814121842"/>
    </cacheField>
    <cacheField name="BW_2" numFmtId="0">
      <sharedItems containsString="0" containsBlank="1" containsNumber="1" minValue="16.085370764369952" maxValue="45.376305322314259"/>
    </cacheField>
    <cacheField name="deltaWeight_grams_month" numFmtId="0">
      <sharedItems containsString="0" containsBlank="1" containsNumber="1" minValue="-4.2779231614302269" maxValue="4.6545163240971021E-2" count="88">
        <n v="-2.5704687347832085"/>
        <n v="-1.6340654918075828"/>
        <n v="-2.1459120614976825"/>
        <n v="-0.53952151103793611"/>
        <n v="-1.9423186443016149"/>
        <n v="-1.7699687404716897"/>
        <n v="-0.9217163369275525"/>
        <n v="-3.1712036237514987"/>
        <n v="-2.0496412977867635"/>
        <n v="-6.8188130345941289E-2"/>
        <n v="-6.2243303863706245E-2"/>
        <n v="-3.5102840655323604"/>
        <n v="-1.705810945017781"/>
        <n v="-2.8926544868061939"/>
        <n v="-0.84178285531334396"/>
        <n v="-1.8017390929194761"/>
        <n v="-3.4885670635303754"/>
        <n v="-0.23675683018321791"/>
        <n v="-1.3221740947624951"/>
        <n v="-2.6228550902682457"/>
        <n v="-0.49023592338880917"/>
        <n v="-3.2247060194023902E-2"/>
        <n v="-5.3797079042265494E-2"/>
        <n v="-4.2779231614302269"/>
        <n v="-1.8823043603009566"/>
        <n v="-2.0381891113295225"/>
        <n v="-1.754104425683348"/>
        <n v="-0.43002012821811775"/>
        <n v="-1.9508360251263746"/>
        <n v="-3.8375791010540468"/>
        <n v="-0.48667111689177744"/>
        <n v="-7.6211789473248359E-3"/>
        <n v="1.8441987260160886E-2"/>
        <n v="-2.8390276053551844"/>
        <n v="-2.0654393284230395"/>
        <n v="-1.8794845492665146"/>
        <n v="-3.0641155845376389"/>
        <n v="-1.8782200896085399"/>
        <n v="-0.37704278729886909"/>
        <n v="-1.3106087177618235"/>
        <n v="-3.8688490933985236"/>
        <n v="-1.1371377605825046"/>
        <n v="-7.7591549247699731E-3"/>
        <n v="-6.5297607644723143E-3"/>
        <n v="-1.1673259561059766"/>
        <n v="-1.7222591273590773"/>
        <n v="-1.8873641165718382"/>
        <n v="-0.93153309362573111"/>
        <n v="-1.1061821845155073"/>
        <n v="-3.2222607618166421E-3"/>
        <n v="-0.80799084201184712"/>
        <n v="-2.1334163196229596"/>
        <n v="-1.1334873860889196"/>
        <n v="8.2258685983234159E-3"/>
        <n v="3.0139058535851859E-3"/>
        <n v="-1.0386188271975954"/>
        <n v="-1.387385824524511"/>
        <n v="-0.76730306585988117"/>
        <n v="-1.8505393366237328"/>
        <n v="-0.48573470633376559"/>
        <n v="-1.9560026460377387"/>
        <n v="-1.325788951226464"/>
        <n v="-1.231617824882818"/>
        <n v="-1.2638809037677277"/>
        <n v="5.597504605891146E-3"/>
        <n v="6.706523461740943E-3"/>
        <n v="-0.47166101296171803"/>
        <n v="-1.3857546815638351"/>
        <n v="-0.33357342652833921"/>
        <n v="-1.5560247221561774"/>
        <n v="-0.91674971719934106"/>
        <n v="-0.90456306589105751"/>
        <n v="-0.92931831618676597"/>
        <n v="-1.0135648138328648"/>
        <n v="-0.97080823468863997"/>
        <n v="4.1881920429592157E-2"/>
        <n v="4.6545163240971021E-2"/>
        <n v="-1.1040672923003214"/>
        <n v="-0.97390286922745517"/>
        <n v="-0.96141674869492633"/>
        <n v="-0.20000994348348655"/>
        <n v="-1.6925927125893878"/>
        <n v="-0.13097075829526972"/>
        <n v="-1.886401139785967"/>
        <n v="-0.93562737222108439"/>
        <n v="5.5957812525946338E-3"/>
        <n v="5.2632448137082122E-3"/>
        <m/>
      </sharedItems>
    </cacheField>
    <cacheField name="deltaWeight_mg_month" numFmtId="0">
      <sharedItems containsString="0" containsBlank="1" containsNumber="1" minValue="-4277.9231614302271" maxValue="46.545163240971021"/>
    </cacheField>
    <cacheField name="deltaWeight_mg_day" numFmtId="0">
      <sharedItems containsString="0" containsBlank="1" containsNumber="1" minValue="-142.59743871434091" maxValue="1.5515054413657008"/>
    </cacheField>
    <cacheField name="deltaWeight_kg_month" numFmtId="0">
      <sharedItems containsString="0" containsBlank="1" containsNumber="1" minValue="-4.2779231614302271E-3" maxValue="4.6545163240971022E-5"/>
    </cacheField>
    <cacheField name="deltaWeight_grams_yr" numFmtId="0">
      <sharedItems containsString="0" containsBlank="1" containsNumber="1" minValue="-51.335077937162723" maxValue="0.55854195889165226"/>
    </cacheField>
    <cacheField name="deltaWeight_kg_yr" numFmtId="0">
      <sharedItems containsString="0" containsBlank="1" containsNumber="1" minValue="-5.1335077937162729E-2" maxValue="5.5854195889165224E-4"/>
    </cacheField>
    <cacheField name="diameter_cm" numFmtId="0">
      <sharedItems containsString="0" containsBlank="1" containsNumber="1" minValue="2.5190000000000001" maxValue="4.1100000000000003"/>
    </cacheField>
    <cacheField name="radius_cm_" numFmtId="0">
      <sharedItems containsString="0" containsBlank="1" containsNumber="1" minValue="1.2595000000000001" maxValue="2.0550000000000002"/>
    </cacheField>
    <cacheField name="height_cm" numFmtId="0">
      <sharedItems containsString="0" containsBlank="1" containsNumber="1" minValue="0.71200000000000008" maxValue="1.9649999999999999"/>
    </cacheField>
    <cacheField name="surface_area_cm-2" numFmtId="0">
      <sharedItems containsString="0" containsBlank="1" containsNumber="1" minValue="17.456119778799753" maxValue="50.48346971769098"/>
    </cacheField>
    <cacheField name="surface_area_m-2" numFmtId="0">
      <sharedItems containsString="0" containsBlank="1" containsNumber="1" minValue="1.7456119778799753E-3" maxValue="5.0483469717690979E-3"/>
    </cacheField>
    <cacheField name="deltaWeight_g_cm-2_yr" numFmtId="0">
      <sharedItems containsString="0" containsBlank="1" containsNumber="1" minValue="-1.6646611100274191" maxValue="1.4196594631991615E-2"/>
    </cacheField>
    <cacheField name="deltaWeight_kg_cm-2_yr" numFmtId="0">
      <sharedItems containsString="0" containsBlank="1" containsNumber="1" minValue="-1.664661110027419E-3" maxValue="1.4196594631991615E-5"/>
    </cacheField>
    <cacheField name="delta_Weight_kg_m-2_yr" numFmtId="0">
      <sharedItems containsString="0" containsBlank="1" containsNumber="1" minValue="-16.646611100274189" maxValue="0.14196594631991616"/>
    </cacheField>
    <cacheField name="delta_Weight_mg_cm-2_day-1" numFmtId="0">
      <sharedItems containsString="0" containsBlank="1" containsNumber="1" minValue="-4.6240586389650531" maxValue="3.9434985088865601E-2" count="88">
        <n v="-3.0445598546531483"/>
        <n v="-1.0789442570313632"/>
        <n v="-1.8635575338551509"/>
        <n v="-0.76989513863850934"/>
        <n v="-1.6279812654218437"/>
        <n v="-3.3260406918476089"/>
        <n v="-0.72530910913301672"/>
        <n v="-3.0336133841482233"/>
        <n v="-1.9506933003521909"/>
        <n v="-5.9725318587961894E-2"/>
        <n v="-5.1502118474218928E-2"/>
        <n v="-3.8904173864106077"/>
        <n v="-1.3220834204038163"/>
        <n v="-2.4822255218373033"/>
        <n v="-0.94214718761394578"/>
        <n v="-2.322449201935799"/>
        <n v="-3.0108676109184813"/>
        <n v="-0.32005091996690677"/>
        <n v="-1.5505646714848718"/>
        <n v="-2.1481416691642221"/>
        <n v="-0.33752601854168546"/>
        <n v="-2.8983291973174063E-2"/>
        <n v="-4.8944802536736255E-2"/>
        <n v="-3.9101482979642954"/>
        <n v="-1.534881847744344"/>
        <n v="-1.9345334361056834"/>
        <n v="-1.9520705246450993"/>
        <n v="-0.37918470781994257"/>
        <n v="-1.985715416053752"/>
        <n v="-3.010445915299667"/>
        <n v="-0.36307252727457817"/>
        <n v="-6.7208139216792641E-3"/>
        <n v="1.5284791915374898E-2"/>
        <n v="-3.7960723490695298"/>
        <n v="-1.7224507821849022"/>
        <n v="-1.3133231460008592"/>
        <n v="-2.8943117876647029"/>
        <n v="-1.5955021382445211"/>
        <n v="-0.36249458359765935"/>
        <n v="-1.2311039243514843"/>
        <n v="-4.6240586389650531"/>
        <n v="-0.88046092211786675"/>
        <n v="-6.6848058223799986E-3"/>
        <n v="-5.8101071759421464E-3"/>
        <n v="-0.93347028021702971"/>
        <n v="-1.9964966184352444"/>
        <n v="-2.1716526705438417"/>
        <n v="-0.99773005425612538"/>
        <n v="-1.0340002491748019"/>
        <n v="-2.666312024941035E-3"/>
        <n v="-0.65590348187354142"/>
        <n v="-1.8228037260494927"/>
        <n v="-2.0169285533539445"/>
        <n v="6.74924673052238E-3"/>
        <n v="2.6809501551336304E-3"/>
        <n v="-1.0915123825695479"/>
        <n v="-1.3059686591012469"/>
        <n v="-0.76457198852866093"/>
        <n v="-1.5947525157920945"/>
        <n v="-0.44609912758995701"/>
        <n v="-1.4329052387638284"/>
        <n v="-0.95658310163720106"/>
        <n v="-1.0122599452096419"/>
        <n v="-1.1580027449369279"/>
        <n v="4.9938936545583798E-3"/>
        <n v="5.9087890611231675E-3"/>
        <n v="-0.9006602821598888"/>
        <n v="-1.5233689982677232"/>
        <n v="-0.25389847925017855"/>
        <n v="-2.2971354390846477"/>
        <n v="-0.94722158916486721"/>
        <n v="-0.90383674270820458"/>
        <n v="-0.78190034167962352"/>
        <n v="-0.82676015001772207"/>
        <n v="-1.4605470949471482"/>
        <n v="3.1951137795961794E-2"/>
        <n v="3.9434985088865601E-2"/>
        <n v="-1.0161482980979295"/>
        <n v="-0.93535454751181768"/>
        <n v="-1.0484103187290748"/>
        <n v="-0.22668452133382064"/>
        <n v="-1.7890138620851126"/>
        <n v="-0.12179892986129841"/>
        <n v="-2.1459934701077916"/>
        <n v="-0.66266749657596025"/>
        <n v="4.830764859516265E-3"/>
        <n v="4.5237047489618759E-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6830"/>
    <x v="0"/>
    <s v="G"/>
    <n v="1"/>
    <x v="0"/>
    <n v="32.266426187169237"/>
    <n v="29.695957452386029"/>
    <x v="0"/>
    <n v="-2570.4687347832087"/>
    <n v="-85.682291159440283"/>
    <n v="-2.5704687347832085E-3"/>
    <n v="-30.845624817398502"/>
    <n v="-3.0845624817398502E-2"/>
    <n v="3.5020000000000007"/>
    <n v="1.7510000000000003"/>
    <n v="0.80700000000000005"/>
    <n v="28.142751415607048"/>
    <n v="2.8142751415607048E-3"/>
    <n v="-1.0960415476751335"/>
    <n v="-1.0960415476751334E-3"/>
    <n v="-10.960415476751335"/>
    <x v="0"/>
  </r>
  <r>
    <n v="6835"/>
    <x v="0"/>
    <s v="D"/>
    <n v="1"/>
    <x v="0"/>
    <n v="47.010370814121842"/>
    <n v="45.376305322314259"/>
    <x v="1"/>
    <n v="-1634.0654918075827"/>
    <n v="-54.468849726919423"/>
    <n v="-1.6340654918075828E-3"/>
    <n v="-19.608785901690993"/>
    <n v="-1.9608785901690993E-2"/>
    <n v="4.0350000000000001"/>
    <n v="2.0175000000000001"/>
    <n v="1.9649999999999999"/>
    <n v="50.48346971769098"/>
    <n v="5.0483469717690979E-3"/>
    <n v="-0.38841993253129081"/>
    <n v="-3.8841993253129083E-4"/>
    <n v="-3.8841993253129079"/>
    <x v="1"/>
  </r>
  <r>
    <n v="6850"/>
    <x v="0"/>
    <s v="C"/>
    <n v="1"/>
    <x v="0"/>
    <n v="45.117844056108332"/>
    <n v="42.971931994610649"/>
    <x v="2"/>
    <n v="-2145.9120614976828"/>
    <n v="-71.530402049922756"/>
    <n v="-2.1459120614976826E-3"/>
    <n v="-25.750944737972191"/>
    <n v="-2.5750944737972192E-2"/>
    <n v="3.94"/>
    <n v="1.97"/>
    <n v="1.131"/>
    <n v="38.383790546003404"/>
    <n v="3.8383790546003406E-3"/>
    <n v="-0.67088071218785428"/>
    <n v="-6.7088071218785426E-4"/>
    <n v="-6.7088071218785421"/>
    <x v="2"/>
  </r>
  <r>
    <n v="6868"/>
    <x v="0"/>
    <s v="A"/>
    <n v="1"/>
    <x v="0"/>
    <n v="31.075466389164159"/>
    <n v="30.535944878126223"/>
    <x v="3"/>
    <n v="-539.52151103793608"/>
    <n v="-17.984050367931204"/>
    <n v="-5.3952151103793609E-4"/>
    <n v="-6.4742581324552333"/>
    <n v="-6.4742581324552326E-3"/>
    <n v="3.2070000000000003"/>
    <n v="1.6035000000000001"/>
    <n v="0.71500000000000008"/>
    <n v="23.359090693486372"/>
    <n v="2.3359090693486372E-3"/>
    <n v="-0.27716224990986338"/>
    <n v="-2.7716224990986333E-4"/>
    <n v="-2.7716224990986333"/>
    <x v="3"/>
  </r>
  <r>
    <n v="6869"/>
    <x v="0"/>
    <s v="C"/>
    <n v="1"/>
    <x v="0"/>
    <n v="35.180642071875894"/>
    <n v="33.238323427574279"/>
    <x v="4"/>
    <n v="-1942.318644301615"/>
    <n v="-64.743954810053836"/>
    <n v="-1.9423186443016151E-3"/>
    <n v="-23.307823731619379"/>
    <n v="-2.3307823731619381E-2"/>
    <n v="3.8759999999999999"/>
    <n v="1.9379999999999999"/>
    <n v="1.3280000000000001"/>
    <n v="39.769471667278268"/>
    <n v="3.9769471667278266E-3"/>
    <n v="-0.58607325555186374"/>
    <n v="-5.8607325555186374E-4"/>
    <n v="-5.8607325555186378"/>
    <x v="4"/>
  </r>
  <r>
    <n v="6880"/>
    <x v="0"/>
    <s v="A"/>
    <n v="1"/>
    <x v="0"/>
    <n v="31.117704207758457"/>
    <n v="29.347735467286768"/>
    <x v="5"/>
    <n v="-1769.9687404716897"/>
    <n v="-58.998958015722991"/>
    <n v="-1.7699687404716898E-3"/>
    <n v="-21.239624885660277"/>
    <n v="-2.123962488566028E-2"/>
    <n v="2.5190000000000001"/>
    <n v="1.2595000000000001"/>
    <n v="0.9820000000000001"/>
    <n v="17.738495551282384"/>
    <n v="1.7738495551282384E-3"/>
    <n v="-1.1973746490651391"/>
    <n v="-1.1973746490651393E-3"/>
    <n v="-11.973746490651394"/>
    <x v="5"/>
  </r>
  <r>
    <n v="6886"/>
    <x v="0"/>
    <s v="B"/>
    <n v="1"/>
    <x v="0"/>
    <n v="41.644274395172211"/>
    <n v="40.722558058244658"/>
    <x v="6"/>
    <n v="-921.71633692755245"/>
    <n v="-30.72387789758508"/>
    <n v="-9.2171633692755253E-4"/>
    <n v="-11.06059604313063"/>
    <n v="-1.106059604313063E-2"/>
    <n v="3.9060000000000006"/>
    <n v="1.9530000000000003"/>
    <n v="1.4990000000000001"/>
    <n v="42.359702243792626"/>
    <n v="4.2359702243792629E-3"/>
    <n v="-0.26111127928788608"/>
    <n v="-2.6111127928788607E-4"/>
    <n v="-2.6111127928788602"/>
    <x v="6"/>
  </r>
  <r>
    <n v="6888"/>
    <x v="0"/>
    <s v="B"/>
    <n v="1"/>
    <x v="0"/>
    <n v="29.702481000079093"/>
    <n v="26.531277376327594"/>
    <x v="7"/>
    <n v="-3171.2036237514985"/>
    <n v="-105.70678745838329"/>
    <n v="-3.1712036237514988E-3"/>
    <n v="-38.054443485017984"/>
    <n v="-3.8054443485017984E-2"/>
    <n v="3.7810000000000006"/>
    <n v="1.8905000000000003"/>
    <n v="1.0429999999999999"/>
    <n v="34.845174408426999"/>
    <n v="3.4845174408426999E-3"/>
    <n v="-1.0921008182933603"/>
    <n v="-1.0921008182933603E-3"/>
    <n v="-10.921008182933603"/>
    <x v="7"/>
  </r>
  <r>
    <n v="6892"/>
    <x v="0"/>
    <s v="E"/>
    <n v="1"/>
    <x v="0"/>
    <n v="35.664462815958892"/>
    <n v="33.614821518172128"/>
    <x v="8"/>
    <n v="-2049.6412977867635"/>
    <n v="-68.321376592892122"/>
    <n v="-2.0496412977867636E-3"/>
    <n v="-24.595695573441162"/>
    <n v="-2.4595695573441163E-2"/>
    <n v="3.5229999999999997"/>
    <n v="1.7614999999999998"/>
    <n v="1.403"/>
    <n v="35.024150941902008"/>
    <n v="3.5024150941902008E-3"/>
    <n v="-0.70224958812678862"/>
    <n v="-7.0224958812678865E-4"/>
    <n v="-7.0224958812678873"/>
    <x v="8"/>
  </r>
  <r>
    <s v="CT-1"/>
    <x v="1"/>
    <s v="control"/>
    <n v="1"/>
    <x v="0"/>
    <n v="21.410676093525264"/>
    <n v="21.342487963179323"/>
    <x v="9"/>
    <n v="-68.188130345941289"/>
    <n v="-2.2729376781980428"/>
    <n v="-6.8188130345941294E-5"/>
    <n v="-0.81825756415129547"/>
    <n v="-8.1825756415129553E-4"/>
    <n v="3.9420000000000002"/>
    <n v="1.9710000000000001"/>
    <n v="1.1020000000000001"/>
    <n v="38.05651827290832"/>
    <n v="3.8056518272908324E-3"/>
    <n v="-2.1501114691666285E-2"/>
    <n v="-2.1501114691666286E-5"/>
    <n v="-0.21501114691666284"/>
    <x v="9"/>
  </r>
  <r>
    <s v="CT-14"/>
    <x v="1"/>
    <s v="control"/>
    <n v="1"/>
    <x v="0"/>
    <n v="22.35674596989335"/>
    <n v="22.294502666029643"/>
    <x v="10"/>
    <n v="-62.243303863706245"/>
    <n v="-2.074776795456875"/>
    <n v="-6.2243303863706244E-5"/>
    <n v="-0.74691964636447494"/>
    <n v="-7.4691964636447493E-4"/>
    <n v="4.1100000000000003"/>
    <n v="2.0550000000000002"/>
    <n v="1.0650000000000002"/>
    <n v="40.285270915515298"/>
    <n v="4.0285270915515299E-3"/>
    <n v="-1.8540762650718814E-2"/>
    <n v="-1.8540762650718814E-5"/>
    <n v="-0.18540762650718812"/>
    <x v="10"/>
  </r>
  <r>
    <n v="6829"/>
    <x v="0"/>
    <s v="G"/>
    <n v="6"/>
    <x v="0"/>
    <n v="28.858846667114797"/>
    <n v="25.348562601582437"/>
    <x v="11"/>
    <n v="-3510.2840655323603"/>
    <n v="-117.00946885107868"/>
    <n v="-3.5102840655323606E-3"/>
    <n v="-42.123408786388325"/>
    <n v="-4.2123408786388331E-2"/>
    <n v="3.6450000000000005"/>
    <n v="1.8225000000000002"/>
    <n v="0.80399999999999994"/>
    <n v="30.076327866464329"/>
    <n v="3.007632786646433E-3"/>
    <n v="-1.4005502591078187"/>
    <n v="-1.4005502591078189E-3"/>
    <n v="-14.005502591078189"/>
    <x v="11"/>
  </r>
  <r>
    <n v="6839"/>
    <x v="0"/>
    <s v="D"/>
    <n v="6"/>
    <x v="0"/>
    <n v="37.657760430487258"/>
    <n v="35.951949485469477"/>
    <x v="12"/>
    <n v="-1705.810945017781"/>
    <n v="-56.860364833926035"/>
    <n v="-1.7058109450177809E-3"/>
    <n v="-20.469731340213372"/>
    <n v="-2.0469731340213369E-2"/>
    <n v="3.8240000000000003"/>
    <n v="1.9120000000000001"/>
    <n v="1.6680000000000001"/>
    <n v="43.008152100234824"/>
    <n v="4.3008152100234825E-3"/>
    <n v="-0.47595003134537389"/>
    <n v="-4.7595003134537383E-4"/>
    <n v="-4.7595003134537377"/>
    <x v="12"/>
  </r>
  <r>
    <n v="6846"/>
    <x v="0"/>
    <s v="F"/>
    <n v="6"/>
    <x v="0"/>
    <n v="37.83970718778567"/>
    <n v="34.947052700979476"/>
    <x v="13"/>
    <n v="-2892.6544868061937"/>
    <n v="-96.421816226873119"/>
    <n v="-2.892654486806194E-3"/>
    <n v="-34.711853841674326"/>
    <n v="-3.4711853841674328E-2"/>
    <n v="3.7350000000000003"/>
    <n v="1.8675000000000002"/>
    <n v="1.4430000000000001"/>
    <n v="38.844905661715721"/>
    <n v="3.8844905661715723E-3"/>
    <n v="-0.89360118786142928"/>
    <n v="-8.9360118786142926E-4"/>
    <n v="-8.936011878614293"/>
    <x v="13"/>
  </r>
  <r>
    <n v="6847"/>
    <x v="0"/>
    <s v="C"/>
    <n v="6"/>
    <x v="0"/>
    <n v="27.278027539502794"/>
    <n v="26.43624468418945"/>
    <x v="14"/>
    <n v="-841.78285531334393"/>
    <n v="-28.059428510444796"/>
    <n v="-8.4178285531334393E-4"/>
    <n v="-10.101394263760128"/>
    <n v="-1.0101394263760128E-2"/>
    <n v="3.4770000000000003"/>
    <n v="1.7385000000000002"/>
    <n v="0.9880000000000001"/>
    <n v="29.782425590535677"/>
    <n v="2.9782425590535681E-3"/>
    <n v="-0.33917298754102049"/>
    <n v="-3.3917298754102053E-4"/>
    <n v="-3.391729875410205"/>
    <x v="14"/>
  </r>
  <r>
    <n v="6857"/>
    <x v="0"/>
    <s v="C"/>
    <n v="6"/>
    <x v="0"/>
    <n v="33.627911034262084"/>
    <n v="31.826171941342608"/>
    <x v="15"/>
    <n v="-1801.7390929194762"/>
    <n v="-60.057969763982541"/>
    <n v="-1.8017390929194761E-3"/>
    <n v="-21.620869115033713"/>
    <n v="-2.1620869115033713E-2"/>
    <n v="3.1880000000000002"/>
    <n v="1.5940000000000001"/>
    <n v="0.9880000000000001"/>
    <n v="25.859756034243183"/>
    <n v="2.5859756034243187E-3"/>
    <n v="-0.83608171269688758"/>
    <n v="-8.3608171269688753E-4"/>
    <n v="-8.3608171269688736"/>
    <x v="15"/>
  </r>
  <r>
    <n v="6860"/>
    <x v="0"/>
    <s v="C"/>
    <n v="6"/>
    <x v="0"/>
    <n v="44.82502560754218"/>
    <n v="41.336458544011805"/>
    <x v="16"/>
    <n v="-3488.5670635303754"/>
    <n v="-116.28556878434584"/>
    <n v="-3.4885670635303755E-3"/>
    <n v="-41.862804762364505"/>
    <n v="-4.1862804762364508E-2"/>
    <n v="3.8689999999999998"/>
    <n v="1.9344999999999999"/>
    <n v="1.2430000000000001"/>
    <n v="38.621946831090426"/>
    <n v="3.8621946831090426E-3"/>
    <n v="-1.0839123399306534"/>
    <n v="-1.0839123399306533E-3"/>
    <n v="-10.839123399306533"/>
    <x v="16"/>
  </r>
  <r>
    <n v="6861"/>
    <x v="0"/>
    <s v="A"/>
    <n v="6"/>
    <x v="0"/>
    <n v="26.27754364960289"/>
    <n v="26.040786819419672"/>
    <x v="17"/>
    <n v="-236.75683018321791"/>
    <n v="-7.8918943394405972"/>
    <n v="-2.3675683018321793E-4"/>
    <n v="-2.841081962198615"/>
    <n v="-2.8410819621986151E-3"/>
    <n v="3.1190000000000002"/>
    <n v="1.5595000000000001"/>
    <n v="0.95700000000000007"/>
    <n v="24.658246069896059"/>
    <n v="2.4658246069896059E-3"/>
    <n v="-0.11521833118808644"/>
    <n v="-1.1521833118808644E-4"/>
    <n v="-1.1521833118808644"/>
    <x v="17"/>
  </r>
  <r>
    <n v="6870"/>
    <x v="0"/>
    <s v="A"/>
    <n v="6"/>
    <x v="0"/>
    <n v="32.865057939208619"/>
    <n v="31.542883844446123"/>
    <x v="18"/>
    <n v="-1322.1740947624951"/>
    <n v="-44.072469825416505"/>
    <n v="-1.3221740947624951E-3"/>
    <n v="-15.866089137149942"/>
    <n v="-1.5866089137149941E-2"/>
    <n v="3.3020000000000005"/>
    <n v="1.6510000000000002"/>
    <n v="1.0890000000000002"/>
    <n v="28.423496701502465"/>
    <n v="2.8423496701502466E-3"/>
    <n v="-0.5582032817345538"/>
    <n v="-5.5820328173455383E-4"/>
    <n v="-5.5820328173455378"/>
    <x v="18"/>
  </r>
  <r>
    <n v="6877"/>
    <x v="0"/>
    <s v="B"/>
    <n v="6"/>
    <x v="0"/>
    <n v="43.720813947561219"/>
    <n v="41.097958857292973"/>
    <x v="19"/>
    <n v="-2622.8550902682455"/>
    <n v="-87.428503008941519"/>
    <n v="-2.6228550902682459E-3"/>
    <n v="-31.474261083218948"/>
    <n v="-3.1474261083218949E-2"/>
    <n v="3.891"/>
    <n v="1.9455"/>
    <n v="1.3840000000000001"/>
    <n v="40.699598291837681"/>
    <n v="4.0699598291837683E-3"/>
    <n v="-0.77333100089911999"/>
    <n v="-7.7333100089912001E-4"/>
    <n v="-7.7333100089912001"/>
    <x v="19"/>
  </r>
  <r>
    <n v="6889"/>
    <x v="0"/>
    <s v="B"/>
    <n v="6"/>
    <x v="0"/>
    <n v="40.258824123491252"/>
    <n v="39.768588200102442"/>
    <x v="20"/>
    <n v="-490.23592338880917"/>
    <n v="-16.341197446293638"/>
    <n v="-4.9023592338880921E-4"/>
    <n v="-5.88283108066571"/>
    <n v="-5.88283108066571E-3"/>
    <n v="4.0190000000000001"/>
    <n v="2.0095000000000001"/>
    <n v="1.8250000000000002"/>
    <n v="48.414630424337055"/>
    <n v="4.8414630424337057E-3"/>
    <n v="-0.12150936667500678"/>
    <n v="-1.2150936667500677E-4"/>
    <n v="-1.2150936667500678"/>
    <x v="20"/>
  </r>
  <r>
    <s v="CT-3"/>
    <x v="1"/>
    <s v="control"/>
    <n v="6"/>
    <x v="0"/>
    <n v="26.473133667207289"/>
    <n v="26.440886607013265"/>
    <x v="21"/>
    <n v="-32.247060194023902"/>
    <n v="-1.0749020064674635"/>
    <n v="-3.2247060194023903E-5"/>
    <n v="-0.38696472232828683"/>
    <n v="-3.8696472232828687E-4"/>
    <n v="3.7680000000000002"/>
    <n v="1.8840000000000001"/>
    <n v="1.2490000000000001"/>
    <n v="37.086953664972071"/>
    <n v="3.7086953664972073E-3"/>
    <n v="-1.0433985110342662E-2"/>
    <n v="-1.0433985110342663E-5"/>
    <n v="-0.10433985110342663"/>
    <x v="21"/>
  </r>
  <r>
    <s v="CT-6"/>
    <x v="1"/>
    <s v="control"/>
    <n v="6"/>
    <x v="0"/>
    <n v="20.290071446069625"/>
    <n v="20.236274367027359"/>
    <x v="22"/>
    <n v="-53.797079042265494"/>
    <n v="-1.7932359680755166"/>
    <n v="-5.3797079042265497E-5"/>
    <n v="-0.64556494850718593"/>
    <n v="-6.4556494850718594E-4"/>
    <n v="3.879"/>
    <n v="1.9395"/>
    <n v="1.0669999999999999"/>
    <n v="36.637924256198119"/>
    <n v="3.6637924256198119E-3"/>
    <n v="-1.7620128913225053E-2"/>
    <n v="-1.7620128913225053E-5"/>
    <n v="-0.17620128913225053"/>
    <x v="22"/>
  </r>
  <r>
    <n v="6826"/>
    <x v="0"/>
    <s v="G"/>
    <n v="3"/>
    <x v="1"/>
    <n v="36.024424808340569"/>
    <n v="31.746501646910342"/>
    <x v="23"/>
    <n v="-4277.9231614302271"/>
    <n v="-142.59743871434091"/>
    <n v="-4.2779231614302271E-3"/>
    <n v="-51.335077937162723"/>
    <n v="-5.1335077937162729E-2"/>
    <n v="3.8060000000000005"/>
    <n v="1.9030000000000002"/>
    <n v="1.147"/>
    <n v="36.468550000668799"/>
    <n v="3.6468550000668802E-3"/>
    <n v="-1.4076533872671462"/>
    <n v="-1.4076533872671463E-3"/>
    <n v="-14.076533872671463"/>
    <x v="23"/>
  </r>
  <r>
    <n v="6836"/>
    <x v="0"/>
    <s v="D"/>
    <n v="3"/>
    <x v="1"/>
    <n v="38.78634197799061"/>
    <n v="36.904037617689653"/>
    <x v="24"/>
    <n v="-1882.3043603009567"/>
    <n v="-62.743478676698558"/>
    <n v="-1.8823043603009566E-3"/>
    <n v="-22.587652323611479"/>
    <n v="-2.2587652323611478E-2"/>
    <n v="3.8310000000000004"/>
    <n v="1.9155000000000002"/>
    <n v="1.4810000000000001"/>
    <n v="40.878376904975532"/>
    <n v="4.0878376904975536E-3"/>
    <n v="-0.55255746518796378"/>
    <n v="-5.5255746518796374E-4"/>
    <n v="-5.5255746518796363"/>
    <x v="24"/>
  </r>
  <r>
    <n v="6844"/>
    <x v="0"/>
    <s v="F"/>
    <n v="3"/>
    <x v="1"/>
    <n v="37.802441173094557"/>
    <n v="35.764252061765035"/>
    <x v="25"/>
    <n v="-2038.1891113295226"/>
    <n v="-67.939637044317422"/>
    <n v="-2.0381891113295226E-3"/>
    <n v="-24.45826933595427"/>
    <n v="-2.4458269335954269E-2"/>
    <n v="3.6670000000000003"/>
    <n v="1.8335000000000001"/>
    <n v="1.2150000000000001"/>
    <n v="35.119391464788251"/>
    <n v="3.5119391464788251E-3"/>
    <n v="-0.6964320369980459"/>
    <n v="-6.9643203699804588E-4"/>
    <n v="-6.9643203699804594"/>
    <x v="25"/>
  </r>
  <r>
    <n v="6848"/>
    <x v="0"/>
    <s v="C"/>
    <n v="3"/>
    <x v="1"/>
    <n v="31.377312705005231"/>
    <n v="29.623208279321883"/>
    <x v="26"/>
    <n v="-1754.1044256833479"/>
    <n v="-58.470147522778262"/>
    <n v="-1.754104425683348E-3"/>
    <n v="-21.049253108200176"/>
    <n v="-2.1049253108200175E-2"/>
    <n v="3.66"/>
    <n v="1.83"/>
    <n v="0.77500000000000002"/>
    <n v="29.952886837123142"/>
    <n v="2.9952886837123142E-3"/>
    <n v="-0.70274538887223581"/>
    <n v="-7.027453888722358E-4"/>
    <n v="-7.0274538887223574"/>
    <x v="26"/>
  </r>
  <r>
    <n v="6858"/>
    <x v="0"/>
    <s v="C"/>
    <n v="3"/>
    <x v="1"/>
    <n v="36.112258763856225"/>
    <n v="35.682238635638107"/>
    <x v="27"/>
    <n v="-430.02012821811775"/>
    <n v="-14.334004273937259"/>
    <n v="-4.3002012821811774E-4"/>
    <n v="-5.160241538617413"/>
    <n v="-5.1602415386174131E-3"/>
    <n v="4.0460000000000003"/>
    <n v="2.0230000000000001"/>
    <n v="0.95100000000000007"/>
    <n v="37.802168648488376"/>
    <n v="3.7802168648488378E-3"/>
    <n v="-0.13650649481517932"/>
    <n v="-1.3650649481517933E-4"/>
    <n v="-1.3650649481517931"/>
    <x v="27"/>
  </r>
  <r>
    <n v="6866"/>
    <x v="0"/>
    <s v="A"/>
    <n v="3"/>
    <x v="1"/>
    <n v="26.212252158586661"/>
    <n v="24.261416133460287"/>
    <x v="28"/>
    <n v="-1950.8360251263746"/>
    <n v="-65.02786750421248"/>
    <n v="-1.9508360251263746E-3"/>
    <n v="-23.410032301516495"/>
    <n v="-2.3410032301516497E-2"/>
    <n v="3.7530000000000001"/>
    <n v="1.8765000000000001"/>
    <n v="0.90100000000000002"/>
    <n v="32.747828303334387"/>
    <n v="3.2747828303334387E-3"/>
    <n v="-0.71485754977935079"/>
    <n v="-7.148575497793509E-4"/>
    <n v="-7.1485754977935088"/>
    <x v="28"/>
  </r>
  <r>
    <n v="6875"/>
    <x v="0"/>
    <s v="B"/>
    <n v="3"/>
    <x v="1"/>
    <n v="42.4809532826336"/>
    <n v="38.643374181579553"/>
    <x v="29"/>
    <n v="-3837.579101054047"/>
    <n v="-127.91930336846823"/>
    <n v="-3.8375791010540469E-3"/>
    <n v="-46.050949212648561"/>
    <n v="-4.6050949212648559E-2"/>
    <n v="3.9560000000000004"/>
    <n v="1.9780000000000002"/>
    <n v="1.4410000000000001"/>
    <n v="42.491812498061385"/>
    <n v="4.2491812498061388E-3"/>
    <n v="-1.08376052950788"/>
    <n v="-1.0837605295078801E-3"/>
    <n v="-10.837605295078799"/>
    <x v="29"/>
  </r>
  <r>
    <n v="6878"/>
    <x v="0"/>
    <s v="B"/>
    <n v="3"/>
    <x v="1"/>
    <n v="39.301143377844355"/>
    <n v="38.814472260952577"/>
    <x v="30"/>
    <n v="-486.67111689177744"/>
    <n v="-16.222370563059247"/>
    <n v="-4.8667111689177744E-4"/>
    <n v="-5.8400534027013293"/>
    <n v="-5.8400534027013293E-3"/>
    <n v="3.9180000000000001"/>
    <n v="1.9590000000000001"/>
    <n v="1.6710000000000003"/>
    <n v="44.680798860859213"/>
    <n v="4.4680798860859215E-3"/>
    <n v="-0.13070610981884814"/>
    <n v="-1.3070610981884815E-4"/>
    <n v="-1.3070610981884814"/>
    <x v="30"/>
  </r>
  <r>
    <s v="CT-21"/>
    <x v="1"/>
    <s v="control"/>
    <n v="3"/>
    <x v="1"/>
    <n v="23.9490727617701"/>
    <n v="23.941451582822776"/>
    <x v="31"/>
    <n v="-7.6211789473248359"/>
    <n v="-0.25403929824416122"/>
    <n v="-7.6211789473248362E-6"/>
    <n v="-9.1454147367898031E-2"/>
    <n v="-9.1454147367898031E-5"/>
    <n v="4.024"/>
    <n v="2.012"/>
    <n v="0.97799999999999998"/>
    <n v="37.798888825758013"/>
    <n v="3.7798888825758014E-3"/>
    <n v="-2.4194930118045348E-3"/>
    <n v="-2.4194930118045348E-6"/>
    <n v="-2.4194930118045348E-2"/>
    <x v="31"/>
  </r>
  <r>
    <s v="CT-5"/>
    <x v="1"/>
    <s v="control"/>
    <n v="3"/>
    <x v="1"/>
    <n v="17.416764235363949"/>
    <n v="17.43520622262411"/>
    <x v="32"/>
    <n v="18.441987260160886"/>
    <n v="0.61473290867202957"/>
    <n v="1.8441987260160886E-5"/>
    <n v="0.22130384712193063"/>
    <n v="2.2130384712193063E-4"/>
    <n v="3.9950000000000006"/>
    <n v="1.9975000000000003"/>
    <n v="1.2070000000000001"/>
    <n v="40.218598465424492"/>
    <n v="4.021859846542449E-3"/>
    <n v="5.5025250895349631E-3"/>
    <n v="5.5025250895349632E-6"/>
    <n v="5.5025250895349632E-2"/>
    <x v="32"/>
  </r>
  <r>
    <n v="6823"/>
    <x v="0"/>
    <s v="G"/>
    <n v="4"/>
    <x v="1"/>
    <n v="35.188015692275215"/>
    <n v="32.348988086920031"/>
    <x v="33"/>
    <n v="-2839.0276053551843"/>
    <n v="-94.634253511839475"/>
    <n v="-2.8390276053551844E-3"/>
    <n v="-34.068331264262213"/>
    <n v="-3.4068331264262217E-2"/>
    <n v="2.9260000000000002"/>
    <n v="1.4630000000000001"/>
    <n v="1.2490000000000001"/>
    <n v="24.929517883144573"/>
    <n v="2.4929517883144573E-3"/>
    <n v="-1.3665860456650309"/>
    <n v="-1.3665860456650309E-3"/>
    <n v="-13.665860456650311"/>
    <x v="33"/>
  </r>
  <r>
    <n v="6833"/>
    <x v="0"/>
    <s v="D"/>
    <n v="4"/>
    <x v="1"/>
    <n v="35.184875518341201"/>
    <n v="33.119436189918162"/>
    <x v="34"/>
    <n v="-2065.4393284230396"/>
    <n v="-68.847977614101325"/>
    <n v="-2.0654393284230397E-3"/>
    <n v="-24.785271941076473"/>
    <n v="-2.4785271941076478E-2"/>
    <n v="3.907"/>
    <n v="1.9535"/>
    <n v="1.3029999999999999"/>
    <n v="39.970940433356667"/>
    <n v="3.9970940433356672E-3"/>
    <n v="-0.62008228158656475"/>
    <n v="-6.2008228158656482E-4"/>
    <n v="-6.2008228158656475"/>
    <x v="34"/>
  </r>
  <r>
    <n v="6838"/>
    <x v="0"/>
    <s v="D"/>
    <n v="4"/>
    <x v="1"/>
    <n v="42.060056248876535"/>
    <n v="40.18057169961002"/>
    <x v="35"/>
    <n v="-1879.4845492665147"/>
    <n v="-62.649484975550493"/>
    <n v="-1.8794845492665147E-3"/>
    <n v="-22.553814591198176"/>
    <n v="-2.2553814591198176E-2"/>
    <n v="3.976"/>
    <n v="1.988"/>
    <n v="1.831"/>
    <n v="47.703023559983393"/>
    <n v="4.7703023559983399E-3"/>
    <n v="-0.47279633256030923"/>
    <n v="-4.7279633256030925E-4"/>
    <n v="-4.727963325603092"/>
    <x v="35"/>
  </r>
  <r>
    <n v="6845"/>
    <x v="0"/>
    <s v="F"/>
    <n v="4"/>
    <x v="1"/>
    <n v="40.400480437076986"/>
    <n v="37.336364852539347"/>
    <x v="36"/>
    <n v="-3064.1155845376388"/>
    <n v="-102.13718615125462"/>
    <n v="-3.0641155845376388E-3"/>
    <n v="-36.769387014451667"/>
    <n v="-3.6769387014451663E-2"/>
    <n v="3.5130000000000003"/>
    <n v="1.7565000000000002"/>
    <n v="1.4410000000000001"/>
    <n v="35.288936937117192"/>
    <n v="3.5288936937117195E-3"/>
    <n v="-1.0419522435592932"/>
    <n v="-1.041952243559293E-3"/>
    <n v="-10.419522435592929"/>
    <x v="36"/>
  </r>
  <r>
    <n v="6854"/>
    <x v="0"/>
    <s v="C"/>
    <n v="4"/>
    <x v="1"/>
    <n v="39.307388192830693"/>
    <n v="37.429168103222153"/>
    <x v="37"/>
    <n v="-1878.2200896085399"/>
    <n v="-62.607336320284659"/>
    <n v="-1.8782200896085399E-3"/>
    <n v="-22.538641075302479"/>
    <n v="-2.2538641075302478E-2"/>
    <n v="3.8990000000000005"/>
    <n v="1.9495000000000002"/>
    <n v="1.254"/>
    <n v="39.239894964458941"/>
    <n v="3.9239894964458941E-3"/>
    <n v="-0.57438076976802765"/>
    <n v="-5.7438076976802763E-4"/>
    <n v="-5.7438076976802765"/>
    <x v="37"/>
  </r>
  <r>
    <n v="6856"/>
    <x v="0"/>
    <s v="C"/>
    <n v="4"/>
    <x v="1"/>
    <n v="39.552790476929118"/>
    <n v="39.175747689630249"/>
    <x v="38"/>
    <n v="-377.04278729886909"/>
    <n v="-12.568092909962303"/>
    <n v="-3.7704278729886907E-4"/>
    <n v="-4.524513447586429"/>
    <n v="-4.5245134475864288E-3"/>
    <n v="3.84"/>
    <n v="1.92"/>
    <n v="0.95399999999999996"/>
    <n v="34.671119179843814"/>
    <n v="3.4671119179843814E-3"/>
    <n v="-0.13049805009515736"/>
    <n v="-1.3049805009515735E-4"/>
    <n v="-1.3049805009515736"/>
    <x v="38"/>
  </r>
  <r>
    <n v="6865"/>
    <x v="0"/>
    <s v="A"/>
    <n v="4"/>
    <x v="1"/>
    <n v="40.60147200375976"/>
    <n v="39.290863285997936"/>
    <x v="39"/>
    <n v="-1310.6087177618235"/>
    <n v="-43.686957258727453"/>
    <n v="-1.3106087177618235E-3"/>
    <n v="-15.727304613141882"/>
    <n v="-1.5727304613141882E-2"/>
    <n v="3.8689999999999998"/>
    <n v="1.9344999999999999"/>
    <n v="0.98499999999999999"/>
    <n v="35.486002761091584"/>
    <n v="3.5486002761091584E-3"/>
    <n v="-0.44319741276653429"/>
    <n v="-4.4319741276653427E-4"/>
    <n v="-4.4319741276653426"/>
    <x v="39"/>
  </r>
  <r>
    <n v="6879"/>
    <x v="0"/>
    <s v="B"/>
    <n v="4"/>
    <x v="1"/>
    <n v="38.699178437998007"/>
    <n v="34.830329344599484"/>
    <x v="40"/>
    <n v="-3868.8490933985236"/>
    <n v="-128.96163644661746"/>
    <n v="-3.8688490933985234E-3"/>
    <n v="-46.426189120782283"/>
    <n v="-4.642618912078228E-2"/>
    <n v="3.0670000000000002"/>
    <n v="1.5335000000000001"/>
    <n v="1.361"/>
    <n v="27.889273583148455"/>
    <n v="2.7889273583148457E-3"/>
    <n v="-1.6646611100274191"/>
    <n v="-1.664661110027419E-3"/>
    <n v="-16.646611100274189"/>
    <x v="40"/>
  </r>
  <r>
    <n v="6882"/>
    <x v="0"/>
    <s v="B"/>
    <n v="4"/>
    <x v="1"/>
    <n v="44.774770189627205"/>
    <n v="43.6376324290447"/>
    <x v="41"/>
    <n v="-1137.1377605825046"/>
    <n v="-37.904592019416818"/>
    <n v="-1.1371377605825046E-3"/>
    <n v="-13.645653126990055"/>
    <n v="-1.3645653126990055E-2"/>
    <n v="3.9830000000000001"/>
    <n v="1.9915"/>
    <n v="1.4490000000000001"/>
    <n v="43.050851056786087"/>
    <n v="4.3050851056786093E-3"/>
    <n v="-0.31696593196243206"/>
    <n v="-3.1696593196243203E-4"/>
    <n v="-3.1696593196243201"/>
    <x v="41"/>
  </r>
  <r>
    <s v="CT-2"/>
    <x v="1"/>
    <s v="control"/>
    <n v="4"/>
    <x v="1"/>
    <n v="25.449244656454173"/>
    <n v="25.441485501529403"/>
    <x v="42"/>
    <n v="-7.7591549247699731"/>
    <n v="-0.25863849749233242"/>
    <n v="-7.759154924769973E-6"/>
    <n v="-9.3109859097239678E-2"/>
    <n v="-9.3109859097239683E-5"/>
    <n v="3.7970000000000002"/>
    <n v="1.8985000000000001"/>
    <n v="1.345"/>
    <n v="38.690502665977078"/>
    <n v="3.8690502665977081E-3"/>
    <n v="-2.4065300960567997E-3"/>
    <n v="-2.4065300960567996E-6"/>
    <n v="-2.4065300960567994E-2"/>
    <x v="42"/>
  </r>
  <r>
    <s v="CT-4"/>
    <x v="1"/>
    <s v="control"/>
    <n v="4"/>
    <x v="1"/>
    <n v="24.945405679703487"/>
    <n v="24.938875918939015"/>
    <x v="43"/>
    <n v="-6.5297607644723143"/>
    <n v="-0.21765869214907715"/>
    <n v="-6.5297607644723142E-6"/>
    <n v="-7.8357129173667772E-2"/>
    <n v="-7.835712917366777E-5"/>
    <n v="3.9420000000000002"/>
    <n v="1.9710000000000001"/>
    <n v="1.054"/>
    <n v="37.462078677366634"/>
    <n v="3.7462078677366634E-3"/>
    <n v="-2.0916385833391728E-3"/>
    <n v="-2.0916385833391726E-6"/>
    <n v="-2.0916385833391726E-2"/>
    <x v="43"/>
  </r>
  <r>
    <n v="6827"/>
    <x v="0"/>
    <s v="G"/>
    <n v="2"/>
    <x v="2"/>
    <n v="41.035379246004034"/>
    <n v="39.868053289898057"/>
    <x v="44"/>
    <n v="-1167.3259561059765"/>
    <n v="-38.910865203532552"/>
    <n v="-1.1673259561059766E-3"/>
    <n v="-14.007911473271719"/>
    <n v="-1.4007911473271718E-2"/>
    <n v="3.9140000000000001"/>
    <n v="1.9570000000000001"/>
    <n v="1.4330000000000001"/>
    <n v="41.684096460452778"/>
    <n v="4.1684096460452777E-3"/>
    <n v="-0.33604930087813067"/>
    <n v="-3.3604930087813067E-4"/>
    <n v="-3.3604930087813072"/>
    <x v="44"/>
  </r>
  <r>
    <n v="6831"/>
    <x v="0"/>
    <s v="D"/>
    <n v="2"/>
    <x v="2"/>
    <n v="24.430819708989187"/>
    <n v="22.70856058163011"/>
    <x v="45"/>
    <n v="-1722.2591273590772"/>
    <n v="-57.408637578635904"/>
    <n v="-1.7222591273590774E-3"/>
    <n v="-20.667109528308927"/>
    <n v="-2.0667109528308927E-2"/>
    <n v="3.2590000000000003"/>
    <n v="1.6295000000000002"/>
    <n v="1.179"/>
    <n v="28.754688111432898"/>
    <n v="2.8754688111432901E-3"/>
    <n v="-0.718738782636688"/>
    <n v="-7.18738782636688E-4"/>
    <n v="-7.18738782636688"/>
    <x v="45"/>
  </r>
  <r>
    <n v="6841"/>
    <x v="0"/>
    <s v="F"/>
    <n v="2"/>
    <x v="2"/>
    <n v="26.184284041460064"/>
    <n v="24.296919924888225"/>
    <x v="46"/>
    <n v="-1887.3641165718382"/>
    <n v="-62.912137219061272"/>
    <n v="-1.8873641165718382E-3"/>
    <n v="-22.648369398862059"/>
    <n v="-2.2648369398862059E-2"/>
    <n v="3.3010000000000002"/>
    <n v="1.6505000000000001"/>
    <n v="1.143"/>
    <n v="28.9697049958299"/>
    <n v="2.89697049958299E-3"/>
    <n v="-0.78179496139578297"/>
    <n v="-7.8179496139578301E-4"/>
    <n v="-7.8179496139578299"/>
    <x v="46"/>
  </r>
  <r>
    <n v="6855"/>
    <x v="0"/>
    <s v="C"/>
    <n v="2"/>
    <x v="2"/>
    <n v="28.741909504981312"/>
    <n v="27.81037641135558"/>
    <x v="47"/>
    <n v="-931.53309362573111"/>
    <n v="-31.051103120857704"/>
    <n v="-9.315330936257311E-4"/>
    <n v="-11.178397123508773"/>
    <n v="-1.1178397123508772E-2"/>
    <n v="3.7200000000000006"/>
    <n v="1.8600000000000003"/>
    <n v="0.80299999999999994"/>
    <n v="31.12174779981784"/>
    <n v="3.1121747799817841E-3"/>
    <n v="-0.35918281953220516"/>
    <n v="-3.5918281953220511E-4"/>
    <n v="-3.591828195322051"/>
    <x v="47"/>
  </r>
  <r>
    <n v="6863"/>
    <x v="0"/>
    <s v="C"/>
    <n v="2"/>
    <x v="2"/>
    <n v="30.814862715669978"/>
    <n v="29.708680531154471"/>
    <x v="48"/>
    <n v="-1106.1821845155073"/>
    <n v="-36.872739483850246"/>
    <n v="-1.1061821845155073E-3"/>
    <n v="-13.274186214186088"/>
    <n v="-1.3274186214186088E-2"/>
    <n v="3.89"/>
    <n v="1.9450000000000001"/>
    <n v="0.97300000000000009"/>
    <n v="35.660281042753169"/>
    <n v="3.5660281042753173E-3"/>
    <n v="-0.37224008970292871"/>
    <n v="-3.7224008970292871E-4"/>
    <n v="-3.7224008970292868"/>
    <x v="48"/>
  </r>
  <r>
    <n v="6864"/>
    <x v="0"/>
    <s v="A"/>
    <n v="2"/>
    <x v="2"/>
    <n v="37.796433676313519"/>
    <n v="37.793211415551703"/>
    <x v="49"/>
    <n v="-3.2222607618166421"/>
    <n v="-0.10740869206055474"/>
    <n v="-3.2222607618166422E-6"/>
    <n v="-3.8667129141799705E-2"/>
    <n v="-3.8667129141799706E-5"/>
    <n v="3.8010000000000002"/>
    <n v="1.9005000000000001"/>
    <n v="1.4730000000000001"/>
    <n v="40.283616866983174"/>
    <n v="4.0283616866983174E-3"/>
    <n v="-9.5987232897877257E-4"/>
    <n v="-9.5987232897877252E-7"/>
    <n v="-9.5987232897877268E-3"/>
    <x v="49"/>
  </r>
  <r>
    <n v="6873"/>
    <x v="0"/>
    <s v="A"/>
    <n v="2"/>
    <x v="2"/>
    <n v="44.279772510954786"/>
    <n v="43.471781668942938"/>
    <x v="50"/>
    <n v="-807.99084201184712"/>
    <n v="-26.933028067061571"/>
    <n v="-8.0799084201184715E-4"/>
    <n v="-9.6958901041421655"/>
    <n v="-9.6958901041421658E-3"/>
    <n v="3.6710000000000003"/>
    <n v="1.8355000000000001"/>
    <n v="1.7250000000000001"/>
    <n v="41.062486800846521"/>
    <n v="4.1062486800846525E-3"/>
    <n v="-0.23612525347447491"/>
    <n v="-2.3612525347447492E-4"/>
    <n v="-2.3612525347447488"/>
    <x v="50"/>
  </r>
  <r>
    <n v="6883"/>
    <x v="0"/>
    <s v="B"/>
    <n v="2"/>
    <x v="2"/>
    <n v="36.820679469037643"/>
    <n v="34.687263149414683"/>
    <x v="51"/>
    <n v="-2133.4163196229597"/>
    <n v="-71.113877320765326"/>
    <n v="-2.1334163196229596E-3"/>
    <n v="-25.600995835475516"/>
    <n v="-2.5600995835475517E-2"/>
    <n v="3.6909999999999998"/>
    <n v="1.8454999999999999"/>
    <n v="1.5190000000000001"/>
    <n v="39.013458390766118"/>
    <n v="3.9013458390766121E-3"/>
    <n v="-0.65620934137781728"/>
    <n v="-6.5620934137781734E-4"/>
    <n v="-6.5620934137781735"/>
    <x v="51"/>
  </r>
  <r>
    <n v="6887"/>
    <x v="0"/>
    <s v="B"/>
    <n v="2"/>
    <x v="2"/>
    <n v="25.695245794595426"/>
    <n v="24.561758408506506"/>
    <x v="52"/>
    <n v="-1133.4873860889197"/>
    <n v="-37.782912869630657"/>
    <n v="-1.1334873860889196E-3"/>
    <n v="-13.601848633067036"/>
    <n v="-1.3601848633067036E-2"/>
    <n v="2.8140000000000001"/>
    <n v="1.407"/>
    <n v="0.71200000000000008"/>
    <n v="18.732896019941592"/>
    <n v="1.8732896019941592E-3"/>
    <n v="-0.72609427920741998"/>
    <n v="-7.2609427920741992E-4"/>
    <n v="-7.2609427920741991"/>
    <x v="52"/>
  </r>
  <r>
    <s v="CT-23"/>
    <x v="1"/>
    <s v="control"/>
    <n v="2"/>
    <x v="2"/>
    <n v="16.43876168093847"/>
    <n v="16.446987549536793"/>
    <x v="53"/>
    <n v="8.2258685983234159"/>
    <n v="0.27419561994411384"/>
    <n v="8.2258685983234159E-6"/>
    <n v="9.8710423179880991E-2"/>
    <n v="9.8710423179880984E-5"/>
    <n v="4.0030000000000001"/>
    <n v="2.0015000000000001"/>
    <n v="1.2290000000000001"/>
    <n v="40.626107014892249"/>
    <n v="4.0626107014892247E-3"/>
    <n v="2.429728822988057E-3"/>
    <n v="2.4297288229880567E-6"/>
    <n v="2.429728822988057E-2"/>
    <x v="53"/>
  </r>
  <r>
    <s v="CT-24"/>
    <x v="1"/>
    <s v="control"/>
    <n v="2"/>
    <x v="2"/>
    <n v="18.327617387464354"/>
    <n v="18.330631293317939"/>
    <x v="54"/>
    <n v="3.0139058535851859"/>
    <n v="0.10046352845283953"/>
    <n v="3.0139058535851859E-6"/>
    <n v="3.6166870243022231E-2"/>
    <n v="3.6166870243022229E-5"/>
    <n v="3.9960000000000004"/>
    <n v="1.9980000000000002"/>
    <n v="0.98699999999999999"/>
    <n v="37.473105667580747"/>
    <n v="3.7473105667580747E-3"/>
    <n v="9.6514205584810695E-4"/>
    <n v="9.6514205584810684E-7"/>
    <n v="9.6514205584810695E-3"/>
    <x v="54"/>
  </r>
  <r>
    <n v="6824"/>
    <x v="0"/>
    <s v="G"/>
    <n v="8"/>
    <x v="2"/>
    <n v="27.783023251050015"/>
    <n v="26.744404423852419"/>
    <x v="55"/>
    <n v="-1038.6188271975952"/>
    <n v="-34.620627573253174"/>
    <n v="-1.0386188271975954E-3"/>
    <n v="-12.463425926371144"/>
    <n v="-1.2463425926371145E-2"/>
    <n v="3.6659999999999999"/>
    <n v="1.833"/>
    <n v="0.92100000000000015"/>
    <n v="31.71803465183983"/>
    <n v="3.1718034651839833E-3"/>
    <n v="-0.39294445772503728"/>
    <n v="-3.9294445772503734E-4"/>
    <n v="-3.929444577250373"/>
    <x v="55"/>
  </r>
  <r>
    <n v="6834"/>
    <x v="0"/>
    <s v="D"/>
    <n v="8"/>
    <x v="2"/>
    <n v="30.790067362073184"/>
    <n v="29.402681537548673"/>
    <x v="56"/>
    <n v="-1387.385824524511"/>
    <n v="-46.246194150817033"/>
    <n v="-1.387385824524511E-3"/>
    <n v="-16.648629894294132"/>
    <n v="-1.6648629894294133E-2"/>
    <n v="3.7170000000000005"/>
    <n v="1.8585000000000003"/>
    <n v="1.1740000000000002"/>
    <n v="35.411411926717406"/>
    <n v="3.5411411926717408E-3"/>
    <n v="-0.47014871727644886"/>
    <n v="-4.7014871727644894E-4"/>
    <n v="-4.7014871727644891"/>
    <x v="56"/>
  </r>
  <r>
    <n v="6853"/>
    <x v="0"/>
    <s v="C"/>
    <n v="8"/>
    <x v="2"/>
    <n v="31.989460348136564"/>
    <n v="31.222157282276683"/>
    <x v="57"/>
    <n v="-767.30306585988114"/>
    <n v="-25.576768861996037"/>
    <n v="-7.6730306585988124E-4"/>
    <n v="-9.2076367903185741"/>
    <n v="-9.2076367903185744E-3"/>
    <n v="3.9220000000000002"/>
    <n v="1.9610000000000001"/>
    <n v="0.754"/>
    <n v="33.452401141736651"/>
    <n v="3.3452401141736651E-3"/>
    <n v="-0.27524591587031794"/>
    <n v="-2.7524591587031798E-4"/>
    <n v="-2.7524591587031795"/>
    <x v="57"/>
  </r>
  <r>
    <n v="6862"/>
    <x v="0"/>
    <s v="C"/>
    <n v="8"/>
    <x v="2"/>
    <n v="33.143117731054204"/>
    <n v="31.292578394430471"/>
    <x v="58"/>
    <n v="-1850.5393366237329"/>
    <n v="-61.684644554124432"/>
    <n v="-1.8505393366237328E-3"/>
    <n v="-22.206472039484794"/>
    <n v="-2.2206472039484795E-2"/>
    <n v="3.95"/>
    <n v="1.9750000000000001"/>
    <n v="1.1420000000000001"/>
    <n v="38.679759989898123"/>
    <n v="3.8679759989898124E-3"/>
    <n v="-0.57411090568515399"/>
    <n v="-5.7411090568515401E-4"/>
    <n v="-5.7411090568515402"/>
    <x v="58"/>
  </r>
  <r>
    <n v="6874"/>
    <x v="0"/>
    <s v="A"/>
    <n v="8"/>
    <x v="2"/>
    <n v="34.178430445729752"/>
    <n v="33.692695739395987"/>
    <x v="59"/>
    <n v="-485.73470633376559"/>
    <n v="-16.191156877792185"/>
    <n v="-4.857347063337656E-4"/>
    <n v="-5.828816476005187"/>
    <n v="-5.8288164760051872E-3"/>
    <n v="3.9090000000000007"/>
    <n v="1.9545000000000003"/>
    <n v="1.0010000000000001"/>
    <n v="36.294975435761636"/>
    <n v="3.6294975435761639E-3"/>
    <n v="-0.16059568593238452"/>
    <n v="-1.6059568593238454E-4"/>
    <n v="-1.6059568593238451"/>
    <x v="59"/>
  </r>
  <r>
    <n v="6876"/>
    <x v="0"/>
    <s v="B"/>
    <n v="8"/>
    <x v="2"/>
    <n v="43.188127812478037"/>
    <n v="41.232125166440298"/>
    <x v="60"/>
    <n v="-1956.0026460377387"/>
    <n v="-65.200088201257955"/>
    <n v="-1.9560026460377386E-3"/>
    <n v="-23.472031752452864"/>
    <n v="-2.3472031752452861E-2"/>
    <n v="4.048"/>
    <n v="2.024"/>
    <n v="1.554"/>
    <n v="45.502023746878244"/>
    <n v="4.5502023746878248E-3"/>
    <n v="-0.51584588595497816"/>
    <n v="-5.1584588595497813E-4"/>
    <n v="-5.1584588595497811"/>
    <x v="60"/>
  </r>
  <r>
    <n v="6885"/>
    <x v="0"/>
    <s v="A"/>
    <n v="8"/>
    <x v="2"/>
    <n v="39.822380065431055"/>
    <n v="38.496591114204591"/>
    <x v="61"/>
    <n v="-1325.788951226464"/>
    <n v="-44.192965040882129"/>
    <n v="-1.325788951226464E-3"/>
    <n v="-15.909467414717568"/>
    <n v="-1.5909467414717569E-2"/>
    <n v="3.9820000000000002"/>
    <n v="1.9910000000000001"/>
    <n v="1.702"/>
    <n v="46.198772448776744"/>
    <n v="4.6198772448776742E-3"/>
    <n v="-0.34436991658939242"/>
    <n v="-3.4436991658939246E-4"/>
    <n v="-3.4436991658939244"/>
    <x v="61"/>
  </r>
  <r>
    <n v="6890"/>
    <x v="0"/>
    <s v="B"/>
    <n v="8"/>
    <x v="2"/>
    <n v="44.14458773760429"/>
    <n v="42.912969912721472"/>
    <x v="62"/>
    <n v="-1231.617824882818"/>
    <n v="-41.053927496093934"/>
    <n v="-1.231617824882818E-3"/>
    <n v="-14.779413898593816"/>
    <n v="-1.4779413898593816E-2"/>
    <n v="3.9119999999999999"/>
    <n v="1.956"/>
    <n v="1.3440000000000001"/>
    <n v="40.556704520785466"/>
    <n v="4.0556704520785464E-3"/>
    <n v="-0.36441358027547111"/>
    <n v="-3.6441358027547107E-4"/>
    <n v="-3.6441358027547111"/>
    <x v="62"/>
  </r>
  <r>
    <n v="6893"/>
    <x v="0"/>
    <s v="E"/>
    <n v="8"/>
    <x v="2"/>
    <n v="33.901441579831634"/>
    <n v="32.637560676063906"/>
    <x v="63"/>
    <n v="-1263.8809037677277"/>
    <n v="-42.129363458924253"/>
    <n v="-1.2638809037677278E-3"/>
    <n v="-15.166570845212732"/>
    <n v="-1.5166570845212734E-2"/>
    <n v="3.766"/>
    <n v="1.883"/>
    <n v="1.1919999999999999"/>
    <n v="36.381056645266312"/>
    <n v="3.6381056645266316E-3"/>
    <n v="-0.41688098817729408"/>
    <n v="-4.1688098817729412E-4"/>
    <n v="-4.1688098817729413"/>
    <x v="63"/>
  </r>
  <r>
    <s v="CT-11"/>
    <x v="1"/>
    <s v="control"/>
    <n v="8"/>
    <x v="2"/>
    <n v="25.849237821501521"/>
    <n v="25.854835326107413"/>
    <x v="64"/>
    <n v="5.597504605891146"/>
    <n v="0.18658348686303819"/>
    <n v="5.5975046058911463E-6"/>
    <n v="6.7170055270693751E-2"/>
    <n v="6.7170055270693752E-5"/>
    <n v="3.8979999999999997"/>
    <n v="1.9489999999999998"/>
    <n v="1.1020000000000001"/>
    <n v="37.36232682742984"/>
    <n v="3.736232682742984E-3"/>
    <n v="1.7978017156410166E-3"/>
    <n v="1.7978017156410167E-6"/>
    <n v="1.7978017156410168E-2"/>
    <x v="64"/>
  </r>
  <r>
    <s v="CT-9"/>
    <x v="1"/>
    <s v="control"/>
    <n v="8"/>
    <x v="2"/>
    <n v="25.293814499476344"/>
    <n v="25.300521022938085"/>
    <x v="65"/>
    <n v="6.706523461740943"/>
    <n v="0.22355078205803144"/>
    <n v="6.7065234617409433E-6"/>
    <n v="8.0478281540891317E-2"/>
    <n v="8.047828154089132E-5"/>
    <n v="3.9420000000000002"/>
    <n v="1.9710000000000001"/>
    <n v="1.0840000000000001"/>
    <n v="37.83360342458019"/>
    <n v="3.7833603424580193E-3"/>
    <n v="2.1271640620043404E-3"/>
    <n v="2.1271640620043402E-6"/>
    <n v="2.1271640620043403E-2"/>
    <x v="65"/>
  </r>
  <r>
    <n v="6822"/>
    <x v="0"/>
    <s v="G"/>
    <n v="5"/>
    <x v="3"/>
    <n v="41.033462739691132"/>
    <n v="40.561801726729414"/>
    <x v="66"/>
    <n v="-471.66101296171803"/>
    <n v="-15.7220337653906"/>
    <n v="-4.7166101296171803E-4"/>
    <n v="-5.6599321555406163"/>
    <n v="-5.6599321555406163E-3"/>
    <n v="2.5790000000000002"/>
    <n v="1.2895000000000001"/>
    <n v="0.8650000000000001"/>
    <n v="17.456119778799753"/>
    <n v="1.7456119778799753E-3"/>
    <n v="-0.32423770157755999"/>
    <n v="-3.2423770157755994E-4"/>
    <n v="-3.2423770157755993"/>
    <x v="66"/>
  </r>
  <r>
    <n v="6828"/>
    <x v="0"/>
    <s v="G"/>
    <n v="5"/>
    <x v="3"/>
    <n v="32.730571364291698"/>
    <n v="31.344816682727863"/>
    <x v="67"/>
    <n v="-1385.754681563835"/>
    <n v="-46.191822718794498"/>
    <n v="-1.3857546815638352E-3"/>
    <n v="-16.629056178766021"/>
    <n v="-1.6629056178766023E-2"/>
    <n v="3.5200000000000005"/>
    <n v="1.7600000000000002"/>
    <n v="0.9820000000000001"/>
    <n v="30.322149637626111"/>
    <n v="3.0322149637626115E-3"/>
    <n v="-0.54841283937638041"/>
    <n v="-5.4841283937638054E-4"/>
    <n v="-5.4841283937638039"/>
    <x v="67"/>
  </r>
  <r>
    <n v="6837"/>
    <x v="0"/>
    <s v="D"/>
    <n v="5"/>
    <x v="3"/>
    <n v="42.096099241033087"/>
    <n v="41.762525814504748"/>
    <x v="68"/>
    <n v="-333.57342652833921"/>
    <n v="-11.119114217611306"/>
    <n v="-3.3357342652833922E-4"/>
    <n v="-4.0028811183400705"/>
    <n v="-4.0028811183400702E-3"/>
    <n v="3.8540000000000001"/>
    <n v="1.927"/>
    <n v="1.69"/>
    <n v="43.793543980447012"/>
    <n v="4.3793543980447016E-3"/>
    <n v="-9.140345253006428E-2"/>
    <n v="-9.1403452530064262E-5"/>
    <n v="-0.91403452530064255"/>
    <x v="68"/>
  </r>
  <r>
    <n v="6842"/>
    <x v="0"/>
    <s v="F"/>
    <n v="5"/>
    <x v="3"/>
    <n v="31.97069258914166"/>
    <n v="30.414667866985482"/>
    <x v="69"/>
    <n v="-1556.0247221561774"/>
    <n v="-51.867490738539246"/>
    <n v="-1.5560247221561773E-3"/>
    <n v="-18.672296665874129"/>
    <n v="-1.8672296665874128E-2"/>
    <n v="3.048"/>
    <n v="1.524"/>
    <n v="0.83400000000000007"/>
    <n v="22.579204454399594"/>
    <n v="2.2579204454399597E-3"/>
    <n v="-0.82696875807047321"/>
    <n v="-8.2696875807047312E-4"/>
    <n v="-8.2696875807047299"/>
    <x v="69"/>
  </r>
  <r>
    <n v="6849"/>
    <x v="0"/>
    <s v="C"/>
    <n v="5"/>
    <x v="3"/>
    <n v="24.558309704836738"/>
    <n v="23.641559987637397"/>
    <x v="70"/>
    <n v="-916.74971719934103"/>
    <n v="-30.558323906644702"/>
    <n v="-9.1674971719934105E-4"/>
    <n v="-11.000996606392093"/>
    <n v="-1.1000996606392092E-2"/>
    <n v="3.722"/>
    <n v="1.861"/>
    <n v="0.89800000000000013"/>
    <n v="32.261008676530409"/>
    <n v="3.226100867653041E-3"/>
    <n v="-0.34099977209935217"/>
    <n v="-3.4099977209935215E-4"/>
    <n v="-3.4099977209935215"/>
    <x v="70"/>
  </r>
  <r>
    <n v="6851"/>
    <x v="0"/>
    <s v="C"/>
    <n v="5"/>
    <x v="3"/>
    <n v="32.611729433307147"/>
    <n v="31.70716636741609"/>
    <x v="71"/>
    <n v="-904.56306589105748"/>
    <n v="-30.152102196368581"/>
    <n v="-9.0456306589105752E-4"/>
    <n v="-10.85475679069269"/>
    <n v="-1.085475679069269E-2"/>
    <n v="3.8840000000000003"/>
    <n v="1.9420000000000002"/>
    <n v="0.79200000000000004"/>
    <n v="33.360119999130099"/>
    <n v="3.3360119999130099E-3"/>
    <n v="-0.32538122737495367"/>
    <n v="-3.2538122737495368E-4"/>
    <n v="-3.2538122737495367"/>
    <x v="71"/>
  </r>
  <r>
    <n v="6871"/>
    <x v="0"/>
    <s v="A"/>
    <n v="5"/>
    <x v="3"/>
    <n v="43.940400638479481"/>
    <n v="43.011082322292715"/>
    <x v="72"/>
    <n v="-929.31831618676597"/>
    <n v="-30.977277206225533"/>
    <n v="-9.2931831618676595E-4"/>
    <n v="-11.151819794241192"/>
    <n v="-1.115181979424119E-2"/>
    <n v="3.7990000000000004"/>
    <n v="1.8995000000000002"/>
    <n v="1.42"/>
    <n v="39.61793537483603"/>
    <n v="3.9617935374836035E-3"/>
    <n v="-0.28148412300466447"/>
    <n v="-2.8148412300466443E-4"/>
    <n v="-2.8148412300466439"/>
    <x v="72"/>
  </r>
  <r>
    <n v="6872"/>
    <x v="0"/>
    <s v="B"/>
    <n v="5"/>
    <x v="3"/>
    <n v="38.277042878849464"/>
    <n v="37.263478065016599"/>
    <x v="73"/>
    <n v="-1013.5648138328647"/>
    <n v="-33.785493794428824"/>
    <n v="-1.0135648138328648E-3"/>
    <n v="-12.162777765994377"/>
    <n v="-1.2162777765994379E-2"/>
    <n v="3.7469999999999999"/>
    <n v="1.8734999999999999"/>
    <n v="1.5980000000000001"/>
    <n v="40.864927746825501"/>
    <n v="4.0864927746825505E-3"/>
    <n v="-0.29763365400637998"/>
    <n v="-2.9763365400637998E-4"/>
    <n v="-2.9763365400637998"/>
    <x v="73"/>
  </r>
  <r>
    <n v="6884"/>
    <x v="0"/>
    <s v="B"/>
    <n v="5"/>
    <x v="3"/>
    <n v="42.685054928328853"/>
    <n v="41.714246693640213"/>
    <x v="74"/>
    <n v="-970.80823468863991"/>
    <n v="-32.360274489621332"/>
    <n v="-9.7080823468864003E-4"/>
    <n v="-11.64969881626368"/>
    <n v="-1.164969881626368E-2"/>
    <n v="2.7490000000000001"/>
    <n v="1.3745000000000001"/>
    <n v="1.1910000000000001"/>
    <n v="22.156269114206367"/>
    <n v="2.2156269114206369E-3"/>
    <n v="-0.52579695418097327"/>
    <n v="-5.2579695418097331E-4"/>
    <n v="-5.2579695418097332"/>
    <x v="74"/>
  </r>
  <r>
    <s v="CT-12"/>
    <x v="1"/>
    <s v="control"/>
    <n v="5"/>
    <x v="3"/>
    <n v="24.098281340525936"/>
    <n v="24.140163260955529"/>
    <x v="75"/>
    <n v="41.881920429592157"/>
    <n v="1.3960640143197385"/>
    <n v="4.1881920429592157E-5"/>
    <n v="0.50258304515510588"/>
    <n v="5.0258304515510591E-4"/>
    <n v="4.0110000000000001"/>
    <n v="2.0055000000000001"/>
    <n v="1.462"/>
    <n v="43.693718303082861"/>
    <n v="4.369371830308286E-3"/>
    <n v="1.1502409606546247E-2"/>
    <n v="1.1502409606546248E-5"/>
    <n v="0.11502409606546248"/>
    <x v="75"/>
  </r>
  <r>
    <s v="CT-7"/>
    <x v="1"/>
    <s v="control"/>
    <n v="5"/>
    <x v="3"/>
    <n v="20.73798183379499"/>
    <n v="20.784526997035961"/>
    <x v="76"/>
    <n v="46.545163240971021"/>
    <n v="1.5515054413657008"/>
    <n v="4.6545163240971022E-5"/>
    <n v="0.55854195889165226"/>
    <n v="5.5854195889165224E-4"/>
    <n v="4.0030000000000001"/>
    <n v="2.0015000000000001"/>
    <n v="1.127"/>
    <n v="39.343375884875528"/>
    <n v="3.9343375884875525E-3"/>
    <n v="1.4196594631991615E-2"/>
    <n v="1.4196594631991615E-5"/>
    <n v="0.14196594631991616"/>
    <x v="76"/>
  </r>
  <r>
    <n v="6825"/>
    <x v="0"/>
    <s v="G"/>
    <n v="7"/>
    <x v="3"/>
    <n v="35.806896305265553"/>
    <n v="34.702829012965232"/>
    <x v="77"/>
    <n v="-1104.0672923003215"/>
    <n v="-36.802243076677385"/>
    <n v="-1.1040672923003213E-3"/>
    <n v="-13.248807507603857"/>
    <n v="-1.3248807507603856E-2"/>
    <n v="3.7570000000000001"/>
    <n v="1.8785000000000001"/>
    <n v="1.1900000000000002"/>
    <n v="36.217393805181217"/>
    <n v="3.6217393805181219E-3"/>
    <n v="-0.36581338731525453"/>
    <n v="-3.6581338731525451E-4"/>
    <n v="-3.6581338731525448"/>
    <x v="77"/>
  </r>
  <r>
    <n v="6832"/>
    <x v="0"/>
    <s v="D"/>
    <n v="7"/>
    <x v="3"/>
    <n v="30.177098563922335"/>
    <n v="29.20319569469488"/>
    <x v="78"/>
    <n v="-973.9028692274552"/>
    <n v="-32.463428974248508"/>
    <n v="-9.7390286922745522E-4"/>
    <n v="-11.686834430729462"/>
    <n v="-1.1686834430729463E-2"/>
    <n v="3.8479999999999999"/>
    <n v="1.9239999999999999"/>
    <n v="0.94700000000000006"/>
    <n v="34.707084132542107"/>
    <n v="3.4707084132542107E-3"/>
    <n v="-0.3367276371042543"/>
    <n v="-3.3672763710425433E-4"/>
    <n v="-3.3672763710425433"/>
    <x v="78"/>
  </r>
  <r>
    <n v="6843"/>
    <x v="0"/>
    <s v="F"/>
    <n v="7"/>
    <x v="3"/>
    <n v="27.298514781819339"/>
    <n v="26.337098033124413"/>
    <x v="79"/>
    <n v="-961.41674869492635"/>
    <n v="-32.047224956497544"/>
    <n v="-9.6141674869492635E-4"/>
    <n v="-11.537000984339116"/>
    <n v="-1.1537000984339116E-2"/>
    <n v="3.6799999999999997"/>
    <n v="1.8399999999999999"/>
    <n v="0.80399999999999994"/>
    <n v="30.567445192018408"/>
    <n v="3.0567445192018409E-3"/>
    <n v="-0.37742771474246695"/>
    <n v="-3.7742771474246693E-4"/>
    <n v="-3.774277147424669"/>
    <x v="79"/>
  </r>
  <r>
    <n v="6852"/>
    <x v="0"/>
    <s v="C"/>
    <n v="7"/>
    <x v="3"/>
    <n v="31.455560610032567"/>
    <n v="31.25555066654908"/>
    <x v="80"/>
    <n v="-200.00994348348655"/>
    <n v="-6.6669981161162184"/>
    <n v="-2.0000994348348656E-4"/>
    <n v="-2.4001193218018386"/>
    <n v="-2.4001193218018387E-3"/>
    <n v="3.4590000000000005"/>
    <n v="1.7295000000000003"/>
    <n v="0.97699999999999998"/>
    <n v="29.410910268100086"/>
    <n v="2.9410910268100085E-3"/>
    <n v="-8.1606427680175425E-2"/>
    <n v="-8.1606427680175431E-5"/>
    <n v="-0.81606427680175431"/>
    <x v="80"/>
  </r>
  <r>
    <n v="6859"/>
    <x v="0"/>
    <s v="A"/>
    <n v="7"/>
    <x v="3"/>
    <n v="40.360844410252099"/>
    <n v="38.668251697662711"/>
    <x v="81"/>
    <n v="-1692.5927125893877"/>
    <n v="-56.41975708631292"/>
    <n v="-1.6925927125893878E-3"/>
    <n v="-20.311112551072654"/>
    <n v="-2.0311112551072652E-2"/>
    <n v="3.7450000000000006"/>
    <n v="1.8725000000000003"/>
    <n v="0.80800000000000005"/>
    <n v="31.536791459265253"/>
    <n v="3.1536791459265256E-3"/>
    <n v="-0.64404499035064056"/>
    <n v="-6.4404499035064055E-4"/>
    <n v="-6.4404499035064049"/>
    <x v="81"/>
  </r>
  <r>
    <n v="6867"/>
    <x v="0"/>
    <s v="C"/>
    <n v="7"/>
    <x v="3"/>
    <n v="41.213046127853133"/>
    <n v="41.082075369557863"/>
    <x v="82"/>
    <n v="-130.97075829526972"/>
    <n v="-4.3656919431756576"/>
    <n v="-1.3097075829526973E-4"/>
    <n v="-1.5716490995432366"/>
    <n v="-1.5716490995432368E-3"/>
    <n v="3.8369999999999997"/>
    <n v="1.9184999999999999"/>
    <n v="1.0550000000000002"/>
    <n v="35.843434323661128"/>
    <n v="3.5843434323661132E-3"/>
    <n v="-4.3847614750067425E-2"/>
    <n v="-4.3847614750067429E-5"/>
    <n v="-0.43847614750067421"/>
    <x v="82"/>
  </r>
  <r>
    <n v="6881"/>
    <x v="0"/>
    <s v="B"/>
    <n v="7"/>
    <x v="3"/>
    <n v="33.793032477455199"/>
    <n v="31.906631337669232"/>
    <x v="83"/>
    <n v="-1886.401139785967"/>
    <n v="-62.880037992865567"/>
    <n v="-1.8864011397859671E-3"/>
    <n v="-22.636813677431604"/>
    <n v="-2.2636813677431606E-2"/>
    <n v="3.448"/>
    <n v="1.724"/>
    <n v="0.98100000000000009"/>
    <n v="29.301132025209355"/>
    <n v="2.9301132025209356E-3"/>
    <n v="-0.77255764923880499"/>
    <n v="-7.7255764923880507E-4"/>
    <n v="-7.7255764923880506"/>
    <x v="83"/>
  </r>
  <r>
    <n v="6891"/>
    <x v="0"/>
    <s v="B"/>
    <n v="7"/>
    <x v="3"/>
    <n v="43.67959837414238"/>
    <n v="42.743971001921295"/>
    <x v="84"/>
    <n v="-935.62737222108444"/>
    <n v="-31.187579074036147"/>
    <n v="-9.3562737222108443E-4"/>
    <n v="-11.227528466653013"/>
    <n v="-1.1227528466653014E-2"/>
    <n v="3.9470000000000001"/>
    <n v="1.9735"/>
    <n v="1.8220000000000001"/>
    <n v="47.06369217621824"/>
    <n v="4.7063692176218244E-3"/>
    <n v="-0.23856029876734569"/>
    <n v="-2.3856029876734571E-4"/>
    <n v="-2.3856029876734568"/>
    <x v="84"/>
  </r>
  <r>
    <s v="CT-25"/>
    <x v="1"/>
    <s v="control"/>
    <n v="7"/>
    <x v="3"/>
    <n v="19.60216604797251"/>
    <n v="19.607761829225105"/>
    <x v="85"/>
    <n v="5.5957812525946338"/>
    <n v="0.18652604175315446"/>
    <n v="5.5957812525946341E-6"/>
    <n v="6.7149375031135605E-2"/>
    <n v="6.7149375031135613E-5"/>
    <n v="3.9950000000000006"/>
    <n v="1.9975000000000003"/>
    <n v="1.079"/>
    <n v="38.612113646084708"/>
    <n v="3.8612113646084708E-3"/>
    <n v="1.7390753494258555E-3"/>
    <n v="1.7390753494258556E-6"/>
    <n v="1.7390753494258556E-2"/>
    <x v="85"/>
  </r>
  <r>
    <s v="CT-26"/>
    <x v="1"/>
    <s v="control"/>
    <n v="7"/>
    <x v="3"/>
    <n v="16.080107519556243"/>
    <n v="16.085370764369952"/>
    <x v="86"/>
    <n v="5.2632448137082122"/>
    <n v="0.17544149379027374"/>
    <n v="5.2632448137082124E-6"/>
    <n v="6.3158937764498546E-2"/>
    <n v="6.3158937764498549E-5"/>
    <n v="3.879"/>
    <n v="1.9395"/>
    <n v="1.2430000000000001"/>
    <n v="38.78270212717463"/>
    <n v="3.8782702127174631E-3"/>
    <n v="1.6285337096262754E-3"/>
    <n v="1.6285337096262756E-6"/>
    <n v="1.6285337096262755E-2"/>
    <x v="86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  <r>
    <m/>
    <x v="2"/>
    <m/>
    <m/>
    <x v="4"/>
    <m/>
    <m/>
    <x v="87"/>
    <m/>
    <m/>
    <m/>
    <m/>
    <m/>
    <m/>
    <m/>
    <m/>
    <m/>
    <m/>
    <m/>
    <m/>
    <m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2844E-3E53-7341-BD34-6395D4ED9F45}" name="PivotTable27" cacheId="1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/>
  <pivotFields count="2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9">
        <item x="40"/>
        <item x="23"/>
        <item x="11"/>
        <item x="33"/>
        <item x="5"/>
        <item x="0"/>
        <item x="7"/>
        <item x="16"/>
        <item x="29"/>
        <item x="36"/>
        <item x="13"/>
        <item x="15"/>
        <item x="69"/>
        <item x="46"/>
        <item x="19"/>
        <item x="83"/>
        <item x="52"/>
        <item x="45"/>
        <item x="28"/>
        <item x="26"/>
        <item x="8"/>
        <item x="25"/>
        <item x="2"/>
        <item x="51"/>
        <item x="81"/>
        <item x="34"/>
        <item x="4"/>
        <item x="37"/>
        <item x="58"/>
        <item x="18"/>
        <item x="24"/>
        <item x="67"/>
        <item x="74"/>
        <item x="60"/>
        <item x="12"/>
        <item x="35"/>
        <item x="56"/>
        <item x="39"/>
        <item x="63"/>
        <item x="55"/>
        <item x="1"/>
        <item x="79"/>
        <item x="48"/>
        <item x="77"/>
        <item x="62"/>
        <item x="47"/>
        <item x="61"/>
        <item x="70"/>
        <item x="14"/>
        <item x="78"/>
        <item x="44"/>
        <item x="71"/>
        <item x="66"/>
        <item x="41"/>
        <item x="73"/>
        <item x="72"/>
        <item x="3"/>
        <item x="57"/>
        <item x="6"/>
        <item x="84"/>
        <item x="50"/>
        <item x="59"/>
        <item x="27"/>
        <item x="30"/>
        <item x="38"/>
        <item x="20"/>
        <item x="17"/>
        <item x="68"/>
        <item x="80"/>
        <item x="82"/>
        <item x="9"/>
        <item x="10"/>
        <item x="22"/>
        <item x="21"/>
        <item x="31"/>
        <item x="42"/>
        <item x="43"/>
        <item x="49"/>
        <item x="54"/>
        <item x="86"/>
        <item x="85"/>
        <item x="64"/>
        <item x="65"/>
        <item x="53"/>
        <item x="32"/>
        <item x="75"/>
        <item x="76"/>
        <item x="87"/>
        <item t="default"/>
      </items>
    </pivotField>
  </pivotFields>
  <rowFields count="2">
    <field x="4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_Weight_mg_cm-2_day-1" fld="21" subtotal="average" baseField="0" baseItem="0"/>
    <dataField name="StdDev of delta_Weight_mg_cm-2_day-1_2" fld="21" subtotal="stdDev" baseField="0" baseItem="0"/>
    <dataField name="Count of delta_Weight_mg_cm-2_day-1_3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D506B-55C3-634B-BF19-8D868E07FAA4}" name="PivotTable28" cacheId="1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" firstHeaderRow="0" firstDataRow="1" firstDataCol="1"/>
  <pivotFields count="2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89">
        <item x="23"/>
        <item x="40"/>
        <item x="29"/>
        <item x="11"/>
        <item x="16"/>
        <item x="7"/>
        <item x="36"/>
        <item x="13"/>
        <item x="33"/>
        <item x="19"/>
        <item x="0"/>
        <item x="2"/>
        <item x="51"/>
        <item x="34"/>
        <item x="8"/>
        <item x="25"/>
        <item x="60"/>
        <item x="28"/>
        <item x="4"/>
        <item x="46"/>
        <item x="83"/>
        <item x="24"/>
        <item x="35"/>
        <item x="37"/>
        <item x="58"/>
        <item x="15"/>
        <item x="5"/>
        <item x="26"/>
        <item x="45"/>
        <item x="12"/>
        <item x="81"/>
        <item x="1"/>
        <item x="69"/>
        <item x="56"/>
        <item x="67"/>
        <item x="61"/>
        <item x="18"/>
        <item x="39"/>
        <item x="63"/>
        <item x="62"/>
        <item x="44"/>
        <item x="41"/>
        <item x="52"/>
        <item x="48"/>
        <item x="77"/>
        <item x="55"/>
        <item x="73"/>
        <item x="78"/>
        <item x="74"/>
        <item x="79"/>
        <item x="84"/>
        <item x="47"/>
        <item x="72"/>
        <item x="6"/>
        <item x="70"/>
        <item x="71"/>
        <item x="14"/>
        <item x="50"/>
        <item x="57"/>
        <item x="3"/>
        <item x="20"/>
        <item x="30"/>
        <item x="59"/>
        <item x="66"/>
        <item x="27"/>
        <item x="38"/>
        <item x="68"/>
        <item x="17"/>
        <item x="80"/>
        <item x="82"/>
        <item x="9"/>
        <item x="10"/>
        <item x="22"/>
        <item x="21"/>
        <item x="42"/>
        <item x="31"/>
        <item x="43"/>
        <item x="49"/>
        <item x="54"/>
        <item x="86"/>
        <item x="85"/>
        <item x="64"/>
        <item x="65"/>
        <item x="53"/>
        <item x="32"/>
        <item x="75"/>
        <item x="76"/>
        <item x="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Weight_grams_month" fld="7" subtotal="average" baseField="0" baseItem="0"/>
    <dataField name="StdDev of deltaWeight_grams_month2" fld="7" subtotal="stdDev" baseField="0" baseItem="0"/>
    <dataField name="Count of deltaWeight_grams_month3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activeCell="M11" sqref="M11"/>
    </sheetView>
  </sheetViews>
  <sheetFormatPr baseColWidth="10" defaultColWidth="8.83203125" defaultRowHeight="15" x14ac:dyDescent="0.2"/>
  <cols>
    <col min="5" max="5" width="14.6640625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60</v>
      </c>
      <c r="G1" s="16" t="s">
        <v>5</v>
      </c>
      <c r="H1" s="16" t="s">
        <v>6</v>
      </c>
      <c r="I1" s="16" t="s">
        <v>7</v>
      </c>
      <c r="J1" s="16" t="s">
        <v>8</v>
      </c>
    </row>
    <row r="2" spans="1:10" x14ac:dyDescent="0.2">
      <c r="A2" s="1">
        <v>6830</v>
      </c>
      <c r="B2" s="2" t="s">
        <v>11</v>
      </c>
      <c r="C2" s="3" t="s">
        <v>32</v>
      </c>
      <c r="D2" s="1">
        <v>1</v>
      </c>
      <c r="E2" s="1">
        <v>7.75</v>
      </c>
      <c r="F2" s="1">
        <v>21.003</v>
      </c>
      <c r="G2" s="1">
        <v>27.68</v>
      </c>
      <c r="H2" s="2">
        <v>35.3509096203788</v>
      </c>
      <c r="I2" s="2">
        <f t="shared" ref="I2:I33" si="0" xml:space="preserve"> (1000*(1-(G2+288.9414)/(508929.2*(G2+68.12963))*(G2-3.9863)^2)) + (0.824493 - 0.0040899*G2 + 0.000076438*G2^2 -0.00000082467*G2^3 + 0.0000000053675*G2^4)*H2 +(-0.005724 + 0.00010227*G2 - 0.0000016546*G2^2)*H2^(3/2) + 0.00048314*H2^2</f>
        <v>1022.7918808538227</v>
      </c>
      <c r="J2" s="2">
        <f t="shared" ref="J2:J33" si="1">F2/(1-((I2/1000)/2.93))</f>
        <v>32.266426187169237</v>
      </c>
    </row>
    <row r="3" spans="1:10" x14ac:dyDescent="0.2">
      <c r="A3" s="1">
        <v>6835</v>
      </c>
      <c r="B3" s="2" t="s">
        <v>11</v>
      </c>
      <c r="C3" s="2" t="s">
        <v>30</v>
      </c>
      <c r="D3" s="1">
        <v>1</v>
      </c>
      <c r="E3" s="1">
        <v>7.75</v>
      </c>
      <c r="F3" s="1">
        <v>30.6004</v>
      </c>
      <c r="G3" s="1">
        <v>27.72</v>
      </c>
      <c r="H3" s="2">
        <v>35.3509096203788</v>
      </c>
      <c r="I3" s="2">
        <f t="shared" si="0"/>
        <v>1022.7788816108101</v>
      </c>
      <c r="J3" s="2">
        <f t="shared" si="1"/>
        <v>47.010370814121842</v>
      </c>
    </row>
    <row r="4" spans="1:10" x14ac:dyDescent="0.2">
      <c r="A4" s="1">
        <v>6850</v>
      </c>
      <c r="B4" s="2" t="s">
        <v>11</v>
      </c>
      <c r="C4" s="2" t="s">
        <v>29</v>
      </c>
      <c r="D4" s="1">
        <v>1</v>
      </c>
      <c r="E4" s="1">
        <v>7.75</v>
      </c>
      <c r="F4" s="1">
        <v>29.368500000000001</v>
      </c>
      <c r="G4" s="1">
        <v>27.72</v>
      </c>
      <c r="H4" s="2">
        <v>35.3509096203788</v>
      </c>
      <c r="I4" s="2">
        <f t="shared" si="0"/>
        <v>1022.7788816108101</v>
      </c>
      <c r="J4" s="2">
        <f t="shared" si="1"/>
        <v>45.117844056108332</v>
      </c>
    </row>
    <row r="5" spans="1:10" x14ac:dyDescent="0.2">
      <c r="A5" s="1">
        <v>6868</v>
      </c>
      <c r="B5" s="2" t="s">
        <v>11</v>
      </c>
      <c r="C5" s="2" t="s">
        <v>27</v>
      </c>
      <c r="D5" s="1">
        <v>1</v>
      </c>
      <c r="E5" s="1">
        <v>7.75</v>
      </c>
      <c r="F5" s="1">
        <v>20.227499999999999</v>
      </c>
      <c r="G5" s="1">
        <v>27.6</v>
      </c>
      <c r="H5" s="2">
        <v>35.350909620378772</v>
      </c>
      <c r="I5" s="2">
        <f t="shared" si="0"/>
        <v>1022.8178435749584</v>
      </c>
      <c r="J5" s="2">
        <f t="shared" si="1"/>
        <v>31.075466389164159</v>
      </c>
    </row>
    <row r="6" spans="1:10" x14ac:dyDescent="0.2">
      <c r="A6" s="1">
        <v>6869</v>
      </c>
      <c r="B6" s="2" t="s">
        <v>11</v>
      </c>
      <c r="C6" s="2" t="s">
        <v>29</v>
      </c>
      <c r="D6" s="1">
        <v>1</v>
      </c>
      <c r="E6" s="1">
        <v>7.75</v>
      </c>
      <c r="F6" s="1">
        <v>22.899699999999999</v>
      </c>
      <c r="G6" s="1">
        <v>27.62</v>
      </c>
      <c r="H6" s="2">
        <v>35.3509096203788</v>
      </c>
      <c r="I6" s="2">
        <f t="shared" si="0"/>
        <v>1022.8113573675229</v>
      </c>
      <c r="J6" s="2">
        <f t="shared" si="1"/>
        <v>35.180642071875894</v>
      </c>
    </row>
    <row r="7" spans="1:10" x14ac:dyDescent="0.2">
      <c r="A7" s="1">
        <v>6880</v>
      </c>
      <c r="B7" s="2" t="s">
        <v>11</v>
      </c>
      <c r="C7" s="2" t="s">
        <v>27</v>
      </c>
      <c r="D7" s="1">
        <v>1</v>
      </c>
      <c r="E7" s="1">
        <v>7.75</v>
      </c>
      <c r="F7" s="1">
        <v>20.255199999999999</v>
      </c>
      <c r="G7" s="1">
        <v>27.66</v>
      </c>
      <c r="H7" s="2">
        <v>35.350909620378772</v>
      </c>
      <c r="I7" s="2">
        <f t="shared" si="0"/>
        <v>1022.7983760060599</v>
      </c>
      <c r="J7" s="2">
        <f t="shared" si="1"/>
        <v>31.117704207758457</v>
      </c>
    </row>
    <row r="8" spans="1:10" x14ac:dyDescent="0.2">
      <c r="A8" s="1">
        <v>6886</v>
      </c>
      <c r="B8" s="2" t="s">
        <v>11</v>
      </c>
      <c r="C8" s="2" t="s">
        <v>28</v>
      </c>
      <c r="D8" s="1">
        <v>1</v>
      </c>
      <c r="E8" s="1">
        <v>7.75</v>
      </c>
      <c r="F8" s="1">
        <v>27.107500000000002</v>
      </c>
      <c r="G8" s="1">
        <v>27.73</v>
      </c>
      <c r="H8" s="2">
        <v>35.3509096203788</v>
      </c>
      <c r="I8" s="2">
        <f t="shared" si="0"/>
        <v>1022.7756299385136</v>
      </c>
      <c r="J8" s="2">
        <f t="shared" si="1"/>
        <v>41.644274395172211</v>
      </c>
    </row>
    <row r="9" spans="1:10" x14ac:dyDescent="0.2">
      <c r="A9" s="1">
        <v>6888</v>
      </c>
      <c r="B9" s="2" t="s">
        <v>11</v>
      </c>
      <c r="C9" s="2" t="s">
        <v>28</v>
      </c>
      <c r="D9" s="1">
        <v>1</v>
      </c>
      <c r="E9" s="1">
        <v>7.75</v>
      </c>
      <c r="F9" s="1">
        <v>19.334</v>
      </c>
      <c r="G9" s="1">
        <v>27.66</v>
      </c>
      <c r="H9" s="2">
        <v>35.3509096203788</v>
      </c>
      <c r="I9" s="2">
        <f t="shared" si="0"/>
        <v>1022.7983760060599</v>
      </c>
      <c r="J9" s="2">
        <f t="shared" si="1"/>
        <v>29.702481000079093</v>
      </c>
    </row>
    <row r="10" spans="1:10" x14ac:dyDescent="0.2">
      <c r="A10" s="1">
        <v>6892</v>
      </c>
      <c r="B10" s="2" t="s">
        <v>11</v>
      </c>
      <c r="C10" s="2" t="s">
        <v>31</v>
      </c>
      <c r="D10" s="1">
        <v>1</v>
      </c>
      <c r="E10" s="1">
        <v>7.75</v>
      </c>
      <c r="F10" s="1">
        <v>23.215299999999999</v>
      </c>
      <c r="G10" s="1">
        <v>27.79</v>
      </c>
      <c r="H10" s="2">
        <v>35.3509096203788</v>
      </c>
      <c r="I10" s="2">
        <f t="shared" si="0"/>
        <v>1022.7561042763697</v>
      </c>
      <c r="J10" s="2">
        <f t="shared" si="1"/>
        <v>35.664462815958892</v>
      </c>
    </row>
    <row r="11" spans="1:10" s="5" customFormat="1" x14ac:dyDescent="0.2">
      <c r="A11" s="8" t="s">
        <v>9</v>
      </c>
      <c r="B11" s="4" t="s">
        <v>12</v>
      </c>
      <c r="C11" s="4" t="s">
        <v>12</v>
      </c>
      <c r="D11" s="8">
        <v>1</v>
      </c>
      <c r="E11" s="8">
        <v>7.75</v>
      </c>
      <c r="F11" s="8">
        <v>13.9368</v>
      </c>
      <c r="G11" s="8">
        <v>27.71</v>
      </c>
      <c r="H11" s="4">
        <v>35.3509096203788</v>
      </c>
      <c r="I11" s="4">
        <f t="shared" si="0"/>
        <v>1022.7821325386012</v>
      </c>
      <c r="J11" s="4">
        <f t="shared" si="1"/>
        <v>21.410676093525264</v>
      </c>
    </row>
    <row r="12" spans="1:10" s="5" customFormat="1" x14ac:dyDescent="0.2">
      <c r="A12" s="8" t="s">
        <v>10</v>
      </c>
      <c r="B12" s="4" t="s">
        <v>12</v>
      </c>
      <c r="C12" s="4" t="s">
        <v>12</v>
      </c>
      <c r="D12" s="8">
        <v>1</v>
      </c>
      <c r="E12" s="8">
        <v>7.75</v>
      </c>
      <c r="F12" s="8">
        <v>14.5524</v>
      </c>
      <c r="G12" s="8">
        <v>27.62</v>
      </c>
      <c r="H12" s="4">
        <v>35.3509096203788</v>
      </c>
      <c r="I12" s="4">
        <f t="shared" si="0"/>
        <v>1022.8113573675229</v>
      </c>
      <c r="J12" s="4">
        <f t="shared" si="1"/>
        <v>22.35674596989335</v>
      </c>
    </row>
    <row r="13" spans="1:10" x14ac:dyDescent="0.2">
      <c r="A13" s="1">
        <v>6829</v>
      </c>
      <c r="B13" s="2" t="s">
        <v>11</v>
      </c>
      <c r="C13" s="2" t="s">
        <v>32</v>
      </c>
      <c r="D13" s="1">
        <v>6</v>
      </c>
      <c r="E13" s="1">
        <v>7.75</v>
      </c>
      <c r="F13" s="1">
        <v>18.784700000000001</v>
      </c>
      <c r="G13" s="1">
        <v>27.61</v>
      </c>
      <c r="H13" s="2">
        <v>35.3509096203788</v>
      </c>
      <c r="I13" s="2">
        <f t="shared" si="0"/>
        <v>1022.8146008441086</v>
      </c>
      <c r="J13" s="2">
        <f t="shared" si="1"/>
        <v>28.858846667114797</v>
      </c>
    </row>
    <row r="14" spans="1:10" x14ac:dyDescent="0.2">
      <c r="A14" s="1">
        <v>6839</v>
      </c>
      <c r="B14" s="2" t="s">
        <v>11</v>
      </c>
      <c r="C14" s="2" t="s">
        <v>30</v>
      </c>
      <c r="D14" s="1">
        <v>6</v>
      </c>
      <c r="E14" s="1">
        <v>7.75</v>
      </c>
      <c r="F14" s="1">
        <v>24.5121</v>
      </c>
      <c r="G14" s="1">
        <v>27.62</v>
      </c>
      <c r="H14" s="2">
        <v>35.3509096203788</v>
      </c>
      <c r="I14" s="2">
        <f t="shared" si="0"/>
        <v>1022.8113573675229</v>
      </c>
      <c r="J14" s="2">
        <f t="shared" si="1"/>
        <v>37.657760430487258</v>
      </c>
    </row>
    <row r="15" spans="1:10" x14ac:dyDescent="0.2">
      <c r="A15" s="1">
        <v>6846</v>
      </c>
      <c r="B15" s="2" t="s">
        <v>11</v>
      </c>
      <c r="C15" s="2" t="s">
        <v>33</v>
      </c>
      <c r="D15" s="1">
        <v>6</v>
      </c>
      <c r="E15" s="1">
        <v>7.75</v>
      </c>
      <c r="F15" s="1">
        <v>24.630700000000001</v>
      </c>
      <c r="G15" s="1">
        <v>27.66</v>
      </c>
      <c r="H15" s="2">
        <v>35.3509096203788</v>
      </c>
      <c r="I15" s="2">
        <f t="shared" si="0"/>
        <v>1022.7983760060599</v>
      </c>
      <c r="J15" s="2">
        <f t="shared" si="1"/>
        <v>37.83970718778567</v>
      </c>
    </row>
    <row r="16" spans="1:10" x14ac:dyDescent="0.2">
      <c r="A16" s="1">
        <v>6847</v>
      </c>
      <c r="B16" s="2" t="s">
        <v>11</v>
      </c>
      <c r="C16" s="2" t="s">
        <v>29</v>
      </c>
      <c r="D16" s="1">
        <v>6</v>
      </c>
      <c r="E16" s="1">
        <v>7.75</v>
      </c>
      <c r="F16" s="1">
        <v>17.7559</v>
      </c>
      <c r="G16" s="1">
        <v>27.67</v>
      </c>
      <c r="H16" s="2">
        <v>35.3509096203788</v>
      </c>
      <c r="I16" s="2">
        <f t="shared" si="0"/>
        <v>1022.7951288024736</v>
      </c>
      <c r="J16" s="2">
        <f t="shared" si="1"/>
        <v>27.278027539502794</v>
      </c>
    </row>
    <row r="17" spans="1:10" x14ac:dyDescent="0.2">
      <c r="A17" s="1">
        <v>6857</v>
      </c>
      <c r="B17" s="2" t="s">
        <v>11</v>
      </c>
      <c r="C17" s="2" t="s">
        <v>29</v>
      </c>
      <c r="D17" s="1">
        <v>6</v>
      </c>
      <c r="E17" s="1">
        <v>7.75</v>
      </c>
      <c r="F17" s="1">
        <v>21.888999999999999</v>
      </c>
      <c r="G17" s="1">
        <v>27.62</v>
      </c>
      <c r="H17" s="2">
        <v>35.3509096203788</v>
      </c>
      <c r="I17" s="2">
        <f t="shared" si="0"/>
        <v>1022.8113573675229</v>
      </c>
      <c r="J17" s="2">
        <f t="shared" si="1"/>
        <v>33.627911034262084</v>
      </c>
    </row>
    <row r="18" spans="1:10" x14ac:dyDescent="0.2">
      <c r="A18" s="1">
        <v>6860</v>
      </c>
      <c r="B18" s="2" t="s">
        <v>11</v>
      </c>
      <c r="C18" s="2" t="s">
        <v>29</v>
      </c>
      <c r="D18" s="1">
        <v>6</v>
      </c>
      <c r="E18" s="1">
        <v>7.75</v>
      </c>
      <c r="F18" s="1">
        <v>29.177299999999999</v>
      </c>
      <c r="G18" s="1">
        <v>27.6</v>
      </c>
      <c r="H18" s="2">
        <v>35.3509096203788</v>
      </c>
      <c r="I18" s="2">
        <f t="shared" si="0"/>
        <v>1022.8178435749584</v>
      </c>
      <c r="J18" s="2">
        <f t="shared" si="1"/>
        <v>44.82502560754218</v>
      </c>
    </row>
    <row r="19" spans="1:10" x14ac:dyDescent="0.2">
      <c r="A19" s="1">
        <v>6861</v>
      </c>
      <c r="B19" s="2" t="s">
        <v>11</v>
      </c>
      <c r="C19" s="2" t="s">
        <v>27</v>
      </c>
      <c r="D19" s="1">
        <v>6</v>
      </c>
      <c r="E19" s="1">
        <v>7.75</v>
      </c>
      <c r="F19" s="1">
        <v>17.104399999999998</v>
      </c>
      <c r="G19" s="1">
        <v>27.58</v>
      </c>
      <c r="H19" s="2">
        <v>35.350909620378772</v>
      </c>
      <c r="I19" s="2">
        <f t="shared" si="0"/>
        <v>1022.8243267990023</v>
      </c>
      <c r="J19" s="2">
        <f t="shared" si="1"/>
        <v>26.27754364960289</v>
      </c>
    </row>
    <row r="20" spans="1:10" x14ac:dyDescent="0.2">
      <c r="A20" s="1">
        <v>6870</v>
      </c>
      <c r="B20" s="2" t="s">
        <v>11</v>
      </c>
      <c r="C20" s="2" t="s">
        <v>27</v>
      </c>
      <c r="D20" s="1">
        <v>6</v>
      </c>
      <c r="E20" s="1">
        <v>7.75</v>
      </c>
      <c r="F20" s="1">
        <v>21.392299999999999</v>
      </c>
      <c r="G20" s="1">
        <v>27.58</v>
      </c>
      <c r="H20" s="2">
        <v>35.3509096203788</v>
      </c>
      <c r="I20" s="2">
        <f t="shared" si="0"/>
        <v>1022.8243267990023</v>
      </c>
      <c r="J20" s="2">
        <f t="shared" si="1"/>
        <v>32.865057939208619</v>
      </c>
    </row>
    <row r="21" spans="1:10" x14ac:dyDescent="0.2">
      <c r="A21" s="1">
        <v>6877</v>
      </c>
      <c r="B21" s="2" t="s">
        <v>11</v>
      </c>
      <c r="C21" s="2" t="s">
        <v>28</v>
      </c>
      <c r="D21" s="1">
        <v>6</v>
      </c>
      <c r="E21" s="1">
        <v>7.75</v>
      </c>
      <c r="F21" s="1">
        <v>28.458600000000001</v>
      </c>
      <c r="G21" s="1">
        <v>27.61</v>
      </c>
      <c r="H21" s="2">
        <v>35.350909620378772</v>
      </c>
      <c r="I21" s="2">
        <f t="shared" si="0"/>
        <v>1022.8146008441086</v>
      </c>
      <c r="J21" s="2">
        <f t="shared" si="1"/>
        <v>43.720813947561219</v>
      </c>
    </row>
    <row r="22" spans="1:10" x14ac:dyDescent="0.2">
      <c r="A22" s="1">
        <v>6889</v>
      </c>
      <c r="B22" s="2" t="s">
        <v>11</v>
      </c>
      <c r="C22" s="2" t="s">
        <v>28</v>
      </c>
      <c r="D22" s="1">
        <v>6</v>
      </c>
      <c r="E22" s="1">
        <v>7.75</v>
      </c>
      <c r="F22" s="1">
        <v>26.204999999999998</v>
      </c>
      <c r="G22" s="1">
        <v>27.58</v>
      </c>
      <c r="H22" s="2">
        <v>35.3509096203788</v>
      </c>
      <c r="I22" s="2">
        <f t="shared" si="0"/>
        <v>1022.8243267990023</v>
      </c>
      <c r="J22" s="2">
        <f t="shared" si="1"/>
        <v>40.258824123491252</v>
      </c>
    </row>
    <row r="23" spans="1:10" s="5" customFormat="1" x14ac:dyDescent="0.2">
      <c r="A23" s="8" t="s">
        <v>21</v>
      </c>
      <c r="B23" s="4" t="s">
        <v>12</v>
      </c>
      <c r="C23" s="4" t="s">
        <v>12</v>
      </c>
      <c r="D23" s="8">
        <v>6</v>
      </c>
      <c r="E23" s="8">
        <v>7.75</v>
      </c>
      <c r="F23" s="8">
        <v>17.2318</v>
      </c>
      <c r="G23" s="8">
        <v>27.61</v>
      </c>
      <c r="H23" s="4">
        <v>35.3509096203788</v>
      </c>
      <c r="I23" s="4">
        <f t="shared" si="0"/>
        <v>1022.8146008441086</v>
      </c>
      <c r="J23" s="4">
        <f t="shared" si="1"/>
        <v>26.473133667207289</v>
      </c>
    </row>
    <row r="24" spans="1:10" s="5" customFormat="1" x14ac:dyDescent="0.2">
      <c r="A24" s="8" t="s">
        <v>22</v>
      </c>
      <c r="B24" s="4" t="s">
        <v>12</v>
      </c>
      <c r="C24" s="4" t="s">
        <v>12</v>
      </c>
      <c r="D24" s="8">
        <v>6</v>
      </c>
      <c r="E24" s="8">
        <v>7.75</v>
      </c>
      <c r="F24" s="8">
        <v>13.2073</v>
      </c>
      <c r="G24" s="8">
        <v>27.68</v>
      </c>
      <c r="H24" s="4">
        <v>35.3509096203788</v>
      </c>
      <c r="I24" s="4">
        <f t="shared" si="0"/>
        <v>1022.7918808538227</v>
      </c>
      <c r="J24" s="4">
        <f t="shared" si="1"/>
        <v>20.290071446069625</v>
      </c>
    </row>
    <row r="25" spans="1:10" x14ac:dyDescent="0.2">
      <c r="A25" s="1">
        <v>6826</v>
      </c>
      <c r="B25" s="2" t="s">
        <v>11</v>
      </c>
      <c r="C25" s="2" t="s">
        <v>32</v>
      </c>
      <c r="D25" s="1">
        <v>3</v>
      </c>
      <c r="E25" s="1">
        <v>7.85</v>
      </c>
      <c r="F25" s="1">
        <v>23.451799999999999</v>
      </c>
      <c r="G25" s="1">
        <v>27.67</v>
      </c>
      <c r="H25" s="2">
        <v>35.062606856182001</v>
      </c>
      <c r="I25" s="2">
        <f t="shared" si="0"/>
        <v>1022.5781781228881</v>
      </c>
      <c r="J25" s="2">
        <f t="shared" si="1"/>
        <v>36.024424808340569</v>
      </c>
    </row>
    <row r="26" spans="1:10" x14ac:dyDescent="0.2">
      <c r="A26" s="1">
        <v>6836</v>
      </c>
      <c r="B26" s="2" t="s">
        <v>11</v>
      </c>
      <c r="C26" s="2" t="s">
        <v>30</v>
      </c>
      <c r="D26" s="1">
        <v>3</v>
      </c>
      <c r="E26" s="1">
        <v>7.85</v>
      </c>
      <c r="F26" s="1">
        <v>25.249500000000001</v>
      </c>
      <c r="G26" s="1">
        <v>27.6</v>
      </c>
      <c r="H26" s="2">
        <v>35.062606856182001</v>
      </c>
      <c r="I26" s="2">
        <f t="shared" si="0"/>
        <v>1022.6008685742858</v>
      </c>
      <c r="J26" s="2">
        <f t="shared" si="1"/>
        <v>38.78634197799061</v>
      </c>
    </row>
    <row r="27" spans="1:10" x14ac:dyDescent="0.2">
      <c r="A27" s="1">
        <v>6844</v>
      </c>
      <c r="B27" s="2" t="s">
        <v>11</v>
      </c>
      <c r="C27" s="2" t="s">
        <v>33</v>
      </c>
      <c r="D27" s="1">
        <v>3</v>
      </c>
      <c r="E27" s="1">
        <v>7.85</v>
      </c>
      <c r="F27" s="1">
        <v>24.609200000000001</v>
      </c>
      <c r="G27" s="1">
        <v>27.65</v>
      </c>
      <c r="H27" s="2">
        <v>35.062606856182001</v>
      </c>
      <c r="I27" s="2">
        <f t="shared" si="0"/>
        <v>1022.5846648411726</v>
      </c>
      <c r="J27" s="2">
        <f t="shared" si="1"/>
        <v>37.802441173094557</v>
      </c>
    </row>
    <row r="28" spans="1:10" x14ac:dyDescent="0.2">
      <c r="A28" s="1">
        <v>6848</v>
      </c>
      <c r="B28" s="2" t="s">
        <v>11</v>
      </c>
      <c r="C28" s="2" t="s">
        <v>29</v>
      </c>
      <c r="D28" s="1">
        <v>3</v>
      </c>
      <c r="E28" s="1">
        <v>7.85</v>
      </c>
      <c r="F28" s="1">
        <v>20.426300000000001</v>
      </c>
      <c r="G28" s="1">
        <v>27.6</v>
      </c>
      <c r="H28" s="2">
        <v>35.062606856182001</v>
      </c>
      <c r="I28" s="2">
        <f t="shared" si="0"/>
        <v>1022.6008685742858</v>
      </c>
      <c r="J28" s="2">
        <f t="shared" si="1"/>
        <v>31.377312705005231</v>
      </c>
    </row>
    <row r="29" spans="1:10" x14ac:dyDescent="0.2">
      <c r="A29" s="1">
        <v>6858</v>
      </c>
      <c r="B29" s="2" t="s">
        <v>11</v>
      </c>
      <c r="C29" s="2" t="s">
        <v>29</v>
      </c>
      <c r="D29" s="1">
        <v>3</v>
      </c>
      <c r="E29" s="1">
        <v>7.85</v>
      </c>
      <c r="F29" s="1">
        <v>23.508700000000001</v>
      </c>
      <c r="G29" s="1">
        <v>27.6</v>
      </c>
      <c r="H29" s="2">
        <v>35.062606856182001</v>
      </c>
      <c r="I29" s="2">
        <f t="shared" si="0"/>
        <v>1022.6008685742858</v>
      </c>
      <c r="J29" s="2">
        <f t="shared" si="1"/>
        <v>36.112258763856225</v>
      </c>
    </row>
    <row r="30" spans="1:10" x14ac:dyDescent="0.2">
      <c r="A30" s="1">
        <v>6866</v>
      </c>
      <c r="B30" s="2" t="s">
        <v>11</v>
      </c>
      <c r="C30" s="2" t="s">
        <v>27</v>
      </c>
      <c r="D30" s="1">
        <v>3</v>
      </c>
      <c r="E30" s="1">
        <v>7.85</v>
      </c>
      <c r="F30" s="1">
        <v>17.0639</v>
      </c>
      <c r="G30" s="1">
        <v>27.6</v>
      </c>
      <c r="H30" s="2">
        <v>35.062606856181958</v>
      </c>
      <c r="I30" s="2">
        <f t="shared" si="0"/>
        <v>1022.6008685742858</v>
      </c>
      <c r="J30" s="2">
        <f t="shared" si="1"/>
        <v>26.212252158586661</v>
      </c>
    </row>
    <row r="31" spans="1:10" x14ac:dyDescent="0.2">
      <c r="A31" s="1">
        <v>6875</v>
      </c>
      <c r="B31" s="2" t="s">
        <v>11</v>
      </c>
      <c r="C31" s="2" t="s">
        <v>28</v>
      </c>
      <c r="D31" s="1">
        <v>3</v>
      </c>
      <c r="E31" s="1">
        <v>7.85</v>
      </c>
      <c r="F31" s="1">
        <v>27.654699999999998</v>
      </c>
      <c r="G31" s="1">
        <v>27.61</v>
      </c>
      <c r="H31" s="2">
        <v>35.062606856181958</v>
      </c>
      <c r="I31" s="2">
        <f t="shared" si="0"/>
        <v>1022.5976293209806</v>
      </c>
      <c r="J31" s="2">
        <f t="shared" si="1"/>
        <v>42.4809532826336</v>
      </c>
    </row>
    <row r="32" spans="1:10" x14ac:dyDescent="0.2">
      <c r="A32" s="1">
        <v>6878</v>
      </c>
      <c r="B32" s="2" t="s">
        <v>11</v>
      </c>
      <c r="C32" s="2" t="s">
        <v>28</v>
      </c>
      <c r="D32" s="1">
        <v>3</v>
      </c>
      <c r="E32" s="1">
        <v>7.85</v>
      </c>
      <c r="F32" s="1">
        <v>25.584499999999998</v>
      </c>
      <c r="G32" s="1">
        <v>27.57</v>
      </c>
      <c r="H32" s="2">
        <v>35.062606856182001</v>
      </c>
      <c r="I32" s="2">
        <f t="shared" si="0"/>
        <v>1022.61058185245</v>
      </c>
      <c r="J32" s="2">
        <f t="shared" si="1"/>
        <v>39.301143377844355</v>
      </c>
    </row>
    <row r="33" spans="1:10" s="5" customFormat="1" x14ac:dyDescent="0.2">
      <c r="A33" s="8" t="s">
        <v>16</v>
      </c>
      <c r="B33" s="4" t="s">
        <v>12</v>
      </c>
      <c r="C33" s="4" t="s">
        <v>12</v>
      </c>
      <c r="D33" s="8">
        <v>3</v>
      </c>
      <c r="E33" s="8">
        <v>7.85</v>
      </c>
      <c r="F33" s="8">
        <v>15.5907</v>
      </c>
      <c r="G33" s="8">
        <v>27.64</v>
      </c>
      <c r="H33" s="4">
        <v>35.062606856182001</v>
      </c>
      <c r="I33" s="4">
        <f t="shared" si="0"/>
        <v>1022.5879070808882</v>
      </c>
      <c r="J33" s="4">
        <f t="shared" si="1"/>
        <v>23.9490727617701</v>
      </c>
    </row>
    <row r="34" spans="1:10" s="5" customFormat="1" x14ac:dyDescent="0.2">
      <c r="A34" s="8" t="s">
        <v>15</v>
      </c>
      <c r="B34" s="4" t="s">
        <v>12</v>
      </c>
      <c r="C34" s="4" t="s">
        <v>12</v>
      </c>
      <c r="D34" s="8">
        <v>3</v>
      </c>
      <c r="E34" s="8">
        <v>7.85</v>
      </c>
      <c r="F34" s="8">
        <v>11.3384</v>
      </c>
      <c r="G34" s="8">
        <v>27.74</v>
      </c>
      <c r="H34" s="4">
        <v>35.062606856182001</v>
      </c>
      <c r="I34" s="4">
        <f t="shared" ref="I34:I65" si="2" xml:space="preserve"> (1000*(1-(G34+288.9414)/(508929.2*(G34+68.12963))*(G34-3.9863)^2)) + (0.824493 - 0.0040899*G34 + 0.000076438*G34^2 -0.00000082467*G34^3 + 0.0000000053675*G34^4)*H34 +(-0.005724 + 0.00010227*G34 - 0.0000016546*G34^2)*H34^(3/2) + 0.00048314*H34^2</f>
        <v>1022.5554511127141</v>
      </c>
      <c r="J34" s="4">
        <f t="shared" ref="J34:J65" si="3">F34/(1-((I34/1000)/2.93))</f>
        <v>17.416764235363949</v>
      </c>
    </row>
    <row r="35" spans="1:10" x14ac:dyDescent="0.2">
      <c r="A35" s="1">
        <v>6823</v>
      </c>
      <c r="B35" s="2" t="s">
        <v>11</v>
      </c>
      <c r="C35" s="2" t="s">
        <v>32</v>
      </c>
      <c r="D35" s="1">
        <v>4</v>
      </c>
      <c r="E35" s="1">
        <v>7.85</v>
      </c>
      <c r="F35" s="1">
        <v>22.907299999999999</v>
      </c>
      <c r="G35" s="1">
        <v>27.67</v>
      </c>
      <c r="H35" s="2">
        <v>35.062606856182001</v>
      </c>
      <c r="I35" s="2">
        <f t="shared" si="2"/>
        <v>1022.5781781228881</v>
      </c>
      <c r="J35" s="2">
        <f t="shared" si="3"/>
        <v>35.188015692275215</v>
      </c>
    </row>
    <row r="36" spans="1:10" x14ac:dyDescent="0.2">
      <c r="A36" s="1">
        <v>6833</v>
      </c>
      <c r="B36" s="2" t="s">
        <v>11</v>
      </c>
      <c r="C36" s="2" t="s">
        <v>30</v>
      </c>
      <c r="D36" s="1">
        <v>4</v>
      </c>
      <c r="E36" s="1">
        <v>7.85</v>
      </c>
      <c r="F36" s="1">
        <v>22.905100000000001</v>
      </c>
      <c r="G36" s="1">
        <v>27.63</v>
      </c>
      <c r="H36" s="2">
        <v>35.062606856182001</v>
      </c>
      <c r="I36" s="2">
        <f t="shared" si="2"/>
        <v>1022.5911485741696</v>
      </c>
      <c r="J36" s="2">
        <f t="shared" si="3"/>
        <v>35.184875518341201</v>
      </c>
    </row>
    <row r="37" spans="1:10" x14ac:dyDescent="0.2">
      <c r="A37" s="1">
        <v>6838</v>
      </c>
      <c r="B37" s="2" t="s">
        <v>11</v>
      </c>
      <c r="C37" s="2" t="s">
        <v>30</v>
      </c>
      <c r="D37" s="1">
        <v>4</v>
      </c>
      <c r="E37" s="1">
        <v>7.85</v>
      </c>
      <c r="F37" s="1">
        <v>27.380700000000001</v>
      </c>
      <c r="G37" s="1">
        <v>27.61</v>
      </c>
      <c r="H37" s="2">
        <v>35.062606856182001</v>
      </c>
      <c r="I37" s="2">
        <f t="shared" si="2"/>
        <v>1022.5976293209807</v>
      </c>
      <c r="J37" s="2">
        <f t="shared" si="3"/>
        <v>42.060056248876535</v>
      </c>
    </row>
    <row r="38" spans="1:10" x14ac:dyDescent="0.2">
      <c r="A38" s="1">
        <v>6845</v>
      </c>
      <c r="B38" s="2" t="s">
        <v>11</v>
      </c>
      <c r="C38" s="2" t="s">
        <v>33</v>
      </c>
      <c r="D38" s="1">
        <v>4</v>
      </c>
      <c r="E38" s="1">
        <v>7.85</v>
      </c>
      <c r="F38" s="1">
        <v>26.300599999999999</v>
      </c>
      <c r="G38" s="1">
        <v>27.67</v>
      </c>
      <c r="H38" s="2">
        <v>35.062606856182001</v>
      </c>
      <c r="I38" s="2">
        <f t="shared" si="2"/>
        <v>1022.5781781228881</v>
      </c>
      <c r="J38" s="2">
        <f t="shared" si="3"/>
        <v>40.400480437076986</v>
      </c>
    </row>
    <row r="39" spans="1:10" x14ac:dyDescent="0.2">
      <c r="A39" s="1">
        <v>6854</v>
      </c>
      <c r="B39" s="2" t="s">
        <v>11</v>
      </c>
      <c r="C39" s="2" t="s">
        <v>29</v>
      </c>
      <c r="D39" s="1">
        <v>4</v>
      </c>
      <c r="E39" s="1">
        <v>7.85</v>
      </c>
      <c r="F39" s="1">
        <v>25.588999999999999</v>
      </c>
      <c r="G39" s="1">
        <v>27.67</v>
      </c>
      <c r="H39" s="2">
        <v>35.062606856182001</v>
      </c>
      <c r="I39" s="2">
        <f t="shared" si="2"/>
        <v>1022.5781781228881</v>
      </c>
      <c r="J39" s="2">
        <f t="shared" si="3"/>
        <v>39.307388192830693</v>
      </c>
    </row>
    <row r="40" spans="1:10" x14ac:dyDescent="0.2">
      <c r="A40" s="1">
        <v>6856</v>
      </c>
      <c r="B40" s="2" t="s">
        <v>11</v>
      </c>
      <c r="C40" s="2" t="s">
        <v>29</v>
      </c>
      <c r="D40" s="1">
        <v>4</v>
      </c>
      <c r="E40" s="1">
        <v>7.85</v>
      </c>
      <c r="F40" s="1">
        <v>25.748799999999999</v>
      </c>
      <c r="G40" s="1">
        <v>27.68</v>
      </c>
      <c r="H40" s="2">
        <v>35.062606856182001</v>
      </c>
      <c r="I40" s="2">
        <f t="shared" si="2"/>
        <v>1022.5749336445434</v>
      </c>
      <c r="J40" s="2">
        <f t="shared" si="3"/>
        <v>39.552790476929118</v>
      </c>
    </row>
    <row r="41" spans="1:10" x14ac:dyDescent="0.2">
      <c r="A41" s="1">
        <v>6865</v>
      </c>
      <c r="B41" s="2" t="s">
        <v>11</v>
      </c>
      <c r="C41" s="2" t="s">
        <v>27</v>
      </c>
      <c r="D41" s="1">
        <v>4</v>
      </c>
      <c r="E41" s="1">
        <v>7.85</v>
      </c>
      <c r="F41" s="1">
        <v>26.4314</v>
      </c>
      <c r="G41" s="1">
        <v>27.66</v>
      </c>
      <c r="H41" s="2">
        <v>35.062606856181958</v>
      </c>
      <c r="I41" s="2">
        <f t="shared" si="2"/>
        <v>1022.5814218551351</v>
      </c>
      <c r="J41" s="2">
        <f t="shared" si="3"/>
        <v>40.60147200375976</v>
      </c>
    </row>
    <row r="42" spans="1:10" x14ac:dyDescent="0.2">
      <c r="A42" s="1">
        <v>6879</v>
      </c>
      <c r="B42" s="2" t="s">
        <v>11</v>
      </c>
      <c r="C42" s="2" t="s">
        <v>28</v>
      </c>
      <c r="D42" s="1">
        <v>4</v>
      </c>
      <c r="E42" s="1">
        <v>7.85</v>
      </c>
      <c r="F42" s="1">
        <v>25.193100000000001</v>
      </c>
      <c r="G42" s="1">
        <v>27.68</v>
      </c>
      <c r="H42" s="2">
        <v>35.062606856181958</v>
      </c>
      <c r="I42" s="2">
        <f t="shared" si="2"/>
        <v>1022.5749336445434</v>
      </c>
      <c r="J42" s="2">
        <f t="shared" si="3"/>
        <v>38.699178437998007</v>
      </c>
    </row>
    <row r="43" spans="1:10" x14ac:dyDescent="0.2">
      <c r="A43" s="1">
        <v>6882</v>
      </c>
      <c r="B43" s="2" t="s">
        <v>11</v>
      </c>
      <c r="C43" s="2" t="s">
        <v>28</v>
      </c>
      <c r="D43" s="1">
        <v>4</v>
      </c>
      <c r="E43" s="1">
        <v>7.85</v>
      </c>
      <c r="F43" s="1">
        <v>29.148299999999999</v>
      </c>
      <c r="G43" s="1">
        <v>27.68</v>
      </c>
      <c r="H43" s="2">
        <v>35.062606856182001</v>
      </c>
      <c r="I43" s="2">
        <f t="shared" si="2"/>
        <v>1022.5749336445434</v>
      </c>
      <c r="J43" s="2">
        <f t="shared" si="3"/>
        <v>44.774770189627205</v>
      </c>
    </row>
    <row r="44" spans="1:10" s="5" customFormat="1" x14ac:dyDescent="0.2">
      <c r="A44" s="8" t="s">
        <v>18</v>
      </c>
      <c r="B44" s="4" t="s">
        <v>12</v>
      </c>
      <c r="C44" s="4" t="s">
        <v>12</v>
      </c>
      <c r="D44" s="8">
        <v>4</v>
      </c>
      <c r="E44" s="8">
        <v>7.85</v>
      </c>
      <c r="F44" s="8">
        <v>16.567499999999999</v>
      </c>
      <c r="G44" s="8">
        <v>27.71</v>
      </c>
      <c r="H44" s="4">
        <v>35.062606856182001</v>
      </c>
      <c r="I44" s="4">
        <f t="shared" si="2"/>
        <v>1022.5651957340477</v>
      </c>
      <c r="J44" s="4">
        <f t="shared" si="3"/>
        <v>25.449244656454173</v>
      </c>
    </row>
    <row r="45" spans="1:10" s="5" customFormat="1" x14ac:dyDescent="0.2">
      <c r="A45" s="8" t="s">
        <v>17</v>
      </c>
      <c r="B45" s="4" t="s">
        <v>12</v>
      </c>
      <c r="C45" s="4" t="s">
        <v>12</v>
      </c>
      <c r="D45" s="8">
        <v>4</v>
      </c>
      <c r="E45" s="8">
        <v>7.85</v>
      </c>
      <c r="F45" s="8">
        <v>16.2395</v>
      </c>
      <c r="G45" s="8">
        <v>27.71</v>
      </c>
      <c r="H45" s="4">
        <v>35.062606856182001</v>
      </c>
      <c r="I45" s="4">
        <f t="shared" si="2"/>
        <v>1022.5651957340477</v>
      </c>
      <c r="J45" s="4">
        <f t="shared" si="3"/>
        <v>24.945405679703487</v>
      </c>
    </row>
    <row r="46" spans="1:10" x14ac:dyDescent="0.2">
      <c r="A46" s="1">
        <v>6827</v>
      </c>
      <c r="B46" s="2" t="s">
        <v>11</v>
      </c>
      <c r="C46" s="2" t="s">
        <v>32</v>
      </c>
      <c r="D46" s="1">
        <v>2</v>
      </c>
      <c r="E46" s="1">
        <v>8.0500000000000007</v>
      </c>
      <c r="F46" s="1">
        <v>26.712199999999999</v>
      </c>
      <c r="G46" s="1">
        <v>27.57</v>
      </c>
      <c r="H46" s="2">
        <v>35.182483451388897</v>
      </c>
      <c r="I46" s="2">
        <f t="shared" si="2"/>
        <v>1022.7008001852085</v>
      </c>
      <c r="J46" s="2">
        <f t="shared" si="3"/>
        <v>41.035379246004034</v>
      </c>
    </row>
    <row r="47" spans="1:10" x14ac:dyDescent="0.2">
      <c r="A47" s="1">
        <v>6831</v>
      </c>
      <c r="B47" s="2" t="s">
        <v>11</v>
      </c>
      <c r="C47" s="2" t="s">
        <v>30</v>
      </c>
      <c r="D47" s="1">
        <v>2</v>
      </c>
      <c r="E47" s="1">
        <v>8.0500000000000007</v>
      </c>
      <c r="F47" s="1">
        <v>15.9034</v>
      </c>
      <c r="G47" s="1">
        <v>27.58</v>
      </c>
      <c r="H47" s="2">
        <v>35.182483451388897</v>
      </c>
      <c r="I47" s="2">
        <f t="shared" si="2"/>
        <v>1022.6975617254914</v>
      </c>
      <c r="J47" s="2">
        <f t="shared" si="3"/>
        <v>24.430819708989187</v>
      </c>
    </row>
    <row r="48" spans="1:10" x14ac:dyDescent="0.2">
      <c r="A48" s="1">
        <v>6841</v>
      </c>
      <c r="B48" s="2" t="s">
        <v>11</v>
      </c>
      <c r="C48" s="2" t="s">
        <v>33</v>
      </c>
      <c r="D48" s="1">
        <v>2</v>
      </c>
      <c r="E48" s="1">
        <v>8.0500000000000007</v>
      </c>
      <c r="F48" s="1">
        <v>17.044799999999999</v>
      </c>
      <c r="G48" s="1">
        <v>27.57</v>
      </c>
      <c r="H48" s="2">
        <v>35.182483451388897</v>
      </c>
      <c r="I48" s="2">
        <f t="shared" si="2"/>
        <v>1022.7008001852085</v>
      </c>
      <c r="J48" s="2">
        <f t="shared" si="3"/>
        <v>26.184284041460064</v>
      </c>
    </row>
    <row r="49" spans="1:10" x14ac:dyDescent="0.2">
      <c r="A49" s="1">
        <v>6855</v>
      </c>
      <c r="B49" s="2" t="s">
        <v>11</v>
      </c>
      <c r="C49" s="2" t="s">
        <v>29</v>
      </c>
      <c r="D49" s="1">
        <v>2</v>
      </c>
      <c r="E49" s="1">
        <v>8.0500000000000007</v>
      </c>
      <c r="F49" s="1">
        <v>18.709700000000002</v>
      </c>
      <c r="G49" s="1">
        <v>27.57</v>
      </c>
      <c r="H49" s="2">
        <v>35.182483451388897</v>
      </c>
      <c r="I49" s="2">
        <f t="shared" si="2"/>
        <v>1022.7008001852085</v>
      </c>
      <c r="J49" s="2">
        <f t="shared" si="3"/>
        <v>28.741909504981312</v>
      </c>
    </row>
    <row r="50" spans="1:10" x14ac:dyDescent="0.2">
      <c r="A50" s="1">
        <v>6863</v>
      </c>
      <c r="B50" s="2" t="s">
        <v>11</v>
      </c>
      <c r="C50" s="2" t="s">
        <v>29</v>
      </c>
      <c r="D50" s="1">
        <v>2</v>
      </c>
      <c r="E50" s="1">
        <v>8.0500000000000007</v>
      </c>
      <c r="F50" s="1">
        <v>20.059100000000001</v>
      </c>
      <c r="G50" s="1">
        <v>27.57</v>
      </c>
      <c r="H50" s="2">
        <v>35.182483451388897</v>
      </c>
      <c r="I50" s="2">
        <f t="shared" si="2"/>
        <v>1022.7008001852085</v>
      </c>
      <c r="J50" s="2">
        <f t="shared" si="3"/>
        <v>30.814862715669978</v>
      </c>
    </row>
    <row r="51" spans="1:10" x14ac:dyDescent="0.2">
      <c r="A51" s="1">
        <v>6864</v>
      </c>
      <c r="B51" s="2" t="s">
        <v>11</v>
      </c>
      <c r="C51" s="2" t="s">
        <v>27</v>
      </c>
      <c r="D51" s="1">
        <v>2</v>
      </c>
      <c r="E51" s="1">
        <v>8.0500000000000007</v>
      </c>
      <c r="F51" s="1">
        <v>24.603999999999999</v>
      </c>
      <c r="G51" s="1">
        <v>27.62</v>
      </c>
      <c r="H51" s="2">
        <v>35.182483451388855</v>
      </c>
      <c r="I51" s="2">
        <f t="shared" si="2"/>
        <v>1022.6846004209763</v>
      </c>
      <c r="J51" s="2">
        <f t="shared" si="3"/>
        <v>37.796433676313519</v>
      </c>
    </row>
    <row r="52" spans="1:10" x14ac:dyDescent="0.2">
      <c r="A52" s="1">
        <v>6873</v>
      </c>
      <c r="B52" s="2" t="s">
        <v>11</v>
      </c>
      <c r="C52" s="2" t="s">
        <v>27</v>
      </c>
      <c r="D52" s="1">
        <v>2</v>
      </c>
      <c r="E52" s="1">
        <v>8.0500000000000007</v>
      </c>
      <c r="F52" s="1">
        <v>28.824400000000001</v>
      </c>
      <c r="G52" s="1">
        <v>27.62</v>
      </c>
      <c r="H52" s="2">
        <v>35.182483451388897</v>
      </c>
      <c r="I52" s="2">
        <f t="shared" si="2"/>
        <v>1022.6846004209763</v>
      </c>
      <c r="J52" s="2">
        <f t="shared" si="3"/>
        <v>44.279772510954786</v>
      </c>
    </row>
    <row r="53" spans="1:10" x14ac:dyDescent="0.2">
      <c r="A53" s="1">
        <v>6883</v>
      </c>
      <c r="B53" s="2" t="s">
        <v>11</v>
      </c>
      <c r="C53" s="2" t="s">
        <v>28</v>
      </c>
      <c r="D53" s="1">
        <v>2</v>
      </c>
      <c r="E53" s="1">
        <v>8.0500000000000007</v>
      </c>
      <c r="F53" s="1">
        <v>23.968699999999998</v>
      </c>
      <c r="G53" s="1">
        <v>27.59</v>
      </c>
      <c r="H53" s="2">
        <v>35.182483451388855</v>
      </c>
      <c r="I53" s="2">
        <f t="shared" si="2"/>
        <v>1022.6943225190976</v>
      </c>
      <c r="J53" s="2">
        <f t="shared" si="3"/>
        <v>36.820679469037643</v>
      </c>
    </row>
    <row r="54" spans="1:10" x14ac:dyDescent="0.2">
      <c r="A54" s="1">
        <v>6887</v>
      </c>
      <c r="B54" s="2" t="s">
        <v>11</v>
      </c>
      <c r="C54" s="2" t="s">
        <v>28</v>
      </c>
      <c r="D54" s="1">
        <v>2</v>
      </c>
      <c r="E54" s="1">
        <v>8.0500000000000007</v>
      </c>
      <c r="F54" s="1">
        <v>16.726600000000001</v>
      </c>
      <c r="G54" s="1">
        <v>27.62</v>
      </c>
      <c r="H54" s="2">
        <v>35.182483451388897</v>
      </c>
      <c r="I54" s="2">
        <f t="shared" si="2"/>
        <v>1022.6846004209763</v>
      </c>
      <c r="J54" s="2">
        <f t="shared" si="3"/>
        <v>25.695245794595426</v>
      </c>
    </row>
    <row r="55" spans="1:10" s="5" customFormat="1" x14ac:dyDescent="0.2">
      <c r="A55" s="8" t="s">
        <v>13</v>
      </c>
      <c r="B55" s="4" t="s">
        <v>12</v>
      </c>
      <c r="C55" s="4" t="s">
        <v>12</v>
      </c>
      <c r="D55" s="8">
        <v>2</v>
      </c>
      <c r="E55" s="8">
        <v>8.0500000000000007</v>
      </c>
      <c r="F55" s="8">
        <v>10.700900000000001</v>
      </c>
      <c r="G55" s="8">
        <v>27.57</v>
      </c>
      <c r="H55" s="4">
        <v>35.182483451388897</v>
      </c>
      <c r="I55" s="4">
        <f t="shared" si="2"/>
        <v>1022.7008001852085</v>
      </c>
      <c r="J55" s="4">
        <f t="shared" si="3"/>
        <v>16.43876168093847</v>
      </c>
    </row>
    <row r="56" spans="1:10" s="5" customFormat="1" x14ac:dyDescent="0.2">
      <c r="A56" s="8" t="s">
        <v>14</v>
      </c>
      <c r="B56" s="4" t="s">
        <v>12</v>
      </c>
      <c r="C56" s="4" t="s">
        <v>12</v>
      </c>
      <c r="D56" s="8">
        <v>2</v>
      </c>
      <c r="E56" s="8">
        <v>8.0500000000000007</v>
      </c>
      <c r="F56" s="8">
        <v>11.930400000000001</v>
      </c>
      <c r="G56" s="8">
        <v>27.54</v>
      </c>
      <c r="H56" s="4">
        <v>35.182483451388897</v>
      </c>
      <c r="I56" s="4">
        <f t="shared" si="2"/>
        <v>1022.7105110831751</v>
      </c>
      <c r="J56" s="4">
        <f t="shared" si="3"/>
        <v>18.327617387464354</v>
      </c>
    </row>
    <row r="57" spans="1:10" x14ac:dyDescent="0.2">
      <c r="A57" s="1">
        <v>6824</v>
      </c>
      <c r="B57" s="2" t="s">
        <v>11</v>
      </c>
      <c r="C57" s="2" t="s">
        <v>32</v>
      </c>
      <c r="D57" s="1">
        <v>8</v>
      </c>
      <c r="E57" s="1">
        <v>8.0500000000000007</v>
      </c>
      <c r="F57" s="1">
        <v>18.085599999999999</v>
      </c>
      <c r="G57" s="1">
        <v>27.6</v>
      </c>
      <c r="H57" s="2">
        <v>35.182483451388897</v>
      </c>
      <c r="I57" s="2">
        <f t="shared" si="2"/>
        <v>1022.6910825661388</v>
      </c>
      <c r="J57" s="2">
        <f t="shared" si="3"/>
        <v>27.783023251050015</v>
      </c>
    </row>
    <row r="58" spans="1:10" x14ac:dyDescent="0.2">
      <c r="A58" s="1">
        <v>6834</v>
      </c>
      <c r="B58" s="2" t="s">
        <v>11</v>
      </c>
      <c r="C58" s="2" t="s">
        <v>30</v>
      </c>
      <c r="D58" s="1">
        <v>8</v>
      </c>
      <c r="E58" s="1">
        <v>8.0500000000000007</v>
      </c>
      <c r="F58" s="1">
        <v>20.043299999999999</v>
      </c>
      <c r="G58" s="1">
        <v>27.67</v>
      </c>
      <c r="H58" s="2">
        <v>35.182483451388897</v>
      </c>
      <c r="I58" s="2">
        <f t="shared" si="2"/>
        <v>1022.6683820010408</v>
      </c>
      <c r="J58" s="2">
        <f t="shared" si="3"/>
        <v>30.790067362073184</v>
      </c>
    </row>
    <row r="59" spans="1:10" x14ac:dyDescent="0.2">
      <c r="A59" s="1">
        <v>6853</v>
      </c>
      <c r="B59" s="2" t="s">
        <v>11</v>
      </c>
      <c r="C59" s="2" t="s">
        <v>29</v>
      </c>
      <c r="D59" s="1">
        <v>8</v>
      </c>
      <c r="E59" s="1">
        <v>8.0500000000000007</v>
      </c>
      <c r="F59" s="1">
        <v>20.824100000000001</v>
      </c>
      <c r="G59" s="1">
        <v>27.68</v>
      </c>
      <c r="H59" s="2">
        <v>35.182483451388897</v>
      </c>
      <c r="I59" s="2">
        <f t="shared" si="2"/>
        <v>1022.6651360796027</v>
      </c>
      <c r="J59" s="2">
        <f t="shared" si="3"/>
        <v>31.989460348136564</v>
      </c>
    </row>
    <row r="60" spans="1:10" x14ac:dyDescent="0.2">
      <c r="A60" s="1">
        <v>6862</v>
      </c>
      <c r="B60" s="2" t="s">
        <v>11</v>
      </c>
      <c r="C60" s="2" t="s">
        <v>29</v>
      </c>
      <c r="D60" s="1">
        <v>8</v>
      </c>
      <c r="E60" s="1">
        <v>8.0500000000000007</v>
      </c>
      <c r="F60" s="1">
        <v>21.5748</v>
      </c>
      <c r="G60" s="1">
        <v>27.6</v>
      </c>
      <c r="H60" s="2">
        <v>35.182483451388897</v>
      </c>
      <c r="I60" s="2">
        <f t="shared" si="2"/>
        <v>1022.6910825661388</v>
      </c>
      <c r="J60" s="2">
        <f t="shared" si="3"/>
        <v>33.143117731054204</v>
      </c>
    </row>
    <row r="61" spans="1:10" x14ac:dyDescent="0.2">
      <c r="A61" s="1">
        <v>6874</v>
      </c>
      <c r="B61" s="2" t="s">
        <v>11</v>
      </c>
      <c r="C61" s="2" t="s">
        <v>27</v>
      </c>
      <c r="D61" s="1">
        <v>8</v>
      </c>
      <c r="E61" s="1">
        <v>8.0500000000000007</v>
      </c>
      <c r="F61" s="1">
        <v>22.249199999999998</v>
      </c>
      <c r="G61" s="1">
        <v>27.72</v>
      </c>
      <c r="H61" s="2">
        <v>35.182483451388855</v>
      </c>
      <c r="I61" s="2">
        <f t="shared" si="2"/>
        <v>1022.6521449394165</v>
      </c>
      <c r="J61" s="2">
        <f t="shared" si="3"/>
        <v>34.178430445729752</v>
      </c>
    </row>
    <row r="62" spans="1:10" x14ac:dyDescent="0.2">
      <c r="A62" s="1">
        <v>6876</v>
      </c>
      <c r="B62" s="2" t="s">
        <v>11</v>
      </c>
      <c r="C62" s="2" t="s">
        <v>28</v>
      </c>
      <c r="D62" s="1">
        <v>8</v>
      </c>
      <c r="E62" s="1">
        <v>8.0500000000000007</v>
      </c>
      <c r="F62" s="1">
        <v>28.1145</v>
      </c>
      <c r="G62" s="1">
        <v>27.77</v>
      </c>
      <c r="H62" s="2">
        <v>35.182483451388897</v>
      </c>
      <c r="I62" s="2">
        <f t="shared" si="2"/>
        <v>1022.6358892501049</v>
      </c>
      <c r="J62" s="2">
        <f t="shared" si="3"/>
        <v>43.188127812478037</v>
      </c>
    </row>
    <row r="63" spans="1:10" x14ac:dyDescent="0.2">
      <c r="A63" s="1">
        <v>6885</v>
      </c>
      <c r="B63" s="2" t="s">
        <v>11</v>
      </c>
      <c r="C63" s="2" t="s">
        <v>27</v>
      </c>
      <c r="D63" s="1">
        <v>8</v>
      </c>
      <c r="E63" s="1">
        <v>8.0500000000000007</v>
      </c>
      <c r="F63" s="1">
        <v>25.922899999999998</v>
      </c>
      <c r="G63" s="1">
        <v>27.64</v>
      </c>
      <c r="H63" s="2">
        <v>35.182483451388855</v>
      </c>
      <c r="I63" s="2">
        <f t="shared" si="2"/>
        <v>1022.6781152909014</v>
      </c>
      <c r="J63" s="2">
        <f t="shared" si="3"/>
        <v>39.822380065431055</v>
      </c>
    </row>
    <row r="64" spans="1:10" x14ac:dyDescent="0.2">
      <c r="A64" s="1">
        <v>6890</v>
      </c>
      <c r="B64" s="2" t="s">
        <v>11</v>
      </c>
      <c r="C64" s="2" t="s">
        <v>28</v>
      </c>
      <c r="D64" s="1">
        <v>8</v>
      </c>
      <c r="E64" s="1">
        <v>8.0500000000000007</v>
      </c>
      <c r="F64" s="1">
        <v>28.7364</v>
      </c>
      <c r="G64" s="1">
        <v>27.62</v>
      </c>
      <c r="H64" s="2">
        <v>35.182483451388897</v>
      </c>
      <c r="I64" s="2">
        <f t="shared" si="2"/>
        <v>1022.6846004209763</v>
      </c>
      <c r="J64" s="2">
        <f t="shared" si="3"/>
        <v>44.14458773760429</v>
      </c>
    </row>
    <row r="65" spans="1:10" x14ac:dyDescent="0.2">
      <c r="A65" s="1">
        <v>6893</v>
      </c>
      <c r="B65" s="2" t="s">
        <v>11</v>
      </c>
      <c r="C65" s="2" t="s">
        <v>31</v>
      </c>
      <c r="D65" s="1">
        <v>8</v>
      </c>
      <c r="E65" s="1">
        <v>8.0500000000000007</v>
      </c>
      <c r="F65" s="1">
        <v>22.0684</v>
      </c>
      <c r="G65" s="1">
        <v>27.59</v>
      </c>
      <c r="H65" s="2">
        <v>35.182483451388897</v>
      </c>
      <c r="I65" s="2">
        <f t="shared" si="2"/>
        <v>1022.6943225190976</v>
      </c>
      <c r="J65" s="2">
        <f t="shared" si="3"/>
        <v>33.901441579831634</v>
      </c>
    </row>
    <row r="66" spans="1:10" s="5" customFormat="1" x14ac:dyDescent="0.2">
      <c r="A66" s="8" t="s">
        <v>25</v>
      </c>
      <c r="B66" s="4" t="s">
        <v>12</v>
      </c>
      <c r="C66" s="4" t="s">
        <v>12</v>
      </c>
      <c r="D66" s="8">
        <v>8</v>
      </c>
      <c r="E66" s="8">
        <v>8.0500000000000007</v>
      </c>
      <c r="F66" s="8">
        <v>16.826899999999998</v>
      </c>
      <c r="G66" s="8">
        <v>27.64</v>
      </c>
      <c r="H66" s="4">
        <v>35.182483451388897</v>
      </c>
      <c r="I66" s="4">
        <f t="shared" ref="I66:I97" si="4" xml:space="preserve"> (1000*(1-(G66+288.9414)/(508929.2*(G66+68.12963))*(G66-3.9863)^2)) + (0.824493 - 0.0040899*G66 + 0.000076438*G66^2 -0.00000082467*G66^3 + 0.0000000053675*G66^4)*H66 +(-0.005724 + 0.00010227*G66 - 0.0000016546*G66^2)*H66^(3/2) + 0.00048314*H66^2</f>
        <v>1022.6781152909014</v>
      </c>
      <c r="J66" s="4">
        <f t="shared" ref="J66:J97" si="5">F66/(1-((I66/1000)/2.93))</f>
        <v>25.849237821501521</v>
      </c>
    </row>
    <row r="67" spans="1:10" s="5" customFormat="1" x14ac:dyDescent="0.2">
      <c r="A67" s="8" t="s">
        <v>26</v>
      </c>
      <c r="B67" s="4" t="s">
        <v>12</v>
      </c>
      <c r="C67" s="4" t="s">
        <v>12</v>
      </c>
      <c r="D67" s="8">
        <v>8</v>
      </c>
      <c r="E67" s="8">
        <v>8.0500000000000007</v>
      </c>
      <c r="F67" s="8">
        <v>16.465199999999999</v>
      </c>
      <c r="G67" s="8">
        <v>27.59</v>
      </c>
      <c r="H67" s="4">
        <v>35.182483451388897</v>
      </c>
      <c r="I67" s="4">
        <f t="shared" si="4"/>
        <v>1022.6943225190976</v>
      </c>
      <c r="J67" s="4">
        <f t="shared" si="5"/>
        <v>25.293814499476344</v>
      </c>
    </row>
    <row r="68" spans="1:10" x14ac:dyDescent="0.2">
      <c r="A68" s="1">
        <v>6822</v>
      </c>
      <c r="B68" s="2" t="s">
        <v>11</v>
      </c>
      <c r="C68" s="2" t="s">
        <v>32</v>
      </c>
      <c r="D68" s="1">
        <v>5</v>
      </c>
      <c r="E68" s="1">
        <v>8.15</v>
      </c>
      <c r="F68" s="1">
        <v>26.7089</v>
      </c>
      <c r="G68" s="1">
        <v>27.33</v>
      </c>
      <c r="H68" s="2">
        <v>35.274199742405202</v>
      </c>
      <c r="I68" s="2">
        <f t="shared" si="4"/>
        <v>1022.8473549393395</v>
      </c>
      <c r="J68" s="2">
        <f t="shared" si="5"/>
        <v>41.033462739691132</v>
      </c>
    </row>
    <row r="69" spans="1:10" x14ac:dyDescent="0.2">
      <c r="A69" s="1">
        <v>6828</v>
      </c>
      <c r="B69" s="2" t="s">
        <v>11</v>
      </c>
      <c r="C69" s="2" t="s">
        <v>32</v>
      </c>
      <c r="D69" s="1">
        <v>5</v>
      </c>
      <c r="E69" s="1">
        <v>8.15</v>
      </c>
      <c r="F69" s="1">
        <v>21.3049</v>
      </c>
      <c r="G69" s="1">
        <v>27.44</v>
      </c>
      <c r="H69" s="2">
        <v>35.274199742405202</v>
      </c>
      <c r="I69" s="2">
        <f t="shared" si="4"/>
        <v>1022.8118759300838</v>
      </c>
      <c r="J69" s="2">
        <f t="shared" si="5"/>
        <v>32.730571364291698</v>
      </c>
    </row>
    <row r="70" spans="1:10" x14ac:dyDescent="0.2">
      <c r="A70" s="1">
        <v>6837</v>
      </c>
      <c r="B70" s="2" t="s">
        <v>11</v>
      </c>
      <c r="C70" s="2" t="s">
        <v>30</v>
      </c>
      <c r="D70" s="1">
        <v>5</v>
      </c>
      <c r="E70" s="1">
        <v>8.15</v>
      </c>
      <c r="F70" s="1">
        <v>27.4009</v>
      </c>
      <c r="G70" s="1">
        <v>27.4</v>
      </c>
      <c r="H70" s="2">
        <v>35.274199742405202</v>
      </c>
      <c r="I70" s="2">
        <f t="shared" si="4"/>
        <v>1022.8247878667413</v>
      </c>
      <c r="J70" s="2">
        <f t="shared" si="5"/>
        <v>42.096099241033087</v>
      </c>
    </row>
    <row r="71" spans="1:10" x14ac:dyDescent="0.2">
      <c r="A71" s="1">
        <v>6842</v>
      </c>
      <c r="B71" s="2" t="s">
        <v>11</v>
      </c>
      <c r="C71" s="2" t="s">
        <v>33</v>
      </c>
      <c r="D71" s="1">
        <v>5</v>
      </c>
      <c r="E71" s="1">
        <v>8.15</v>
      </c>
      <c r="F71" s="1">
        <v>20.81</v>
      </c>
      <c r="G71" s="1">
        <v>27.36</v>
      </c>
      <c r="H71" s="2">
        <v>35.274199742405202</v>
      </c>
      <c r="I71" s="2">
        <f t="shared" si="4"/>
        <v>1022.8376878294899</v>
      </c>
      <c r="J71" s="2">
        <f t="shared" si="5"/>
        <v>31.97069258914166</v>
      </c>
    </row>
    <row r="72" spans="1:10" x14ac:dyDescent="0.2">
      <c r="A72" s="1">
        <v>6849</v>
      </c>
      <c r="B72" s="2" t="s">
        <v>11</v>
      </c>
      <c r="C72" s="2" t="s">
        <v>29</v>
      </c>
      <c r="D72" s="1">
        <v>5</v>
      </c>
      <c r="E72" s="1">
        <v>8.15</v>
      </c>
      <c r="F72" s="1">
        <v>15.984999999999999</v>
      </c>
      <c r="G72" s="1">
        <v>27.28</v>
      </c>
      <c r="H72" s="2">
        <v>35.274199742405202</v>
      </c>
      <c r="I72" s="2">
        <f t="shared" si="4"/>
        <v>1022.8634518044345</v>
      </c>
      <c r="J72" s="2">
        <f t="shared" si="5"/>
        <v>24.558309704836738</v>
      </c>
    </row>
    <row r="73" spans="1:10" x14ac:dyDescent="0.2">
      <c r="A73" s="1">
        <v>6851</v>
      </c>
      <c r="B73" s="2" t="s">
        <v>11</v>
      </c>
      <c r="C73" s="2" t="s">
        <v>29</v>
      </c>
      <c r="D73" s="1">
        <v>5</v>
      </c>
      <c r="E73" s="1">
        <v>8.15</v>
      </c>
      <c r="F73" s="1">
        <v>21.227399999999999</v>
      </c>
      <c r="G73" s="1">
        <v>27.4</v>
      </c>
      <c r="H73" s="2">
        <v>35.274199742405173</v>
      </c>
      <c r="I73" s="2">
        <f t="shared" si="4"/>
        <v>1022.8247878667412</v>
      </c>
      <c r="J73" s="2">
        <f t="shared" si="5"/>
        <v>32.611729433307147</v>
      </c>
    </row>
    <row r="74" spans="1:10" x14ac:dyDescent="0.2">
      <c r="A74" s="1">
        <v>6871</v>
      </c>
      <c r="B74" s="2" t="s">
        <v>11</v>
      </c>
      <c r="C74" s="2" t="s">
        <v>27</v>
      </c>
      <c r="D74" s="1">
        <v>5</v>
      </c>
      <c r="E74" s="1">
        <v>8.15</v>
      </c>
      <c r="F74" s="1">
        <v>28.6008</v>
      </c>
      <c r="G74" s="1">
        <v>27.28</v>
      </c>
      <c r="H74" s="2">
        <v>35.274199742405173</v>
      </c>
      <c r="I74" s="2">
        <f t="shared" si="4"/>
        <v>1022.8634518044345</v>
      </c>
      <c r="J74" s="2">
        <f t="shared" si="5"/>
        <v>43.940400638479481</v>
      </c>
    </row>
    <row r="75" spans="1:10" x14ac:dyDescent="0.2">
      <c r="A75" s="1">
        <v>6872</v>
      </c>
      <c r="B75" s="2" t="s">
        <v>11</v>
      </c>
      <c r="C75" s="2" t="s">
        <v>28</v>
      </c>
      <c r="D75" s="1">
        <v>5</v>
      </c>
      <c r="E75" s="1">
        <v>8.15</v>
      </c>
      <c r="F75" s="1">
        <v>24.914899999999999</v>
      </c>
      <c r="G75" s="1">
        <v>27.37</v>
      </c>
      <c r="H75" s="2">
        <v>35.274199742405202</v>
      </c>
      <c r="I75" s="2">
        <f t="shared" si="4"/>
        <v>1022.8344639617507</v>
      </c>
      <c r="J75" s="2">
        <f t="shared" si="5"/>
        <v>38.277042878849464</v>
      </c>
    </row>
    <row r="76" spans="1:10" x14ac:dyDescent="0.2">
      <c r="A76" s="1">
        <v>6884</v>
      </c>
      <c r="B76" s="2" t="s">
        <v>11</v>
      </c>
      <c r="C76" s="2" t="s">
        <v>28</v>
      </c>
      <c r="D76" s="1">
        <v>5</v>
      </c>
      <c r="E76" s="1">
        <v>8.15</v>
      </c>
      <c r="F76" s="1">
        <v>27.784400000000002</v>
      </c>
      <c r="G76" s="1">
        <v>27.43</v>
      </c>
      <c r="H76" s="2">
        <v>35.274199742405202</v>
      </c>
      <c r="I76" s="2">
        <f t="shared" si="4"/>
        <v>1022.8151050364083</v>
      </c>
      <c r="J76" s="2">
        <f t="shared" si="5"/>
        <v>42.685054928328853</v>
      </c>
    </row>
    <row r="77" spans="1:10" s="5" customFormat="1" x14ac:dyDescent="0.2">
      <c r="A77" s="8" t="s">
        <v>20</v>
      </c>
      <c r="B77" s="4" t="s">
        <v>12</v>
      </c>
      <c r="C77" s="4" t="s">
        <v>12</v>
      </c>
      <c r="D77" s="8">
        <v>5</v>
      </c>
      <c r="E77" s="8">
        <v>8.15</v>
      </c>
      <c r="F77" s="8">
        <v>15.685700000000001</v>
      </c>
      <c r="G77" s="8">
        <v>27.33</v>
      </c>
      <c r="H77" s="4">
        <v>35.274199742405202</v>
      </c>
      <c r="I77" s="4">
        <f t="shared" si="4"/>
        <v>1022.8473549393395</v>
      </c>
      <c r="J77" s="4">
        <f t="shared" si="5"/>
        <v>24.098281340525936</v>
      </c>
    </row>
    <row r="78" spans="1:10" s="5" customFormat="1" x14ac:dyDescent="0.2">
      <c r="A78" s="8" t="s">
        <v>19</v>
      </c>
      <c r="B78" s="4" t="s">
        <v>12</v>
      </c>
      <c r="C78" s="4" t="s">
        <v>12</v>
      </c>
      <c r="D78" s="8">
        <v>5</v>
      </c>
      <c r="E78" s="8">
        <v>8.15</v>
      </c>
      <c r="F78" s="8">
        <v>13.4986</v>
      </c>
      <c r="G78" s="8">
        <v>27.39</v>
      </c>
      <c r="H78" s="4">
        <v>35.274199742405202</v>
      </c>
      <c r="I78" s="4">
        <f t="shared" si="4"/>
        <v>1022.8280139802638</v>
      </c>
      <c r="J78" s="4">
        <f t="shared" si="5"/>
        <v>20.73798183379499</v>
      </c>
    </row>
    <row r="79" spans="1:10" x14ac:dyDescent="0.2">
      <c r="A79" s="1">
        <v>6825</v>
      </c>
      <c r="B79" s="2" t="s">
        <v>11</v>
      </c>
      <c r="C79" s="2" t="s">
        <v>32</v>
      </c>
      <c r="D79" s="1">
        <v>7</v>
      </c>
      <c r="E79" s="1">
        <v>8.15</v>
      </c>
      <c r="F79" s="1">
        <v>23.306899999999999</v>
      </c>
      <c r="G79" s="1">
        <v>27.33</v>
      </c>
      <c r="H79" s="2">
        <v>35.274199742405202</v>
      </c>
      <c r="I79" s="2">
        <f t="shared" si="4"/>
        <v>1022.8473549393395</v>
      </c>
      <c r="J79" s="2">
        <f t="shared" si="5"/>
        <v>35.806896305265553</v>
      </c>
    </row>
    <row r="80" spans="1:10" x14ac:dyDescent="0.2">
      <c r="A80" s="1">
        <v>6832</v>
      </c>
      <c r="B80" s="2" t="s">
        <v>11</v>
      </c>
      <c r="C80" s="2" t="s">
        <v>30</v>
      </c>
      <c r="D80" s="1">
        <v>7</v>
      </c>
      <c r="E80" s="1">
        <v>8.15</v>
      </c>
      <c r="F80" s="1">
        <v>19.642800000000001</v>
      </c>
      <c r="G80" s="1">
        <v>27.44</v>
      </c>
      <c r="H80" s="2">
        <v>35.274199742405202</v>
      </c>
      <c r="I80" s="2">
        <f t="shared" si="4"/>
        <v>1022.8118759300838</v>
      </c>
      <c r="J80" s="2">
        <f t="shared" si="5"/>
        <v>30.177098563922335</v>
      </c>
    </row>
    <row r="81" spans="1:10" x14ac:dyDescent="0.2">
      <c r="A81" s="1">
        <v>6843</v>
      </c>
      <c r="B81" s="2" t="s">
        <v>11</v>
      </c>
      <c r="C81" s="2" t="s">
        <v>33</v>
      </c>
      <c r="D81" s="1">
        <v>7</v>
      </c>
      <c r="E81" s="1">
        <v>8.15</v>
      </c>
      <c r="F81" s="1">
        <v>17.769200000000001</v>
      </c>
      <c r="G81" s="1">
        <v>27.48</v>
      </c>
      <c r="H81" s="2">
        <v>35.274199742405202</v>
      </c>
      <c r="I81" s="2">
        <f t="shared" si="4"/>
        <v>1022.7989520267171</v>
      </c>
      <c r="J81" s="2">
        <f t="shared" si="5"/>
        <v>27.298514781819339</v>
      </c>
    </row>
    <row r="82" spans="1:10" x14ac:dyDescent="0.2">
      <c r="A82" s="1">
        <v>6852</v>
      </c>
      <c r="B82" s="2" t="s">
        <v>11</v>
      </c>
      <c r="C82" s="2" t="s">
        <v>29</v>
      </c>
      <c r="D82" s="1">
        <v>7</v>
      </c>
      <c r="E82" s="1">
        <v>8.15</v>
      </c>
      <c r="F82" s="1">
        <v>20.474799999999998</v>
      </c>
      <c r="G82" s="1">
        <v>27.39</v>
      </c>
      <c r="H82" s="2">
        <v>35.274199742405202</v>
      </c>
      <c r="I82" s="2">
        <f t="shared" si="4"/>
        <v>1022.8280139802638</v>
      </c>
      <c r="J82" s="2">
        <f t="shared" si="5"/>
        <v>31.455560610032567</v>
      </c>
    </row>
    <row r="83" spans="1:10" x14ac:dyDescent="0.2">
      <c r="A83" s="1">
        <v>6859</v>
      </c>
      <c r="B83" s="2" t="s">
        <v>11</v>
      </c>
      <c r="C83" s="2" t="s">
        <v>27</v>
      </c>
      <c r="D83" s="1">
        <v>7</v>
      </c>
      <c r="E83" s="1">
        <v>8.15</v>
      </c>
      <c r="F83" s="1">
        <v>26.2714</v>
      </c>
      <c r="G83" s="1">
        <v>27.4</v>
      </c>
      <c r="H83" s="2">
        <v>35.274199742405202</v>
      </c>
      <c r="I83" s="2">
        <f t="shared" si="4"/>
        <v>1022.8247878667413</v>
      </c>
      <c r="J83" s="2">
        <f t="shared" si="5"/>
        <v>40.360844410252099</v>
      </c>
    </row>
    <row r="84" spans="1:10" x14ac:dyDescent="0.2">
      <c r="A84" s="1">
        <v>6867</v>
      </c>
      <c r="B84" s="2" t="s">
        <v>11</v>
      </c>
      <c r="C84" s="2" t="s">
        <v>29</v>
      </c>
      <c r="D84" s="1">
        <v>7</v>
      </c>
      <c r="E84" s="1">
        <v>8.15</v>
      </c>
      <c r="F84" s="1">
        <v>26.8262</v>
      </c>
      <c r="G84" s="1">
        <v>27.42</v>
      </c>
      <c r="H84" s="2">
        <v>35.274199742405202</v>
      </c>
      <c r="I84" s="2">
        <f t="shared" si="4"/>
        <v>1022.8183333947012</v>
      </c>
      <c r="J84" s="2">
        <f t="shared" si="5"/>
        <v>41.213046127853133</v>
      </c>
    </row>
    <row r="85" spans="1:10" x14ac:dyDescent="0.2">
      <c r="A85" s="1">
        <v>6881</v>
      </c>
      <c r="B85" s="2" t="s">
        <v>11</v>
      </c>
      <c r="C85" s="2" t="s">
        <v>28</v>
      </c>
      <c r="D85" s="1">
        <v>7</v>
      </c>
      <c r="E85" s="1">
        <v>8.15</v>
      </c>
      <c r="F85" s="1">
        <v>21.996400000000001</v>
      </c>
      <c r="G85" s="1">
        <v>27.42</v>
      </c>
      <c r="H85" s="2">
        <v>35.274199742405202</v>
      </c>
      <c r="I85" s="2">
        <f t="shared" si="4"/>
        <v>1022.8183333947012</v>
      </c>
      <c r="J85" s="2">
        <f t="shared" si="5"/>
        <v>33.793032477455199</v>
      </c>
    </row>
    <row r="86" spans="1:10" x14ac:dyDescent="0.2">
      <c r="A86" s="1">
        <v>6891</v>
      </c>
      <c r="B86" s="2" t="s">
        <v>11</v>
      </c>
      <c r="C86" s="2" t="s">
        <v>28</v>
      </c>
      <c r="D86" s="1">
        <v>7</v>
      </c>
      <c r="E86" s="1">
        <v>8.15</v>
      </c>
      <c r="F86" s="1">
        <v>28.430900000000001</v>
      </c>
      <c r="G86" s="1">
        <v>27.25</v>
      </c>
      <c r="H86" s="2">
        <v>35.274199742405202</v>
      </c>
      <c r="I86" s="2">
        <f t="shared" si="4"/>
        <v>1022.8731009277376</v>
      </c>
      <c r="J86" s="2">
        <f t="shared" si="5"/>
        <v>43.67959837414238</v>
      </c>
    </row>
    <row r="87" spans="1:10" s="5" customFormat="1" x14ac:dyDescent="0.2">
      <c r="A87" s="8" t="s">
        <v>23</v>
      </c>
      <c r="B87" s="4" t="s">
        <v>12</v>
      </c>
      <c r="C87" s="4" t="s">
        <v>12</v>
      </c>
      <c r="D87" s="8">
        <v>7</v>
      </c>
      <c r="E87" s="8">
        <v>8.15</v>
      </c>
      <c r="F87" s="8">
        <v>12.759499999999999</v>
      </c>
      <c r="G87" s="8">
        <v>27.49</v>
      </c>
      <c r="H87" s="4">
        <v>35.274199742405202</v>
      </c>
      <c r="I87" s="4">
        <f t="shared" si="4"/>
        <v>1022.7957191819199</v>
      </c>
      <c r="J87" s="4">
        <f t="shared" si="5"/>
        <v>19.60216604797251</v>
      </c>
    </row>
    <row r="88" spans="1:10" s="5" customFormat="1" x14ac:dyDescent="0.2">
      <c r="A88" s="8" t="s">
        <v>24</v>
      </c>
      <c r="B88" s="4" t="s">
        <v>12</v>
      </c>
      <c r="C88" s="4" t="s">
        <v>12</v>
      </c>
      <c r="D88" s="8">
        <v>7</v>
      </c>
      <c r="E88" s="8">
        <v>8.15</v>
      </c>
      <c r="F88" s="8">
        <v>10.467000000000001</v>
      </c>
      <c r="G88" s="8">
        <v>27.54</v>
      </c>
      <c r="H88" s="4">
        <v>35.274199742405202</v>
      </c>
      <c r="I88" s="4">
        <f t="shared" si="4"/>
        <v>1022.7795437498203</v>
      </c>
      <c r="J88" s="4">
        <f t="shared" si="5"/>
        <v>16.080107519556243</v>
      </c>
    </row>
  </sheetData>
  <sortState ref="A2:J88">
    <sortCondition ref="E2:E88"/>
    <sortCondition ref="D2:D88"/>
    <sortCondition ref="A2: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workbookViewId="0">
      <selection sqref="A1:J1"/>
    </sheetView>
  </sheetViews>
  <sheetFormatPr baseColWidth="10" defaultColWidth="10.83203125" defaultRowHeight="15" x14ac:dyDescent="0.2"/>
  <cols>
    <col min="5" max="5" width="13.33203125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60</v>
      </c>
      <c r="G1" s="16" t="s">
        <v>5</v>
      </c>
      <c r="H1" s="16" t="s">
        <v>6</v>
      </c>
      <c r="I1" s="16" t="s">
        <v>7</v>
      </c>
      <c r="J1" s="16" t="s">
        <v>57</v>
      </c>
    </row>
    <row r="2" spans="1:10" x14ac:dyDescent="0.2">
      <c r="A2" s="1">
        <v>6830</v>
      </c>
      <c r="B2" s="2" t="s">
        <v>11</v>
      </c>
      <c r="C2" s="3" t="s">
        <v>32</v>
      </c>
      <c r="D2" s="1">
        <v>1</v>
      </c>
      <c r="E2" s="1">
        <v>7.75</v>
      </c>
      <c r="F2" s="1">
        <v>19.3276</v>
      </c>
      <c r="G2" s="1">
        <v>27.61</v>
      </c>
      <c r="H2" s="2">
        <v>35.611664948004403</v>
      </c>
      <c r="I2" s="2">
        <f t="shared" ref="I2:I33" si="0" xml:space="preserve"> (1000*(1-(G2+288.9414)/(508929.2*(G2+68.12963))*(G2-3.9863)^2)) + (0.824493 - 0.0040899*G2 + 0.000076438*G2^2 -0.00000082467*G2^3 + 0.0000000053675*G2^4)*H2 +(-0.005724 + 0.00010227*G2 - 0.0000016546*G2^2)*H2^(3/2) + 0.00048314*H2^2</f>
        <v>1023.010872244166</v>
      </c>
      <c r="J2" s="2">
        <f>F2/(1-((I2/1000)/2.93))</f>
        <v>29.695957452386029</v>
      </c>
    </row>
    <row r="3" spans="1:10" x14ac:dyDescent="0.2">
      <c r="A3" s="1">
        <v>6835</v>
      </c>
      <c r="B3" s="2" t="s">
        <v>11</v>
      </c>
      <c r="C3" s="2" t="s">
        <v>30</v>
      </c>
      <c r="D3" s="1">
        <v>1</v>
      </c>
      <c r="E3" s="1">
        <v>7.75</v>
      </c>
      <c r="F3" s="1">
        <v>29.5336</v>
      </c>
      <c r="G3" s="1">
        <v>27.7</v>
      </c>
      <c r="H3" s="2">
        <v>35.611664948004403</v>
      </c>
      <c r="I3" s="2">
        <f t="shared" si="0"/>
        <v>1022.9816258652885</v>
      </c>
      <c r="J3" s="2">
        <f t="shared" ref="J3:J66" si="1">F3/(1-((I3/1000)/2.93))</f>
        <v>45.376305322314259</v>
      </c>
    </row>
    <row r="4" spans="1:10" x14ac:dyDescent="0.2">
      <c r="A4" s="1">
        <v>6850</v>
      </c>
      <c r="B4" s="2" t="s">
        <v>11</v>
      </c>
      <c r="C4" s="2" t="s">
        <v>29</v>
      </c>
      <c r="D4" s="1">
        <v>1</v>
      </c>
      <c r="E4" s="1">
        <v>7.75</v>
      </c>
      <c r="F4" s="1">
        <v>27.968500000000002</v>
      </c>
      <c r="G4" s="1">
        <v>27.66</v>
      </c>
      <c r="H4" s="2">
        <v>35.611664948004403</v>
      </c>
      <c r="I4" s="2">
        <f t="shared" si="0"/>
        <v>1022.9946316987208</v>
      </c>
      <c r="J4" s="2">
        <f t="shared" si="1"/>
        <v>42.971931994610649</v>
      </c>
    </row>
    <row r="5" spans="1:10" x14ac:dyDescent="0.2">
      <c r="A5" s="1">
        <v>6868</v>
      </c>
      <c r="B5" s="2" t="s">
        <v>11</v>
      </c>
      <c r="C5" s="2" t="s">
        <v>27</v>
      </c>
      <c r="D5" s="1">
        <v>1</v>
      </c>
      <c r="E5" s="1">
        <v>7.75</v>
      </c>
      <c r="F5" s="1">
        <v>19.873899999999999</v>
      </c>
      <c r="G5" s="1">
        <v>27.49</v>
      </c>
      <c r="H5" s="2">
        <v>35.611664948004375</v>
      </c>
      <c r="I5" s="2">
        <f t="shared" si="0"/>
        <v>1023.0497735567958</v>
      </c>
      <c r="J5" s="2">
        <f t="shared" si="1"/>
        <v>30.535944878126223</v>
      </c>
    </row>
    <row r="6" spans="1:10" x14ac:dyDescent="0.2">
      <c r="A6" s="1">
        <v>6869</v>
      </c>
      <c r="B6" s="2" t="s">
        <v>11</v>
      </c>
      <c r="C6" s="2" t="s">
        <v>29</v>
      </c>
      <c r="D6" s="1">
        <v>1</v>
      </c>
      <c r="E6" s="1">
        <v>7.75</v>
      </c>
      <c r="F6" s="1">
        <v>21.632999999999999</v>
      </c>
      <c r="G6" s="1">
        <v>27.57</v>
      </c>
      <c r="H6" s="2">
        <v>35.611664948004403</v>
      </c>
      <c r="I6" s="2">
        <f t="shared" si="0"/>
        <v>1023.0238512747454</v>
      </c>
      <c r="J6" s="2">
        <f t="shared" si="1"/>
        <v>33.238323427574279</v>
      </c>
    </row>
    <row r="7" spans="1:10" x14ac:dyDescent="0.2">
      <c r="A7" s="1">
        <v>6880</v>
      </c>
      <c r="B7" s="2" t="s">
        <v>11</v>
      </c>
      <c r="C7" s="2" t="s">
        <v>27</v>
      </c>
      <c r="D7" s="1">
        <v>1</v>
      </c>
      <c r="E7" s="1">
        <v>7.75</v>
      </c>
      <c r="F7" s="1">
        <v>19.1007</v>
      </c>
      <c r="G7" s="1">
        <v>27.53</v>
      </c>
      <c r="H7" s="2">
        <v>35.611664948004375</v>
      </c>
      <c r="I7" s="2">
        <f t="shared" si="0"/>
        <v>1023.0368183813389</v>
      </c>
      <c r="J7" s="2">
        <f t="shared" si="1"/>
        <v>29.347735467286768</v>
      </c>
    </row>
    <row r="8" spans="1:10" x14ac:dyDescent="0.2">
      <c r="A8" s="1">
        <v>6886</v>
      </c>
      <c r="B8" s="2" t="s">
        <v>11</v>
      </c>
      <c r="C8" s="2" t="s">
        <v>28</v>
      </c>
      <c r="D8" s="1">
        <v>1</v>
      </c>
      <c r="E8" s="1">
        <v>7.75</v>
      </c>
      <c r="F8" s="1">
        <v>26.504799999999999</v>
      </c>
      <c r="G8" s="1">
        <v>27.73</v>
      </c>
      <c r="H8" s="2">
        <v>35.611664948004403</v>
      </c>
      <c r="I8" s="2">
        <f t="shared" si="0"/>
        <v>1022.9718636799341</v>
      </c>
      <c r="J8" s="2">
        <f t="shared" si="1"/>
        <v>40.722558058244658</v>
      </c>
    </row>
    <row r="9" spans="1:10" x14ac:dyDescent="0.2">
      <c r="A9" s="1">
        <v>6888</v>
      </c>
      <c r="B9" s="2" t="s">
        <v>11</v>
      </c>
      <c r="C9" s="2" t="s">
        <v>28</v>
      </c>
      <c r="D9" s="1">
        <v>1</v>
      </c>
      <c r="E9" s="1">
        <v>7.75</v>
      </c>
      <c r="F9" s="1">
        <v>17.267400000000002</v>
      </c>
      <c r="G9" s="1">
        <v>27.45</v>
      </c>
      <c r="H9" s="2">
        <v>35.611664948004403</v>
      </c>
      <c r="I9" s="2">
        <f t="shared" si="0"/>
        <v>1023.0627167939606</v>
      </c>
      <c r="J9" s="2">
        <f t="shared" si="1"/>
        <v>26.531277376327594</v>
      </c>
    </row>
    <row r="10" spans="1:10" x14ac:dyDescent="0.2">
      <c r="A10" s="1">
        <v>6892</v>
      </c>
      <c r="B10" s="2" t="s">
        <v>11</v>
      </c>
      <c r="C10" s="2" t="s">
        <v>31</v>
      </c>
      <c r="D10" s="1">
        <v>1</v>
      </c>
      <c r="E10" s="1">
        <v>7.75</v>
      </c>
      <c r="F10" s="1">
        <v>21.878900000000002</v>
      </c>
      <c r="G10" s="1">
        <v>27.8</v>
      </c>
      <c r="H10" s="2">
        <v>35.611664948004403</v>
      </c>
      <c r="I10" s="2">
        <f t="shared" si="0"/>
        <v>1022.9490592313625</v>
      </c>
      <c r="J10" s="2">
        <f t="shared" si="1"/>
        <v>33.614821518172128</v>
      </c>
    </row>
    <row r="11" spans="1:10" s="5" customFormat="1" x14ac:dyDescent="0.2">
      <c r="A11" s="8" t="s">
        <v>9</v>
      </c>
      <c r="B11" s="4" t="s">
        <v>12</v>
      </c>
      <c r="C11" s="4" t="s">
        <v>12</v>
      </c>
      <c r="D11" s="8">
        <v>1</v>
      </c>
      <c r="E11" s="8">
        <v>7.75</v>
      </c>
      <c r="F11" s="8">
        <v>13.8903</v>
      </c>
      <c r="G11" s="8">
        <v>27.42</v>
      </c>
      <c r="H11" s="4">
        <v>35.611664948004403</v>
      </c>
      <c r="I11" s="4">
        <f t="shared" si="0"/>
        <v>1023.0724163830216</v>
      </c>
      <c r="J11" s="4">
        <f t="shared" si="1"/>
        <v>21.342487963179323</v>
      </c>
    </row>
    <row r="12" spans="1:10" s="5" customFormat="1" x14ac:dyDescent="0.2">
      <c r="A12" s="8" t="s">
        <v>10</v>
      </c>
      <c r="B12" s="4" t="s">
        <v>12</v>
      </c>
      <c r="C12" s="4" t="s">
        <v>12</v>
      </c>
      <c r="D12" s="8">
        <v>1</v>
      </c>
      <c r="E12" s="8">
        <v>7.75</v>
      </c>
      <c r="F12" s="8">
        <v>14.5098</v>
      </c>
      <c r="G12" s="8">
        <v>27.38</v>
      </c>
      <c r="H12" s="4">
        <v>35.611664948004403</v>
      </c>
      <c r="I12" s="4">
        <f t="shared" si="0"/>
        <v>1023.0853387109385</v>
      </c>
      <c r="J12" s="4">
        <f t="shared" si="1"/>
        <v>22.294502666029643</v>
      </c>
    </row>
    <row r="13" spans="1:10" x14ac:dyDescent="0.2">
      <c r="A13" s="1">
        <v>6829</v>
      </c>
      <c r="B13" s="2" t="s">
        <v>11</v>
      </c>
      <c r="C13" s="2" t="s">
        <v>32</v>
      </c>
      <c r="D13" s="1">
        <v>6</v>
      </c>
      <c r="E13" s="1">
        <v>7.75</v>
      </c>
      <c r="F13" s="1">
        <v>16.497399999999999</v>
      </c>
      <c r="G13" s="1">
        <v>27.36</v>
      </c>
      <c r="H13" s="2">
        <v>35.611664948004403</v>
      </c>
      <c r="I13" s="2">
        <f t="shared" si="0"/>
        <v>1023.0917953910952</v>
      </c>
      <c r="J13" s="2">
        <f t="shared" si="1"/>
        <v>25.348562601582437</v>
      </c>
    </row>
    <row r="14" spans="1:10" x14ac:dyDescent="0.2">
      <c r="A14" s="1">
        <v>6839</v>
      </c>
      <c r="B14" s="2" t="s">
        <v>11</v>
      </c>
      <c r="C14" s="2" t="s">
        <v>30</v>
      </c>
      <c r="D14" s="1">
        <v>6</v>
      </c>
      <c r="E14" s="1">
        <v>7.75</v>
      </c>
      <c r="F14" s="1">
        <v>23.398</v>
      </c>
      <c r="G14" s="1">
        <v>27.28</v>
      </c>
      <c r="H14" s="2">
        <v>35.611664948004403</v>
      </c>
      <c r="I14" s="2">
        <f t="shared" si="0"/>
        <v>1023.1175921987767</v>
      </c>
      <c r="J14" s="2">
        <f t="shared" si="1"/>
        <v>35.951949485469477</v>
      </c>
    </row>
    <row r="15" spans="1:10" x14ac:dyDescent="0.2">
      <c r="A15" s="1">
        <v>6846</v>
      </c>
      <c r="B15" s="2" t="s">
        <v>11</v>
      </c>
      <c r="C15" s="2" t="s">
        <v>33</v>
      </c>
      <c r="D15" s="1">
        <v>6</v>
      </c>
      <c r="E15" s="1">
        <v>7.75</v>
      </c>
      <c r="F15" s="1">
        <v>22.744</v>
      </c>
      <c r="G15" s="1">
        <v>27.28</v>
      </c>
      <c r="H15" s="2">
        <v>35.611664948004403</v>
      </c>
      <c r="I15" s="2">
        <f t="shared" si="0"/>
        <v>1023.1175921987767</v>
      </c>
      <c r="J15" s="2">
        <f t="shared" si="1"/>
        <v>34.947052700979476</v>
      </c>
    </row>
    <row r="16" spans="1:10" x14ac:dyDescent="0.2">
      <c r="A16" s="1">
        <v>6847</v>
      </c>
      <c r="B16" s="2" t="s">
        <v>11</v>
      </c>
      <c r="C16" s="2" t="s">
        <v>29</v>
      </c>
      <c r="D16" s="1">
        <v>6</v>
      </c>
      <c r="E16" s="1">
        <v>7.75</v>
      </c>
      <c r="F16" s="1">
        <v>17.205199999999998</v>
      </c>
      <c r="G16" s="1">
        <v>27.33</v>
      </c>
      <c r="H16" s="2">
        <v>35.611664948004403</v>
      </c>
      <c r="I16" s="2">
        <f t="shared" si="0"/>
        <v>1023.1014748040554</v>
      </c>
      <c r="J16" s="2">
        <f t="shared" si="1"/>
        <v>26.43624468418945</v>
      </c>
    </row>
    <row r="17" spans="1:10" x14ac:dyDescent="0.2">
      <c r="A17" s="1">
        <v>6857</v>
      </c>
      <c r="B17" s="2" t="s">
        <v>11</v>
      </c>
      <c r="C17" s="2" t="s">
        <v>29</v>
      </c>
      <c r="D17" s="1">
        <v>6</v>
      </c>
      <c r="E17" s="1">
        <v>7.75</v>
      </c>
      <c r="F17" s="1">
        <v>20.713100000000001</v>
      </c>
      <c r="G17" s="1">
        <v>27.34</v>
      </c>
      <c r="H17" s="2">
        <v>35.611664948004403</v>
      </c>
      <c r="I17" s="2">
        <f t="shared" si="0"/>
        <v>1023.0982490808548</v>
      </c>
      <c r="J17" s="2">
        <f t="shared" si="1"/>
        <v>31.826171941342608</v>
      </c>
    </row>
    <row r="18" spans="1:10" x14ac:dyDescent="0.2">
      <c r="A18" s="1">
        <v>6860</v>
      </c>
      <c r="B18" s="2" t="s">
        <v>11</v>
      </c>
      <c r="C18" s="2" t="s">
        <v>29</v>
      </c>
      <c r="D18" s="1">
        <v>6</v>
      </c>
      <c r="E18" s="1">
        <v>7.75</v>
      </c>
      <c r="F18" s="1">
        <v>26.9024</v>
      </c>
      <c r="G18" s="1">
        <v>27.3</v>
      </c>
      <c r="H18" s="2">
        <v>35.611664948004403</v>
      </c>
      <c r="I18" s="2">
        <f t="shared" si="0"/>
        <v>1023.1111474855936</v>
      </c>
      <c r="J18" s="2">
        <f t="shared" si="1"/>
        <v>41.336458544011805</v>
      </c>
    </row>
    <row r="19" spans="1:10" x14ac:dyDescent="0.2">
      <c r="A19" s="1">
        <v>6861</v>
      </c>
      <c r="B19" s="2" t="s">
        <v>11</v>
      </c>
      <c r="C19" s="2" t="s">
        <v>27</v>
      </c>
      <c r="D19" s="1">
        <v>6</v>
      </c>
      <c r="E19" s="1">
        <v>7.75</v>
      </c>
      <c r="F19" s="1">
        <v>16.947800000000001</v>
      </c>
      <c r="G19" s="1">
        <v>27.32</v>
      </c>
      <c r="H19" s="2">
        <v>35.611664948004375</v>
      </c>
      <c r="I19" s="2">
        <f t="shared" si="0"/>
        <v>1023.1046997793202</v>
      </c>
      <c r="J19" s="2">
        <f t="shared" si="1"/>
        <v>26.040786819419672</v>
      </c>
    </row>
    <row r="20" spans="1:10" x14ac:dyDescent="0.2">
      <c r="A20" s="1">
        <v>6870</v>
      </c>
      <c r="B20" s="2" t="s">
        <v>11</v>
      </c>
      <c r="C20" s="2" t="s">
        <v>27</v>
      </c>
      <c r="D20" s="1">
        <v>6</v>
      </c>
      <c r="E20" s="1">
        <v>7.75</v>
      </c>
      <c r="F20" s="1">
        <v>20.528799999999997</v>
      </c>
      <c r="G20" s="1">
        <v>27.36</v>
      </c>
      <c r="H20" s="2">
        <v>35.611664948004403</v>
      </c>
      <c r="I20" s="2">
        <f t="shared" si="0"/>
        <v>1023.0917953910952</v>
      </c>
      <c r="J20" s="2">
        <f t="shared" si="1"/>
        <v>31.542883844446123</v>
      </c>
    </row>
    <row r="21" spans="1:10" x14ac:dyDescent="0.2">
      <c r="A21" s="1">
        <v>6877</v>
      </c>
      <c r="B21" s="2" t="s">
        <v>11</v>
      </c>
      <c r="C21" s="2" t="s">
        <v>28</v>
      </c>
      <c r="D21" s="1">
        <v>6</v>
      </c>
      <c r="E21" s="1">
        <v>7.75</v>
      </c>
      <c r="F21" s="1">
        <v>26.747</v>
      </c>
      <c r="G21" s="1">
        <v>27.26</v>
      </c>
      <c r="H21" s="2">
        <v>35.611664948004375</v>
      </c>
      <c r="I21" s="2">
        <f t="shared" si="0"/>
        <v>1023.1240339179715</v>
      </c>
      <c r="J21" s="2">
        <f t="shared" si="1"/>
        <v>41.097958857292973</v>
      </c>
    </row>
    <row r="22" spans="1:10" x14ac:dyDescent="0.2">
      <c r="A22" s="1">
        <v>6889</v>
      </c>
      <c r="B22" s="2" t="s">
        <v>11</v>
      </c>
      <c r="C22" s="2" t="s">
        <v>28</v>
      </c>
      <c r="D22" s="1">
        <v>6</v>
      </c>
      <c r="E22" s="1">
        <v>7.75</v>
      </c>
      <c r="F22" s="1">
        <v>25.881700000000002</v>
      </c>
      <c r="G22" s="1">
        <v>27.23</v>
      </c>
      <c r="H22" s="2">
        <v>35.611664948004403</v>
      </c>
      <c r="I22" s="2">
        <f t="shared" si="0"/>
        <v>1023.1336908810692</v>
      </c>
      <c r="J22" s="2">
        <f t="shared" si="1"/>
        <v>39.768588200102442</v>
      </c>
    </row>
    <row r="23" spans="1:10" s="5" customFormat="1" x14ac:dyDescent="0.2">
      <c r="A23" s="8" t="s">
        <v>21</v>
      </c>
      <c r="B23" s="4" t="s">
        <v>12</v>
      </c>
      <c r="C23" s="4" t="s">
        <v>12</v>
      </c>
      <c r="D23" s="8">
        <v>6</v>
      </c>
      <c r="E23" s="8">
        <v>7.75</v>
      </c>
      <c r="F23" s="8">
        <v>17.208600000000001</v>
      </c>
      <c r="G23" s="8">
        <v>27.46</v>
      </c>
      <c r="H23" s="4">
        <v>35.611664948004403</v>
      </c>
      <c r="I23" s="4">
        <f t="shared" si="0"/>
        <v>1023.0594821042758</v>
      </c>
      <c r="J23" s="4">
        <f t="shared" si="1"/>
        <v>26.440886607013265</v>
      </c>
    </row>
    <row r="24" spans="1:10" s="5" customFormat="1" x14ac:dyDescent="0.2">
      <c r="A24" s="8" t="s">
        <v>22</v>
      </c>
      <c r="B24" s="4" t="s">
        <v>12</v>
      </c>
      <c r="C24" s="4" t="s">
        <v>12</v>
      </c>
      <c r="D24" s="8">
        <v>6</v>
      </c>
      <c r="E24" s="8">
        <v>7.75</v>
      </c>
      <c r="F24" s="8">
        <v>13.170299999999999</v>
      </c>
      <c r="G24" s="8">
        <v>27.4</v>
      </c>
      <c r="H24" s="4">
        <v>35.611664948004403</v>
      </c>
      <c r="I24" s="4">
        <f t="shared" si="0"/>
        <v>1023.0788790412817</v>
      </c>
      <c r="J24" s="4">
        <f t="shared" si="1"/>
        <v>20.236274367027359</v>
      </c>
    </row>
    <row r="25" spans="1:10" x14ac:dyDescent="0.2">
      <c r="A25" s="1">
        <v>6826</v>
      </c>
      <c r="B25" s="2" t="s">
        <v>11</v>
      </c>
      <c r="C25" s="2" t="s">
        <v>32</v>
      </c>
      <c r="D25" s="1">
        <v>3</v>
      </c>
      <c r="E25" s="1">
        <v>7.85</v>
      </c>
      <c r="F25" s="1">
        <v>20.6645</v>
      </c>
      <c r="G25" s="1">
        <v>27.7</v>
      </c>
      <c r="H25" s="2">
        <v>35.367945163492003</v>
      </c>
      <c r="I25" s="2">
        <f t="shared" si="0"/>
        <v>1022.7982026677074</v>
      </c>
      <c r="J25" s="2">
        <f t="shared" si="1"/>
        <v>31.746501646910342</v>
      </c>
    </row>
    <row r="26" spans="1:10" x14ac:dyDescent="0.2">
      <c r="A26" s="1">
        <v>6836</v>
      </c>
      <c r="B26" s="2" t="s">
        <v>11</v>
      </c>
      <c r="C26" s="2" t="s">
        <v>30</v>
      </c>
      <c r="D26" s="1">
        <v>3</v>
      </c>
      <c r="E26" s="1">
        <v>7.85</v>
      </c>
      <c r="F26" s="1">
        <v>24.021899999999999</v>
      </c>
      <c r="G26" s="1">
        <v>27.76</v>
      </c>
      <c r="H26" s="2">
        <v>35.367945163492003</v>
      </c>
      <c r="I26" s="2">
        <f t="shared" si="0"/>
        <v>1022.7786891735145</v>
      </c>
      <c r="J26" s="2">
        <f t="shared" si="1"/>
        <v>36.904037617689653</v>
      </c>
    </row>
    <row r="27" spans="1:10" x14ac:dyDescent="0.2">
      <c r="A27" s="1">
        <v>6844</v>
      </c>
      <c r="B27" s="2" t="s">
        <v>11</v>
      </c>
      <c r="C27" s="2" t="s">
        <v>33</v>
      </c>
      <c r="D27" s="1">
        <v>3</v>
      </c>
      <c r="E27" s="1">
        <v>7.85</v>
      </c>
      <c r="F27" s="1">
        <v>23.280100000000001</v>
      </c>
      <c r="G27" s="1">
        <v>27.79</v>
      </c>
      <c r="H27" s="2">
        <v>35.367945163492003</v>
      </c>
      <c r="I27" s="2">
        <f t="shared" si="0"/>
        <v>1022.7689223809349</v>
      </c>
      <c r="J27" s="2">
        <f t="shared" si="1"/>
        <v>35.764252061765035</v>
      </c>
    </row>
    <row r="28" spans="1:10" x14ac:dyDescent="0.2">
      <c r="A28" s="1">
        <v>6848</v>
      </c>
      <c r="B28" s="2" t="s">
        <v>11</v>
      </c>
      <c r="C28" s="2" t="s">
        <v>29</v>
      </c>
      <c r="D28" s="1">
        <v>3</v>
      </c>
      <c r="E28" s="1">
        <v>7.85</v>
      </c>
      <c r="F28" s="1">
        <v>19.282499999999999</v>
      </c>
      <c r="G28" s="1">
        <v>27.73</v>
      </c>
      <c r="H28" s="2">
        <v>35.367945163492003</v>
      </c>
      <c r="I28" s="2">
        <f t="shared" si="0"/>
        <v>1022.7884492701102</v>
      </c>
      <c r="J28" s="2">
        <f t="shared" si="1"/>
        <v>29.623208279321883</v>
      </c>
    </row>
    <row r="29" spans="1:10" x14ac:dyDescent="0.2">
      <c r="A29" s="1">
        <v>6858</v>
      </c>
      <c r="B29" s="2" t="s">
        <v>11</v>
      </c>
      <c r="C29" s="2" t="s">
        <v>29</v>
      </c>
      <c r="D29" s="1">
        <v>3</v>
      </c>
      <c r="E29" s="1">
        <v>7.85</v>
      </c>
      <c r="F29" s="1">
        <v>23.226199999999999</v>
      </c>
      <c r="G29" s="1">
        <v>27.66</v>
      </c>
      <c r="H29" s="2">
        <v>35.367945163492003</v>
      </c>
      <c r="I29" s="2">
        <f t="shared" si="0"/>
        <v>1022.811196771959</v>
      </c>
      <c r="J29" s="2">
        <f t="shared" si="1"/>
        <v>35.682238635638107</v>
      </c>
    </row>
    <row r="30" spans="1:10" x14ac:dyDescent="0.2">
      <c r="A30" s="1">
        <v>6866</v>
      </c>
      <c r="B30" s="2" t="s">
        <v>11</v>
      </c>
      <c r="C30" s="2" t="s">
        <v>27</v>
      </c>
      <c r="D30" s="1">
        <v>3</v>
      </c>
      <c r="E30" s="1">
        <v>7.85</v>
      </c>
      <c r="F30" s="1">
        <v>15.792400000000001</v>
      </c>
      <c r="G30" s="1">
        <v>27.74</v>
      </c>
      <c r="H30" s="2">
        <v>35.367945163491974</v>
      </c>
      <c r="I30" s="2">
        <f t="shared" si="0"/>
        <v>1022.7851966487626</v>
      </c>
      <c r="J30" s="2">
        <f t="shared" si="1"/>
        <v>24.261416133460287</v>
      </c>
    </row>
    <row r="31" spans="1:10" x14ac:dyDescent="0.2">
      <c r="A31" s="1">
        <v>6875</v>
      </c>
      <c r="B31" s="2" t="s">
        <v>11</v>
      </c>
      <c r="C31" s="2" t="s">
        <v>28</v>
      </c>
      <c r="D31" s="1">
        <v>3</v>
      </c>
      <c r="E31" s="1">
        <v>7.85</v>
      </c>
      <c r="F31" s="1">
        <v>25.154600000000002</v>
      </c>
      <c r="G31" s="1">
        <v>27.88</v>
      </c>
      <c r="H31" s="2">
        <v>35.367945163491974</v>
      </c>
      <c r="I31" s="2">
        <f t="shared" si="0"/>
        <v>1022.7395818574095</v>
      </c>
      <c r="J31" s="2">
        <f t="shared" si="1"/>
        <v>38.643374181579553</v>
      </c>
    </row>
    <row r="32" spans="1:10" x14ac:dyDescent="0.2">
      <c r="A32" s="1">
        <v>6878</v>
      </c>
      <c r="B32" s="2" t="s">
        <v>11</v>
      </c>
      <c r="C32" s="2" t="s">
        <v>28</v>
      </c>
      <c r="D32" s="1">
        <v>3</v>
      </c>
      <c r="E32" s="1">
        <v>7.85</v>
      </c>
      <c r="F32" s="1">
        <v>25.265499999999999</v>
      </c>
      <c r="G32" s="1">
        <v>27.77</v>
      </c>
      <c r="H32" s="2">
        <v>35.367945163492003</v>
      </c>
      <c r="I32" s="2">
        <f t="shared" si="0"/>
        <v>1022.7754343198375</v>
      </c>
      <c r="J32" s="2">
        <f t="shared" si="1"/>
        <v>38.814472260952577</v>
      </c>
    </row>
    <row r="33" spans="1:10" s="5" customFormat="1" x14ac:dyDescent="0.2">
      <c r="A33" s="8" t="s">
        <v>16</v>
      </c>
      <c r="B33" s="4" t="s">
        <v>12</v>
      </c>
      <c r="C33" s="4" t="s">
        <v>12</v>
      </c>
      <c r="D33" s="8">
        <v>3</v>
      </c>
      <c r="E33" s="8">
        <v>7.85</v>
      </c>
      <c r="F33" s="8">
        <v>15.584099999999999</v>
      </c>
      <c r="G33" s="8">
        <v>27.73</v>
      </c>
      <c r="H33" s="4">
        <v>35.367945163492003</v>
      </c>
      <c r="I33" s="4">
        <f t="shared" si="0"/>
        <v>1022.7884492701102</v>
      </c>
      <c r="J33" s="4">
        <f t="shared" si="1"/>
        <v>23.941451582822776</v>
      </c>
    </row>
    <row r="34" spans="1:10" s="5" customFormat="1" x14ac:dyDescent="0.2">
      <c r="A34" s="8" t="s">
        <v>15</v>
      </c>
      <c r="B34" s="4" t="s">
        <v>12</v>
      </c>
      <c r="C34" s="4" t="s">
        <v>12</v>
      </c>
      <c r="D34" s="8">
        <v>3</v>
      </c>
      <c r="E34" s="8">
        <v>7.85</v>
      </c>
      <c r="F34" s="8">
        <v>11.349</v>
      </c>
      <c r="G34" s="8">
        <v>27.72</v>
      </c>
      <c r="H34" s="4">
        <v>35.367945163492003</v>
      </c>
      <c r="I34" s="4">
        <f t="shared" ref="I34:I65" si="2" xml:space="preserve"> (1000*(1-(G34+288.9414)/(508929.2*(G34+68.12963))*(G34-3.9863)^2)) + (0.824493 - 0.0040899*G34 + 0.000076438*G34^2 -0.00000082467*G34^3 + 0.0000000053675*G34^4)*H34 +(-0.005724 + 0.00010227*G34 - 0.0000016546*G34^2)*H34^(3/2) + 0.00048314*H34^2</f>
        <v>1022.7917011471246</v>
      </c>
      <c r="J34" s="4">
        <f t="shared" si="1"/>
        <v>17.43520622262411</v>
      </c>
    </row>
    <row r="35" spans="1:10" x14ac:dyDescent="0.2">
      <c r="A35" s="1">
        <v>6823</v>
      </c>
      <c r="B35" s="2" t="s">
        <v>11</v>
      </c>
      <c r="C35" s="2" t="s">
        <v>32</v>
      </c>
      <c r="D35" s="1">
        <v>4</v>
      </c>
      <c r="E35" s="1">
        <v>7.85</v>
      </c>
      <c r="F35" s="1">
        <v>21.0566</v>
      </c>
      <c r="G35" s="1">
        <v>27.68</v>
      </c>
      <c r="H35" s="2">
        <v>35.367945163492003</v>
      </c>
      <c r="I35" s="2">
        <f t="shared" si="2"/>
        <v>1022.8047012096167</v>
      </c>
      <c r="J35" s="2">
        <f t="shared" si="1"/>
        <v>32.348988086920031</v>
      </c>
    </row>
    <row r="36" spans="1:10" x14ac:dyDescent="0.2">
      <c r="A36" s="1">
        <v>6833</v>
      </c>
      <c r="B36" s="2" t="s">
        <v>11</v>
      </c>
      <c r="C36" s="2" t="s">
        <v>30</v>
      </c>
      <c r="D36" s="1">
        <v>4</v>
      </c>
      <c r="E36" s="1">
        <v>7.85</v>
      </c>
      <c r="F36" s="1">
        <v>21.5581</v>
      </c>
      <c r="G36" s="1">
        <v>27.68</v>
      </c>
      <c r="H36" s="2">
        <v>35.367945163492003</v>
      </c>
      <c r="I36" s="2">
        <f t="shared" si="2"/>
        <v>1022.8047012096167</v>
      </c>
      <c r="J36" s="2">
        <f t="shared" si="1"/>
        <v>33.119436189918162</v>
      </c>
    </row>
    <row r="37" spans="1:10" x14ac:dyDescent="0.2">
      <c r="A37" s="1">
        <v>6838</v>
      </c>
      <c r="B37" s="2" t="s">
        <v>11</v>
      </c>
      <c r="C37" s="2" t="s">
        <v>30</v>
      </c>
      <c r="D37" s="1">
        <v>4</v>
      </c>
      <c r="E37" s="1">
        <v>7.85</v>
      </c>
      <c r="F37" s="1">
        <v>26.154199999999999</v>
      </c>
      <c r="G37" s="1">
        <v>27.65</v>
      </c>
      <c r="H37" s="2">
        <v>35.367945163492003</v>
      </c>
      <c r="I37" s="2">
        <f t="shared" si="2"/>
        <v>1022.814443435513</v>
      </c>
      <c r="J37" s="2">
        <f t="shared" si="1"/>
        <v>40.18057169961002</v>
      </c>
    </row>
    <row r="38" spans="1:10" x14ac:dyDescent="0.2">
      <c r="A38" s="1">
        <v>6845</v>
      </c>
      <c r="B38" s="2" t="s">
        <v>11</v>
      </c>
      <c r="C38" s="2" t="s">
        <v>33</v>
      </c>
      <c r="D38" s="1">
        <v>4</v>
      </c>
      <c r="E38" s="1">
        <v>7.85</v>
      </c>
      <c r="F38" s="1">
        <v>24.302900000000001</v>
      </c>
      <c r="G38" s="1">
        <v>27.66</v>
      </c>
      <c r="H38" s="2">
        <v>35.367945163492003</v>
      </c>
      <c r="I38" s="2">
        <f t="shared" si="2"/>
        <v>1022.811196771959</v>
      </c>
      <c r="J38" s="2">
        <f t="shared" si="1"/>
        <v>37.336364852539347</v>
      </c>
    </row>
    <row r="39" spans="1:10" x14ac:dyDescent="0.2">
      <c r="A39" s="1">
        <v>6854</v>
      </c>
      <c r="B39" s="2" t="s">
        <v>11</v>
      </c>
      <c r="C39" s="2" t="s">
        <v>29</v>
      </c>
      <c r="D39" s="1">
        <v>4</v>
      </c>
      <c r="E39" s="1">
        <v>7.85</v>
      </c>
      <c r="F39" s="1">
        <v>24.363099999999999</v>
      </c>
      <c r="G39" s="1">
        <v>27.61</v>
      </c>
      <c r="H39" s="2">
        <v>35.367945163492003</v>
      </c>
      <c r="I39" s="2">
        <f t="shared" si="2"/>
        <v>1022.8274226363372</v>
      </c>
      <c r="J39" s="2">
        <f t="shared" si="1"/>
        <v>37.429168103222153</v>
      </c>
    </row>
    <row r="40" spans="1:10" x14ac:dyDescent="0.2">
      <c r="A40" s="1">
        <v>6856</v>
      </c>
      <c r="B40" s="2" t="s">
        <v>11</v>
      </c>
      <c r="C40" s="2" t="s">
        <v>29</v>
      </c>
      <c r="D40" s="1">
        <v>4</v>
      </c>
      <c r="E40" s="1">
        <v>7.85</v>
      </c>
      <c r="F40" s="1">
        <v>25.5001</v>
      </c>
      <c r="G40" s="1">
        <v>27.64</v>
      </c>
      <c r="H40" s="2">
        <v>35.367945163492003</v>
      </c>
      <c r="I40" s="2">
        <f t="shared" si="2"/>
        <v>1022.8176893538396</v>
      </c>
      <c r="J40" s="2">
        <f t="shared" si="1"/>
        <v>39.175747689630249</v>
      </c>
    </row>
    <row r="41" spans="1:10" x14ac:dyDescent="0.2">
      <c r="A41" s="1">
        <v>6865</v>
      </c>
      <c r="B41" s="2" t="s">
        <v>11</v>
      </c>
      <c r="C41" s="2" t="s">
        <v>27</v>
      </c>
      <c r="D41" s="1">
        <v>4</v>
      </c>
      <c r="E41" s="1">
        <v>7.85</v>
      </c>
      <c r="F41" s="1">
        <v>25.5749</v>
      </c>
      <c r="G41" s="1">
        <v>27.61</v>
      </c>
      <c r="H41" s="2">
        <v>35.367945163492003</v>
      </c>
      <c r="I41" s="2">
        <f t="shared" si="2"/>
        <v>1022.8274226363372</v>
      </c>
      <c r="J41" s="2">
        <f t="shared" si="1"/>
        <v>39.290863285997936</v>
      </c>
    </row>
    <row r="42" spans="1:10" x14ac:dyDescent="0.2">
      <c r="A42" s="1">
        <v>6879</v>
      </c>
      <c r="B42" s="2" t="s">
        <v>11</v>
      </c>
      <c r="C42" s="2" t="s">
        <v>28</v>
      </c>
      <c r="D42" s="1">
        <v>4</v>
      </c>
      <c r="E42" s="1">
        <v>7.85</v>
      </c>
      <c r="F42" s="1">
        <v>22.671600000000002</v>
      </c>
      <c r="G42" s="1">
        <v>27.64</v>
      </c>
      <c r="H42" s="2">
        <v>35.367945163492003</v>
      </c>
      <c r="I42" s="2">
        <f t="shared" si="2"/>
        <v>1022.8176893538396</v>
      </c>
      <c r="J42" s="2">
        <f t="shared" si="1"/>
        <v>34.830329344599484</v>
      </c>
    </row>
    <row r="43" spans="1:10" x14ac:dyDescent="0.2">
      <c r="A43" s="1">
        <v>6882</v>
      </c>
      <c r="B43" s="2" t="s">
        <v>11</v>
      </c>
      <c r="C43" s="2" t="s">
        <v>28</v>
      </c>
      <c r="D43" s="1">
        <v>4</v>
      </c>
      <c r="E43" s="1">
        <v>7.85</v>
      </c>
      <c r="F43" s="1">
        <v>28.404699999999998</v>
      </c>
      <c r="G43" s="1">
        <v>27.7</v>
      </c>
      <c r="H43" s="2">
        <v>35.367945163492003</v>
      </c>
      <c r="I43" s="2">
        <f t="shared" si="2"/>
        <v>1022.7982026677074</v>
      </c>
      <c r="J43" s="2">
        <f t="shared" si="1"/>
        <v>43.6376324290447</v>
      </c>
    </row>
    <row r="44" spans="1:10" s="5" customFormat="1" x14ac:dyDescent="0.2">
      <c r="A44" s="8" t="s">
        <v>18</v>
      </c>
      <c r="B44" s="4" t="s">
        <v>12</v>
      </c>
      <c r="C44" s="4" t="s">
        <v>12</v>
      </c>
      <c r="D44" s="8">
        <v>4</v>
      </c>
      <c r="E44" s="8">
        <v>7.85</v>
      </c>
      <c r="F44" s="8">
        <v>16.560199999999998</v>
      </c>
      <c r="G44" s="8">
        <v>27.62</v>
      </c>
      <c r="H44" s="4">
        <v>35.367945163492003</v>
      </c>
      <c r="I44" s="4">
        <f t="shared" si="2"/>
        <v>1022.8241789543637</v>
      </c>
      <c r="J44" s="4">
        <f t="shared" si="1"/>
        <v>25.441485501529403</v>
      </c>
    </row>
    <row r="45" spans="1:10" s="5" customFormat="1" x14ac:dyDescent="0.2">
      <c r="A45" s="8" t="s">
        <v>17</v>
      </c>
      <c r="B45" s="4" t="s">
        <v>12</v>
      </c>
      <c r="C45" s="4" t="s">
        <v>12</v>
      </c>
      <c r="D45" s="8">
        <v>4</v>
      </c>
      <c r="E45" s="8">
        <v>7.85</v>
      </c>
      <c r="F45" s="8">
        <v>16.2331</v>
      </c>
      <c r="G45" s="8">
        <v>27.64</v>
      </c>
      <c r="H45" s="4">
        <v>35.367945163492003</v>
      </c>
      <c r="I45" s="4">
        <f t="shared" si="2"/>
        <v>1022.8176893538396</v>
      </c>
      <c r="J45" s="4">
        <f t="shared" si="1"/>
        <v>24.938875918939015</v>
      </c>
    </row>
    <row r="46" spans="1:10" x14ac:dyDescent="0.2">
      <c r="A46" s="1">
        <v>6827</v>
      </c>
      <c r="B46" s="2" t="s">
        <v>11</v>
      </c>
      <c r="C46" s="2" t="s">
        <v>32</v>
      </c>
      <c r="D46" s="1">
        <v>2</v>
      </c>
      <c r="E46" s="1">
        <v>8.0500000000000007</v>
      </c>
      <c r="F46" s="1">
        <v>25.948399999999999</v>
      </c>
      <c r="G46" s="1">
        <v>27.49</v>
      </c>
      <c r="H46" s="2">
        <v>35.531083382804702</v>
      </c>
      <c r="I46" s="2">
        <f t="shared" si="2"/>
        <v>1022.9891046557692</v>
      </c>
      <c r="J46" s="2">
        <f t="shared" si="1"/>
        <v>39.868053289898057</v>
      </c>
    </row>
    <row r="47" spans="1:10" x14ac:dyDescent="0.2">
      <c r="A47" s="1">
        <v>6831</v>
      </c>
      <c r="B47" s="2" t="s">
        <v>11</v>
      </c>
      <c r="C47" s="2" t="s">
        <v>30</v>
      </c>
      <c r="D47" s="1">
        <v>2</v>
      </c>
      <c r="E47" s="1">
        <v>8.0500000000000007</v>
      </c>
      <c r="F47" s="1">
        <v>14.780099999999999</v>
      </c>
      <c r="G47" s="1">
        <v>27.52</v>
      </c>
      <c r="H47" s="2">
        <v>35.531083382804702</v>
      </c>
      <c r="I47" s="2">
        <f t="shared" si="2"/>
        <v>1022.9793923164044</v>
      </c>
      <c r="J47" s="2">
        <f t="shared" si="1"/>
        <v>22.70856058163011</v>
      </c>
    </row>
    <row r="48" spans="1:10" x14ac:dyDescent="0.2">
      <c r="A48" s="1">
        <v>6841</v>
      </c>
      <c r="B48" s="2" t="s">
        <v>11</v>
      </c>
      <c r="C48" s="2" t="s">
        <v>33</v>
      </c>
      <c r="D48" s="1">
        <v>2</v>
      </c>
      <c r="E48" s="1">
        <v>8.0500000000000007</v>
      </c>
      <c r="F48" s="1">
        <v>15.8139</v>
      </c>
      <c r="G48" s="1">
        <v>27.52</v>
      </c>
      <c r="H48" s="2">
        <v>35.531083382804702</v>
      </c>
      <c r="I48" s="2">
        <f t="shared" si="2"/>
        <v>1022.9793923164044</v>
      </c>
      <c r="J48" s="2">
        <f t="shared" si="1"/>
        <v>24.296919924888225</v>
      </c>
    </row>
    <row r="49" spans="1:10" x14ac:dyDescent="0.2">
      <c r="A49" s="1">
        <v>6855</v>
      </c>
      <c r="B49" s="2" t="s">
        <v>11</v>
      </c>
      <c r="C49" s="2" t="s">
        <v>29</v>
      </c>
      <c r="D49" s="1">
        <v>2</v>
      </c>
      <c r="E49" s="1">
        <v>8.0500000000000007</v>
      </c>
      <c r="F49" s="1">
        <v>18.1007</v>
      </c>
      <c r="G49" s="1">
        <v>27.53</v>
      </c>
      <c r="H49" s="2">
        <v>35.531083382804702</v>
      </c>
      <c r="I49" s="2">
        <f t="shared" si="2"/>
        <v>1022.9761533776064</v>
      </c>
      <c r="J49" s="2">
        <f t="shared" si="1"/>
        <v>27.81037641135558</v>
      </c>
    </row>
    <row r="50" spans="1:10" x14ac:dyDescent="0.2">
      <c r="A50" s="1">
        <v>6863</v>
      </c>
      <c r="B50" s="2" t="s">
        <v>11</v>
      </c>
      <c r="C50" s="2" t="s">
        <v>29</v>
      </c>
      <c r="D50" s="1">
        <v>2</v>
      </c>
      <c r="E50" s="1">
        <v>8.0500000000000007</v>
      </c>
      <c r="F50" s="1">
        <v>19.336200000000002</v>
      </c>
      <c r="G50" s="1">
        <v>27.52</v>
      </c>
      <c r="H50" s="2">
        <v>35.531083382804702</v>
      </c>
      <c r="I50" s="2">
        <f t="shared" si="2"/>
        <v>1022.9793923164044</v>
      </c>
      <c r="J50" s="2">
        <f t="shared" si="1"/>
        <v>29.708680531154471</v>
      </c>
    </row>
    <row r="51" spans="1:10" x14ac:dyDescent="0.2">
      <c r="A51" s="1">
        <v>6864</v>
      </c>
      <c r="B51" s="2" t="s">
        <v>11</v>
      </c>
      <c r="C51" s="2" t="s">
        <v>27</v>
      </c>
      <c r="D51" s="1">
        <v>2</v>
      </c>
      <c r="E51" s="1">
        <v>8.0500000000000007</v>
      </c>
      <c r="F51" s="1">
        <v>24.598100000000002</v>
      </c>
      <c r="G51" s="1">
        <v>27.52</v>
      </c>
      <c r="H51" s="2">
        <v>35.531083382804738</v>
      </c>
      <c r="I51" s="2">
        <f t="shared" si="2"/>
        <v>1022.9793923164045</v>
      </c>
      <c r="J51" s="2">
        <f t="shared" si="1"/>
        <v>37.793211415551703</v>
      </c>
    </row>
    <row r="52" spans="1:10" x14ac:dyDescent="0.2">
      <c r="A52" s="1">
        <v>6873</v>
      </c>
      <c r="B52" s="2" t="s">
        <v>11</v>
      </c>
      <c r="C52" s="2" t="s">
        <v>27</v>
      </c>
      <c r="D52" s="1">
        <v>2</v>
      </c>
      <c r="E52" s="1">
        <v>8.0500000000000007</v>
      </c>
      <c r="F52" s="1">
        <v>28.2942</v>
      </c>
      <c r="G52" s="1">
        <v>27.55</v>
      </c>
      <c r="H52" s="2">
        <v>35.531083382804702</v>
      </c>
      <c r="I52" s="2">
        <f t="shared" si="2"/>
        <v>1022.9696732621671</v>
      </c>
      <c r="J52" s="2">
        <f t="shared" si="1"/>
        <v>43.471781668942938</v>
      </c>
    </row>
    <row r="53" spans="1:10" x14ac:dyDescent="0.2">
      <c r="A53" s="1">
        <v>6883</v>
      </c>
      <c r="B53" s="2" t="s">
        <v>11</v>
      </c>
      <c r="C53" s="2" t="s">
        <v>28</v>
      </c>
      <c r="D53" s="1">
        <v>2</v>
      </c>
      <c r="E53" s="1">
        <v>8.0500000000000007</v>
      </c>
      <c r="F53" s="1">
        <v>22.576599999999999</v>
      </c>
      <c r="G53" s="1">
        <v>27.53</v>
      </c>
      <c r="H53" s="2">
        <v>35.531083382804738</v>
      </c>
      <c r="I53" s="2">
        <f t="shared" si="2"/>
        <v>1022.9761533776064</v>
      </c>
      <c r="J53" s="2">
        <f t="shared" si="1"/>
        <v>34.687263149414683</v>
      </c>
    </row>
    <row r="54" spans="1:10" x14ac:dyDescent="0.2">
      <c r="A54" s="1">
        <v>6887</v>
      </c>
      <c r="B54" s="2" t="s">
        <v>11</v>
      </c>
      <c r="C54" s="2" t="s">
        <v>28</v>
      </c>
      <c r="D54" s="1">
        <v>2</v>
      </c>
      <c r="E54" s="1">
        <v>8.0500000000000007</v>
      </c>
      <c r="F54" s="1">
        <v>15.9863</v>
      </c>
      <c r="G54" s="1">
        <v>27.53</v>
      </c>
      <c r="H54" s="2">
        <v>35.531083382804702</v>
      </c>
      <c r="I54" s="2">
        <f t="shared" si="2"/>
        <v>1022.9761533776064</v>
      </c>
      <c r="J54" s="2">
        <f t="shared" si="1"/>
        <v>24.561758408506506</v>
      </c>
    </row>
    <row r="55" spans="1:10" s="5" customFormat="1" x14ac:dyDescent="0.2">
      <c r="A55" s="8" t="s">
        <v>13</v>
      </c>
      <c r="B55" s="4" t="s">
        <v>12</v>
      </c>
      <c r="C55" s="4" t="s">
        <v>12</v>
      </c>
      <c r="D55" s="8">
        <v>2</v>
      </c>
      <c r="E55" s="8">
        <v>8.0500000000000007</v>
      </c>
      <c r="F55" s="8">
        <v>10.704800000000001</v>
      </c>
      <c r="G55" s="8">
        <v>27.58</v>
      </c>
      <c r="H55" s="4">
        <v>35.531083382804702</v>
      </c>
      <c r="I55" s="4">
        <f t="shared" si="2"/>
        <v>1022.9599474960778</v>
      </c>
      <c r="J55" s="4">
        <f t="shared" si="1"/>
        <v>16.446987549536793</v>
      </c>
    </row>
    <row r="56" spans="1:10" s="5" customFormat="1" x14ac:dyDescent="0.2">
      <c r="A56" s="8" t="s">
        <v>14</v>
      </c>
      <c r="B56" s="4" t="s">
        <v>12</v>
      </c>
      <c r="C56" s="4" t="s">
        <v>12</v>
      </c>
      <c r="D56" s="8">
        <v>2</v>
      </c>
      <c r="E56" s="8">
        <v>8.0500000000000007</v>
      </c>
      <c r="F56" s="8">
        <v>11.9307</v>
      </c>
      <c r="G56" s="8">
        <v>27.53</v>
      </c>
      <c r="H56" s="4">
        <v>35.531083382804702</v>
      </c>
      <c r="I56" s="4">
        <f t="shared" si="2"/>
        <v>1022.9761533776064</v>
      </c>
      <c r="J56" s="4">
        <f t="shared" si="1"/>
        <v>18.330631293317939</v>
      </c>
    </row>
    <row r="57" spans="1:10" x14ac:dyDescent="0.2">
      <c r="A57" s="1">
        <v>6824</v>
      </c>
      <c r="B57" s="2" t="s">
        <v>11</v>
      </c>
      <c r="C57" s="2" t="s">
        <v>32</v>
      </c>
      <c r="D57" s="1">
        <v>8</v>
      </c>
      <c r="E57" s="1">
        <v>8.0500000000000007</v>
      </c>
      <c r="F57" s="1">
        <v>17.4069</v>
      </c>
      <c r="G57" s="1">
        <v>27.53</v>
      </c>
      <c r="H57" s="2">
        <v>35.531083382804702</v>
      </c>
      <c r="I57" s="2">
        <f t="shared" si="2"/>
        <v>1022.9761533776064</v>
      </c>
      <c r="J57" s="2">
        <f t="shared" si="1"/>
        <v>26.744404423852419</v>
      </c>
    </row>
    <row r="58" spans="1:10" x14ac:dyDescent="0.2">
      <c r="A58" s="1">
        <v>6834</v>
      </c>
      <c r="B58" s="2" t="s">
        <v>11</v>
      </c>
      <c r="C58" s="2" t="s">
        <v>30</v>
      </c>
      <c r="D58" s="1">
        <v>8</v>
      </c>
      <c r="E58" s="1">
        <v>8.0500000000000007</v>
      </c>
      <c r="F58" s="1">
        <v>19.137200000000004</v>
      </c>
      <c r="G58" s="1">
        <v>27.57</v>
      </c>
      <c r="H58" s="2">
        <v>35.531083382804702</v>
      </c>
      <c r="I58" s="2">
        <f t="shared" si="2"/>
        <v>1022.9631901636826</v>
      </c>
      <c r="J58" s="2">
        <f t="shared" si="1"/>
        <v>29.402681537548673</v>
      </c>
    </row>
    <row r="59" spans="1:10" x14ac:dyDescent="0.2">
      <c r="A59" s="1">
        <v>6853</v>
      </c>
      <c r="B59" s="2" t="s">
        <v>11</v>
      </c>
      <c r="C59" s="2" t="s">
        <v>29</v>
      </c>
      <c r="D59" s="1">
        <v>8</v>
      </c>
      <c r="E59" s="1">
        <v>8.0500000000000007</v>
      </c>
      <c r="F59" s="1">
        <v>20.321400000000001</v>
      </c>
      <c r="G59" s="1">
        <v>27.56</v>
      </c>
      <c r="H59" s="2">
        <v>35.531083382804702</v>
      </c>
      <c r="I59" s="2">
        <f t="shared" si="2"/>
        <v>1022.9664320857495</v>
      </c>
      <c r="J59" s="2">
        <f t="shared" si="1"/>
        <v>31.222157282276683</v>
      </c>
    </row>
    <row r="60" spans="1:10" x14ac:dyDescent="0.2">
      <c r="A60" s="1">
        <v>6862</v>
      </c>
      <c r="B60" s="2" t="s">
        <v>11</v>
      </c>
      <c r="C60" s="2" t="s">
        <v>29</v>
      </c>
      <c r="D60" s="1">
        <v>8</v>
      </c>
      <c r="E60" s="1">
        <v>8.0500000000000007</v>
      </c>
      <c r="F60" s="1">
        <v>20.3672</v>
      </c>
      <c r="G60" s="1">
        <v>27.55</v>
      </c>
      <c r="H60" s="2">
        <v>35.531083382804702</v>
      </c>
      <c r="I60" s="2">
        <f t="shared" si="2"/>
        <v>1022.9696732621671</v>
      </c>
      <c r="J60" s="2">
        <f t="shared" si="1"/>
        <v>31.292578394430471</v>
      </c>
    </row>
    <row r="61" spans="1:10" x14ac:dyDescent="0.2">
      <c r="A61" s="1">
        <v>6874</v>
      </c>
      <c r="B61" s="2" t="s">
        <v>11</v>
      </c>
      <c r="C61" s="2" t="s">
        <v>27</v>
      </c>
      <c r="D61" s="1">
        <v>8</v>
      </c>
      <c r="E61" s="1">
        <v>8.0500000000000007</v>
      </c>
      <c r="F61" s="1">
        <v>21.929200000000002</v>
      </c>
      <c r="G61" s="1">
        <v>27.51</v>
      </c>
      <c r="H61" s="2">
        <v>35.531083382804702</v>
      </c>
      <c r="I61" s="2">
        <f t="shared" si="2"/>
        <v>1022.9826305091055</v>
      </c>
      <c r="J61" s="2">
        <f t="shared" si="1"/>
        <v>33.692695739395987</v>
      </c>
    </row>
    <row r="62" spans="1:10" x14ac:dyDescent="0.2">
      <c r="A62" s="1">
        <v>6876</v>
      </c>
      <c r="B62" s="2" t="s">
        <v>11</v>
      </c>
      <c r="C62" s="2" t="s">
        <v>28</v>
      </c>
      <c r="D62" s="1">
        <v>8</v>
      </c>
      <c r="E62" s="1">
        <v>8.0500000000000007</v>
      </c>
      <c r="F62" s="1">
        <v>26.8369</v>
      </c>
      <c r="G62" s="1">
        <v>27.64</v>
      </c>
      <c r="H62" s="2">
        <v>35.531083382804702</v>
      </c>
      <c r="I62" s="2">
        <f t="shared" si="2"/>
        <v>1022.940475840417</v>
      </c>
      <c r="J62" s="2">
        <f t="shared" si="1"/>
        <v>41.232125166440298</v>
      </c>
    </row>
    <row r="63" spans="1:10" x14ac:dyDescent="0.2">
      <c r="A63" s="1">
        <v>6885</v>
      </c>
      <c r="B63" s="2" t="s">
        <v>11</v>
      </c>
      <c r="C63" s="2" t="s">
        <v>27</v>
      </c>
      <c r="D63" s="1">
        <v>8</v>
      </c>
      <c r="E63" s="1">
        <v>8.0500000000000007</v>
      </c>
      <c r="F63" s="1">
        <v>25.0562</v>
      </c>
      <c r="G63" s="1">
        <v>27.59</v>
      </c>
      <c r="H63" s="2">
        <v>35.531083382804702</v>
      </c>
      <c r="I63" s="2">
        <f t="shared" si="2"/>
        <v>1022.9567040830473</v>
      </c>
      <c r="J63" s="2">
        <f t="shared" si="1"/>
        <v>38.496591114204591</v>
      </c>
    </row>
    <row r="64" spans="1:10" x14ac:dyDescent="0.2">
      <c r="A64" s="1">
        <v>6890</v>
      </c>
      <c r="B64" s="2" t="s">
        <v>11</v>
      </c>
      <c r="C64" s="2" t="s">
        <v>28</v>
      </c>
      <c r="D64" s="1">
        <v>8</v>
      </c>
      <c r="E64" s="1">
        <v>8.0500000000000007</v>
      </c>
      <c r="F64" s="1">
        <v>27.930299999999999</v>
      </c>
      <c r="G64" s="1">
        <v>27.51</v>
      </c>
      <c r="H64" s="2">
        <v>35.531083382804702</v>
      </c>
      <c r="I64" s="2">
        <f t="shared" si="2"/>
        <v>1022.9826305091055</v>
      </c>
      <c r="J64" s="2">
        <f t="shared" si="1"/>
        <v>42.912969912721472</v>
      </c>
    </row>
    <row r="65" spans="1:10" x14ac:dyDescent="0.2">
      <c r="A65" s="1">
        <v>6893</v>
      </c>
      <c r="B65" s="2" t="s">
        <v>11</v>
      </c>
      <c r="C65" s="2" t="s">
        <v>31</v>
      </c>
      <c r="D65" s="1">
        <v>8</v>
      </c>
      <c r="E65" s="1">
        <v>8.0500000000000007</v>
      </c>
      <c r="F65" s="1">
        <v>21.242599999999999</v>
      </c>
      <c r="G65" s="1">
        <v>27.55</v>
      </c>
      <c r="H65" s="2">
        <v>35.531083382804702</v>
      </c>
      <c r="I65" s="2">
        <f t="shared" si="2"/>
        <v>1022.9696732621671</v>
      </c>
      <c r="J65" s="2">
        <f t="shared" si="1"/>
        <v>32.637560676063906</v>
      </c>
    </row>
    <row r="66" spans="1:10" s="5" customFormat="1" x14ac:dyDescent="0.2">
      <c r="A66" s="8" t="s">
        <v>25</v>
      </c>
      <c r="B66" s="4" t="s">
        <v>12</v>
      </c>
      <c r="C66" s="4" t="s">
        <v>12</v>
      </c>
      <c r="D66" s="8">
        <v>8</v>
      </c>
      <c r="E66" s="8">
        <v>8.0500000000000007</v>
      </c>
      <c r="F66" s="8">
        <v>16.828199999999999</v>
      </c>
      <c r="G66" s="8">
        <v>27.63</v>
      </c>
      <c r="H66" s="4">
        <v>35.531083382804702</v>
      </c>
      <c r="I66" s="4">
        <f t="shared" ref="I66:I97" si="3" xml:space="preserve"> (1000*(1-(G66+288.9414)/(508929.2*(G66+68.12963))*(G66-3.9863)^2)) + (0.824493 - 0.0040899*G66 + 0.000076438*G66^2 -0.00000082467*G66^3 + 0.0000000053675*G66^4)*H66 +(-0.005724 + 0.00010227*G66 - 0.0000016546*G66^2)*H66^(3/2) + 0.00048314*H66^2</f>
        <v>1022.943722978901</v>
      </c>
      <c r="J66" s="4">
        <f t="shared" si="1"/>
        <v>25.854835326107413</v>
      </c>
    </row>
    <row r="67" spans="1:10" s="5" customFormat="1" x14ac:dyDescent="0.2">
      <c r="A67" s="8" t="s">
        <v>26</v>
      </c>
      <c r="B67" s="4" t="s">
        <v>12</v>
      </c>
      <c r="C67" s="4" t="s">
        <v>12</v>
      </c>
      <c r="D67" s="8">
        <v>8</v>
      </c>
      <c r="E67" s="8">
        <v>8.0500000000000007</v>
      </c>
      <c r="F67" s="8">
        <v>16.467300000000002</v>
      </c>
      <c r="G67" s="8">
        <v>27.59</v>
      </c>
      <c r="H67" s="4">
        <v>35.531083382804702</v>
      </c>
      <c r="I67" s="4">
        <f t="shared" si="3"/>
        <v>1022.9567040830473</v>
      </c>
      <c r="J67" s="4">
        <f t="shared" ref="J67:J88" si="4">F67/(1-((I67/1000)/2.93))</f>
        <v>25.300521022938085</v>
      </c>
    </row>
    <row r="68" spans="1:10" x14ac:dyDescent="0.2">
      <c r="A68" s="1">
        <v>6822</v>
      </c>
      <c r="B68" s="2" t="s">
        <v>11</v>
      </c>
      <c r="C68" s="2" t="s">
        <v>32</v>
      </c>
      <c r="D68" s="1">
        <v>5</v>
      </c>
      <c r="E68" s="1">
        <v>8.15</v>
      </c>
      <c r="F68" s="1">
        <v>26.400199999999998</v>
      </c>
      <c r="G68" s="1">
        <v>27.55</v>
      </c>
      <c r="H68" s="2">
        <v>35.531083382804702</v>
      </c>
      <c r="I68" s="2">
        <f t="shared" si="3"/>
        <v>1022.9696732621671</v>
      </c>
      <c r="J68" s="2">
        <f t="shared" si="4"/>
        <v>40.561801726729414</v>
      </c>
    </row>
    <row r="69" spans="1:10" x14ac:dyDescent="0.2">
      <c r="A69" s="1">
        <v>6828</v>
      </c>
      <c r="B69" s="2" t="s">
        <v>11</v>
      </c>
      <c r="C69" s="2" t="s">
        <v>32</v>
      </c>
      <c r="D69" s="1">
        <v>5</v>
      </c>
      <c r="E69" s="1">
        <v>8.15</v>
      </c>
      <c r="F69" s="1">
        <v>20.401199999999999</v>
      </c>
      <c r="G69" s="1">
        <v>27.55</v>
      </c>
      <c r="H69" s="2">
        <v>35.531083382804702</v>
      </c>
      <c r="I69" s="2">
        <f t="shared" si="3"/>
        <v>1022.9696732621671</v>
      </c>
      <c r="J69" s="2">
        <f t="shared" si="4"/>
        <v>31.344816682727863</v>
      </c>
    </row>
    <row r="70" spans="1:10" x14ac:dyDescent="0.2">
      <c r="A70" s="1">
        <v>6837</v>
      </c>
      <c r="B70" s="2" t="s">
        <v>11</v>
      </c>
      <c r="C70" s="2" t="s">
        <v>30</v>
      </c>
      <c r="D70" s="1">
        <v>5</v>
      </c>
      <c r="E70" s="1">
        <v>8.15</v>
      </c>
      <c r="F70" s="1">
        <v>27.181799999999996</v>
      </c>
      <c r="G70" s="1">
        <v>27.57</v>
      </c>
      <c r="H70" s="2">
        <v>35.531083382804702</v>
      </c>
      <c r="I70" s="2">
        <f t="shared" si="3"/>
        <v>1022.9631901636826</v>
      </c>
      <c r="J70" s="2">
        <f t="shared" si="4"/>
        <v>41.762525814504748</v>
      </c>
    </row>
    <row r="71" spans="1:10" x14ac:dyDescent="0.2">
      <c r="A71" s="1">
        <v>6842</v>
      </c>
      <c r="B71" s="2" t="s">
        <v>11</v>
      </c>
      <c r="C71" s="2" t="s">
        <v>33</v>
      </c>
      <c r="D71" s="1">
        <v>5</v>
      </c>
      <c r="E71" s="1">
        <v>8.15</v>
      </c>
      <c r="F71" s="1">
        <v>19.7958</v>
      </c>
      <c r="G71" s="1">
        <v>27.55</v>
      </c>
      <c r="H71" s="2">
        <v>35.531083382804702</v>
      </c>
      <c r="I71" s="2">
        <f t="shared" si="3"/>
        <v>1022.9696732621671</v>
      </c>
      <c r="J71" s="2">
        <f t="shared" si="4"/>
        <v>30.414667866985482</v>
      </c>
    </row>
    <row r="72" spans="1:10" x14ac:dyDescent="0.2">
      <c r="A72" s="1">
        <v>6849</v>
      </c>
      <c r="B72" s="2" t="s">
        <v>11</v>
      </c>
      <c r="C72" s="2" t="s">
        <v>29</v>
      </c>
      <c r="D72" s="1">
        <v>5</v>
      </c>
      <c r="E72" s="1">
        <v>8.15</v>
      </c>
      <c r="F72" s="1">
        <v>15.3873</v>
      </c>
      <c r="G72" s="1">
        <v>27.5</v>
      </c>
      <c r="H72" s="2">
        <v>35.531083382804702</v>
      </c>
      <c r="I72" s="2">
        <f t="shared" si="3"/>
        <v>1022.9858679555978</v>
      </c>
      <c r="J72" s="2">
        <f t="shared" si="4"/>
        <v>23.641559987637397</v>
      </c>
    </row>
    <row r="73" spans="1:10" x14ac:dyDescent="0.2">
      <c r="A73" s="1">
        <v>6851</v>
      </c>
      <c r="B73" s="2" t="s">
        <v>11</v>
      </c>
      <c r="C73" s="2" t="s">
        <v>29</v>
      </c>
      <c r="D73" s="1">
        <v>5</v>
      </c>
      <c r="E73" s="1">
        <v>8.15</v>
      </c>
      <c r="F73" s="1">
        <v>20.636899999999997</v>
      </c>
      <c r="G73" s="1">
        <v>27.51</v>
      </c>
      <c r="H73" s="2">
        <v>35.531083382804738</v>
      </c>
      <c r="I73" s="2">
        <f t="shared" si="3"/>
        <v>1022.9826305091055</v>
      </c>
      <c r="J73" s="2">
        <f t="shared" si="4"/>
        <v>31.70716636741609</v>
      </c>
    </row>
    <row r="74" spans="1:10" x14ac:dyDescent="0.2">
      <c r="A74" s="1">
        <v>6871</v>
      </c>
      <c r="B74" s="2" t="s">
        <v>11</v>
      </c>
      <c r="C74" s="2" t="s">
        <v>27</v>
      </c>
      <c r="D74" s="1">
        <v>5</v>
      </c>
      <c r="E74" s="1">
        <v>8.15</v>
      </c>
      <c r="F74" s="1">
        <v>27.994299999999999</v>
      </c>
      <c r="G74" s="1">
        <v>27.54</v>
      </c>
      <c r="H74" s="2">
        <v>35.531083382804738</v>
      </c>
      <c r="I74" s="2">
        <f t="shared" si="3"/>
        <v>1022.9729136928233</v>
      </c>
      <c r="J74" s="2">
        <f t="shared" si="4"/>
        <v>43.011082322292715</v>
      </c>
    </row>
    <row r="75" spans="1:10" x14ac:dyDescent="0.2">
      <c r="A75" s="1">
        <v>6872</v>
      </c>
      <c r="B75" s="2" t="s">
        <v>11</v>
      </c>
      <c r="C75" s="2" t="s">
        <v>28</v>
      </c>
      <c r="D75" s="1">
        <v>5</v>
      </c>
      <c r="E75" s="1">
        <v>8.15</v>
      </c>
      <c r="F75" s="1">
        <v>24.253399999999999</v>
      </c>
      <c r="G75" s="1">
        <v>27.54</v>
      </c>
      <c r="H75" s="2">
        <v>35.531083382804702</v>
      </c>
      <c r="I75" s="2">
        <f t="shared" si="3"/>
        <v>1022.9729136928233</v>
      </c>
      <c r="J75" s="2">
        <f t="shared" si="4"/>
        <v>37.263478065016599</v>
      </c>
    </row>
    <row r="76" spans="1:10" x14ac:dyDescent="0.2">
      <c r="A76" s="1">
        <v>6884</v>
      </c>
      <c r="B76" s="2" t="s">
        <v>11</v>
      </c>
      <c r="C76" s="2" t="s">
        <v>28</v>
      </c>
      <c r="D76" s="1">
        <v>5</v>
      </c>
      <c r="E76" s="1">
        <v>8.15</v>
      </c>
      <c r="F76" s="1">
        <v>27.150099999999998</v>
      </c>
      <c r="G76" s="1">
        <v>27.51</v>
      </c>
      <c r="H76" s="2">
        <v>35.531083382804702</v>
      </c>
      <c r="I76" s="2">
        <f t="shared" si="3"/>
        <v>1022.9826305091055</v>
      </c>
      <c r="J76" s="2">
        <f t="shared" si="4"/>
        <v>41.714246693640213</v>
      </c>
    </row>
    <row r="77" spans="1:10" s="5" customFormat="1" x14ac:dyDescent="0.2">
      <c r="A77" s="8" t="s">
        <v>20</v>
      </c>
      <c r="B77" s="4" t="s">
        <v>12</v>
      </c>
      <c r="C77" s="4" t="s">
        <v>12</v>
      </c>
      <c r="D77" s="8">
        <v>5</v>
      </c>
      <c r="E77" s="8">
        <v>8.15</v>
      </c>
      <c r="F77" s="8">
        <v>15.7119</v>
      </c>
      <c r="G77" s="8">
        <v>27.53</v>
      </c>
      <c r="H77" s="4">
        <v>35.531083382804702</v>
      </c>
      <c r="I77" s="4">
        <f t="shared" si="3"/>
        <v>1022.9761533776064</v>
      </c>
      <c r="J77" s="4">
        <f t="shared" si="4"/>
        <v>24.140163260955529</v>
      </c>
    </row>
    <row r="78" spans="1:10" s="5" customFormat="1" x14ac:dyDescent="0.2">
      <c r="A78" s="8" t="s">
        <v>19</v>
      </c>
      <c r="B78" s="4" t="s">
        <v>12</v>
      </c>
      <c r="C78" s="4" t="s">
        <v>12</v>
      </c>
      <c r="D78" s="8">
        <v>5</v>
      </c>
      <c r="E78" s="8">
        <v>8.15</v>
      </c>
      <c r="F78" s="8">
        <v>13.527799999999999</v>
      </c>
      <c r="G78" s="8">
        <v>27.51</v>
      </c>
      <c r="H78" s="4">
        <v>35.531083382804702</v>
      </c>
      <c r="I78" s="4">
        <f t="shared" si="3"/>
        <v>1022.9826305091055</v>
      </c>
      <c r="J78" s="4">
        <f t="shared" si="4"/>
        <v>20.784526997035961</v>
      </c>
    </row>
    <row r="79" spans="1:10" x14ac:dyDescent="0.2">
      <c r="A79" s="1">
        <v>6825</v>
      </c>
      <c r="B79" s="2" t="s">
        <v>11</v>
      </c>
      <c r="C79" s="2" t="s">
        <v>32</v>
      </c>
      <c r="D79" s="1">
        <v>7</v>
      </c>
      <c r="E79" s="1">
        <v>8.15</v>
      </c>
      <c r="F79" s="1">
        <v>22.587</v>
      </c>
      <c r="G79" s="1">
        <v>27.6</v>
      </c>
      <c r="H79" s="2">
        <v>35.531083382804702</v>
      </c>
      <c r="I79" s="2">
        <f t="shared" si="3"/>
        <v>1022.9534599247025</v>
      </c>
      <c r="J79" s="2">
        <f t="shared" si="4"/>
        <v>34.702829012965232</v>
      </c>
    </row>
    <row r="80" spans="1:10" x14ac:dyDescent="0.2">
      <c r="A80" s="1">
        <v>6832</v>
      </c>
      <c r="B80" s="2" t="s">
        <v>11</v>
      </c>
      <c r="C80" s="2" t="s">
        <v>30</v>
      </c>
      <c r="D80" s="1">
        <v>7</v>
      </c>
      <c r="E80" s="1">
        <v>8.15</v>
      </c>
      <c r="F80" s="1">
        <v>19.007199999999997</v>
      </c>
      <c r="G80" s="1">
        <v>27.52</v>
      </c>
      <c r="H80" s="2">
        <v>35.531083382804702</v>
      </c>
      <c r="I80" s="2">
        <f t="shared" si="3"/>
        <v>1022.9793923164044</v>
      </c>
      <c r="J80" s="2">
        <f t="shared" si="4"/>
        <v>29.20319569469488</v>
      </c>
    </row>
    <row r="81" spans="1:10" x14ac:dyDescent="0.2">
      <c r="A81" s="1">
        <v>6843</v>
      </c>
      <c r="B81" s="2" t="s">
        <v>11</v>
      </c>
      <c r="C81" s="2" t="s">
        <v>33</v>
      </c>
      <c r="D81" s="1">
        <v>7</v>
      </c>
      <c r="E81" s="1">
        <v>8.15</v>
      </c>
      <c r="F81" s="1">
        <v>17.1418</v>
      </c>
      <c r="G81" s="1">
        <v>27.53</v>
      </c>
      <c r="H81" s="2">
        <v>35.531083382804702</v>
      </c>
      <c r="I81" s="2">
        <f t="shared" si="3"/>
        <v>1022.9761533776064</v>
      </c>
      <c r="J81" s="2">
        <f t="shared" si="4"/>
        <v>26.337098033124413</v>
      </c>
    </row>
    <row r="82" spans="1:10" x14ac:dyDescent="0.2">
      <c r="A82" s="1">
        <v>6852</v>
      </c>
      <c r="B82" s="2" t="s">
        <v>11</v>
      </c>
      <c r="C82" s="2" t="s">
        <v>29</v>
      </c>
      <c r="D82" s="1">
        <v>7</v>
      </c>
      <c r="E82" s="1">
        <v>8.15</v>
      </c>
      <c r="F82" s="1">
        <v>20.343099999999996</v>
      </c>
      <c r="G82" s="1">
        <v>27.55</v>
      </c>
      <c r="H82" s="2">
        <v>35.531083382804702</v>
      </c>
      <c r="I82" s="2">
        <f t="shared" si="3"/>
        <v>1022.9696732621671</v>
      </c>
      <c r="J82" s="2">
        <f t="shared" si="4"/>
        <v>31.25555066654908</v>
      </c>
    </row>
    <row r="83" spans="1:10" x14ac:dyDescent="0.2">
      <c r="A83" s="1">
        <v>6859</v>
      </c>
      <c r="B83" s="2" t="s">
        <v>11</v>
      </c>
      <c r="C83" s="2" t="s">
        <v>27</v>
      </c>
      <c r="D83" s="1">
        <v>7</v>
      </c>
      <c r="E83" s="1">
        <v>8.15</v>
      </c>
      <c r="F83" s="1">
        <v>25.1678</v>
      </c>
      <c r="G83" s="1">
        <v>27.56</v>
      </c>
      <c r="H83" s="2">
        <v>35.531083382804738</v>
      </c>
      <c r="I83" s="2">
        <f t="shared" si="3"/>
        <v>1022.9664320857495</v>
      </c>
      <c r="J83" s="2">
        <f t="shared" si="4"/>
        <v>38.668251697662711</v>
      </c>
    </row>
    <row r="84" spans="1:10" x14ac:dyDescent="0.2">
      <c r="A84" s="1">
        <v>6867</v>
      </c>
      <c r="B84" s="2" t="s">
        <v>11</v>
      </c>
      <c r="C84" s="2" t="s">
        <v>29</v>
      </c>
      <c r="D84" s="1">
        <v>7</v>
      </c>
      <c r="E84" s="1">
        <v>8.15</v>
      </c>
      <c r="F84" s="1">
        <v>26.739100000000001</v>
      </c>
      <c r="G84" s="1">
        <v>27.61</v>
      </c>
      <c r="H84" s="2">
        <v>35.531083382804702</v>
      </c>
      <c r="I84" s="2">
        <f t="shared" si="3"/>
        <v>1022.9502150211555</v>
      </c>
      <c r="J84" s="2">
        <f t="shared" si="4"/>
        <v>41.082075369557863</v>
      </c>
    </row>
    <row r="85" spans="1:10" x14ac:dyDescent="0.2">
      <c r="A85" s="1">
        <v>6881</v>
      </c>
      <c r="B85" s="2" t="s">
        <v>11</v>
      </c>
      <c r="C85" s="2" t="s">
        <v>28</v>
      </c>
      <c r="D85" s="1">
        <v>7</v>
      </c>
      <c r="E85" s="1">
        <v>8.15</v>
      </c>
      <c r="F85" s="1">
        <v>20.766899999999996</v>
      </c>
      <c r="G85" s="1">
        <v>27.56</v>
      </c>
      <c r="H85" s="2">
        <v>35.531083382804702</v>
      </c>
      <c r="I85" s="2">
        <f t="shared" si="3"/>
        <v>1022.9664320857495</v>
      </c>
      <c r="J85" s="2">
        <f t="shared" si="4"/>
        <v>31.906631337669232</v>
      </c>
    </row>
    <row r="86" spans="1:10" x14ac:dyDescent="0.2">
      <c r="A86" s="1">
        <v>6891</v>
      </c>
      <c r="B86" s="2" t="s">
        <v>11</v>
      </c>
      <c r="C86" s="2" t="s">
        <v>28</v>
      </c>
      <c r="D86" s="1">
        <v>7</v>
      </c>
      <c r="E86" s="1">
        <v>8.15</v>
      </c>
      <c r="F86" s="1">
        <v>27.820399999999999</v>
      </c>
      <c r="G86" s="1">
        <v>27.53</v>
      </c>
      <c r="H86" s="2">
        <v>35.531083382804738</v>
      </c>
      <c r="I86" s="2">
        <f t="shared" si="3"/>
        <v>1022.9761533776064</v>
      </c>
      <c r="J86" s="2">
        <f t="shared" si="4"/>
        <v>42.743971001921295</v>
      </c>
    </row>
    <row r="87" spans="1:10" s="5" customFormat="1" x14ac:dyDescent="0.2">
      <c r="A87" s="8" t="s">
        <v>23</v>
      </c>
      <c r="B87" s="4" t="s">
        <v>12</v>
      </c>
      <c r="C87" s="4" t="s">
        <v>12</v>
      </c>
      <c r="D87" s="8">
        <v>7</v>
      </c>
      <c r="E87" s="8">
        <v>8.15</v>
      </c>
      <c r="F87" s="8">
        <v>12.762</v>
      </c>
      <c r="G87" s="8">
        <v>27.56</v>
      </c>
      <c r="H87" s="4">
        <v>35.531083382804702</v>
      </c>
      <c r="I87" s="4">
        <f t="shared" si="3"/>
        <v>1022.9664320857495</v>
      </c>
      <c r="J87" s="4">
        <f t="shared" si="4"/>
        <v>19.607761829225105</v>
      </c>
    </row>
    <row r="88" spans="1:10" s="5" customFormat="1" x14ac:dyDescent="0.2">
      <c r="A88" s="8" t="s">
        <v>24</v>
      </c>
      <c r="B88" s="4" t="s">
        <v>12</v>
      </c>
      <c r="C88" s="4" t="s">
        <v>12</v>
      </c>
      <c r="D88" s="8">
        <v>7</v>
      </c>
      <c r="E88" s="8">
        <v>8.15</v>
      </c>
      <c r="F88" s="8">
        <v>10.4694</v>
      </c>
      <c r="G88" s="8">
        <v>27.56</v>
      </c>
      <c r="H88" s="4">
        <v>35.531083382804702</v>
      </c>
      <c r="I88" s="4">
        <f t="shared" si="3"/>
        <v>1022.9664320857495</v>
      </c>
      <c r="J88" s="4">
        <f t="shared" si="4"/>
        <v>16.085370764369952</v>
      </c>
    </row>
  </sheetData>
  <sortState ref="A2:J88">
    <sortCondition ref="E2:E88"/>
    <sortCondition ref="D2:D88"/>
    <sortCondition ref="A2:A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8.83203125" style="7"/>
    <col min="5" max="5" width="13.33203125" customWidth="1"/>
    <col min="6" max="6" width="10.6640625" customWidth="1"/>
    <col min="8" max="9" width="22.5" customWidth="1"/>
    <col min="10" max="10" width="21" customWidth="1"/>
    <col min="11" max="11" width="19.5" customWidth="1"/>
    <col min="12" max="12" width="20.5" customWidth="1"/>
    <col min="13" max="13" width="18" customWidth="1"/>
    <col min="14" max="14" width="12.5" style="7" customWidth="1"/>
    <col min="15" max="15" width="10.1640625" style="7" bestFit="1" customWidth="1"/>
    <col min="16" max="16" width="12.33203125" style="7" customWidth="1"/>
    <col min="17" max="17" width="18" bestFit="1" customWidth="1"/>
    <col min="18" max="18" width="18" customWidth="1"/>
    <col min="19" max="19" width="20.6640625" style="10" bestFit="1" customWidth="1"/>
    <col min="20" max="20" width="21.5" style="10" customWidth="1"/>
    <col min="21" max="21" width="25" style="10" customWidth="1"/>
    <col min="22" max="22" width="32.33203125" style="10" customWidth="1"/>
  </cols>
  <sheetData>
    <row r="1" spans="1:34" s="18" customFormat="1" ht="1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71</v>
      </c>
      <c r="G1" s="16" t="s">
        <v>72</v>
      </c>
      <c r="H1" s="16" t="s">
        <v>34</v>
      </c>
      <c r="I1" s="16" t="s">
        <v>50</v>
      </c>
      <c r="J1" s="16" t="s">
        <v>51</v>
      </c>
      <c r="K1" s="16" t="s">
        <v>39</v>
      </c>
      <c r="L1" s="16" t="s">
        <v>35</v>
      </c>
      <c r="M1" s="16" t="s">
        <v>40</v>
      </c>
      <c r="N1" s="16" t="s">
        <v>36</v>
      </c>
      <c r="O1" s="16" t="s">
        <v>37</v>
      </c>
      <c r="P1" s="16" t="s">
        <v>38</v>
      </c>
      <c r="Q1" s="16" t="s">
        <v>41</v>
      </c>
      <c r="R1" s="16" t="s">
        <v>47</v>
      </c>
      <c r="S1" s="17" t="s">
        <v>42</v>
      </c>
      <c r="T1" s="17" t="s">
        <v>43</v>
      </c>
      <c r="U1" s="15" t="s">
        <v>48</v>
      </c>
      <c r="V1" s="15" t="s">
        <v>49</v>
      </c>
    </row>
    <row r="2" spans="1:34" x14ac:dyDescent="0.2">
      <c r="A2" s="6">
        <v>6830</v>
      </c>
      <c r="B2" s="2" t="s">
        <v>11</v>
      </c>
      <c r="C2" s="3" t="s">
        <v>32</v>
      </c>
      <c r="D2" s="1">
        <v>1</v>
      </c>
      <c r="E2" s="1">
        <v>7.75</v>
      </c>
      <c r="F2" s="2">
        <v>32.266426187169237</v>
      </c>
      <c r="G2" s="2">
        <v>29.695957452386029</v>
      </c>
      <c r="H2" s="2">
        <f t="shared" ref="H2:H33" si="0">G2-F2</f>
        <v>-2.5704687347832085</v>
      </c>
      <c r="I2" s="2">
        <f>H2*10^3</f>
        <v>-2570.4687347832087</v>
      </c>
      <c r="J2" s="2">
        <f>I2/30</f>
        <v>-85.682291159440283</v>
      </c>
      <c r="K2" s="2">
        <f>H2*10^-3</f>
        <v>-2.5704687347832085E-3</v>
      </c>
      <c r="L2" s="2">
        <f t="shared" ref="L2:L33" si="1">H2*12</f>
        <v>-30.845624817398502</v>
      </c>
      <c r="M2" s="2">
        <f t="shared" ref="M2:M33" si="2">K2*12</f>
        <v>-3.0845624817398502E-2</v>
      </c>
      <c r="N2" s="3">
        <v>3.5020000000000007</v>
      </c>
      <c r="O2" s="3">
        <f>N2/2</f>
        <v>1.7510000000000003</v>
      </c>
      <c r="P2" s="3">
        <v>0.80700000000000005</v>
      </c>
      <c r="Q2" s="2">
        <f t="shared" ref="Q2:Q33" si="3">(2*3.14159265359*O2*P2)+(2*3.14159265359*O2^2)</f>
        <v>28.142751415607048</v>
      </c>
      <c r="R2" s="2">
        <f>Q2*10^-4</f>
        <v>2.8142751415607048E-3</v>
      </c>
      <c r="S2" s="9">
        <f t="shared" ref="S2:S33" si="4">L2/Q2</f>
        <v>-1.0960415476751335</v>
      </c>
      <c r="T2" s="9">
        <f>M2/Q2</f>
        <v>-1.0960415476751334E-3</v>
      </c>
      <c r="U2" s="9">
        <f>M2/R2</f>
        <v>-10.960415476751335</v>
      </c>
      <c r="V2" s="9">
        <f>J2/Q2</f>
        <v>-3.0445598546531483</v>
      </c>
    </row>
    <row r="3" spans="1:34" x14ac:dyDescent="0.2">
      <c r="A3" s="6">
        <v>6835</v>
      </c>
      <c r="B3" s="2" t="s">
        <v>11</v>
      </c>
      <c r="C3" s="2" t="s">
        <v>30</v>
      </c>
      <c r="D3" s="1">
        <v>1</v>
      </c>
      <c r="E3" s="1">
        <v>7.75</v>
      </c>
      <c r="F3" s="2">
        <v>47.010370814121842</v>
      </c>
      <c r="G3" s="2">
        <v>45.376305322314259</v>
      </c>
      <c r="H3" s="2">
        <f t="shared" si="0"/>
        <v>-1.6340654918075828</v>
      </c>
      <c r="I3" s="2">
        <f t="shared" ref="I3:I66" si="5">H3*10^3</f>
        <v>-1634.0654918075827</v>
      </c>
      <c r="J3" s="2">
        <f t="shared" ref="J3:J66" si="6">I3/30</f>
        <v>-54.468849726919423</v>
      </c>
      <c r="K3" s="2">
        <f t="shared" ref="K3:K66" si="7">H3*10^-3</f>
        <v>-1.6340654918075828E-3</v>
      </c>
      <c r="L3" s="2">
        <f t="shared" si="1"/>
        <v>-19.608785901690993</v>
      </c>
      <c r="M3" s="2">
        <f t="shared" si="2"/>
        <v>-1.9608785901690993E-2</v>
      </c>
      <c r="N3" s="3">
        <v>4.0350000000000001</v>
      </c>
      <c r="O3" s="3">
        <f t="shared" ref="O3:O66" si="8">N3/2</f>
        <v>2.0175000000000001</v>
      </c>
      <c r="P3" s="3">
        <v>1.9649999999999999</v>
      </c>
      <c r="Q3" s="2">
        <f t="shared" si="3"/>
        <v>50.48346971769098</v>
      </c>
      <c r="R3" s="2">
        <f t="shared" ref="R3:R66" si="9">Q3*10^-4</f>
        <v>5.0483469717690979E-3</v>
      </c>
      <c r="S3" s="9">
        <f t="shared" si="4"/>
        <v>-0.38841993253129081</v>
      </c>
      <c r="T3" s="9">
        <f t="shared" ref="T3:T66" si="10">M3/Q3</f>
        <v>-3.8841993253129083E-4</v>
      </c>
      <c r="U3" s="9">
        <f t="shared" ref="U3:U66" si="11">M3/R3</f>
        <v>-3.8841993253129079</v>
      </c>
      <c r="V3" s="9">
        <f t="shared" ref="V3:V66" si="12">J3/Q3</f>
        <v>-1.0789442570313632</v>
      </c>
    </row>
    <row r="4" spans="1:34" x14ac:dyDescent="0.2">
      <c r="A4" s="6">
        <v>6850</v>
      </c>
      <c r="B4" s="2" t="s">
        <v>11</v>
      </c>
      <c r="C4" s="2" t="s">
        <v>29</v>
      </c>
      <c r="D4" s="1">
        <v>1</v>
      </c>
      <c r="E4" s="1">
        <v>7.75</v>
      </c>
      <c r="F4" s="2">
        <v>45.117844056108332</v>
      </c>
      <c r="G4" s="2">
        <v>42.971931994610649</v>
      </c>
      <c r="H4" s="2">
        <f t="shared" si="0"/>
        <v>-2.1459120614976825</v>
      </c>
      <c r="I4" s="2">
        <f t="shared" si="5"/>
        <v>-2145.9120614976828</v>
      </c>
      <c r="J4" s="2">
        <f t="shared" si="6"/>
        <v>-71.530402049922756</v>
      </c>
      <c r="K4" s="2">
        <f t="shared" si="7"/>
        <v>-2.1459120614976826E-3</v>
      </c>
      <c r="L4" s="2">
        <f t="shared" si="1"/>
        <v>-25.750944737972191</v>
      </c>
      <c r="M4" s="2">
        <f t="shared" si="2"/>
        <v>-2.5750944737972192E-2</v>
      </c>
      <c r="N4" s="3">
        <v>3.94</v>
      </c>
      <c r="O4" s="3">
        <f t="shared" si="8"/>
        <v>1.97</v>
      </c>
      <c r="P4" s="3">
        <v>1.131</v>
      </c>
      <c r="Q4" s="2">
        <f t="shared" si="3"/>
        <v>38.383790546003404</v>
      </c>
      <c r="R4" s="2">
        <f t="shared" si="9"/>
        <v>3.8383790546003406E-3</v>
      </c>
      <c r="S4" s="9">
        <f t="shared" si="4"/>
        <v>-0.67088071218785428</v>
      </c>
      <c r="T4" s="9">
        <f t="shared" si="10"/>
        <v>-6.7088071218785426E-4</v>
      </c>
      <c r="U4" s="9">
        <f t="shared" si="11"/>
        <v>-6.7088071218785421</v>
      </c>
      <c r="V4" s="9">
        <f t="shared" si="12"/>
        <v>-1.8635575338551509</v>
      </c>
    </row>
    <row r="5" spans="1:34" x14ac:dyDescent="0.2">
      <c r="A5" s="6">
        <v>6868</v>
      </c>
      <c r="B5" s="2" t="s">
        <v>11</v>
      </c>
      <c r="C5" s="2" t="s">
        <v>27</v>
      </c>
      <c r="D5" s="1">
        <v>1</v>
      </c>
      <c r="E5" s="1">
        <v>7.75</v>
      </c>
      <c r="F5" s="2">
        <v>31.075466389164159</v>
      </c>
      <c r="G5" s="2">
        <v>30.535944878126223</v>
      </c>
      <c r="H5" s="2">
        <f t="shared" si="0"/>
        <v>-0.53952151103793611</v>
      </c>
      <c r="I5" s="2">
        <f t="shared" si="5"/>
        <v>-539.52151103793608</v>
      </c>
      <c r="J5" s="2">
        <f t="shared" si="6"/>
        <v>-17.984050367931204</v>
      </c>
      <c r="K5" s="2">
        <f t="shared" si="7"/>
        <v>-5.3952151103793609E-4</v>
      </c>
      <c r="L5" s="2">
        <f t="shared" si="1"/>
        <v>-6.4742581324552333</v>
      </c>
      <c r="M5" s="2">
        <f t="shared" si="2"/>
        <v>-6.4742581324552326E-3</v>
      </c>
      <c r="N5" s="3">
        <v>3.2070000000000003</v>
      </c>
      <c r="O5" s="3">
        <f t="shared" si="8"/>
        <v>1.6035000000000001</v>
      </c>
      <c r="P5" s="3">
        <v>0.71500000000000008</v>
      </c>
      <c r="Q5" s="2">
        <f t="shared" si="3"/>
        <v>23.359090693486372</v>
      </c>
      <c r="R5" s="2">
        <f t="shared" si="9"/>
        <v>2.3359090693486372E-3</v>
      </c>
      <c r="S5" s="9">
        <f t="shared" si="4"/>
        <v>-0.27716224990986338</v>
      </c>
      <c r="T5" s="9">
        <f t="shared" si="10"/>
        <v>-2.7716224990986333E-4</v>
      </c>
      <c r="U5" s="9">
        <f t="shared" si="11"/>
        <v>-2.7716224990986333</v>
      </c>
      <c r="V5" s="9">
        <f t="shared" si="12"/>
        <v>-0.76989513863850934</v>
      </c>
    </row>
    <row r="6" spans="1:34" x14ac:dyDescent="0.2">
      <c r="A6" s="6">
        <v>6869</v>
      </c>
      <c r="B6" s="2" t="s">
        <v>11</v>
      </c>
      <c r="C6" s="2" t="s">
        <v>29</v>
      </c>
      <c r="D6" s="1">
        <v>1</v>
      </c>
      <c r="E6" s="1">
        <v>7.75</v>
      </c>
      <c r="F6" s="2">
        <v>35.180642071875894</v>
      </c>
      <c r="G6" s="2">
        <v>33.238323427574279</v>
      </c>
      <c r="H6" s="2">
        <f t="shared" si="0"/>
        <v>-1.9423186443016149</v>
      </c>
      <c r="I6" s="2">
        <f t="shared" si="5"/>
        <v>-1942.318644301615</v>
      </c>
      <c r="J6" s="2">
        <f t="shared" si="6"/>
        <v>-64.743954810053836</v>
      </c>
      <c r="K6" s="2">
        <f t="shared" si="7"/>
        <v>-1.9423186443016151E-3</v>
      </c>
      <c r="L6" s="2">
        <f t="shared" si="1"/>
        <v>-23.307823731619379</v>
      </c>
      <c r="M6" s="2">
        <f t="shared" si="2"/>
        <v>-2.3307823731619381E-2</v>
      </c>
      <c r="N6" s="3">
        <v>3.8759999999999999</v>
      </c>
      <c r="O6" s="3">
        <f t="shared" si="8"/>
        <v>1.9379999999999999</v>
      </c>
      <c r="P6" s="3">
        <v>1.3280000000000001</v>
      </c>
      <c r="Q6" s="2">
        <f t="shared" si="3"/>
        <v>39.769471667278268</v>
      </c>
      <c r="R6" s="2">
        <f t="shared" si="9"/>
        <v>3.9769471667278266E-3</v>
      </c>
      <c r="S6" s="9">
        <f t="shared" si="4"/>
        <v>-0.58607325555186374</v>
      </c>
      <c r="T6" s="9">
        <f t="shared" si="10"/>
        <v>-5.8607325555186374E-4</v>
      </c>
      <c r="U6" s="9">
        <f t="shared" si="11"/>
        <v>-5.8607325555186378</v>
      </c>
      <c r="V6" s="9">
        <f t="shared" si="12"/>
        <v>-1.6279812654218437</v>
      </c>
    </row>
    <row r="7" spans="1:34" x14ac:dyDescent="0.2">
      <c r="A7" s="6">
        <v>6880</v>
      </c>
      <c r="B7" s="2" t="s">
        <v>11</v>
      </c>
      <c r="C7" s="2" t="s">
        <v>27</v>
      </c>
      <c r="D7" s="1">
        <v>1</v>
      </c>
      <c r="E7" s="1">
        <v>7.75</v>
      </c>
      <c r="F7" s="2">
        <v>31.117704207758457</v>
      </c>
      <c r="G7" s="2">
        <v>29.347735467286768</v>
      </c>
      <c r="H7" s="2">
        <f t="shared" si="0"/>
        <v>-1.7699687404716897</v>
      </c>
      <c r="I7" s="2">
        <f t="shared" si="5"/>
        <v>-1769.9687404716897</v>
      </c>
      <c r="J7" s="2">
        <f t="shared" si="6"/>
        <v>-58.998958015722991</v>
      </c>
      <c r="K7" s="2">
        <f t="shared" si="7"/>
        <v>-1.7699687404716898E-3</v>
      </c>
      <c r="L7" s="2">
        <f t="shared" si="1"/>
        <v>-21.239624885660277</v>
      </c>
      <c r="M7" s="2">
        <f t="shared" si="2"/>
        <v>-2.123962488566028E-2</v>
      </c>
      <c r="N7" s="3">
        <v>2.5190000000000001</v>
      </c>
      <c r="O7" s="3">
        <f t="shared" si="8"/>
        <v>1.2595000000000001</v>
      </c>
      <c r="P7" s="3">
        <v>0.9820000000000001</v>
      </c>
      <c r="Q7" s="2">
        <f t="shared" si="3"/>
        <v>17.738495551282384</v>
      </c>
      <c r="R7" s="2">
        <f t="shared" si="9"/>
        <v>1.7738495551282384E-3</v>
      </c>
      <c r="S7" s="9">
        <f t="shared" si="4"/>
        <v>-1.1973746490651391</v>
      </c>
      <c r="T7" s="9">
        <f t="shared" si="10"/>
        <v>-1.1973746490651393E-3</v>
      </c>
      <c r="U7" s="9">
        <f t="shared" si="11"/>
        <v>-11.973746490651394</v>
      </c>
      <c r="V7" s="9">
        <f t="shared" si="12"/>
        <v>-3.3260406918476089</v>
      </c>
    </row>
    <row r="8" spans="1:34" x14ac:dyDescent="0.2">
      <c r="A8" s="6">
        <v>6886</v>
      </c>
      <c r="B8" s="2" t="s">
        <v>11</v>
      </c>
      <c r="C8" s="2" t="s">
        <v>28</v>
      </c>
      <c r="D8" s="1">
        <v>1</v>
      </c>
      <c r="E8" s="1">
        <v>7.75</v>
      </c>
      <c r="F8" s="2">
        <v>41.644274395172211</v>
      </c>
      <c r="G8" s="2">
        <v>40.722558058244658</v>
      </c>
      <c r="H8" s="2">
        <f t="shared" si="0"/>
        <v>-0.9217163369275525</v>
      </c>
      <c r="I8" s="2">
        <f t="shared" si="5"/>
        <v>-921.71633692755245</v>
      </c>
      <c r="J8" s="2">
        <f t="shared" si="6"/>
        <v>-30.72387789758508</v>
      </c>
      <c r="K8" s="2">
        <f t="shared" si="7"/>
        <v>-9.2171633692755253E-4</v>
      </c>
      <c r="L8" s="2">
        <f t="shared" si="1"/>
        <v>-11.06059604313063</v>
      </c>
      <c r="M8" s="2">
        <f t="shared" si="2"/>
        <v>-1.106059604313063E-2</v>
      </c>
      <c r="N8" s="3">
        <v>3.9060000000000006</v>
      </c>
      <c r="O8" s="3">
        <f t="shared" si="8"/>
        <v>1.9530000000000003</v>
      </c>
      <c r="P8" s="3">
        <v>1.4990000000000001</v>
      </c>
      <c r="Q8" s="2">
        <f t="shared" si="3"/>
        <v>42.359702243792626</v>
      </c>
      <c r="R8" s="2">
        <f t="shared" si="9"/>
        <v>4.2359702243792629E-3</v>
      </c>
      <c r="S8" s="9">
        <f t="shared" si="4"/>
        <v>-0.26111127928788608</v>
      </c>
      <c r="T8" s="9">
        <f t="shared" si="10"/>
        <v>-2.6111127928788607E-4</v>
      </c>
      <c r="U8" s="9">
        <f t="shared" si="11"/>
        <v>-2.6111127928788602</v>
      </c>
      <c r="V8" s="9">
        <f t="shared" si="12"/>
        <v>-0.72530910913301672</v>
      </c>
    </row>
    <row r="9" spans="1:34" x14ac:dyDescent="0.2">
      <c r="A9" s="6">
        <v>6888</v>
      </c>
      <c r="B9" s="2" t="s">
        <v>11</v>
      </c>
      <c r="C9" s="2" t="s">
        <v>28</v>
      </c>
      <c r="D9" s="1">
        <v>1</v>
      </c>
      <c r="E9" s="1">
        <v>7.75</v>
      </c>
      <c r="F9" s="2">
        <v>29.702481000079093</v>
      </c>
      <c r="G9" s="2">
        <v>26.531277376327594</v>
      </c>
      <c r="H9" s="2">
        <f t="shared" si="0"/>
        <v>-3.1712036237514987</v>
      </c>
      <c r="I9" s="2">
        <f t="shared" si="5"/>
        <v>-3171.2036237514985</v>
      </c>
      <c r="J9" s="2">
        <f t="shared" si="6"/>
        <v>-105.70678745838329</v>
      </c>
      <c r="K9" s="2">
        <f t="shared" si="7"/>
        <v>-3.1712036237514988E-3</v>
      </c>
      <c r="L9" s="2">
        <f t="shared" si="1"/>
        <v>-38.054443485017984</v>
      </c>
      <c r="M9" s="2">
        <f t="shared" si="2"/>
        <v>-3.8054443485017984E-2</v>
      </c>
      <c r="N9" s="3">
        <v>3.7810000000000006</v>
      </c>
      <c r="O9" s="3">
        <f t="shared" si="8"/>
        <v>1.8905000000000003</v>
      </c>
      <c r="P9" s="3">
        <v>1.0429999999999999</v>
      </c>
      <c r="Q9" s="2">
        <f t="shared" si="3"/>
        <v>34.845174408426999</v>
      </c>
      <c r="R9" s="2">
        <f t="shared" si="9"/>
        <v>3.4845174408426999E-3</v>
      </c>
      <c r="S9" s="9">
        <f t="shared" si="4"/>
        <v>-1.0921008182933603</v>
      </c>
      <c r="T9" s="9">
        <f t="shared" si="10"/>
        <v>-1.0921008182933603E-3</v>
      </c>
      <c r="U9" s="9">
        <f t="shared" si="11"/>
        <v>-10.921008182933603</v>
      </c>
      <c r="V9" s="9">
        <f t="shared" si="12"/>
        <v>-3.0336133841482233</v>
      </c>
    </row>
    <row r="10" spans="1:34" x14ac:dyDescent="0.2">
      <c r="A10" s="6">
        <v>6892</v>
      </c>
      <c r="B10" s="2" t="s">
        <v>11</v>
      </c>
      <c r="C10" s="2" t="s">
        <v>31</v>
      </c>
      <c r="D10" s="1">
        <v>1</v>
      </c>
      <c r="E10" s="1">
        <v>7.75</v>
      </c>
      <c r="F10" s="2">
        <v>35.664462815958892</v>
      </c>
      <c r="G10" s="2">
        <v>33.614821518172128</v>
      </c>
      <c r="H10" s="2">
        <f t="shared" si="0"/>
        <v>-2.0496412977867635</v>
      </c>
      <c r="I10" s="2">
        <f t="shared" si="5"/>
        <v>-2049.6412977867635</v>
      </c>
      <c r="J10" s="2">
        <f t="shared" si="6"/>
        <v>-68.321376592892122</v>
      </c>
      <c r="K10" s="2">
        <f t="shared" si="7"/>
        <v>-2.0496412977867636E-3</v>
      </c>
      <c r="L10" s="2">
        <f t="shared" si="1"/>
        <v>-24.595695573441162</v>
      </c>
      <c r="M10" s="2">
        <f t="shared" si="2"/>
        <v>-2.4595695573441163E-2</v>
      </c>
      <c r="N10" s="3">
        <v>3.5229999999999997</v>
      </c>
      <c r="O10" s="3">
        <f t="shared" si="8"/>
        <v>1.7614999999999998</v>
      </c>
      <c r="P10" s="3">
        <v>1.403</v>
      </c>
      <c r="Q10" s="2">
        <f t="shared" si="3"/>
        <v>35.024150941902008</v>
      </c>
      <c r="R10" s="2">
        <f t="shared" si="9"/>
        <v>3.5024150941902008E-3</v>
      </c>
      <c r="S10" s="9">
        <f t="shared" si="4"/>
        <v>-0.70224958812678862</v>
      </c>
      <c r="T10" s="9">
        <f t="shared" si="10"/>
        <v>-7.0224958812678865E-4</v>
      </c>
      <c r="U10" s="9">
        <f t="shared" si="11"/>
        <v>-7.0224958812678873</v>
      </c>
      <c r="V10" s="9">
        <f t="shared" si="12"/>
        <v>-1.9506933003521909</v>
      </c>
    </row>
    <row r="11" spans="1:34" s="5" customFormat="1" x14ac:dyDescent="0.2">
      <c r="A11" s="8" t="s">
        <v>9</v>
      </c>
      <c r="B11" s="4" t="s">
        <v>12</v>
      </c>
      <c r="C11" s="4" t="s">
        <v>12</v>
      </c>
      <c r="D11" s="8">
        <v>1</v>
      </c>
      <c r="E11" s="8">
        <v>7.75</v>
      </c>
      <c r="F11" s="4">
        <v>21.410676093525264</v>
      </c>
      <c r="G11" s="4">
        <v>21.342487963179323</v>
      </c>
      <c r="H11" s="4">
        <f t="shared" si="0"/>
        <v>-6.8188130345941289E-2</v>
      </c>
      <c r="I11" s="4">
        <f t="shared" si="5"/>
        <v>-68.188130345941289</v>
      </c>
      <c r="J11" s="4">
        <f t="shared" si="6"/>
        <v>-2.2729376781980428</v>
      </c>
      <c r="K11" s="4">
        <f t="shared" si="7"/>
        <v>-6.8188130345941294E-5</v>
      </c>
      <c r="L11" s="4">
        <f t="shared" si="1"/>
        <v>-0.81825756415129547</v>
      </c>
      <c r="M11" s="4">
        <f t="shared" si="2"/>
        <v>-8.1825756415129553E-4</v>
      </c>
      <c r="N11" s="4">
        <v>3.9420000000000002</v>
      </c>
      <c r="O11" s="4">
        <f t="shared" si="8"/>
        <v>1.9710000000000001</v>
      </c>
      <c r="P11" s="4">
        <v>1.1020000000000001</v>
      </c>
      <c r="Q11" s="4">
        <f t="shared" si="3"/>
        <v>38.05651827290832</v>
      </c>
      <c r="R11" s="4">
        <f t="shared" si="9"/>
        <v>3.8056518272908324E-3</v>
      </c>
      <c r="S11" s="4">
        <f t="shared" si="4"/>
        <v>-2.1501114691666285E-2</v>
      </c>
      <c r="T11" s="4">
        <f t="shared" si="10"/>
        <v>-2.1501114691666286E-5</v>
      </c>
      <c r="U11" s="4">
        <f t="shared" si="11"/>
        <v>-0.21501114691666284</v>
      </c>
      <c r="V11" s="4">
        <f t="shared" si="12"/>
        <v>-5.9725318587961894E-2</v>
      </c>
    </row>
    <row r="12" spans="1:34" s="5" customFormat="1" x14ac:dyDescent="0.2">
      <c r="A12" s="8" t="s">
        <v>10</v>
      </c>
      <c r="B12" s="4" t="s">
        <v>12</v>
      </c>
      <c r="C12" s="4" t="s">
        <v>12</v>
      </c>
      <c r="D12" s="8">
        <v>1</v>
      </c>
      <c r="E12" s="8">
        <v>7.75</v>
      </c>
      <c r="F12" s="4">
        <v>22.35674596989335</v>
      </c>
      <c r="G12" s="4">
        <v>22.294502666029643</v>
      </c>
      <c r="H12" s="4">
        <f t="shared" si="0"/>
        <v>-6.2243303863706245E-2</v>
      </c>
      <c r="I12" s="4">
        <f t="shared" si="5"/>
        <v>-62.243303863706245</v>
      </c>
      <c r="J12" s="4">
        <f t="shared" si="6"/>
        <v>-2.074776795456875</v>
      </c>
      <c r="K12" s="4">
        <f t="shared" si="7"/>
        <v>-6.2243303863706244E-5</v>
      </c>
      <c r="L12" s="4">
        <f t="shared" si="1"/>
        <v>-0.74691964636447494</v>
      </c>
      <c r="M12" s="4">
        <f t="shared" si="2"/>
        <v>-7.4691964636447493E-4</v>
      </c>
      <c r="N12" s="4">
        <v>4.1100000000000003</v>
      </c>
      <c r="O12" s="4">
        <f t="shared" si="8"/>
        <v>2.0550000000000002</v>
      </c>
      <c r="P12" s="4">
        <v>1.0650000000000002</v>
      </c>
      <c r="Q12" s="4">
        <f t="shared" si="3"/>
        <v>40.285270915515298</v>
      </c>
      <c r="R12" s="4">
        <f t="shared" si="9"/>
        <v>4.0285270915515299E-3</v>
      </c>
      <c r="S12" s="4">
        <f t="shared" si="4"/>
        <v>-1.8540762650718814E-2</v>
      </c>
      <c r="T12" s="4">
        <f t="shared" si="10"/>
        <v>-1.8540762650718814E-5</v>
      </c>
      <c r="U12" s="4">
        <f t="shared" si="11"/>
        <v>-0.18540762650718812</v>
      </c>
      <c r="V12" s="4">
        <f t="shared" si="12"/>
        <v>-5.1502118474218928E-2</v>
      </c>
    </row>
    <row r="13" spans="1:34" x14ac:dyDescent="0.2">
      <c r="A13" s="6">
        <v>6829</v>
      </c>
      <c r="B13" s="2" t="s">
        <v>11</v>
      </c>
      <c r="C13" s="2" t="s">
        <v>32</v>
      </c>
      <c r="D13" s="1">
        <v>6</v>
      </c>
      <c r="E13" s="1">
        <v>7.75</v>
      </c>
      <c r="F13" s="2">
        <v>28.858846667114797</v>
      </c>
      <c r="G13" s="2">
        <v>25.348562601582437</v>
      </c>
      <c r="H13" s="2">
        <f t="shared" si="0"/>
        <v>-3.5102840655323604</v>
      </c>
      <c r="I13" s="2">
        <f t="shared" si="5"/>
        <v>-3510.2840655323603</v>
      </c>
      <c r="J13" s="2">
        <f t="shared" si="6"/>
        <v>-117.00946885107868</v>
      </c>
      <c r="K13" s="2">
        <f t="shared" si="7"/>
        <v>-3.5102840655323606E-3</v>
      </c>
      <c r="L13" s="2">
        <f t="shared" si="1"/>
        <v>-42.123408786388325</v>
      </c>
      <c r="M13" s="2">
        <f t="shared" si="2"/>
        <v>-4.2123408786388331E-2</v>
      </c>
      <c r="N13" s="3">
        <v>3.6450000000000005</v>
      </c>
      <c r="O13" s="3">
        <f t="shared" si="8"/>
        <v>1.8225000000000002</v>
      </c>
      <c r="P13" s="3">
        <v>0.80399999999999994</v>
      </c>
      <c r="Q13" s="2">
        <f t="shared" si="3"/>
        <v>30.076327866464329</v>
      </c>
      <c r="R13" s="2">
        <f t="shared" si="9"/>
        <v>3.007632786646433E-3</v>
      </c>
      <c r="S13" s="9">
        <f t="shared" si="4"/>
        <v>-1.4005502591078187</v>
      </c>
      <c r="T13" s="9">
        <f t="shared" si="10"/>
        <v>-1.4005502591078189E-3</v>
      </c>
      <c r="U13" s="9">
        <f t="shared" si="11"/>
        <v>-14.005502591078189</v>
      </c>
      <c r="V13" s="9">
        <f t="shared" si="12"/>
        <v>-3.8904173864106077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">
      <c r="A14" s="6">
        <v>6839</v>
      </c>
      <c r="B14" s="2" t="s">
        <v>11</v>
      </c>
      <c r="C14" s="2" t="s">
        <v>30</v>
      </c>
      <c r="D14" s="1">
        <v>6</v>
      </c>
      <c r="E14" s="1">
        <v>7.75</v>
      </c>
      <c r="F14" s="2">
        <v>37.657760430487258</v>
      </c>
      <c r="G14" s="2">
        <v>35.951949485469477</v>
      </c>
      <c r="H14" s="2">
        <f t="shared" si="0"/>
        <v>-1.705810945017781</v>
      </c>
      <c r="I14" s="2">
        <f t="shared" si="5"/>
        <v>-1705.810945017781</v>
      </c>
      <c r="J14" s="2">
        <f t="shared" si="6"/>
        <v>-56.860364833926035</v>
      </c>
      <c r="K14" s="2">
        <f t="shared" si="7"/>
        <v>-1.7058109450177809E-3</v>
      </c>
      <c r="L14" s="2">
        <f t="shared" si="1"/>
        <v>-20.469731340213372</v>
      </c>
      <c r="M14" s="2">
        <f t="shared" si="2"/>
        <v>-2.0469731340213369E-2</v>
      </c>
      <c r="N14" s="3">
        <v>3.8240000000000003</v>
      </c>
      <c r="O14" s="3">
        <f t="shared" si="8"/>
        <v>1.9120000000000001</v>
      </c>
      <c r="P14" s="3">
        <v>1.6680000000000001</v>
      </c>
      <c r="Q14" s="2">
        <f t="shared" si="3"/>
        <v>43.008152100234824</v>
      </c>
      <c r="R14" s="2">
        <f t="shared" si="9"/>
        <v>4.3008152100234825E-3</v>
      </c>
      <c r="S14" s="9">
        <f t="shared" si="4"/>
        <v>-0.47595003134537389</v>
      </c>
      <c r="T14" s="9">
        <f t="shared" si="10"/>
        <v>-4.7595003134537383E-4</v>
      </c>
      <c r="U14" s="9">
        <f t="shared" si="11"/>
        <v>-4.7595003134537377</v>
      </c>
      <c r="V14" s="9">
        <f t="shared" si="12"/>
        <v>-1.3220834204038163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">
      <c r="A15" s="6">
        <v>6846</v>
      </c>
      <c r="B15" s="2" t="s">
        <v>11</v>
      </c>
      <c r="C15" s="2" t="s">
        <v>33</v>
      </c>
      <c r="D15" s="1">
        <v>6</v>
      </c>
      <c r="E15" s="1">
        <v>7.75</v>
      </c>
      <c r="F15" s="2">
        <v>37.83970718778567</v>
      </c>
      <c r="G15" s="2">
        <v>34.947052700979476</v>
      </c>
      <c r="H15" s="2">
        <f t="shared" si="0"/>
        <v>-2.8926544868061939</v>
      </c>
      <c r="I15" s="2">
        <f t="shared" si="5"/>
        <v>-2892.6544868061937</v>
      </c>
      <c r="J15" s="2">
        <f t="shared" si="6"/>
        <v>-96.421816226873119</v>
      </c>
      <c r="K15" s="2">
        <f t="shared" si="7"/>
        <v>-2.892654486806194E-3</v>
      </c>
      <c r="L15" s="2">
        <f t="shared" si="1"/>
        <v>-34.711853841674326</v>
      </c>
      <c r="M15" s="2">
        <f t="shared" si="2"/>
        <v>-3.4711853841674328E-2</v>
      </c>
      <c r="N15" s="3">
        <v>3.7350000000000003</v>
      </c>
      <c r="O15" s="3">
        <f t="shared" si="8"/>
        <v>1.8675000000000002</v>
      </c>
      <c r="P15" s="3">
        <v>1.4430000000000001</v>
      </c>
      <c r="Q15" s="2">
        <f t="shared" si="3"/>
        <v>38.844905661715721</v>
      </c>
      <c r="R15" s="2">
        <f t="shared" si="9"/>
        <v>3.8844905661715723E-3</v>
      </c>
      <c r="S15" s="9">
        <f t="shared" si="4"/>
        <v>-0.89360118786142928</v>
      </c>
      <c r="T15" s="9">
        <f t="shared" si="10"/>
        <v>-8.9360118786142926E-4</v>
      </c>
      <c r="U15" s="9">
        <f t="shared" si="11"/>
        <v>-8.936011878614293</v>
      </c>
      <c r="V15" s="9">
        <f t="shared" si="12"/>
        <v>-2.4822255218373033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">
      <c r="A16" s="6">
        <v>6847</v>
      </c>
      <c r="B16" s="2" t="s">
        <v>11</v>
      </c>
      <c r="C16" s="2" t="s">
        <v>29</v>
      </c>
      <c r="D16" s="1">
        <v>6</v>
      </c>
      <c r="E16" s="1">
        <v>7.75</v>
      </c>
      <c r="F16" s="2">
        <v>27.278027539502794</v>
      </c>
      <c r="G16" s="2">
        <v>26.43624468418945</v>
      </c>
      <c r="H16" s="2">
        <f t="shared" si="0"/>
        <v>-0.84178285531334396</v>
      </c>
      <c r="I16" s="2">
        <f t="shared" si="5"/>
        <v>-841.78285531334393</v>
      </c>
      <c r="J16" s="2">
        <f t="shared" si="6"/>
        <v>-28.059428510444796</v>
      </c>
      <c r="K16" s="2">
        <f t="shared" si="7"/>
        <v>-8.4178285531334393E-4</v>
      </c>
      <c r="L16" s="2">
        <f t="shared" si="1"/>
        <v>-10.101394263760128</v>
      </c>
      <c r="M16" s="2">
        <f t="shared" si="2"/>
        <v>-1.0101394263760128E-2</v>
      </c>
      <c r="N16" s="3">
        <v>3.4770000000000003</v>
      </c>
      <c r="O16" s="3">
        <f t="shared" si="8"/>
        <v>1.7385000000000002</v>
      </c>
      <c r="P16" s="3">
        <v>0.9880000000000001</v>
      </c>
      <c r="Q16" s="2">
        <f t="shared" si="3"/>
        <v>29.782425590535677</v>
      </c>
      <c r="R16" s="2">
        <f t="shared" si="9"/>
        <v>2.9782425590535681E-3</v>
      </c>
      <c r="S16" s="9">
        <f t="shared" si="4"/>
        <v>-0.33917298754102049</v>
      </c>
      <c r="T16" s="9">
        <f t="shared" si="10"/>
        <v>-3.3917298754102053E-4</v>
      </c>
      <c r="U16" s="9">
        <f t="shared" si="11"/>
        <v>-3.391729875410205</v>
      </c>
      <c r="V16" s="9">
        <f t="shared" si="12"/>
        <v>-0.94214718761394578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">
      <c r="A17" s="6">
        <v>6857</v>
      </c>
      <c r="B17" s="2" t="s">
        <v>11</v>
      </c>
      <c r="C17" s="2" t="s">
        <v>29</v>
      </c>
      <c r="D17" s="1">
        <v>6</v>
      </c>
      <c r="E17" s="1">
        <v>7.75</v>
      </c>
      <c r="F17" s="2">
        <v>33.627911034262084</v>
      </c>
      <c r="G17" s="2">
        <v>31.826171941342608</v>
      </c>
      <c r="H17" s="2">
        <f t="shared" si="0"/>
        <v>-1.8017390929194761</v>
      </c>
      <c r="I17" s="2">
        <f t="shared" si="5"/>
        <v>-1801.7390929194762</v>
      </c>
      <c r="J17" s="2">
        <f t="shared" si="6"/>
        <v>-60.057969763982541</v>
      </c>
      <c r="K17" s="2">
        <f t="shared" si="7"/>
        <v>-1.8017390929194761E-3</v>
      </c>
      <c r="L17" s="2">
        <f t="shared" si="1"/>
        <v>-21.620869115033713</v>
      </c>
      <c r="M17" s="2">
        <f t="shared" si="2"/>
        <v>-2.1620869115033713E-2</v>
      </c>
      <c r="N17" s="3">
        <v>3.1880000000000002</v>
      </c>
      <c r="O17" s="3">
        <f t="shared" si="8"/>
        <v>1.5940000000000001</v>
      </c>
      <c r="P17" s="3">
        <v>0.9880000000000001</v>
      </c>
      <c r="Q17" s="2">
        <f t="shared" si="3"/>
        <v>25.859756034243183</v>
      </c>
      <c r="R17" s="2">
        <f t="shared" si="9"/>
        <v>2.5859756034243187E-3</v>
      </c>
      <c r="S17" s="9">
        <f t="shared" si="4"/>
        <v>-0.83608171269688758</v>
      </c>
      <c r="T17" s="9">
        <f t="shared" si="10"/>
        <v>-8.3608171269688753E-4</v>
      </c>
      <c r="U17" s="9">
        <f t="shared" si="11"/>
        <v>-8.3608171269688736</v>
      </c>
      <c r="V17" s="9">
        <f t="shared" si="12"/>
        <v>-2.322449201935799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">
      <c r="A18" s="6">
        <v>6860</v>
      </c>
      <c r="B18" s="2" t="s">
        <v>11</v>
      </c>
      <c r="C18" s="2" t="s">
        <v>29</v>
      </c>
      <c r="D18" s="1">
        <v>6</v>
      </c>
      <c r="E18" s="1">
        <v>7.75</v>
      </c>
      <c r="F18" s="2">
        <v>44.82502560754218</v>
      </c>
      <c r="G18" s="2">
        <v>41.336458544011805</v>
      </c>
      <c r="H18" s="2">
        <f t="shared" si="0"/>
        <v>-3.4885670635303754</v>
      </c>
      <c r="I18" s="2">
        <f t="shared" si="5"/>
        <v>-3488.5670635303754</v>
      </c>
      <c r="J18" s="2">
        <f t="shared" si="6"/>
        <v>-116.28556878434584</v>
      </c>
      <c r="K18" s="2">
        <f t="shared" si="7"/>
        <v>-3.4885670635303755E-3</v>
      </c>
      <c r="L18" s="2">
        <f t="shared" si="1"/>
        <v>-41.862804762364505</v>
      </c>
      <c r="M18" s="2">
        <f t="shared" si="2"/>
        <v>-4.1862804762364508E-2</v>
      </c>
      <c r="N18" s="3">
        <v>3.8689999999999998</v>
      </c>
      <c r="O18" s="3">
        <f t="shared" si="8"/>
        <v>1.9344999999999999</v>
      </c>
      <c r="P18" s="3">
        <v>1.2430000000000001</v>
      </c>
      <c r="Q18" s="2">
        <f t="shared" si="3"/>
        <v>38.621946831090426</v>
      </c>
      <c r="R18" s="2">
        <f t="shared" si="9"/>
        <v>3.8621946831090426E-3</v>
      </c>
      <c r="S18" s="9">
        <f t="shared" si="4"/>
        <v>-1.0839123399306534</v>
      </c>
      <c r="T18" s="9">
        <f t="shared" si="10"/>
        <v>-1.0839123399306533E-3</v>
      </c>
      <c r="U18" s="9">
        <f t="shared" si="11"/>
        <v>-10.839123399306533</v>
      </c>
      <c r="V18" s="9">
        <f t="shared" si="12"/>
        <v>-3.0108676109184813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">
      <c r="A19" s="6">
        <v>6861</v>
      </c>
      <c r="B19" s="2" t="s">
        <v>11</v>
      </c>
      <c r="C19" s="2" t="s">
        <v>27</v>
      </c>
      <c r="D19" s="1">
        <v>6</v>
      </c>
      <c r="E19" s="1">
        <v>7.75</v>
      </c>
      <c r="F19" s="2">
        <v>26.27754364960289</v>
      </c>
      <c r="G19" s="2">
        <v>26.040786819419672</v>
      </c>
      <c r="H19" s="2">
        <f t="shared" si="0"/>
        <v>-0.23675683018321791</v>
      </c>
      <c r="I19" s="2">
        <f t="shared" si="5"/>
        <v>-236.75683018321791</v>
      </c>
      <c r="J19" s="2">
        <f t="shared" si="6"/>
        <v>-7.8918943394405972</v>
      </c>
      <c r="K19" s="2">
        <f t="shared" si="7"/>
        <v>-2.3675683018321793E-4</v>
      </c>
      <c r="L19" s="2">
        <f t="shared" si="1"/>
        <v>-2.841081962198615</v>
      </c>
      <c r="M19" s="2">
        <f t="shared" si="2"/>
        <v>-2.8410819621986151E-3</v>
      </c>
      <c r="N19" s="3">
        <v>3.1190000000000002</v>
      </c>
      <c r="O19" s="3">
        <f t="shared" si="8"/>
        <v>1.5595000000000001</v>
      </c>
      <c r="P19" s="3">
        <v>0.95700000000000007</v>
      </c>
      <c r="Q19" s="2">
        <f t="shared" si="3"/>
        <v>24.658246069896059</v>
      </c>
      <c r="R19" s="2">
        <f t="shared" si="9"/>
        <v>2.4658246069896059E-3</v>
      </c>
      <c r="S19" s="9">
        <f t="shared" si="4"/>
        <v>-0.11521833118808644</v>
      </c>
      <c r="T19" s="9">
        <f t="shared" si="10"/>
        <v>-1.1521833118808644E-4</v>
      </c>
      <c r="U19" s="9">
        <f t="shared" si="11"/>
        <v>-1.1521833118808644</v>
      </c>
      <c r="V19" s="9">
        <f t="shared" si="12"/>
        <v>-0.32005091996690677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">
      <c r="A20" s="6">
        <v>6870</v>
      </c>
      <c r="B20" s="2" t="s">
        <v>11</v>
      </c>
      <c r="C20" s="2" t="s">
        <v>27</v>
      </c>
      <c r="D20" s="1">
        <v>6</v>
      </c>
      <c r="E20" s="1">
        <v>7.75</v>
      </c>
      <c r="F20" s="2">
        <v>32.865057939208619</v>
      </c>
      <c r="G20" s="2">
        <v>31.542883844446123</v>
      </c>
      <c r="H20" s="2">
        <f t="shared" si="0"/>
        <v>-1.3221740947624951</v>
      </c>
      <c r="I20" s="2">
        <f t="shared" si="5"/>
        <v>-1322.1740947624951</v>
      </c>
      <c r="J20" s="2">
        <f t="shared" si="6"/>
        <v>-44.072469825416505</v>
      </c>
      <c r="K20" s="2">
        <f t="shared" si="7"/>
        <v>-1.3221740947624951E-3</v>
      </c>
      <c r="L20" s="2">
        <f t="shared" si="1"/>
        <v>-15.866089137149942</v>
      </c>
      <c r="M20" s="2">
        <f t="shared" si="2"/>
        <v>-1.5866089137149941E-2</v>
      </c>
      <c r="N20" s="3">
        <v>3.3020000000000005</v>
      </c>
      <c r="O20" s="3">
        <f t="shared" si="8"/>
        <v>1.6510000000000002</v>
      </c>
      <c r="P20" s="3">
        <v>1.0890000000000002</v>
      </c>
      <c r="Q20" s="2">
        <f t="shared" si="3"/>
        <v>28.423496701502465</v>
      </c>
      <c r="R20" s="2">
        <f t="shared" si="9"/>
        <v>2.8423496701502466E-3</v>
      </c>
      <c r="S20" s="9">
        <f t="shared" si="4"/>
        <v>-0.5582032817345538</v>
      </c>
      <c r="T20" s="9">
        <f t="shared" si="10"/>
        <v>-5.5820328173455383E-4</v>
      </c>
      <c r="U20" s="9">
        <f t="shared" si="11"/>
        <v>-5.5820328173455378</v>
      </c>
      <c r="V20" s="9">
        <f t="shared" si="12"/>
        <v>-1.5505646714848718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">
      <c r="A21" s="6">
        <v>6877</v>
      </c>
      <c r="B21" s="2" t="s">
        <v>11</v>
      </c>
      <c r="C21" s="2" t="s">
        <v>28</v>
      </c>
      <c r="D21" s="1">
        <v>6</v>
      </c>
      <c r="E21" s="1">
        <v>7.75</v>
      </c>
      <c r="F21" s="2">
        <v>43.720813947561219</v>
      </c>
      <c r="G21" s="2">
        <v>41.097958857292973</v>
      </c>
      <c r="H21" s="2">
        <f t="shared" si="0"/>
        <v>-2.6228550902682457</v>
      </c>
      <c r="I21" s="2">
        <f t="shared" si="5"/>
        <v>-2622.8550902682455</v>
      </c>
      <c r="J21" s="2">
        <f t="shared" si="6"/>
        <v>-87.428503008941519</v>
      </c>
      <c r="K21" s="2">
        <f t="shared" si="7"/>
        <v>-2.6228550902682459E-3</v>
      </c>
      <c r="L21" s="2">
        <f t="shared" si="1"/>
        <v>-31.474261083218948</v>
      </c>
      <c r="M21" s="2">
        <f t="shared" si="2"/>
        <v>-3.1474261083218949E-2</v>
      </c>
      <c r="N21" s="3">
        <v>3.891</v>
      </c>
      <c r="O21" s="3">
        <f t="shared" si="8"/>
        <v>1.9455</v>
      </c>
      <c r="P21" s="3">
        <v>1.3840000000000001</v>
      </c>
      <c r="Q21" s="2">
        <f t="shared" si="3"/>
        <v>40.699598291837681</v>
      </c>
      <c r="R21" s="2">
        <f t="shared" si="9"/>
        <v>4.0699598291837683E-3</v>
      </c>
      <c r="S21" s="9">
        <f t="shared" si="4"/>
        <v>-0.77333100089911999</v>
      </c>
      <c r="T21" s="9">
        <f t="shared" si="10"/>
        <v>-7.7333100089912001E-4</v>
      </c>
      <c r="U21" s="9">
        <f t="shared" si="11"/>
        <v>-7.7333100089912001</v>
      </c>
      <c r="V21" s="9">
        <f t="shared" si="12"/>
        <v>-2.1481416691642221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">
      <c r="A22" s="6">
        <v>6889</v>
      </c>
      <c r="B22" s="2" t="s">
        <v>11</v>
      </c>
      <c r="C22" s="2" t="s">
        <v>28</v>
      </c>
      <c r="D22" s="1">
        <v>6</v>
      </c>
      <c r="E22" s="1">
        <v>7.75</v>
      </c>
      <c r="F22" s="2">
        <v>40.258824123491252</v>
      </c>
      <c r="G22" s="2">
        <v>39.768588200102442</v>
      </c>
      <c r="H22" s="2">
        <f t="shared" si="0"/>
        <v>-0.49023592338880917</v>
      </c>
      <c r="I22" s="2">
        <f t="shared" si="5"/>
        <v>-490.23592338880917</v>
      </c>
      <c r="J22" s="2">
        <f t="shared" si="6"/>
        <v>-16.341197446293638</v>
      </c>
      <c r="K22" s="2">
        <f t="shared" si="7"/>
        <v>-4.9023592338880921E-4</v>
      </c>
      <c r="L22" s="2">
        <f t="shared" si="1"/>
        <v>-5.88283108066571</v>
      </c>
      <c r="M22" s="2">
        <f t="shared" si="2"/>
        <v>-5.88283108066571E-3</v>
      </c>
      <c r="N22" s="3">
        <v>4.0190000000000001</v>
      </c>
      <c r="O22" s="3">
        <f t="shared" si="8"/>
        <v>2.0095000000000001</v>
      </c>
      <c r="P22" s="3">
        <v>1.8250000000000002</v>
      </c>
      <c r="Q22" s="2">
        <f t="shared" si="3"/>
        <v>48.414630424337055</v>
      </c>
      <c r="R22" s="2">
        <f t="shared" si="9"/>
        <v>4.8414630424337057E-3</v>
      </c>
      <c r="S22" s="9">
        <f t="shared" si="4"/>
        <v>-0.12150936667500678</v>
      </c>
      <c r="T22" s="9">
        <f t="shared" si="10"/>
        <v>-1.2150936667500677E-4</v>
      </c>
      <c r="U22" s="9">
        <f t="shared" si="11"/>
        <v>-1.2150936667500678</v>
      </c>
      <c r="V22" s="9">
        <f t="shared" si="12"/>
        <v>-0.33752601854168546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s="5" customFormat="1" x14ac:dyDescent="0.2">
      <c r="A23" s="8" t="s">
        <v>21</v>
      </c>
      <c r="B23" s="4" t="s">
        <v>12</v>
      </c>
      <c r="C23" s="4" t="s">
        <v>12</v>
      </c>
      <c r="D23" s="8">
        <v>6</v>
      </c>
      <c r="E23" s="8">
        <v>7.75</v>
      </c>
      <c r="F23" s="4">
        <v>26.473133667207289</v>
      </c>
      <c r="G23" s="4">
        <v>26.440886607013265</v>
      </c>
      <c r="H23" s="4">
        <f t="shared" si="0"/>
        <v>-3.2247060194023902E-2</v>
      </c>
      <c r="I23" s="4">
        <f t="shared" si="5"/>
        <v>-32.247060194023902</v>
      </c>
      <c r="J23" s="4">
        <f t="shared" si="6"/>
        <v>-1.0749020064674635</v>
      </c>
      <c r="K23" s="4">
        <f t="shared" si="7"/>
        <v>-3.2247060194023903E-5</v>
      </c>
      <c r="L23" s="4">
        <f t="shared" si="1"/>
        <v>-0.38696472232828683</v>
      </c>
      <c r="M23" s="4">
        <f t="shared" si="2"/>
        <v>-3.8696472232828687E-4</v>
      </c>
      <c r="N23" s="4">
        <v>3.7680000000000002</v>
      </c>
      <c r="O23" s="4">
        <f t="shared" si="8"/>
        <v>1.8840000000000001</v>
      </c>
      <c r="P23" s="4">
        <v>1.2490000000000001</v>
      </c>
      <c r="Q23" s="4">
        <f t="shared" si="3"/>
        <v>37.086953664972071</v>
      </c>
      <c r="R23" s="4">
        <f t="shared" si="9"/>
        <v>3.7086953664972073E-3</v>
      </c>
      <c r="S23" s="4">
        <f t="shared" si="4"/>
        <v>-1.0433985110342662E-2</v>
      </c>
      <c r="T23" s="4">
        <f t="shared" si="10"/>
        <v>-1.0433985110342663E-5</v>
      </c>
      <c r="U23" s="4">
        <f t="shared" si="11"/>
        <v>-0.10433985110342663</v>
      </c>
      <c r="V23" s="4">
        <f t="shared" si="12"/>
        <v>-2.8983291973174063E-2</v>
      </c>
    </row>
    <row r="24" spans="1:34" s="5" customFormat="1" x14ac:dyDescent="0.2">
      <c r="A24" s="8" t="s">
        <v>22</v>
      </c>
      <c r="B24" s="4" t="s">
        <v>12</v>
      </c>
      <c r="C24" s="4" t="s">
        <v>12</v>
      </c>
      <c r="D24" s="8">
        <v>6</v>
      </c>
      <c r="E24" s="8">
        <v>7.75</v>
      </c>
      <c r="F24" s="4">
        <v>20.290071446069625</v>
      </c>
      <c r="G24" s="4">
        <v>20.236274367027359</v>
      </c>
      <c r="H24" s="4">
        <f t="shared" si="0"/>
        <v>-5.3797079042265494E-2</v>
      </c>
      <c r="I24" s="4">
        <f t="shared" si="5"/>
        <v>-53.797079042265494</v>
      </c>
      <c r="J24" s="4">
        <f t="shared" si="6"/>
        <v>-1.7932359680755166</v>
      </c>
      <c r="K24" s="4">
        <f t="shared" si="7"/>
        <v>-5.3797079042265497E-5</v>
      </c>
      <c r="L24" s="4">
        <f t="shared" si="1"/>
        <v>-0.64556494850718593</v>
      </c>
      <c r="M24" s="4">
        <f t="shared" si="2"/>
        <v>-6.4556494850718594E-4</v>
      </c>
      <c r="N24" s="4">
        <v>3.879</v>
      </c>
      <c r="O24" s="4">
        <f t="shared" si="8"/>
        <v>1.9395</v>
      </c>
      <c r="P24" s="4">
        <v>1.0669999999999999</v>
      </c>
      <c r="Q24" s="4">
        <f t="shared" si="3"/>
        <v>36.637924256198119</v>
      </c>
      <c r="R24" s="4">
        <f t="shared" si="9"/>
        <v>3.6637924256198119E-3</v>
      </c>
      <c r="S24" s="4">
        <f t="shared" si="4"/>
        <v>-1.7620128913225053E-2</v>
      </c>
      <c r="T24" s="4">
        <f t="shared" si="10"/>
        <v>-1.7620128913225053E-5</v>
      </c>
      <c r="U24" s="4">
        <f t="shared" si="11"/>
        <v>-0.17620128913225053</v>
      </c>
      <c r="V24" s="4">
        <f t="shared" si="12"/>
        <v>-4.8944802536736255E-2</v>
      </c>
    </row>
    <row r="25" spans="1:34" x14ac:dyDescent="0.2">
      <c r="A25" s="6">
        <v>6826</v>
      </c>
      <c r="B25" s="2" t="s">
        <v>11</v>
      </c>
      <c r="C25" s="2" t="s">
        <v>32</v>
      </c>
      <c r="D25" s="1">
        <v>3</v>
      </c>
      <c r="E25" s="1">
        <v>7.85</v>
      </c>
      <c r="F25" s="2">
        <v>36.024424808340569</v>
      </c>
      <c r="G25" s="2">
        <v>31.746501646910342</v>
      </c>
      <c r="H25" s="2">
        <f t="shared" si="0"/>
        <v>-4.2779231614302269</v>
      </c>
      <c r="I25" s="2">
        <f t="shared" si="5"/>
        <v>-4277.9231614302271</v>
      </c>
      <c r="J25" s="2">
        <f t="shared" si="6"/>
        <v>-142.59743871434091</v>
      </c>
      <c r="K25" s="2">
        <f t="shared" si="7"/>
        <v>-4.2779231614302271E-3</v>
      </c>
      <c r="L25" s="2">
        <f t="shared" si="1"/>
        <v>-51.335077937162723</v>
      </c>
      <c r="M25" s="2">
        <f t="shared" si="2"/>
        <v>-5.1335077937162729E-2</v>
      </c>
      <c r="N25" s="3">
        <v>3.8060000000000005</v>
      </c>
      <c r="O25" s="3">
        <f t="shared" si="8"/>
        <v>1.9030000000000002</v>
      </c>
      <c r="P25" s="3">
        <v>1.147</v>
      </c>
      <c r="Q25" s="2">
        <f t="shared" si="3"/>
        <v>36.468550000668799</v>
      </c>
      <c r="R25" s="2">
        <f t="shared" si="9"/>
        <v>3.6468550000668802E-3</v>
      </c>
      <c r="S25" s="9">
        <f t="shared" si="4"/>
        <v>-1.4076533872671462</v>
      </c>
      <c r="T25" s="9">
        <f t="shared" si="10"/>
        <v>-1.4076533872671463E-3</v>
      </c>
      <c r="U25" s="9">
        <f t="shared" si="11"/>
        <v>-14.076533872671463</v>
      </c>
      <c r="V25" s="9">
        <f t="shared" si="12"/>
        <v>-3.9101482979642954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">
      <c r="A26" s="6">
        <v>6836</v>
      </c>
      <c r="B26" s="2" t="s">
        <v>11</v>
      </c>
      <c r="C26" s="2" t="s">
        <v>30</v>
      </c>
      <c r="D26" s="1">
        <v>3</v>
      </c>
      <c r="E26" s="1">
        <v>7.85</v>
      </c>
      <c r="F26" s="2">
        <v>38.78634197799061</v>
      </c>
      <c r="G26" s="2">
        <v>36.904037617689653</v>
      </c>
      <c r="H26" s="2">
        <f t="shared" si="0"/>
        <v>-1.8823043603009566</v>
      </c>
      <c r="I26" s="2">
        <f t="shared" si="5"/>
        <v>-1882.3043603009567</v>
      </c>
      <c r="J26" s="2">
        <f t="shared" si="6"/>
        <v>-62.743478676698558</v>
      </c>
      <c r="K26" s="2">
        <f t="shared" si="7"/>
        <v>-1.8823043603009566E-3</v>
      </c>
      <c r="L26" s="2">
        <f t="shared" si="1"/>
        <v>-22.587652323611479</v>
      </c>
      <c r="M26" s="2">
        <f t="shared" si="2"/>
        <v>-2.2587652323611478E-2</v>
      </c>
      <c r="N26" s="3">
        <v>3.8310000000000004</v>
      </c>
      <c r="O26" s="3">
        <f t="shared" si="8"/>
        <v>1.9155000000000002</v>
      </c>
      <c r="P26" s="3">
        <v>1.4810000000000001</v>
      </c>
      <c r="Q26" s="2">
        <f t="shared" si="3"/>
        <v>40.878376904975532</v>
      </c>
      <c r="R26" s="2">
        <f t="shared" si="9"/>
        <v>4.0878376904975536E-3</v>
      </c>
      <c r="S26" s="9">
        <f t="shared" si="4"/>
        <v>-0.55255746518796378</v>
      </c>
      <c r="T26" s="9">
        <f t="shared" si="10"/>
        <v>-5.5255746518796374E-4</v>
      </c>
      <c r="U26" s="9">
        <f t="shared" si="11"/>
        <v>-5.5255746518796363</v>
      </c>
      <c r="V26" s="9">
        <f t="shared" si="12"/>
        <v>-1.534881847744344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">
      <c r="A27" s="6">
        <v>6844</v>
      </c>
      <c r="B27" s="2" t="s">
        <v>11</v>
      </c>
      <c r="C27" s="2" t="s">
        <v>33</v>
      </c>
      <c r="D27" s="1">
        <v>3</v>
      </c>
      <c r="E27" s="1">
        <v>7.85</v>
      </c>
      <c r="F27" s="2">
        <v>37.802441173094557</v>
      </c>
      <c r="G27" s="2">
        <v>35.764252061765035</v>
      </c>
      <c r="H27" s="2">
        <f t="shared" si="0"/>
        <v>-2.0381891113295225</v>
      </c>
      <c r="I27" s="2">
        <f t="shared" si="5"/>
        <v>-2038.1891113295226</v>
      </c>
      <c r="J27" s="2">
        <f t="shared" si="6"/>
        <v>-67.939637044317422</v>
      </c>
      <c r="K27" s="2">
        <f t="shared" si="7"/>
        <v>-2.0381891113295226E-3</v>
      </c>
      <c r="L27" s="2">
        <f t="shared" si="1"/>
        <v>-24.45826933595427</v>
      </c>
      <c r="M27" s="2">
        <f t="shared" si="2"/>
        <v>-2.4458269335954269E-2</v>
      </c>
      <c r="N27" s="3">
        <v>3.6670000000000003</v>
      </c>
      <c r="O27" s="3">
        <f t="shared" si="8"/>
        <v>1.8335000000000001</v>
      </c>
      <c r="P27" s="3">
        <v>1.2150000000000001</v>
      </c>
      <c r="Q27" s="2">
        <f t="shared" si="3"/>
        <v>35.119391464788251</v>
      </c>
      <c r="R27" s="2">
        <f t="shared" si="9"/>
        <v>3.5119391464788251E-3</v>
      </c>
      <c r="S27" s="9">
        <f t="shared" si="4"/>
        <v>-0.6964320369980459</v>
      </c>
      <c r="T27" s="9">
        <f t="shared" si="10"/>
        <v>-6.9643203699804588E-4</v>
      </c>
      <c r="U27" s="9">
        <f t="shared" si="11"/>
        <v>-6.9643203699804594</v>
      </c>
      <c r="V27" s="9">
        <f t="shared" si="12"/>
        <v>-1.9345334361056834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A28" s="6">
        <v>6848</v>
      </c>
      <c r="B28" s="2" t="s">
        <v>11</v>
      </c>
      <c r="C28" s="2" t="s">
        <v>29</v>
      </c>
      <c r="D28" s="1">
        <v>3</v>
      </c>
      <c r="E28" s="1">
        <v>7.85</v>
      </c>
      <c r="F28" s="2">
        <v>31.377312705005231</v>
      </c>
      <c r="G28" s="2">
        <v>29.623208279321883</v>
      </c>
      <c r="H28" s="2">
        <f t="shared" si="0"/>
        <v>-1.754104425683348</v>
      </c>
      <c r="I28" s="2">
        <f t="shared" si="5"/>
        <v>-1754.1044256833479</v>
      </c>
      <c r="J28" s="2">
        <f t="shared" si="6"/>
        <v>-58.470147522778262</v>
      </c>
      <c r="K28" s="2">
        <f t="shared" si="7"/>
        <v>-1.754104425683348E-3</v>
      </c>
      <c r="L28" s="2">
        <f t="shared" si="1"/>
        <v>-21.049253108200176</v>
      </c>
      <c r="M28" s="2">
        <f t="shared" si="2"/>
        <v>-2.1049253108200175E-2</v>
      </c>
      <c r="N28" s="3">
        <v>3.66</v>
      </c>
      <c r="O28" s="3">
        <f t="shared" si="8"/>
        <v>1.83</v>
      </c>
      <c r="P28" s="3">
        <v>0.77500000000000002</v>
      </c>
      <c r="Q28" s="2">
        <f t="shared" si="3"/>
        <v>29.952886837123142</v>
      </c>
      <c r="R28" s="2">
        <f t="shared" si="9"/>
        <v>2.9952886837123142E-3</v>
      </c>
      <c r="S28" s="9">
        <f t="shared" si="4"/>
        <v>-0.70274538887223581</v>
      </c>
      <c r="T28" s="9">
        <f t="shared" si="10"/>
        <v>-7.027453888722358E-4</v>
      </c>
      <c r="U28" s="9">
        <f t="shared" si="11"/>
        <v>-7.0274538887223574</v>
      </c>
      <c r="V28" s="9">
        <f t="shared" si="12"/>
        <v>-1.9520705246450993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A29" s="6">
        <v>6858</v>
      </c>
      <c r="B29" s="2" t="s">
        <v>11</v>
      </c>
      <c r="C29" s="2" t="s">
        <v>29</v>
      </c>
      <c r="D29" s="1">
        <v>3</v>
      </c>
      <c r="E29" s="1">
        <v>7.85</v>
      </c>
      <c r="F29" s="2">
        <v>36.112258763856225</v>
      </c>
      <c r="G29" s="2">
        <v>35.682238635638107</v>
      </c>
      <c r="H29" s="2">
        <f t="shared" si="0"/>
        <v>-0.43002012821811775</v>
      </c>
      <c r="I29" s="2">
        <f t="shared" si="5"/>
        <v>-430.02012821811775</v>
      </c>
      <c r="J29" s="2">
        <f t="shared" si="6"/>
        <v>-14.334004273937259</v>
      </c>
      <c r="K29" s="2">
        <f t="shared" si="7"/>
        <v>-4.3002012821811774E-4</v>
      </c>
      <c r="L29" s="2">
        <f t="shared" si="1"/>
        <v>-5.160241538617413</v>
      </c>
      <c r="M29" s="2">
        <f t="shared" si="2"/>
        <v>-5.1602415386174131E-3</v>
      </c>
      <c r="N29" s="3">
        <v>4.0460000000000003</v>
      </c>
      <c r="O29" s="3">
        <f t="shared" si="8"/>
        <v>2.0230000000000001</v>
      </c>
      <c r="P29" s="3">
        <v>0.95100000000000007</v>
      </c>
      <c r="Q29" s="2">
        <f t="shared" si="3"/>
        <v>37.802168648488376</v>
      </c>
      <c r="R29" s="2">
        <f t="shared" si="9"/>
        <v>3.7802168648488378E-3</v>
      </c>
      <c r="S29" s="9">
        <f t="shared" si="4"/>
        <v>-0.13650649481517932</v>
      </c>
      <c r="T29" s="9">
        <f t="shared" si="10"/>
        <v>-1.3650649481517933E-4</v>
      </c>
      <c r="U29" s="9">
        <f t="shared" si="11"/>
        <v>-1.3650649481517931</v>
      </c>
      <c r="V29" s="9">
        <f t="shared" si="12"/>
        <v>-0.37918470781994257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">
      <c r="A30" s="6">
        <v>6866</v>
      </c>
      <c r="B30" s="2" t="s">
        <v>11</v>
      </c>
      <c r="C30" s="2" t="s">
        <v>27</v>
      </c>
      <c r="D30" s="1">
        <v>3</v>
      </c>
      <c r="E30" s="1">
        <v>7.85</v>
      </c>
      <c r="F30" s="2">
        <v>26.212252158586661</v>
      </c>
      <c r="G30" s="2">
        <v>24.261416133460287</v>
      </c>
      <c r="H30" s="2">
        <f t="shared" si="0"/>
        <v>-1.9508360251263746</v>
      </c>
      <c r="I30" s="2">
        <f t="shared" si="5"/>
        <v>-1950.8360251263746</v>
      </c>
      <c r="J30" s="2">
        <f t="shared" si="6"/>
        <v>-65.02786750421248</v>
      </c>
      <c r="K30" s="2">
        <f t="shared" si="7"/>
        <v>-1.9508360251263746E-3</v>
      </c>
      <c r="L30" s="2">
        <f t="shared" si="1"/>
        <v>-23.410032301516495</v>
      </c>
      <c r="M30" s="2">
        <f t="shared" si="2"/>
        <v>-2.3410032301516497E-2</v>
      </c>
      <c r="N30" s="3">
        <v>3.7530000000000001</v>
      </c>
      <c r="O30" s="3">
        <f t="shared" si="8"/>
        <v>1.8765000000000001</v>
      </c>
      <c r="P30" s="3">
        <v>0.90100000000000002</v>
      </c>
      <c r="Q30" s="2">
        <f t="shared" si="3"/>
        <v>32.747828303334387</v>
      </c>
      <c r="R30" s="2">
        <f t="shared" si="9"/>
        <v>3.2747828303334387E-3</v>
      </c>
      <c r="S30" s="9">
        <f t="shared" si="4"/>
        <v>-0.71485754977935079</v>
      </c>
      <c r="T30" s="9">
        <f t="shared" si="10"/>
        <v>-7.148575497793509E-4</v>
      </c>
      <c r="U30" s="9">
        <f t="shared" si="11"/>
        <v>-7.1485754977935088</v>
      </c>
      <c r="V30" s="9">
        <f t="shared" si="12"/>
        <v>-1.985715416053752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">
      <c r="A31" s="6">
        <v>6875</v>
      </c>
      <c r="B31" s="2" t="s">
        <v>11</v>
      </c>
      <c r="C31" s="2" t="s">
        <v>28</v>
      </c>
      <c r="D31" s="1">
        <v>3</v>
      </c>
      <c r="E31" s="1">
        <v>7.85</v>
      </c>
      <c r="F31" s="2">
        <v>42.4809532826336</v>
      </c>
      <c r="G31" s="2">
        <v>38.643374181579553</v>
      </c>
      <c r="H31" s="2">
        <f t="shared" si="0"/>
        <v>-3.8375791010540468</v>
      </c>
      <c r="I31" s="2">
        <f t="shared" si="5"/>
        <v>-3837.579101054047</v>
      </c>
      <c r="J31" s="2">
        <f t="shared" si="6"/>
        <v>-127.91930336846823</v>
      </c>
      <c r="K31" s="2">
        <f t="shared" si="7"/>
        <v>-3.8375791010540469E-3</v>
      </c>
      <c r="L31" s="2">
        <f t="shared" si="1"/>
        <v>-46.050949212648561</v>
      </c>
      <c r="M31" s="2">
        <f t="shared" si="2"/>
        <v>-4.6050949212648559E-2</v>
      </c>
      <c r="N31" s="3">
        <v>3.9560000000000004</v>
      </c>
      <c r="O31" s="3">
        <f t="shared" si="8"/>
        <v>1.9780000000000002</v>
      </c>
      <c r="P31" s="3">
        <v>1.4410000000000001</v>
      </c>
      <c r="Q31" s="2">
        <f t="shared" si="3"/>
        <v>42.491812498061385</v>
      </c>
      <c r="R31" s="2">
        <f t="shared" si="9"/>
        <v>4.2491812498061388E-3</v>
      </c>
      <c r="S31" s="9">
        <f t="shared" si="4"/>
        <v>-1.08376052950788</v>
      </c>
      <c r="T31" s="9">
        <f t="shared" si="10"/>
        <v>-1.0837605295078801E-3</v>
      </c>
      <c r="U31" s="9">
        <f t="shared" si="11"/>
        <v>-10.837605295078799</v>
      </c>
      <c r="V31" s="9">
        <f t="shared" si="12"/>
        <v>-3.010445915299667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">
      <c r="A32" s="6">
        <v>6878</v>
      </c>
      <c r="B32" s="2" t="s">
        <v>11</v>
      </c>
      <c r="C32" s="2" t="s">
        <v>28</v>
      </c>
      <c r="D32" s="1">
        <v>3</v>
      </c>
      <c r="E32" s="1">
        <v>7.85</v>
      </c>
      <c r="F32" s="2">
        <v>39.301143377844355</v>
      </c>
      <c r="G32" s="2">
        <v>38.814472260952577</v>
      </c>
      <c r="H32" s="2">
        <f t="shared" si="0"/>
        <v>-0.48667111689177744</v>
      </c>
      <c r="I32" s="2">
        <f t="shared" si="5"/>
        <v>-486.67111689177744</v>
      </c>
      <c r="J32" s="2">
        <f t="shared" si="6"/>
        <v>-16.222370563059247</v>
      </c>
      <c r="K32" s="2">
        <f t="shared" si="7"/>
        <v>-4.8667111689177744E-4</v>
      </c>
      <c r="L32" s="2">
        <f t="shared" si="1"/>
        <v>-5.8400534027013293</v>
      </c>
      <c r="M32" s="2">
        <f t="shared" si="2"/>
        <v>-5.8400534027013293E-3</v>
      </c>
      <c r="N32" s="3">
        <v>3.9180000000000001</v>
      </c>
      <c r="O32" s="3">
        <f t="shared" si="8"/>
        <v>1.9590000000000001</v>
      </c>
      <c r="P32" s="3">
        <v>1.6710000000000003</v>
      </c>
      <c r="Q32" s="2">
        <f t="shared" si="3"/>
        <v>44.680798860859213</v>
      </c>
      <c r="R32" s="2">
        <f t="shared" si="9"/>
        <v>4.4680798860859215E-3</v>
      </c>
      <c r="S32" s="9">
        <f t="shared" si="4"/>
        <v>-0.13070610981884814</v>
      </c>
      <c r="T32" s="9">
        <f t="shared" si="10"/>
        <v>-1.3070610981884815E-4</v>
      </c>
      <c r="U32" s="9">
        <f t="shared" si="11"/>
        <v>-1.3070610981884814</v>
      </c>
      <c r="V32" s="9">
        <f t="shared" si="12"/>
        <v>-0.36307252727457817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s="5" customFormat="1" x14ac:dyDescent="0.2">
      <c r="A33" s="8" t="s">
        <v>16</v>
      </c>
      <c r="B33" s="4" t="s">
        <v>12</v>
      </c>
      <c r="C33" s="4" t="s">
        <v>12</v>
      </c>
      <c r="D33" s="8">
        <v>3</v>
      </c>
      <c r="E33" s="8">
        <v>7.85</v>
      </c>
      <c r="F33" s="4">
        <v>23.9490727617701</v>
      </c>
      <c r="G33" s="4">
        <v>23.941451582822776</v>
      </c>
      <c r="H33" s="4">
        <f t="shared" si="0"/>
        <v>-7.6211789473248359E-3</v>
      </c>
      <c r="I33" s="4">
        <f t="shared" si="5"/>
        <v>-7.6211789473248359</v>
      </c>
      <c r="J33" s="4">
        <f t="shared" si="6"/>
        <v>-0.25403929824416122</v>
      </c>
      <c r="K33" s="4">
        <f t="shared" si="7"/>
        <v>-7.6211789473248362E-6</v>
      </c>
      <c r="L33" s="4">
        <f t="shared" si="1"/>
        <v>-9.1454147367898031E-2</v>
      </c>
      <c r="M33" s="4">
        <f t="shared" si="2"/>
        <v>-9.1454147367898031E-5</v>
      </c>
      <c r="N33" s="4">
        <v>4.024</v>
      </c>
      <c r="O33" s="4">
        <f t="shared" si="8"/>
        <v>2.012</v>
      </c>
      <c r="P33" s="4">
        <v>0.97799999999999998</v>
      </c>
      <c r="Q33" s="4">
        <f t="shared" si="3"/>
        <v>37.798888825758013</v>
      </c>
      <c r="R33" s="4">
        <f t="shared" si="9"/>
        <v>3.7798888825758014E-3</v>
      </c>
      <c r="S33" s="4">
        <f t="shared" si="4"/>
        <v>-2.4194930118045348E-3</v>
      </c>
      <c r="T33" s="4">
        <f t="shared" si="10"/>
        <v>-2.4194930118045348E-6</v>
      </c>
      <c r="U33" s="4">
        <f t="shared" si="11"/>
        <v>-2.4194930118045348E-2</v>
      </c>
      <c r="V33" s="4">
        <f t="shared" si="12"/>
        <v>-6.7208139216792641E-3</v>
      </c>
    </row>
    <row r="34" spans="1:34" s="5" customFormat="1" x14ac:dyDescent="0.2">
      <c r="A34" s="8" t="s">
        <v>15</v>
      </c>
      <c r="B34" s="4" t="s">
        <v>12</v>
      </c>
      <c r="C34" s="4" t="s">
        <v>12</v>
      </c>
      <c r="D34" s="8">
        <v>3</v>
      </c>
      <c r="E34" s="8">
        <v>7.85</v>
      </c>
      <c r="F34" s="4">
        <v>17.416764235363949</v>
      </c>
      <c r="G34" s="4">
        <v>17.43520622262411</v>
      </c>
      <c r="H34" s="4">
        <f t="shared" ref="H34:H65" si="13">G34-F34</f>
        <v>1.8441987260160886E-2</v>
      </c>
      <c r="I34" s="4">
        <f t="shared" si="5"/>
        <v>18.441987260160886</v>
      </c>
      <c r="J34" s="4">
        <f t="shared" si="6"/>
        <v>0.61473290867202957</v>
      </c>
      <c r="K34" s="4">
        <f t="shared" si="7"/>
        <v>1.8441987260160886E-5</v>
      </c>
      <c r="L34" s="4">
        <f t="shared" ref="L34:L65" si="14">H34*12</f>
        <v>0.22130384712193063</v>
      </c>
      <c r="M34" s="4">
        <f t="shared" ref="M34:M65" si="15">K34*12</f>
        <v>2.2130384712193063E-4</v>
      </c>
      <c r="N34" s="4">
        <v>3.9950000000000006</v>
      </c>
      <c r="O34" s="4">
        <f t="shared" si="8"/>
        <v>1.9975000000000003</v>
      </c>
      <c r="P34" s="4">
        <v>1.2070000000000001</v>
      </c>
      <c r="Q34" s="4">
        <f t="shared" ref="Q34:Q65" si="16">(2*3.14159265359*O34*P34)+(2*3.14159265359*O34^2)</f>
        <v>40.218598465424492</v>
      </c>
      <c r="R34" s="4">
        <f t="shared" si="9"/>
        <v>4.021859846542449E-3</v>
      </c>
      <c r="S34" s="4">
        <f t="shared" ref="S34:S65" si="17">L34/Q34</f>
        <v>5.5025250895349631E-3</v>
      </c>
      <c r="T34" s="4">
        <f t="shared" si="10"/>
        <v>5.5025250895349632E-6</v>
      </c>
      <c r="U34" s="4">
        <f t="shared" si="11"/>
        <v>5.5025250895349632E-2</v>
      </c>
      <c r="V34" s="4">
        <f t="shared" si="12"/>
        <v>1.5284791915374898E-2</v>
      </c>
    </row>
    <row r="35" spans="1:34" x14ac:dyDescent="0.2">
      <c r="A35" s="6">
        <v>6823</v>
      </c>
      <c r="B35" s="2" t="s">
        <v>11</v>
      </c>
      <c r="C35" s="2" t="s">
        <v>32</v>
      </c>
      <c r="D35" s="1">
        <v>4</v>
      </c>
      <c r="E35" s="1">
        <v>7.85</v>
      </c>
      <c r="F35" s="2">
        <v>35.188015692275215</v>
      </c>
      <c r="G35" s="2">
        <v>32.348988086920031</v>
      </c>
      <c r="H35" s="2">
        <f t="shared" si="13"/>
        <v>-2.8390276053551844</v>
      </c>
      <c r="I35" s="2">
        <f t="shared" si="5"/>
        <v>-2839.0276053551843</v>
      </c>
      <c r="J35" s="2">
        <f t="shared" si="6"/>
        <v>-94.634253511839475</v>
      </c>
      <c r="K35" s="2">
        <f t="shared" si="7"/>
        <v>-2.8390276053551844E-3</v>
      </c>
      <c r="L35" s="2">
        <f t="shared" si="14"/>
        <v>-34.068331264262213</v>
      </c>
      <c r="M35" s="2">
        <f t="shared" si="15"/>
        <v>-3.4068331264262217E-2</v>
      </c>
      <c r="N35" s="3">
        <v>2.9260000000000002</v>
      </c>
      <c r="O35" s="3">
        <f t="shared" si="8"/>
        <v>1.4630000000000001</v>
      </c>
      <c r="P35" s="3">
        <v>1.2490000000000001</v>
      </c>
      <c r="Q35" s="2">
        <f t="shared" si="16"/>
        <v>24.929517883144573</v>
      </c>
      <c r="R35" s="2">
        <f t="shared" si="9"/>
        <v>2.4929517883144573E-3</v>
      </c>
      <c r="S35" s="9">
        <f t="shared" si="17"/>
        <v>-1.3665860456650309</v>
      </c>
      <c r="T35" s="9">
        <f t="shared" si="10"/>
        <v>-1.3665860456650309E-3</v>
      </c>
      <c r="U35" s="9">
        <f t="shared" si="11"/>
        <v>-13.665860456650311</v>
      </c>
      <c r="V35" s="9">
        <f t="shared" si="12"/>
        <v>-3.7960723490695298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">
      <c r="A36" s="6">
        <v>6833</v>
      </c>
      <c r="B36" s="2" t="s">
        <v>11</v>
      </c>
      <c r="C36" s="2" t="s">
        <v>30</v>
      </c>
      <c r="D36" s="1">
        <v>4</v>
      </c>
      <c r="E36" s="1">
        <v>7.85</v>
      </c>
      <c r="F36" s="2">
        <v>35.184875518341201</v>
      </c>
      <c r="G36" s="2">
        <v>33.119436189918162</v>
      </c>
      <c r="H36" s="2">
        <f t="shared" si="13"/>
        <v>-2.0654393284230395</v>
      </c>
      <c r="I36" s="2">
        <f t="shared" si="5"/>
        <v>-2065.4393284230396</v>
      </c>
      <c r="J36" s="2">
        <f t="shared" si="6"/>
        <v>-68.847977614101325</v>
      </c>
      <c r="K36" s="2">
        <f t="shared" si="7"/>
        <v>-2.0654393284230397E-3</v>
      </c>
      <c r="L36" s="2">
        <f t="shared" si="14"/>
        <v>-24.785271941076473</v>
      </c>
      <c r="M36" s="2">
        <f t="shared" si="15"/>
        <v>-2.4785271941076478E-2</v>
      </c>
      <c r="N36" s="3">
        <v>3.907</v>
      </c>
      <c r="O36" s="3">
        <f t="shared" si="8"/>
        <v>1.9535</v>
      </c>
      <c r="P36" s="3">
        <v>1.3029999999999999</v>
      </c>
      <c r="Q36" s="2">
        <f t="shared" si="16"/>
        <v>39.970940433356667</v>
      </c>
      <c r="R36" s="2">
        <f t="shared" si="9"/>
        <v>3.9970940433356672E-3</v>
      </c>
      <c r="S36" s="9">
        <f t="shared" si="17"/>
        <v>-0.62008228158656475</v>
      </c>
      <c r="T36" s="9">
        <f t="shared" si="10"/>
        <v>-6.2008228158656482E-4</v>
      </c>
      <c r="U36" s="9">
        <f t="shared" si="11"/>
        <v>-6.2008228158656475</v>
      </c>
      <c r="V36" s="9">
        <f t="shared" si="12"/>
        <v>-1.7224507821849022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">
      <c r="A37" s="6">
        <v>6838</v>
      </c>
      <c r="B37" s="2" t="s">
        <v>11</v>
      </c>
      <c r="C37" s="2" t="s">
        <v>30</v>
      </c>
      <c r="D37" s="1">
        <v>4</v>
      </c>
      <c r="E37" s="1">
        <v>7.85</v>
      </c>
      <c r="F37" s="2">
        <v>42.060056248876535</v>
      </c>
      <c r="G37" s="2">
        <v>40.18057169961002</v>
      </c>
      <c r="H37" s="2">
        <f t="shared" si="13"/>
        <v>-1.8794845492665146</v>
      </c>
      <c r="I37" s="2">
        <f t="shared" si="5"/>
        <v>-1879.4845492665147</v>
      </c>
      <c r="J37" s="2">
        <f t="shared" si="6"/>
        <v>-62.649484975550493</v>
      </c>
      <c r="K37" s="2">
        <f t="shared" si="7"/>
        <v>-1.8794845492665147E-3</v>
      </c>
      <c r="L37" s="2">
        <f t="shared" si="14"/>
        <v>-22.553814591198176</v>
      </c>
      <c r="M37" s="2">
        <f t="shared" si="15"/>
        <v>-2.2553814591198176E-2</v>
      </c>
      <c r="N37" s="3">
        <v>3.976</v>
      </c>
      <c r="O37" s="3">
        <f t="shared" si="8"/>
        <v>1.988</v>
      </c>
      <c r="P37" s="3">
        <v>1.831</v>
      </c>
      <c r="Q37" s="2">
        <f t="shared" si="16"/>
        <v>47.703023559983393</v>
      </c>
      <c r="R37" s="2">
        <f t="shared" si="9"/>
        <v>4.7703023559983399E-3</v>
      </c>
      <c r="S37" s="9">
        <f t="shared" si="17"/>
        <v>-0.47279633256030923</v>
      </c>
      <c r="T37" s="9">
        <f t="shared" si="10"/>
        <v>-4.7279633256030925E-4</v>
      </c>
      <c r="U37" s="9">
        <f t="shared" si="11"/>
        <v>-4.727963325603092</v>
      </c>
      <c r="V37" s="9">
        <f t="shared" si="12"/>
        <v>-1.3133231460008592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">
      <c r="A38" s="6">
        <v>6845</v>
      </c>
      <c r="B38" s="2" t="s">
        <v>11</v>
      </c>
      <c r="C38" s="2" t="s">
        <v>33</v>
      </c>
      <c r="D38" s="1">
        <v>4</v>
      </c>
      <c r="E38" s="1">
        <v>7.85</v>
      </c>
      <c r="F38" s="2">
        <v>40.400480437076986</v>
      </c>
      <c r="G38" s="2">
        <v>37.336364852539347</v>
      </c>
      <c r="H38" s="2">
        <f t="shared" si="13"/>
        <v>-3.0641155845376389</v>
      </c>
      <c r="I38" s="2">
        <f t="shared" si="5"/>
        <v>-3064.1155845376388</v>
      </c>
      <c r="J38" s="2">
        <f t="shared" si="6"/>
        <v>-102.13718615125462</v>
      </c>
      <c r="K38" s="2">
        <f t="shared" si="7"/>
        <v>-3.0641155845376388E-3</v>
      </c>
      <c r="L38" s="2">
        <f t="shared" si="14"/>
        <v>-36.769387014451667</v>
      </c>
      <c r="M38" s="2">
        <f t="shared" si="15"/>
        <v>-3.6769387014451663E-2</v>
      </c>
      <c r="N38" s="3">
        <v>3.5130000000000003</v>
      </c>
      <c r="O38" s="3">
        <f t="shared" si="8"/>
        <v>1.7565000000000002</v>
      </c>
      <c r="P38" s="3">
        <v>1.4410000000000001</v>
      </c>
      <c r="Q38" s="2">
        <f t="shared" si="16"/>
        <v>35.288936937117192</v>
      </c>
      <c r="R38" s="2">
        <f t="shared" si="9"/>
        <v>3.5288936937117195E-3</v>
      </c>
      <c r="S38" s="9">
        <f t="shared" si="17"/>
        <v>-1.0419522435592932</v>
      </c>
      <c r="T38" s="9">
        <f t="shared" si="10"/>
        <v>-1.041952243559293E-3</v>
      </c>
      <c r="U38" s="9">
        <f t="shared" si="11"/>
        <v>-10.419522435592929</v>
      </c>
      <c r="V38" s="9">
        <f t="shared" si="12"/>
        <v>-2.8943117876647029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">
      <c r="A39" s="6">
        <v>6854</v>
      </c>
      <c r="B39" s="2" t="s">
        <v>11</v>
      </c>
      <c r="C39" s="2" t="s">
        <v>29</v>
      </c>
      <c r="D39" s="1">
        <v>4</v>
      </c>
      <c r="E39" s="1">
        <v>7.85</v>
      </c>
      <c r="F39" s="2">
        <v>39.307388192830693</v>
      </c>
      <c r="G39" s="2">
        <v>37.429168103222153</v>
      </c>
      <c r="H39" s="2">
        <f t="shared" si="13"/>
        <v>-1.8782200896085399</v>
      </c>
      <c r="I39" s="2">
        <f t="shared" si="5"/>
        <v>-1878.2200896085399</v>
      </c>
      <c r="J39" s="2">
        <f t="shared" si="6"/>
        <v>-62.607336320284659</v>
      </c>
      <c r="K39" s="2">
        <f t="shared" si="7"/>
        <v>-1.8782200896085399E-3</v>
      </c>
      <c r="L39" s="2">
        <f t="shared" si="14"/>
        <v>-22.538641075302479</v>
      </c>
      <c r="M39" s="2">
        <f t="shared" si="15"/>
        <v>-2.2538641075302478E-2</v>
      </c>
      <c r="N39" s="3">
        <v>3.8990000000000005</v>
      </c>
      <c r="O39" s="3">
        <f t="shared" si="8"/>
        <v>1.9495000000000002</v>
      </c>
      <c r="P39" s="3">
        <v>1.254</v>
      </c>
      <c r="Q39" s="2">
        <f t="shared" si="16"/>
        <v>39.239894964458941</v>
      </c>
      <c r="R39" s="2">
        <f t="shared" si="9"/>
        <v>3.9239894964458941E-3</v>
      </c>
      <c r="S39" s="9">
        <f t="shared" si="17"/>
        <v>-0.57438076976802765</v>
      </c>
      <c r="T39" s="9">
        <f t="shared" si="10"/>
        <v>-5.7438076976802763E-4</v>
      </c>
      <c r="U39" s="9">
        <f t="shared" si="11"/>
        <v>-5.7438076976802765</v>
      </c>
      <c r="V39" s="9">
        <f t="shared" si="12"/>
        <v>-1.5955021382445211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">
      <c r="A40" s="6">
        <v>6856</v>
      </c>
      <c r="B40" s="2" t="s">
        <v>11</v>
      </c>
      <c r="C40" s="2" t="s">
        <v>29</v>
      </c>
      <c r="D40" s="1">
        <v>4</v>
      </c>
      <c r="E40" s="1">
        <v>7.85</v>
      </c>
      <c r="F40" s="2">
        <v>39.552790476929118</v>
      </c>
      <c r="G40" s="2">
        <v>39.175747689630249</v>
      </c>
      <c r="H40" s="2">
        <f t="shared" si="13"/>
        <v>-0.37704278729886909</v>
      </c>
      <c r="I40" s="2">
        <f t="shared" si="5"/>
        <v>-377.04278729886909</v>
      </c>
      <c r="J40" s="2">
        <f t="shared" si="6"/>
        <v>-12.568092909962303</v>
      </c>
      <c r="K40" s="2">
        <f t="shared" si="7"/>
        <v>-3.7704278729886907E-4</v>
      </c>
      <c r="L40" s="2">
        <f t="shared" si="14"/>
        <v>-4.524513447586429</v>
      </c>
      <c r="M40" s="2">
        <f t="shared" si="15"/>
        <v>-4.5245134475864288E-3</v>
      </c>
      <c r="N40" s="3">
        <v>3.84</v>
      </c>
      <c r="O40" s="3">
        <f t="shared" si="8"/>
        <v>1.92</v>
      </c>
      <c r="P40" s="3">
        <v>0.95399999999999996</v>
      </c>
      <c r="Q40" s="2">
        <f t="shared" si="16"/>
        <v>34.671119179843814</v>
      </c>
      <c r="R40" s="2">
        <f t="shared" si="9"/>
        <v>3.4671119179843814E-3</v>
      </c>
      <c r="S40" s="9">
        <f t="shared" si="17"/>
        <v>-0.13049805009515736</v>
      </c>
      <c r="T40" s="9">
        <f t="shared" si="10"/>
        <v>-1.3049805009515735E-4</v>
      </c>
      <c r="U40" s="9">
        <f t="shared" si="11"/>
        <v>-1.3049805009515736</v>
      </c>
      <c r="V40" s="9">
        <f t="shared" si="12"/>
        <v>-0.36249458359765935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">
      <c r="A41" s="6">
        <v>6865</v>
      </c>
      <c r="B41" s="2" t="s">
        <v>11</v>
      </c>
      <c r="C41" s="2" t="s">
        <v>27</v>
      </c>
      <c r="D41" s="1">
        <v>4</v>
      </c>
      <c r="E41" s="1">
        <v>7.85</v>
      </c>
      <c r="F41" s="2">
        <v>40.60147200375976</v>
      </c>
      <c r="G41" s="2">
        <v>39.290863285997936</v>
      </c>
      <c r="H41" s="2">
        <f t="shared" si="13"/>
        <v>-1.3106087177618235</v>
      </c>
      <c r="I41" s="2">
        <f t="shared" si="5"/>
        <v>-1310.6087177618235</v>
      </c>
      <c r="J41" s="2">
        <f t="shared" si="6"/>
        <v>-43.686957258727453</v>
      </c>
      <c r="K41" s="2">
        <f t="shared" si="7"/>
        <v>-1.3106087177618235E-3</v>
      </c>
      <c r="L41" s="2">
        <f t="shared" si="14"/>
        <v>-15.727304613141882</v>
      </c>
      <c r="M41" s="2">
        <f t="shared" si="15"/>
        <v>-1.5727304613141882E-2</v>
      </c>
      <c r="N41" s="3">
        <v>3.8689999999999998</v>
      </c>
      <c r="O41" s="3">
        <f t="shared" si="8"/>
        <v>1.9344999999999999</v>
      </c>
      <c r="P41" s="3">
        <v>0.98499999999999999</v>
      </c>
      <c r="Q41" s="2">
        <f t="shared" si="16"/>
        <v>35.486002761091584</v>
      </c>
      <c r="R41" s="2">
        <f t="shared" si="9"/>
        <v>3.5486002761091584E-3</v>
      </c>
      <c r="S41" s="9">
        <f t="shared" si="17"/>
        <v>-0.44319741276653429</v>
      </c>
      <c r="T41" s="9">
        <f t="shared" si="10"/>
        <v>-4.4319741276653427E-4</v>
      </c>
      <c r="U41" s="9">
        <f t="shared" si="11"/>
        <v>-4.4319741276653426</v>
      </c>
      <c r="V41" s="9">
        <f t="shared" si="12"/>
        <v>-1.2311039243514843</v>
      </c>
    </row>
    <row r="42" spans="1:34" x14ac:dyDescent="0.2">
      <c r="A42" s="6">
        <v>6879</v>
      </c>
      <c r="B42" s="2" t="s">
        <v>11</v>
      </c>
      <c r="C42" s="2" t="s">
        <v>28</v>
      </c>
      <c r="D42" s="1">
        <v>4</v>
      </c>
      <c r="E42" s="1">
        <v>7.85</v>
      </c>
      <c r="F42" s="2">
        <v>38.699178437998007</v>
      </c>
      <c r="G42" s="2">
        <v>34.830329344599484</v>
      </c>
      <c r="H42" s="2">
        <f t="shared" si="13"/>
        <v>-3.8688490933985236</v>
      </c>
      <c r="I42" s="2">
        <f t="shared" si="5"/>
        <v>-3868.8490933985236</v>
      </c>
      <c r="J42" s="2">
        <f t="shared" si="6"/>
        <v>-128.96163644661746</v>
      </c>
      <c r="K42" s="2">
        <f t="shared" si="7"/>
        <v>-3.8688490933985234E-3</v>
      </c>
      <c r="L42" s="2">
        <f t="shared" si="14"/>
        <v>-46.426189120782283</v>
      </c>
      <c r="M42" s="2">
        <f t="shared" si="15"/>
        <v>-4.642618912078228E-2</v>
      </c>
      <c r="N42" s="3">
        <v>3.0670000000000002</v>
      </c>
      <c r="O42" s="3">
        <f t="shared" si="8"/>
        <v>1.5335000000000001</v>
      </c>
      <c r="P42" s="3">
        <v>1.361</v>
      </c>
      <c r="Q42" s="2">
        <f t="shared" si="16"/>
        <v>27.889273583148455</v>
      </c>
      <c r="R42" s="2">
        <f t="shared" si="9"/>
        <v>2.7889273583148457E-3</v>
      </c>
      <c r="S42" s="9">
        <f t="shared" si="17"/>
        <v>-1.6646611100274191</v>
      </c>
      <c r="T42" s="9">
        <f t="shared" si="10"/>
        <v>-1.664661110027419E-3</v>
      </c>
      <c r="U42" s="9">
        <f t="shared" si="11"/>
        <v>-16.646611100274189</v>
      </c>
      <c r="V42" s="9">
        <f t="shared" si="12"/>
        <v>-4.6240586389650531</v>
      </c>
    </row>
    <row r="43" spans="1:34" x14ac:dyDescent="0.2">
      <c r="A43" s="6">
        <v>6882</v>
      </c>
      <c r="B43" s="2" t="s">
        <v>11</v>
      </c>
      <c r="C43" s="2" t="s">
        <v>28</v>
      </c>
      <c r="D43" s="1">
        <v>4</v>
      </c>
      <c r="E43" s="1">
        <v>7.85</v>
      </c>
      <c r="F43" s="2">
        <v>44.774770189627205</v>
      </c>
      <c r="G43" s="2">
        <v>43.6376324290447</v>
      </c>
      <c r="H43" s="2">
        <f t="shared" si="13"/>
        <v>-1.1371377605825046</v>
      </c>
      <c r="I43" s="2">
        <f t="shared" si="5"/>
        <v>-1137.1377605825046</v>
      </c>
      <c r="J43" s="2">
        <f t="shared" si="6"/>
        <v>-37.904592019416818</v>
      </c>
      <c r="K43" s="2">
        <f t="shared" si="7"/>
        <v>-1.1371377605825046E-3</v>
      </c>
      <c r="L43" s="2">
        <f t="shared" si="14"/>
        <v>-13.645653126990055</v>
      </c>
      <c r="M43" s="2">
        <f t="shared" si="15"/>
        <v>-1.3645653126990055E-2</v>
      </c>
      <c r="N43" s="3">
        <v>3.9830000000000001</v>
      </c>
      <c r="O43" s="3">
        <f t="shared" si="8"/>
        <v>1.9915</v>
      </c>
      <c r="P43" s="3">
        <v>1.4490000000000001</v>
      </c>
      <c r="Q43" s="2">
        <f t="shared" si="16"/>
        <v>43.050851056786087</v>
      </c>
      <c r="R43" s="2">
        <f t="shared" si="9"/>
        <v>4.3050851056786093E-3</v>
      </c>
      <c r="S43" s="9">
        <f t="shared" si="17"/>
        <v>-0.31696593196243206</v>
      </c>
      <c r="T43" s="9">
        <f t="shared" si="10"/>
        <v>-3.1696593196243203E-4</v>
      </c>
      <c r="U43" s="9">
        <f t="shared" si="11"/>
        <v>-3.1696593196243201</v>
      </c>
      <c r="V43" s="9">
        <f t="shared" si="12"/>
        <v>-0.88046092211786675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5" customFormat="1" x14ac:dyDescent="0.2">
      <c r="A44" s="8" t="s">
        <v>18</v>
      </c>
      <c r="B44" s="4" t="s">
        <v>12</v>
      </c>
      <c r="C44" s="4" t="s">
        <v>12</v>
      </c>
      <c r="D44" s="8">
        <v>4</v>
      </c>
      <c r="E44" s="8">
        <v>7.85</v>
      </c>
      <c r="F44" s="4">
        <v>25.449244656454173</v>
      </c>
      <c r="G44" s="4">
        <v>25.441485501529403</v>
      </c>
      <c r="H44" s="4">
        <f t="shared" si="13"/>
        <v>-7.7591549247699731E-3</v>
      </c>
      <c r="I44" s="4">
        <f t="shared" si="5"/>
        <v>-7.7591549247699731</v>
      </c>
      <c r="J44" s="4">
        <f t="shared" si="6"/>
        <v>-0.25863849749233242</v>
      </c>
      <c r="K44" s="4">
        <f t="shared" si="7"/>
        <v>-7.759154924769973E-6</v>
      </c>
      <c r="L44" s="4">
        <f t="shared" si="14"/>
        <v>-9.3109859097239678E-2</v>
      </c>
      <c r="M44" s="4">
        <f t="shared" si="15"/>
        <v>-9.3109859097239683E-5</v>
      </c>
      <c r="N44" s="4">
        <v>3.7970000000000002</v>
      </c>
      <c r="O44" s="4">
        <f t="shared" si="8"/>
        <v>1.8985000000000001</v>
      </c>
      <c r="P44" s="4">
        <v>1.345</v>
      </c>
      <c r="Q44" s="4">
        <f t="shared" si="16"/>
        <v>38.690502665977078</v>
      </c>
      <c r="R44" s="4">
        <f t="shared" si="9"/>
        <v>3.8690502665977081E-3</v>
      </c>
      <c r="S44" s="4">
        <f t="shared" si="17"/>
        <v>-2.4065300960567997E-3</v>
      </c>
      <c r="T44" s="4">
        <f t="shared" si="10"/>
        <v>-2.4065300960567996E-6</v>
      </c>
      <c r="U44" s="4">
        <f t="shared" si="11"/>
        <v>-2.4065300960567994E-2</v>
      </c>
      <c r="V44" s="4">
        <f t="shared" si="12"/>
        <v>-6.6848058223799986E-3</v>
      </c>
    </row>
    <row r="45" spans="1:34" s="5" customFormat="1" x14ac:dyDescent="0.2">
      <c r="A45" s="8" t="s">
        <v>17</v>
      </c>
      <c r="B45" s="4" t="s">
        <v>12</v>
      </c>
      <c r="C45" s="4" t="s">
        <v>12</v>
      </c>
      <c r="D45" s="8">
        <v>4</v>
      </c>
      <c r="E45" s="8">
        <v>7.85</v>
      </c>
      <c r="F45" s="4">
        <v>24.945405679703487</v>
      </c>
      <c r="G45" s="4">
        <v>24.938875918939015</v>
      </c>
      <c r="H45" s="4">
        <f t="shared" si="13"/>
        <v>-6.5297607644723143E-3</v>
      </c>
      <c r="I45" s="4">
        <f t="shared" si="5"/>
        <v>-6.5297607644723143</v>
      </c>
      <c r="J45" s="4">
        <f t="shared" si="6"/>
        <v>-0.21765869214907715</v>
      </c>
      <c r="K45" s="4">
        <f t="shared" si="7"/>
        <v>-6.5297607644723142E-6</v>
      </c>
      <c r="L45" s="4">
        <f t="shared" si="14"/>
        <v>-7.8357129173667772E-2</v>
      </c>
      <c r="M45" s="4">
        <f t="shared" si="15"/>
        <v>-7.835712917366777E-5</v>
      </c>
      <c r="N45" s="4">
        <v>3.9420000000000002</v>
      </c>
      <c r="O45" s="4">
        <f t="shared" si="8"/>
        <v>1.9710000000000001</v>
      </c>
      <c r="P45" s="4">
        <v>1.054</v>
      </c>
      <c r="Q45" s="4">
        <f t="shared" si="16"/>
        <v>37.462078677366634</v>
      </c>
      <c r="R45" s="4">
        <f t="shared" si="9"/>
        <v>3.7462078677366634E-3</v>
      </c>
      <c r="S45" s="4">
        <f t="shared" si="17"/>
        <v>-2.0916385833391728E-3</v>
      </c>
      <c r="T45" s="4">
        <f t="shared" si="10"/>
        <v>-2.0916385833391726E-6</v>
      </c>
      <c r="U45" s="4">
        <f t="shared" si="11"/>
        <v>-2.0916385833391726E-2</v>
      </c>
      <c r="V45" s="4">
        <f t="shared" si="12"/>
        <v>-5.8101071759421464E-3</v>
      </c>
    </row>
    <row r="46" spans="1:34" x14ac:dyDescent="0.2">
      <c r="A46" s="6">
        <v>6827</v>
      </c>
      <c r="B46" s="2" t="s">
        <v>11</v>
      </c>
      <c r="C46" s="2" t="s">
        <v>32</v>
      </c>
      <c r="D46" s="1">
        <v>2</v>
      </c>
      <c r="E46" s="1">
        <v>8.0500000000000007</v>
      </c>
      <c r="F46" s="2">
        <v>41.035379246004034</v>
      </c>
      <c r="G46" s="2">
        <v>39.868053289898057</v>
      </c>
      <c r="H46" s="2">
        <f t="shared" si="13"/>
        <v>-1.1673259561059766</v>
      </c>
      <c r="I46" s="2">
        <f t="shared" si="5"/>
        <v>-1167.3259561059765</v>
      </c>
      <c r="J46" s="2">
        <f t="shared" si="6"/>
        <v>-38.910865203532552</v>
      </c>
      <c r="K46" s="2">
        <f t="shared" si="7"/>
        <v>-1.1673259561059766E-3</v>
      </c>
      <c r="L46" s="2">
        <f t="shared" si="14"/>
        <v>-14.007911473271719</v>
      </c>
      <c r="M46" s="2">
        <f t="shared" si="15"/>
        <v>-1.4007911473271718E-2</v>
      </c>
      <c r="N46" s="3">
        <v>3.9140000000000001</v>
      </c>
      <c r="O46" s="3">
        <f t="shared" si="8"/>
        <v>1.9570000000000001</v>
      </c>
      <c r="P46" s="3">
        <v>1.4330000000000001</v>
      </c>
      <c r="Q46" s="2">
        <f t="shared" si="16"/>
        <v>41.684096460452778</v>
      </c>
      <c r="R46" s="2">
        <f t="shared" si="9"/>
        <v>4.1684096460452777E-3</v>
      </c>
      <c r="S46" s="9">
        <f t="shared" si="17"/>
        <v>-0.33604930087813067</v>
      </c>
      <c r="T46" s="9">
        <f t="shared" si="10"/>
        <v>-3.3604930087813067E-4</v>
      </c>
      <c r="U46" s="9">
        <f t="shared" si="11"/>
        <v>-3.3604930087813072</v>
      </c>
      <c r="V46" s="9">
        <f t="shared" si="12"/>
        <v>-0.93347028021702971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2">
      <c r="A47" s="6">
        <v>6831</v>
      </c>
      <c r="B47" s="2" t="s">
        <v>11</v>
      </c>
      <c r="C47" s="2" t="s">
        <v>30</v>
      </c>
      <c r="D47" s="1">
        <v>2</v>
      </c>
      <c r="E47" s="1">
        <v>8.0500000000000007</v>
      </c>
      <c r="F47" s="2">
        <v>24.430819708989187</v>
      </c>
      <c r="G47" s="2">
        <v>22.70856058163011</v>
      </c>
      <c r="H47" s="2">
        <f t="shared" si="13"/>
        <v>-1.7222591273590773</v>
      </c>
      <c r="I47" s="2">
        <f t="shared" si="5"/>
        <v>-1722.2591273590772</v>
      </c>
      <c r="J47" s="2">
        <f t="shared" si="6"/>
        <v>-57.408637578635904</v>
      </c>
      <c r="K47" s="2">
        <f t="shared" si="7"/>
        <v>-1.7222591273590774E-3</v>
      </c>
      <c r="L47" s="2">
        <f t="shared" si="14"/>
        <v>-20.667109528308927</v>
      </c>
      <c r="M47" s="2">
        <f t="shared" si="15"/>
        <v>-2.0667109528308927E-2</v>
      </c>
      <c r="N47" s="3">
        <v>3.2590000000000003</v>
      </c>
      <c r="O47" s="3">
        <f t="shared" si="8"/>
        <v>1.6295000000000002</v>
      </c>
      <c r="P47" s="3">
        <v>1.179</v>
      </c>
      <c r="Q47" s="2">
        <f t="shared" si="16"/>
        <v>28.754688111432898</v>
      </c>
      <c r="R47" s="2">
        <f t="shared" si="9"/>
        <v>2.8754688111432901E-3</v>
      </c>
      <c r="S47" s="9">
        <f t="shared" si="17"/>
        <v>-0.718738782636688</v>
      </c>
      <c r="T47" s="9">
        <f t="shared" si="10"/>
        <v>-7.18738782636688E-4</v>
      </c>
      <c r="U47" s="9">
        <f t="shared" si="11"/>
        <v>-7.18738782636688</v>
      </c>
      <c r="V47" s="9">
        <f t="shared" si="12"/>
        <v>-1.9964966184352444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">
      <c r="A48" s="6">
        <v>6841</v>
      </c>
      <c r="B48" s="2" t="s">
        <v>11</v>
      </c>
      <c r="C48" s="2" t="s">
        <v>33</v>
      </c>
      <c r="D48" s="1">
        <v>2</v>
      </c>
      <c r="E48" s="1">
        <v>8.0500000000000007</v>
      </c>
      <c r="F48" s="2">
        <v>26.184284041460064</v>
      </c>
      <c r="G48" s="2">
        <v>24.296919924888225</v>
      </c>
      <c r="H48" s="2">
        <f t="shared" si="13"/>
        <v>-1.8873641165718382</v>
      </c>
      <c r="I48" s="2">
        <f t="shared" si="5"/>
        <v>-1887.3641165718382</v>
      </c>
      <c r="J48" s="2">
        <f t="shared" si="6"/>
        <v>-62.912137219061272</v>
      </c>
      <c r="K48" s="2">
        <f t="shared" si="7"/>
        <v>-1.8873641165718382E-3</v>
      </c>
      <c r="L48" s="2">
        <f t="shared" si="14"/>
        <v>-22.648369398862059</v>
      </c>
      <c r="M48" s="2">
        <f t="shared" si="15"/>
        <v>-2.2648369398862059E-2</v>
      </c>
      <c r="N48" s="3">
        <v>3.3010000000000002</v>
      </c>
      <c r="O48" s="3">
        <f t="shared" si="8"/>
        <v>1.6505000000000001</v>
      </c>
      <c r="P48" s="3">
        <v>1.143</v>
      </c>
      <c r="Q48" s="2">
        <f t="shared" si="16"/>
        <v>28.9697049958299</v>
      </c>
      <c r="R48" s="2">
        <f t="shared" si="9"/>
        <v>2.89697049958299E-3</v>
      </c>
      <c r="S48" s="9">
        <f t="shared" si="17"/>
        <v>-0.78179496139578297</v>
      </c>
      <c r="T48" s="9">
        <f t="shared" si="10"/>
        <v>-7.8179496139578301E-4</v>
      </c>
      <c r="U48" s="9">
        <f t="shared" si="11"/>
        <v>-7.8179496139578299</v>
      </c>
      <c r="V48" s="9">
        <f t="shared" si="12"/>
        <v>-2.1716526705438417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">
      <c r="A49" s="6">
        <v>6855</v>
      </c>
      <c r="B49" s="2" t="s">
        <v>11</v>
      </c>
      <c r="C49" s="2" t="s">
        <v>29</v>
      </c>
      <c r="D49" s="1">
        <v>2</v>
      </c>
      <c r="E49" s="1">
        <v>8.0500000000000007</v>
      </c>
      <c r="F49" s="2">
        <v>28.741909504981312</v>
      </c>
      <c r="G49" s="2">
        <v>27.81037641135558</v>
      </c>
      <c r="H49" s="2">
        <f t="shared" si="13"/>
        <v>-0.93153309362573111</v>
      </c>
      <c r="I49" s="2">
        <f t="shared" si="5"/>
        <v>-931.53309362573111</v>
      </c>
      <c r="J49" s="2">
        <f t="shared" si="6"/>
        <v>-31.051103120857704</v>
      </c>
      <c r="K49" s="2">
        <f t="shared" si="7"/>
        <v>-9.315330936257311E-4</v>
      </c>
      <c r="L49" s="2">
        <f t="shared" si="14"/>
        <v>-11.178397123508773</v>
      </c>
      <c r="M49" s="2">
        <f t="shared" si="15"/>
        <v>-1.1178397123508772E-2</v>
      </c>
      <c r="N49" s="3">
        <v>3.7200000000000006</v>
      </c>
      <c r="O49" s="3">
        <f t="shared" si="8"/>
        <v>1.8600000000000003</v>
      </c>
      <c r="P49" s="3">
        <v>0.80299999999999994</v>
      </c>
      <c r="Q49" s="2">
        <f t="shared" si="16"/>
        <v>31.12174779981784</v>
      </c>
      <c r="R49" s="2">
        <f t="shared" si="9"/>
        <v>3.1121747799817841E-3</v>
      </c>
      <c r="S49" s="9">
        <f t="shared" si="17"/>
        <v>-0.35918281953220516</v>
      </c>
      <c r="T49" s="9">
        <f t="shared" si="10"/>
        <v>-3.5918281953220511E-4</v>
      </c>
      <c r="U49" s="9">
        <f t="shared" si="11"/>
        <v>-3.591828195322051</v>
      </c>
      <c r="V49" s="9">
        <f t="shared" si="12"/>
        <v>-0.99773005425612538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">
      <c r="A50" s="6">
        <v>6863</v>
      </c>
      <c r="B50" s="2" t="s">
        <v>11</v>
      </c>
      <c r="C50" s="2" t="s">
        <v>29</v>
      </c>
      <c r="D50" s="1">
        <v>2</v>
      </c>
      <c r="E50" s="1">
        <v>8.0500000000000007</v>
      </c>
      <c r="F50" s="2">
        <v>30.814862715669978</v>
      </c>
      <c r="G50" s="2">
        <v>29.708680531154471</v>
      </c>
      <c r="H50" s="2">
        <f t="shared" si="13"/>
        <v>-1.1061821845155073</v>
      </c>
      <c r="I50" s="2">
        <f t="shared" si="5"/>
        <v>-1106.1821845155073</v>
      </c>
      <c r="J50" s="2">
        <f t="shared" si="6"/>
        <v>-36.872739483850246</v>
      </c>
      <c r="K50" s="2">
        <f t="shared" si="7"/>
        <v>-1.1061821845155073E-3</v>
      </c>
      <c r="L50" s="2">
        <f t="shared" si="14"/>
        <v>-13.274186214186088</v>
      </c>
      <c r="M50" s="2">
        <f t="shared" si="15"/>
        <v>-1.3274186214186088E-2</v>
      </c>
      <c r="N50" s="3">
        <v>3.89</v>
      </c>
      <c r="O50" s="3">
        <f t="shared" si="8"/>
        <v>1.9450000000000001</v>
      </c>
      <c r="P50" s="3">
        <v>0.97300000000000009</v>
      </c>
      <c r="Q50" s="2">
        <f t="shared" si="16"/>
        <v>35.660281042753169</v>
      </c>
      <c r="R50" s="2">
        <f t="shared" si="9"/>
        <v>3.5660281042753173E-3</v>
      </c>
      <c r="S50" s="9">
        <f t="shared" si="17"/>
        <v>-0.37224008970292871</v>
      </c>
      <c r="T50" s="9">
        <f t="shared" si="10"/>
        <v>-3.7224008970292871E-4</v>
      </c>
      <c r="U50" s="9">
        <f t="shared" si="11"/>
        <v>-3.7224008970292868</v>
      </c>
      <c r="V50" s="9">
        <f t="shared" si="12"/>
        <v>-1.0340002491748019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">
      <c r="A51" s="6">
        <v>6864</v>
      </c>
      <c r="B51" s="2" t="s">
        <v>11</v>
      </c>
      <c r="C51" s="2" t="s">
        <v>27</v>
      </c>
      <c r="D51" s="1">
        <v>2</v>
      </c>
      <c r="E51" s="1">
        <v>8.0500000000000007</v>
      </c>
      <c r="F51" s="2">
        <v>37.796433676313519</v>
      </c>
      <c r="G51" s="2">
        <v>37.793211415551703</v>
      </c>
      <c r="H51" s="2">
        <f t="shared" si="13"/>
        <v>-3.2222607618166421E-3</v>
      </c>
      <c r="I51" s="2">
        <f t="shared" si="5"/>
        <v>-3.2222607618166421</v>
      </c>
      <c r="J51" s="2">
        <f t="shared" si="6"/>
        <v>-0.10740869206055474</v>
      </c>
      <c r="K51" s="2">
        <f t="shared" si="7"/>
        <v>-3.2222607618166422E-6</v>
      </c>
      <c r="L51" s="2">
        <f t="shared" si="14"/>
        <v>-3.8667129141799705E-2</v>
      </c>
      <c r="M51" s="2">
        <f t="shared" si="15"/>
        <v>-3.8667129141799706E-5</v>
      </c>
      <c r="N51" s="3">
        <v>3.8010000000000002</v>
      </c>
      <c r="O51" s="3">
        <f t="shared" si="8"/>
        <v>1.9005000000000001</v>
      </c>
      <c r="P51" s="3">
        <v>1.4730000000000001</v>
      </c>
      <c r="Q51" s="2">
        <f t="shared" si="16"/>
        <v>40.283616866983174</v>
      </c>
      <c r="R51" s="2">
        <f t="shared" si="9"/>
        <v>4.0283616866983174E-3</v>
      </c>
      <c r="S51" s="9">
        <f t="shared" si="17"/>
        <v>-9.5987232897877257E-4</v>
      </c>
      <c r="T51" s="9">
        <f t="shared" si="10"/>
        <v>-9.5987232897877252E-7</v>
      </c>
      <c r="U51" s="9">
        <f t="shared" si="11"/>
        <v>-9.5987232897877268E-3</v>
      </c>
      <c r="V51" s="9">
        <f t="shared" si="12"/>
        <v>-2.666312024941035E-3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">
      <c r="A52" s="6">
        <v>6873</v>
      </c>
      <c r="B52" s="2" t="s">
        <v>11</v>
      </c>
      <c r="C52" s="2" t="s">
        <v>27</v>
      </c>
      <c r="D52" s="1">
        <v>2</v>
      </c>
      <c r="E52" s="1">
        <v>8.0500000000000007</v>
      </c>
      <c r="F52" s="2">
        <v>44.279772510954786</v>
      </c>
      <c r="G52" s="2">
        <v>43.471781668942938</v>
      </c>
      <c r="H52" s="2">
        <f t="shared" si="13"/>
        <v>-0.80799084201184712</v>
      </c>
      <c r="I52" s="2">
        <f t="shared" si="5"/>
        <v>-807.99084201184712</v>
      </c>
      <c r="J52" s="2">
        <f t="shared" si="6"/>
        <v>-26.933028067061571</v>
      </c>
      <c r="K52" s="2">
        <f t="shared" si="7"/>
        <v>-8.0799084201184715E-4</v>
      </c>
      <c r="L52" s="2">
        <f t="shared" si="14"/>
        <v>-9.6958901041421655</v>
      </c>
      <c r="M52" s="2">
        <f t="shared" si="15"/>
        <v>-9.6958901041421658E-3</v>
      </c>
      <c r="N52" s="3">
        <v>3.6710000000000003</v>
      </c>
      <c r="O52" s="3">
        <f t="shared" si="8"/>
        <v>1.8355000000000001</v>
      </c>
      <c r="P52" s="3">
        <v>1.7250000000000001</v>
      </c>
      <c r="Q52" s="2">
        <f t="shared" si="16"/>
        <v>41.062486800846521</v>
      </c>
      <c r="R52" s="2">
        <f t="shared" si="9"/>
        <v>4.1062486800846525E-3</v>
      </c>
      <c r="S52" s="9">
        <f t="shared" si="17"/>
        <v>-0.23612525347447491</v>
      </c>
      <c r="T52" s="9">
        <f t="shared" si="10"/>
        <v>-2.3612525347447492E-4</v>
      </c>
      <c r="U52" s="9">
        <f t="shared" si="11"/>
        <v>-2.3612525347447488</v>
      </c>
      <c r="V52" s="9">
        <f t="shared" si="12"/>
        <v>-0.65590348187354142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">
      <c r="A53" s="6">
        <v>6883</v>
      </c>
      <c r="B53" s="2" t="s">
        <v>11</v>
      </c>
      <c r="C53" s="2" t="s">
        <v>28</v>
      </c>
      <c r="D53" s="1">
        <v>2</v>
      </c>
      <c r="E53" s="1">
        <v>8.0500000000000007</v>
      </c>
      <c r="F53" s="2">
        <v>36.820679469037643</v>
      </c>
      <c r="G53" s="2">
        <v>34.687263149414683</v>
      </c>
      <c r="H53" s="2">
        <f t="shared" si="13"/>
        <v>-2.1334163196229596</v>
      </c>
      <c r="I53" s="2">
        <f t="shared" si="5"/>
        <v>-2133.4163196229597</v>
      </c>
      <c r="J53" s="2">
        <f t="shared" si="6"/>
        <v>-71.113877320765326</v>
      </c>
      <c r="K53" s="2">
        <f t="shared" si="7"/>
        <v>-2.1334163196229596E-3</v>
      </c>
      <c r="L53" s="2">
        <f t="shared" si="14"/>
        <v>-25.600995835475516</v>
      </c>
      <c r="M53" s="2">
        <f t="shared" si="15"/>
        <v>-2.5600995835475517E-2</v>
      </c>
      <c r="N53" s="3">
        <v>3.6909999999999998</v>
      </c>
      <c r="O53" s="3">
        <f t="shared" si="8"/>
        <v>1.8454999999999999</v>
      </c>
      <c r="P53" s="3">
        <v>1.5190000000000001</v>
      </c>
      <c r="Q53" s="2">
        <f t="shared" si="16"/>
        <v>39.013458390766118</v>
      </c>
      <c r="R53" s="2">
        <f t="shared" si="9"/>
        <v>3.9013458390766121E-3</v>
      </c>
      <c r="S53" s="9">
        <f t="shared" si="17"/>
        <v>-0.65620934137781728</v>
      </c>
      <c r="T53" s="9">
        <f t="shared" si="10"/>
        <v>-6.5620934137781734E-4</v>
      </c>
      <c r="U53" s="9">
        <f t="shared" si="11"/>
        <v>-6.5620934137781735</v>
      </c>
      <c r="V53" s="9">
        <f t="shared" si="12"/>
        <v>-1.8228037260494927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">
      <c r="A54" s="6">
        <v>6887</v>
      </c>
      <c r="B54" s="2" t="s">
        <v>11</v>
      </c>
      <c r="C54" s="2" t="s">
        <v>28</v>
      </c>
      <c r="D54" s="1">
        <v>2</v>
      </c>
      <c r="E54" s="1">
        <v>8.0500000000000007</v>
      </c>
      <c r="F54" s="2">
        <v>25.695245794595426</v>
      </c>
      <c r="G54" s="2">
        <v>24.561758408506506</v>
      </c>
      <c r="H54" s="2">
        <f t="shared" si="13"/>
        <v>-1.1334873860889196</v>
      </c>
      <c r="I54" s="2">
        <f t="shared" si="5"/>
        <v>-1133.4873860889197</v>
      </c>
      <c r="J54" s="2">
        <f t="shared" si="6"/>
        <v>-37.782912869630657</v>
      </c>
      <c r="K54" s="2">
        <f t="shared" si="7"/>
        <v>-1.1334873860889196E-3</v>
      </c>
      <c r="L54" s="2">
        <f t="shared" si="14"/>
        <v>-13.601848633067036</v>
      </c>
      <c r="M54" s="2">
        <f t="shared" si="15"/>
        <v>-1.3601848633067036E-2</v>
      </c>
      <c r="N54" s="3">
        <v>2.8140000000000001</v>
      </c>
      <c r="O54" s="3">
        <f t="shared" si="8"/>
        <v>1.407</v>
      </c>
      <c r="P54" s="3">
        <v>0.71200000000000008</v>
      </c>
      <c r="Q54" s="2">
        <f t="shared" si="16"/>
        <v>18.732896019941592</v>
      </c>
      <c r="R54" s="2">
        <f t="shared" si="9"/>
        <v>1.8732896019941592E-3</v>
      </c>
      <c r="S54" s="9">
        <f t="shared" si="17"/>
        <v>-0.72609427920741998</v>
      </c>
      <c r="T54" s="9">
        <f t="shared" si="10"/>
        <v>-7.2609427920741992E-4</v>
      </c>
      <c r="U54" s="9">
        <f t="shared" si="11"/>
        <v>-7.2609427920741991</v>
      </c>
      <c r="V54" s="9">
        <f t="shared" si="12"/>
        <v>-2.0169285533539445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s="5" customFormat="1" x14ac:dyDescent="0.2">
      <c r="A55" s="8" t="s">
        <v>13</v>
      </c>
      <c r="B55" s="4" t="s">
        <v>12</v>
      </c>
      <c r="C55" s="4" t="s">
        <v>12</v>
      </c>
      <c r="D55" s="8">
        <v>2</v>
      </c>
      <c r="E55" s="8">
        <v>8.0500000000000007</v>
      </c>
      <c r="F55" s="4">
        <v>16.43876168093847</v>
      </c>
      <c r="G55" s="4">
        <v>16.446987549536793</v>
      </c>
      <c r="H55" s="4">
        <f t="shared" si="13"/>
        <v>8.2258685983234159E-3</v>
      </c>
      <c r="I55" s="4">
        <f t="shared" si="5"/>
        <v>8.2258685983234159</v>
      </c>
      <c r="J55" s="4">
        <f t="shared" si="6"/>
        <v>0.27419561994411384</v>
      </c>
      <c r="K55" s="4">
        <f t="shared" si="7"/>
        <v>8.2258685983234159E-6</v>
      </c>
      <c r="L55" s="4">
        <f t="shared" si="14"/>
        <v>9.8710423179880991E-2</v>
      </c>
      <c r="M55" s="4">
        <f t="shared" si="15"/>
        <v>9.8710423179880984E-5</v>
      </c>
      <c r="N55" s="4">
        <v>4.0030000000000001</v>
      </c>
      <c r="O55" s="4">
        <f t="shared" si="8"/>
        <v>2.0015000000000001</v>
      </c>
      <c r="P55" s="4">
        <v>1.2290000000000001</v>
      </c>
      <c r="Q55" s="4">
        <f t="shared" si="16"/>
        <v>40.626107014892249</v>
      </c>
      <c r="R55" s="4">
        <f t="shared" si="9"/>
        <v>4.0626107014892247E-3</v>
      </c>
      <c r="S55" s="4">
        <f t="shared" si="17"/>
        <v>2.429728822988057E-3</v>
      </c>
      <c r="T55" s="4">
        <f t="shared" si="10"/>
        <v>2.4297288229880567E-6</v>
      </c>
      <c r="U55" s="4">
        <f t="shared" si="11"/>
        <v>2.429728822988057E-2</v>
      </c>
      <c r="V55" s="4">
        <f t="shared" si="12"/>
        <v>6.74924673052238E-3</v>
      </c>
    </row>
    <row r="56" spans="1:34" s="5" customFormat="1" x14ac:dyDescent="0.2">
      <c r="A56" s="8" t="s">
        <v>14</v>
      </c>
      <c r="B56" s="4" t="s">
        <v>12</v>
      </c>
      <c r="C56" s="4" t="s">
        <v>12</v>
      </c>
      <c r="D56" s="8">
        <v>2</v>
      </c>
      <c r="E56" s="8">
        <v>8.0500000000000007</v>
      </c>
      <c r="F56" s="4">
        <v>18.327617387464354</v>
      </c>
      <c r="G56" s="4">
        <v>18.330631293317939</v>
      </c>
      <c r="H56" s="4">
        <f t="shared" si="13"/>
        <v>3.0139058535851859E-3</v>
      </c>
      <c r="I56" s="4">
        <f t="shared" si="5"/>
        <v>3.0139058535851859</v>
      </c>
      <c r="J56" s="4">
        <f t="shared" si="6"/>
        <v>0.10046352845283953</v>
      </c>
      <c r="K56" s="4">
        <f t="shared" si="7"/>
        <v>3.0139058535851859E-6</v>
      </c>
      <c r="L56" s="4">
        <f t="shared" si="14"/>
        <v>3.6166870243022231E-2</v>
      </c>
      <c r="M56" s="4">
        <f t="shared" si="15"/>
        <v>3.6166870243022229E-5</v>
      </c>
      <c r="N56" s="4">
        <v>3.9960000000000004</v>
      </c>
      <c r="O56" s="4">
        <f t="shared" si="8"/>
        <v>1.9980000000000002</v>
      </c>
      <c r="P56" s="4">
        <v>0.98699999999999999</v>
      </c>
      <c r="Q56" s="4">
        <f t="shared" si="16"/>
        <v>37.473105667580747</v>
      </c>
      <c r="R56" s="4">
        <f t="shared" si="9"/>
        <v>3.7473105667580747E-3</v>
      </c>
      <c r="S56" s="4">
        <f t="shared" si="17"/>
        <v>9.6514205584810695E-4</v>
      </c>
      <c r="T56" s="4">
        <f t="shared" si="10"/>
        <v>9.6514205584810684E-7</v>
      </c>
      <c r="U56" s="4">
        <f t="shared" si="11"/>
        <v>9.6514205584810695E-3</v>
      </c>
      <c r="V56" s="4">
        <f t="shared" si="12"/>
        <v>2.6809501551336304E-3</v>
      </c>
    </row>
    <row r="57" spans="1:34" x14ac:dyDescent="0.2">
      <c r="A57" s="6">
        <v>6824</v>
      </c>
      <c r="B57" s="2" t="s">
        <v>11</v>
      </c>
      <c r="C57" s="2" t="s">
        <v>32</v>
      </c>
      <c r="D57" s="1">
        <v>8</v>
      </c>
      <c r="E57" s="1">
        <v>8.0500000000000007</v>
      </c>
      <c r="F57" s="2">
        <v>27.783023251050015</v>
      </c>
      <c r="G57" s="2">
        <v>26.744404423852419</v>
      </c>
      <c r="H57" s="2">
        <f t="shared" si="13"/>
        <v>-1.0386188271975954</v>
      </c>
      <c r="I57" s="2">
        <f t="shared" si="5"/>
        <v>-1038.6188271975952</v>
      </c>
      <c r="J57" s="2">
        <f t="shared" si="6"/>
        <v>-34.620627573253174</v>
      </c>
      <c r="K57" s="2">
        <f t="shared" si="7"/>
        <v>-1.0386188271975954E-3</v>
      </c>
      <c r="L57" s="2">
        <f t="shared" si="14"/>
        <v>-12.463425926371144</v>
      </c>
      <c r="M57" s="2">
        <f t="shared" si="15"/>
        <v>-1.2463425926371145E-2</v>
      </c>
      <c r="N57" s="3">
        <v>3.6659999999999999</v>
      </c>
      <c r="O57" s="3">
        <f t="shared" si="8"/>
        <v>1.833</v>
      </c>
      <c r="P57" s="3">
        <v>0.92100000000000015</v>
      </c>
      <c r="Q57" s="2">
        <f t="shared" si="16"/>
        <v>31.71803465183983</v>
      </c>
      <c r="R57" s="2">
        <f t="shared" si="9"/>
        <v>3.1718034651839833E-3</v>
      </c>
      <c r="S57" s="9">
        <f t="shared" si="17"/>
        <v>-0.39294445772503728</v>
      </c>
      <c r="T57" s="9">
        <f t="shared" si="10"/>
        <v>-3.9294445772503734E-4</v>
      </c>
      <c r="U57" s="9">
        <f t="shared" si="11"/>
        <v>-3.929444577250373</v>
      </c>
      <c r="V57" s="9">
        <f t="shared" si="12"/>
        <v>-1.0915123825695479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">
      <c r="A58" s="6">
        <v>6834</v>
      </c>
      <c r="B58" s="2" t="s">
        <v>11</v>
      </c>
      <c r="C58" s="2" t="s">
        <v>30</v>
      </c>
      <c r="D58" s="1">
        <v>8</v>
      </c>
      <c r="E58" s="1">
        <v>8.0500000000000007</v>
      </c>
      <c r="F58" s="2">
        <v>30.790067362073184</v>
      </c>
      <c r="G58" s="2">
        <v>29.402681537548673</v>
      </c>
      <c r="H58" s="2">
        <f t="shared" si="13"/>
        <v>-1.387385824524511</v>
      </c>
      <c r="I58" s="2">
        <f t="shared" si="5"/>
        <v>-1387.385824524511</v>
      </c>
      <c r="J58" s="2">
        <f t="shared" si="6"/>
        <v>-46.246194150817033</v>
      </c>
      <c r="K58" s="2">
        <f t="shared" si="7"/>
        <v>-1.387385824524511E-3</v>
      </c>
      <c r="L58" s="2">
        <f t="shared" si="14"/>
        <v>-16.648629894294132</v>
      </c>
      <c r="M58" s="2">
        <f t="shared" si="15"/>
        <v>-1.6648629894294133E-2</v>
      </c>
      <c r="N58" s="3">
        <v>3.7170000000000005</v>
      </c>
      <c r="O58" s="3">
        <f t="shared" si="8"/>
        <v>1.8585000000000003</v>
      </c>
      <c r="P58" s="3">
        <v>1.1740000000000002</v>
      </c>
      <c r="Q58" s="2">
        <f t="shared" si="16"/>
        <v>35.411411926717406</v>
      </c>
      <c r="R58" s="2">
        <f t="shared" si="9"/>
        <v>3.5411411926717408E-3</v>
      </c>
      <c r="S58" s="9">
        <f t="shared" si="17"/>
        <v>-0.47014871727644886</v>
      </c>
      <c r="T58" s="9">
        <f t="shared" si="10"/>
        <v>-4.7014871727644894E-4</v>
      </c>
      <c r="U58" s="9">
        <f t="shared" si="11"/>
        <v>-4.7014871727644891</v>
      </c>
      <c r="V58" s="9">
        <f t="shared" si="12"/>
        <v>-1.3059686591012469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">
      <c r="A59" s="6">
        <v>6853</v>
      </c>
      <c r="B59" s="2" t="s">
        <v>11</v>
      </c>
      <c r="C59" s="2" t="s">
        <v>29</v>
      </c>
      <c r="D59" s="1">
        <v>8</v>
      </c>
      <c r="E59" s="1">
        <v>8.0500000000000007</v>
      </c>
      <c r="F59" s="2">
        <v>31.989460348136564</v>
      </c>
      <c r="G59" s="2">
        <v>31.222157282276683</v>
      </c>
      <c r="H59" s="2">
        <f t="shared" si="13"/>
        <v>-0.76730306585988117</v>
      </c>
      <c r="I59" s="2">
        <f t="shared" si="5"/>
        <v>-767.30306585988114</v>
      </c>
      <c r="J59" s="2">
        <f t="shared" si="6"/>
        <v>-25.576768861996037</v>
      </c>
      <c r="K59" s="2">
        <f t="shared" si="7"/>
        <v>-7.6730306585988124E-4</v>
      </c>
      <c r="L59" s="2">
        <f t="shared" si="14"/>
        <v>-9.2076367903185741</v>
      </c>
      <c r="M59" s="2">
        <f t="shared" si="15"/>
        <v>-9.2076367903185744E-3</v>
      </c>
      <c r="N59" s="3">
        <v>3.9220000000000002</v>
      </c>
      <c r="O59" s="3">
        <f t="shared" si="8"/>
        <v>1.9610000000000001</v>
      </c>
      <c r="P59" s="3">
        <v>0.754</v>
      </c>
      <c r="Q59" s="2">
        <f t="shared" si="16"/>
        <v>33.452401141736651</v>
      </c>
      <c r="R59" s="2">
        <f t="shared" si="9"/>
        <v>3.3452401141736651E-3</v>
      </c>
      <c r="S59" s="9">
        <f t="shared" si="17"/>
        <v>-0.27524591587031794</v>
      </c>
      <c r="T59" s="9">
        <f t="shared" si="10"/>
        <v>-2.7524591587031798E-4</v>
      </c>
      <c r="U59" s="9">
        <f t="shared" si="11"/>
        <v>-2.7524591587031795</v>
      </c>
      <c r="V59" s="9">
        <f t="shared" si="12"/>
        <v>-0.76457198852866093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">
      <c r="A60" s="6">
        <v>6862</v>
      </c>
      <c r="B60" s="2" t="s">
        <v>11</v>
      </c>
      <c r="C60" s="2" t="s">
        <v>29</v>
      </c>
      <c r="D60" s="1">
        <v>8</v>
      </c>
      <c r="E60" s="1">
        <v>8.0500000000000007</v>
      </c>
      <c r="F60" s="2">
        <v>33.143117731054204</v>
      </c>
      <c r="G60" s="2">
        <v>31.292578394430471</v>
      </c>
      <c r="H60" s="2">
        <f t="shared" si="13"/>
        <v>-1.8505393366237328</v>
      </c>
      <c r="I60" s="2">
        <f t="shared" si="5"/>
        <v>-1850.5393366237329</v>
      </c>
      <c r="J60" s="2">
        <f t="shared" si="6"/>
        <v>-61.684644554124432</v>
      </c>
      <c r="K60" s="2">
        <f t="shared" si="7"/>
        <v>-1.8505393366237328E-3</v>
      </c>
      <c r="L60" s="2">
        <f t="shared" si="14"/>
        <v>-22.206472039484794</v>
      </c>
      <c r="M60" s="2">
        <f t="shared" si="15"/>
        <v>-2.2206472039484795E-2</v>
      </c>
      <c r="N60" s="3">
        <v>3.95</v>
      </c>
      <c r="O60" s="3">
        <f t="shared" si="8"/>
        <v>1.9750000000000001</v>
      </c>
      <c r="P60" s="3">
        <v>1.1420000000000001</v>
      </c>
      <c r="Q60" s="2">
        <f t="shared" si="16"/>
        <v>38.679759989898123</v>
      </c>
      <c r="R60" s="2">
        <f t="shared" si="9"/>
        <v>3.8679759989898124E-3</v>
      </c>
      <c r="S60" s="9">
        <f t="shared" si="17"/>
        <v>-0.57411090568515399</v>
      </c>
      <c r="T60" s="9">
        <f t="shared" si="10"/>
        <v>-5.7411090568515401E-4</v>
      </c>
      <c r="U60" s="9">
        <f t="shared" si="11"/>
        <v>-5.7411090568515402</v>
      </c>
      <c r="V60" s="9">
        <f t="shared" si="12"/>
        <v>-1.5947525157920945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">
      <c r="A61" s="6">
        <v>6874</v>
      </c>
      <c r="B61" s="2" t="s">
        <v>11</v>
      </c>
      <c r="C61" s="2" t="s">
        <v>27</v>
      </c>
      <c r="D61" s="1">
        <v>8</v>
      </c>
      <c r="E61" s="1">
        <v>8.0500000000000007</v>
      </c>
      <c r="F61" s="2">
        <v>34.178430445729752</v>
      </c>
      <c r="G61" s="2">
        <v>33.692695739395987</v>
      </c>
      <c r="H61" s="2">
        <f t="shared" si="13"/>
        <v>-0.48573470633376559</v>
      </c>
      <c r="I61" s="2">
        <f t="shared" si="5"/>
        <v>-485.73470633376559</v>
      </c>
      <c r="J61" s="2">
        <f t="shared" si="6"/>
        <v>-16.191156877792185</v>
      </c>
      <c r="K61" s="2">
        <f t="shared" si="7"/>
        <v>-4.857347063337656E-4</v>
      </c>
      <c r="L61" s="2">
        <f t="shared" si="14"/>
        <v>-5.828816476005187</v>
      </c>
      <c r="M61" s="2">
        <f t="shared" si="15"/>
        <v>-5.8288164760051872E-3</v>
      </c>
      <c r="N61" s="3">
        <v>3.9090000000000007</v>
      </c>
      <c r="O61" s="3">
        <f t="shared" si="8"/>
        <v>1.9545000000000003</v>
      </c>
      <c r="P61" s="3">
        <v>1.0010000000000001</v>
      </c>
      <c r="Q61" s="2">
        <f t="shared" si="16"/>
        <v>36.294975435761636</v>
      </c>
      <c r="R61" s="2">
        <f t="shared" si="9"/>
        <v>3.6294975435761639E-3</v>
      </c>
      <c r="S61" s="9">
        <f t="shared" si="17"/>
        <v>-0.16059568593238452</v>
      </c>
      <c r="T61" s="9">
        <f t="shared" si="10"/>
        <v>-1.6059568593238454E-4</v>
      </c>
      <c r="U61" s="9">
        <f t="shared" si="11"/>
        <v>-1.6059568593238451</v>
      </c>
      <c r="V61" s="9">
        <f t="shared" si="12"/>
        <v>-0.44609912758995701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">
      <c r="A62" s="6">
        <v>6876</v>
      </c>
      <c r="B62" s="2" t="s">
        <v>11</v>
      </c>
      <c r="C62" s="2" t="s">
        <v>28</v>
      </c>
      <c r="D62" s="1">
        <v>8</v>
      </c>
      <c r="E62" s="1">
        <v>8.0500000000000007</v>
      </c>
      <c r="F62" s="2">
        <v>43.188127812478037</v>
      </c>
      <c r="G62" s="2">
        <v>41.232125166440298</v>
      </c>
      <c r="H62" s="2">
        <f t="shared" si="13"/>
        <v>-1.9560026460377387</v>
      </c>
      <c r="I62" s="2">
        <f t="shared" si="5"/>
        <v>-1956.0026460377387</v>
      </c>
      <c r="J62" s="2">
        <f t="shared" si="6"/>
        <v>-65.200088201257955</v>
      </c>
      <c r="K62" s="2">
        <f t="shared" si="7"/>
        <v>-1.9560026460377386E-3</v>
      </c>
      <c r="L62" s="2">
        <f t="shared" si="14"/>
        <v>-23.472031752452864</v>
      </c>
      <c r="M62" s="2">
        <f t="shared" si="15"/>
        <v>-2.3472031752452861E-2</v>
      </c>
      <c r="N62" s="3">
        <v>4.048</v>
      </c>
      <c r="O62" s="3">
        <f t="shared" si="8"/>
        <v>2.024</v>
      </c>
      <c r="P62" s="3">
        <v>1.554</v>
      </c>
      <c r="Q62" s="2">
        <f t="shared" si="16"/>
        <v>45.502023746878244</v>
      </c>
      <c r="R62" s="2">
        <f t="shared" si="9"/>
        <v>4.5502023746878248E-3</v>
      </c>
      <c r="S62" s="9">
        <f t="shared" si="17"/>
        <v>-0.51584588595497816</v>
      </c>
      <c r="T62" s="9">
        <f t="shared" si="10"/>
        <v>-5.1584588595497813E-4</v>
      </c>
      <c r="U62" s="9">
        <f t="shared" si="11"/>
        <v>-5.1584588595497811</v>
      </c>
      <c r="V62" s="9">
        <f t="shared" si="12"/>
        <v>-1.4329052387638284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">
      <c r="A63" s="6">
        <v>6885</v>
      </c>
      <c r="B63" s="2" t="s">
        <v>11</v>
      </c>
      <c r="C63" s="2" t="s">
        <v>27</v>
      </c>
      <c r="D63" s="1">
        <v>8</v>
      </c>
      <c r="E63" s="1">
        <v>8.0500000000000007</v>
      </c>
      <c r="F63" s="2">
        <v>39.822380065431055</v>
      </c>
      <c r="G63" s="2">
        <v>38.496591114204591</v>
      </c>
      <c r="H63" s="2">
        <f t="shared" si="13"/>
        <v>-1.325788951226464</v>
      </c>
      <c r="I63" s="2">
        <f t="shared" si="5"/>
        <v>-1325.788951226464</v>
      </c>
      <c r="J63" s="2">
        <f t="shared" si="6"/>
        <v>-44.192965040882129</v>
      </c>
      <c r="K63" s="2">
        <f t="shared" si="7"/>
        <v>-1.325788951226464E-3</v>
      </c>
      <c r="L63" s="2">
        <f t="shared" si="14"/>
        <v>-15.909467414717568</v>
      </c>
      <c r="M63" s="2">
        <f t="shared" si="15"/>
        <v>-1.5909467414717569E-2</v>
      </c>
      <c r="N63" s="3">
        <v>3.9820000000000002</v>
      </c>
      <c r="O63" s="3">
        <f t="shared" si="8"/>
        <v>1.9910000000000001</v>
      </c>
      <c r="P63" s="3">
        <v>1.702</v>
      </c>
      <c r="Q63" s="2">
        <f t="shared" si="16"/>
        <v>46.198772448776744</v>
      </c>
      <c r="R63" s="2">
        <f t="shared" si="9"/>
        <v>4.6198772448776742E-3</v>
      </c>
      <c r="S63" s="9">
        <f t="shared" si="17"/>
        <v>-0.34436991658939242</v>
      </c>
      <c r="T63" s="9">
        <f t="shared" si="10"/>
        <v>-3.4436991658939246E-4</v>
      </c>
      <c r="U63" s="9">
        <f t="shared" si="11"/>
        <v>-3.4436991658939244</v>
      </c>
      <c r="V63" s="9">
        <f t="shared" si="12"/>
        <v>-0.95658310163720106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">
      <c r="A64" s="6">
        <v>6890</v>
      </c>
      <c r="B64" s="2" t="s">
        <v>11</v>
      </c>
      <c r="C64" s="2" t="s">
        <v>28</v>
      </c>
      <c r="D64" s="1">
        <v>8</v>
      </c>
      <c r="E64" s="1">
        <v>8.0500000000000007</v>
      </c>
      <c r="F64" s="2">
        <v>44.14458773760429</v>
      </c>
      <c r="G64" s="2">
        <v>42.912969912721472</v>
      </c>
      <c r="H64" s="2">
        <f t="shared" si="13"/>
        <v>-1.231617824882818</v>
      </c>
      <c r="I64" s="2">
        <f t="shared" si="5"/>
        <v>-1231.617824882818</v>
      </c>
      <c r="J64" s="2">
        <f t="shared" si="6"/>
        <v>-41.053927496093934</v>
      </c>
      <c r="K64" s="2">
        <f t="shared" si="7"/>
        <v>-1.231617824882818E-3</v>
      </c>
      <c r="L64" s="2">
        <f t="shared" si="14"/>
        <v>-14.779413898593816</v>
      </c>
      <c r="M64" s="2">
        <f t="shared" si="15"/>
        <v>-1.4779413898593816E-2</v>
      </c>
      <c r="N64" s="3">
        <v>3.9119999999999999</v>
      </c>
      <c r="O64" s="3">
        <f t="shared" si="8"/>
        <v>1.956</v>
      </c>
      <c r="P64" s="3">
        <v>1.3440000000000001</v>
      </c>
      <c r="Q64" s="2">
        <f t="shared" si="16"/>
        <v>40.556704520785466</v>
      </c>
      <c r="R64" s="2">
        <f t="shared" si="9"/>
        <v>4.0556704520785464E-3</v>
      </c>
      <c r="S64" s="9">
        <f t="shared" si="17"/>
        <v>-0.36441358027547111</v>
      </c>
      <c r="T64" s="9">
        <f t="shared" si="10"/>
        <v>-3.6441358027547107E-4</v>
      </c>
      <c r="U64" s="9">
        <f t="shared" si="11"/>
        <v>-3.6441358027547111</v>
      </c>
      <c r="V64" s="9">
        <f t="shared" si="12"/>
        <v>-1.0122599452096419</v>
      </c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">
      <c r="A65" s="6">
        <v>6893</v>
      </c>
      <c r="B65" s="2" t="s">
        <v>11</v>
      </c>
      <c r="C65" s="2" t="s">
        <v>31</v>
      </c>
      <c r="D65" s="1">
        <v>8</v>
      </c>
      <c r="E65" s="1">
        <v>8.0500000000000007</v>
      </c>
      <c r="F65" s="2">
        <v>33.901441579831634</v>
      </c>
      <c r="G65" s="2">
        <v>32.637560676063906</v>
      </c>
      <c r="H65" s="2">
        <f t="shared" si="13"/>
        <v>-1.2638809037677277</v>
      </c>
      <c r="I65" s="2">
        <f t="shared" si="5"/>
        <v>-1263.8809037677277</v>
      </c>
      <c r="J65" s="2">
        <f t="shared" si="6"/>
        <v>-42.129363458924253</v>
      </c>
      <c r="K65" s="2">
        <f t="shared" si="7"/>
        <v>-1.2638809037677278E-3</v>
      </c>
      <c r="L65" s="2">
        <f t="shared" si="14"/>
        <v>-15.166570845212732</v>
      </c>
      <c r="M65" s="2">
        <f t="shared" si="15"/>
        <v>-1.5166570845212734E-2</v>
      </c>
      <c r="N65" s="3">
        <v>3.766</v>
      </c>
      <c r="O65" s="3">
        <f t="shared" si="8"/>
        <v>1.883</v>
      </c>
      <c r="P65" s="3">
        <v>1.1919999999999999</v>
      </c>
      <c r="Q65" s="2">
        <f t="shared" si="16"/>
        <v>36.381056645266312</v>
      </c>
      <c r="R65" s="2">
        <f t="shared" si="9"/>
        <v>3.6381056645266316E-3</v>
      </c>
      <c r="S65" s="9">
        <f t="shared" si="17"/>
        <v>-0.41688098817729408</v>
      </c>
      <c r="T65" s="9">
        <f t="shared" si="10"/>
        <v>-4.1688098817729412E-4</v>
      </c>
      <c r="U65" s="9">
        <f t="shared" si="11"/>
        <v>-4.1688098817729413</v>
      </c>
      <c r="V65" s="9">
        <f t="shared" si="12"/>
        <v>-1.1580027449369279</v>
      </c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s="5" customFormat="1" x14ac:dyDescent="0.2">
      <c r="A66" s="8" t="s">
        <v>25</v>
      </c>
      <c r="B66" s="4" t="s">
        <v>12</v>
      </c>
      <c r="C66" s="4" t="s">
        <v>12</v>
      </c>
      <c r="D66" s="8">
        <v>8</v>
      </c>
      <c r="E66" s="8">
        <v>8.0500000000000007</v>
      </c>
      <c r="F66" s="4">
        <v>25.849237821501521</v>
      </c>
      <c r="G66" s="4">
        <v>25.854835326107413</v>
      </c>
      <c r="H66" s="4">
        <f t="shared" ref="H66:H88" si="18">G66-F66</f>
        <v>5.597504605891146E-3</v>
      </c>
      <c r="I66" s="4">
        <f t="shared" si="5"/>
        <v>5.597504605891146</v>
      </c>
      <c r="J66" s="4">
        <f t="shared" si="6"/>
        <v>0.18658348686303819</v>
      </c>
      <c r="K66" s="4">
        <f t="shared" si="7"/>
        <v>5.5975046058911463E-6</v>
      </c>
      <c r="L66" s="4">
        <f t="shared" ref="L66:L88" si="19">H66*12</f>
        <v>6.7170055270693751E-2</v>
      </c>
      <c r="M66" s="4">
        <f t="shared" ref="M66:M88" si="20">K66*12</f>
        <v>6.7170055270693752E-5</v>
      </c>
      <c r="N66" s="4">
        <v>3.8979999999999997</v>
      </c>
      <c r="O66" s="4">
        <f t="shared" si="8"/>
        <v>1.9489999999999998</v>
      </c>
      <c r="P66" s="4">
        <v>1.1020000000000001</v>
      </c>
      <c r="Q66" s="4">
        <f t="shared" ref="Q66:Q88" si="21">(2*3.14159265359*O66*P66)+(2*3.14159265359*O66^2)</f>
        <v>37.36232682742984</v>
      </c>
      <c r="R66" s="4">
        <f t="shared" si="9"/>
        <v>3.736232682742984E-3</v>
      </c>
      <c r="S66" s="4">
        <f t="shared" ref="S66:S88" si="22">L66/Q66</f>
        <v>1.7978017156410166E-3</v>
      </c>
      <c r="T66" s="4">
        <f t="shared" si="10"/>
        <v>1.7978017156410167E-6</v>
      </c>
      <c r="U66" s="4">
        <f t="shared" si="11"/>
        <v>1.7978017156410168E-2</v>
      </c>
      <c r="V66" s="4">
        <f t="shared" si="12"/>
        <v>4.9938936545583798E-3</v>
      </c>
    </row>
    <row r="67" spans="1:34" s="5" customFormat="1" x14ac:dyDescent="0.2">
      <c r="A67" s="8" t="s">
        <v>26</v>
      </c>
      <c r="B67" s="4" t="s">
        <v>12</v>
      </c>
      <c r="C67" s="4" t="s">
        <v>12</v>
      </c>
      <c r="D67" s="8">
        <v>8</v>
      </c>
      <c r="E67" s="8">
        <v>8.0500000000000007</v>
      </c>
      <c r="F67" s="4">
        <v>25.293814499476344</v>
      </c>
      <c r="G67" s="4">
        <v>25.300521022938085</v>
      </c>
      <c r="H67" s="4">
        <f t="shared" si="18"/>
        <v>6.706523461740943E-3</v>
      </c>
      <c r="I67" s="4">
        <f t="shared" ref="I67:I88" si="23">H67*10^3</f>
        <v>6.706523461740943</v>
      </c>
      <c r="J67" s="4">
        <f t="shared" ref="J67:J88" si="24">I67/30</f>
        <v>0.22355078205803144</v>
      </c>
      <c r="K67" s="4">
        <f t="shared" ref="K67:K88" si="25">H67*10^-3</f>
        <v>6.7065234617409433E-6</v>
      </c>
      <c r="L67" s="4">
        <f t="shared" si="19"/>
        <v>8.0478281540891317E-2</v>
      </c>
      <c r="M67" s="4">
        <f t="shared" si="20"/>
        <v>8.047828154089132E-5</v>
      </c>
      <c r="N67" s="4">
        <v>3.9420000000000002</v>
      </c>
      <c r="O67" s="4">
        <f t="shared" ref="O67:O88" si="26">N67/2</f>
        <v>1.9710000000000001</v>
      </c>
      <c r="P67" s="4">
        <v>1.0840000000000001</v>
      </c>
      <c r="Q67" s="4">
        <f t="shared" si="21"/>
        <v>37.83360342458019</v>
      </c>
      <c r="R67" s="4">
        <f t="shared" ref="R67:R88" si="27">Q67*10^-4</f>
        <v>3.7833603424580193E-3</v>
      </c>
      <c r="S67" s="4">
        <f t="shared" si="22"/>
        <v>2.1271640620043404E-3</v>
      </c>
      <c r="T67" s="4">
        <f t="shared" ref="T67:T88" si="28">M67/Q67</f>
        <v>2.1271640620043402E-6</v>
      </c>
      <c r="U67" s="4">
        <f t="shared" ref="U67:U88" si="29">M67/R67</f>
        <v>2.1271640620043403E-2</v>
      </c>
      <c r="V67" s="4">
        <f t="shared" ref="V67:V88" si="30">J67/Q67</f>
        <v>5.9087890611231675E-3</v>
      </c>
    </row>
    <row r="68" spans="1:34" x14ac:dyDescent="0.2">
      <c r="A68" s="6">
        <v>6822</v>
      </c>
      <c r="B68" s="2" t="s">
        <v>11</v>
      </c>
      <c r="C68" s="2" t="s">
        <v>32</v>
      </c>
      <c r="D68" s="1">
        <v>5</v>
      </c>
      <c r="E68" s="1">
        <v>8.15</v>
      </c>
      <c r="F68" s="2">
        <v>41.033462739691132</v>
      </c>
      <c r="G68" s="2">
        <v>40.561801726729414</v>
      </c>
      <c r="H68" s="2">
        <f t="shared" si="18"/>
        <v>-0.47166101296171803</v>
      </c>
      <c r="I68" s="2">
        <f t="shared" si="23"/>
        <v>-471.66101296171803</v>
      </c>
      <c r="J68" s="2">
        <f t="shared" si="24"/>
        <v>-15.7220337653906</v>
      </c>
      <c r="K68" s="2">
        <f t="shared" si="25"/>
        <v>-4.7166101296171803E-4</v>
      </c>
      <c r="L68" s="2">
        <f t="shared" si="19"/>
        <v>-5.6599321555406163</v>
      </c>
      <c r="M68" s="2">
        <f t="shared" si="20"/>
        <v>-5.6599321555406163E-3</v>
      </c>
      <c r="N68" s="3">
        <v>2.5790000000000002</v>
      </c>
      <c r="O68" s="3">
        <f t="shared" si="26"/>
        <v>1.2895000000000001</v>
      </c>
      <c r="P68" s="3">
        <v>0.8650000000000001</v>
      </c>
      <c r="Q68" s="2">
        <f t="shared" si="21"/>
        <v>17.456119778799753</v>
      </c>
      <c r="R68" s="2">
        <f t="shared" si="27"/>
        <v>1.7456119778799753E-3</v>
      </c>
      <c r="S68" s="9">
        <f t="shared" si="22"/>
        <v>-0.32423770157755999</v>
      </c>
      <c r="T68" s="9">
        <f t="shared" si="28"/>
        <v>-3.2423770157755994E-4</v>
      </c>
      <c r="U68" s="9">
        <f t="shared" si="29"/>
        <v>-3.2423770157755993</v>
      </c>
      <c r="V68" s="9">
        <f t="shared" si="30"/>
        <v>-0.9006602821598888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">
      <c r="A69" s="6">
        <v>6828</v>
      </c>
      <c r="B69" s="2" t="s">
        <v>11</v>
      </c>
      <c r="C69" s="2" t="s">
        <v>32</v>
      </c>
      <c r="D69" s="1">
        <v>5</v>
      </c>
      <c r="E69" s="1">
        <v>8.15</v>
      </c>
      <c r="F69" s="2">
        <v>32.730571364291698</v>
      </c>
      <c r="G69" s="2">
        <v>31.344816682727863</v>
      </c>
      <c r="H69" s="2">
        <f t="shared" si="18"/>
        <v>-1.3857546815638351</v>
      </c>
      <c r="I69" s="2">
        <f t="shared" si="23"/>
        <v>-1385.754681563835</v>
      </c>
      <c r="J69" s="2">
        <f t="shared" si="24"/>
        <v>-46.191822718794498</v>
      </c>
      <c r="K69" s="2">
        <f t="shared" si="25"/>
        <v>-1.3857546815638352E-3</v>
      </c>
      <c r="L69" s="2">
        <f t="shared" si="19"/>
        <v>-16.629056178766021</v>
      </c>
      <c r="M69" s="2">
        <f t="shared" si="20"/>
        <v>-1.6629056178766023E-2</v>
      </c>
      <c r="N69" s="3">
        <v>3.5200000000000005</v>
      </c>
      <c r="O69" s="3">
        <f t="shared" si="26"/>
        <v>1.7600000000000002</v>
      </c>
      <c r="P69" s="3">
        <v>0.9820000000000001</v>
      </c>
      <c r="Q69" s="2">
        <f t="shared" si="21"/>
        <v>30.322149637626111</v>
      </c>
      <c r="R69" s="2">
        <f t="shared" si="27"/>
        <v>3.0322149637626115E-3</v>
      </c>
      <c r="S69" s="9">
        <f t="shared" si="22"/>
        <v>-0.54841283937638041</v>
      </c>
      <c r="T69" s="9">
        <f t="shared" si="28"/>
        <v>-5.4841283937638054E-4</v>
      </c>
      <c r="U69" s="9">
        <f t="shared" si="29"/>
        <v>-5.4841283937638039</v>
      </c>
      <c r="V69" s="9">
        <f t="shared" si="30"/>
        <v>-1.5233689982677232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">
      <c r="A70" s="6">
        <v>6837</v>
      </c>
      <c r="B70" s="2" t="s">
        <v>11</v>
      </c>
      <c r="C70" s="2" t="s">
        <v>30</v>
      </c>
      <c r="D70" s="1">
        <v>5</v>
      </c>
      <c r="E70" s="1">
        <v>8.15</v>
      </c>
      <c r="F70" s="2">
        <v>42.096099241033087</v>
      </c>
      <c r="G70" s="2">
        <v>41.762525814504748</v>
      </c>
      <c r="H70" s="2">
        <f t="shared" si="18"/>
        <v>-0.33357342652833921</v>
      </c>
      <c r="I70" s="2">
        <f t="shared" si="23"/>
        <v>-333.57342652833921</v>
      </c>
      <c r="J70" s="2">
        <f t="shared" si="24"/>
        <v>-11.119114217611306</v>
      </c>
      <c r="K70" s="2">
        <f t="shared" si="25"/>
        <v>-3.3357342652833922E-4</v>
      </c>
      <c r="L70" s="2">
        <f t="shared" si="19"/>
        <v>-4.0028811183400705</v>
      </c>
      <c r="M70" s="2">
        <f t="shared" si="20"/>
        <v>-4.0028811183400702E-3</v>
      </c>
      <c r="N70" s="3">
        <v>3.8540000000000001</v>
      </c>
      <c r="O70" s="3">
        <f t="shared" si="26"/>
        <v>1.927</v>
      </c>
      <c r="P70" s="3">
        <v>1.69</v>
      </c>
      <c r="Q70" s="2">
        <f t="shared" si="21"/>
        <v>43.793543980447012</v>
      </c>
      <c r="R70" s="2">
        <f t="shared" si="27"/>
        <v>4.3793543980447016E-3</v>
      </c>
      <c r="S70" s="9">
        <f t="shared" si="22"/>
        <v>-9.140345253006428E-2</v>
      </c>
      <c r="T70" s="9">
        <f t="shared" si="28"/>
        <v>-9.1403452530064262E-5</v>
      </c>
      <c r="U70" s="9">
        <f t="shared" si="29"/>
        <v>-0.91403452530064255</v>
      </c>
      <c r="V70" s="9">
        <f t="shared" si="30"/>
        <v>-0.25389847925017855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">
      <c r="A71" s="6">
        <v>6842</v>
      </c>
      <c r="B71" s="2" t="s">
        <v>11</v>
      </c>
      <c r="C71" s="2" t="s">
        <v>33</v>
      </c>
      <c r="D71" s="1">
        <v>5</v>
      </c>
      <c r="E71" s="1">
        <v>8.15</v>
      </c>
      <c r="F71" s="2">
        <v>31.97069258914166</v>
      </c>
      <c r="G71" s="2">
        <v>30.414667866985482</v>
      </c>
      <c r="H71" s="2">
        <f t="shared" si="18"/>
        <v>-1.5560247221561774</v>
      </c>
      <c r="I71" s="2">
        <f t="shared" si="23"/>
        <v>-1556.0247221561774</v>
      </c>
      <c r="J71" s="2">
        <f t="shared" si="24"/>
        <v>-51.867490738539246</v>
      </c>
      <c r="K71" s="2">
        <f t="shared" si="25"/>
        <v>-1.5560247221561773E-3</v>
      </c>
      <c r="L71" s="2">
        <f t="shared" si="19"/>
        <v>-18.672296665874129</v>
      </c>
      <c r="M71" s="2">
        <f t="shared" si="20"/>
        <v>-1.8672296665874128E-2</v>
      </c>
      <c r="N71" s="3">
        <v>3.048</v>
      </c>
      <c r="O71" s="3">
        <f t="shared" si="26"/>
        <v>1.524</v>
      </c>
      <c r="P71" s="3">
        <v>0.83400000000000007</v>
      </c>
      <c r="Q71" s="2">
        <f t="shared" si="21"/>
        <v>22.579204454399594</v>
      </c>
      <c r="R71" s="2">
        <f t="shared" si="27"/>
        <v>2.2579204454399597E-3</v>
      </c>
      <c r="S71" s="9">
        <f t="shared" si="22"/>
        <v>-0.82696875807047321</v>
      </c>
      <c r="T71" s="9">
        <f t="shared" si="28"/>
        <v>-8.2696875807047312E-4</v>
      </c>
      <c r="U71" s="9">
        <f t="shared" si="29"/>
        <v>-8.2696875807047299</v>
      </c>
      <c r="V71" s="9">
        <f t="shared" si="30"/>
        <v>-2.2971354390846477</v>
      </c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">
      <c r="A72" s="6">
        <v>6849</v>
      </c>
      <c r="B72" s="2" t="s">
        <v>11</v>
      </c>
      <c r="C72" s="2" t="s">
        <v>29</v>
      </c>
      <c r="D72" s="1">
        <v>5</v>
      </c>
      <c r="E72" s="1">
        <v>8.15</v>
      </c>
      <c r="F72" s="2">
        <v>24.558309704836738</v>
      </c>
      <c r="G72" s="2">
        <v>23.641559987637397</v>
      </c>
      <c r="H72" s="2">
        <f t="shared" si="18"/>
        <v>-0.91674971719934106</v>
      </c>
      <c r="I72" s="2">
        <f t="shared" si="23"/>
        <v>-916.74971719934103</v>
      </c>
      <c r="J72" s="2">
        <f t="shared" si="24"/>
        <v>-30.558323906644702</v>
      </c>
      <c r="K72" s="2">
        <f t="shared" si="25"/>
        <v>-9.1674971719934105E-4</v>
      </c>
      <c r="L72" s="2">
        <f t="shared" si="19"/>
        <v>-11.000996606392093</v>
      </c>
      <c r="M72" s="2">
        <f t="shared" si="20"/>
        <v>-1.1000996606392092E-2</v>
      </c>
      <c r="N72" s="3">
        <v>3.722</v>
      </c>
      <c r="O72" s="3">
        <f t="shared" si="26"/>
        <v>1.861</v>
      </c>
      <c r="P72" s="3">
        <v>0.89800000000000013</v>
      </c>
      <c r="Q72" s="2">
        <f t="shared" si="21"/>
        <v>32.261008676530409</v>
      </c>
      <c r="R72" s="2">
        <f t="shared" si="27"/>
        <v>3.226100867653041E-3</v>
      </c>
      <c r="S72" s="9">
        <f t="shared" si="22"/>
        <v>-0.34099977209935217</v>
      </c>
      <c r="T72" s="9">
        <f t="shared" si="28"/>
        <v>-3.4099977209935215E-4</v>
      </c>
      <c r="U72" s="9">
        <f t="shared" si="29"/>
        <v>-3.4099977209935215</v>
      </c>
      <c r="V72" s="9">
        <f t="shared" si="30"/>
        <v>-0.94722158916486721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">
      <c r="A73" s="6">
        <v>6851</v>
      </c>
      <c r="B73" s="2" t="s">
        <v>11</v>
      </c>
      <c r="C73" s="2" t="s">
        <v>29</v>
      </c>
      <c r="D73" s="1">
        <v>5</v>
      </c>
      <c r="E73" s="1">
        <v>8.15</v>
      </c>
      <c r="F73" s="2">
        <v>32.611729433307147</v>
      </c>
      <c r="G73" s="2">
        <v>31.70716636741609</v>
      </c>
      <c r="H73" s="2">
        <f t="shared" si="18"/>
        <v>-0.90456306589105751</v>
      </c>
      <c r="I73" s="2">
        <f t="shared" si="23"/>
        <v>-904.56306589105748</v>
      </c>
      <c r="J73" s="2">
        <f t="shared" si="24"/>
        <v>-30.152102196368581</v>
      </c>
      <c r="K73" s="2">
        <f t="shared" si="25"/>
        <v>-9.0456306589105752E-4</v>
      </c>
      <c r="L73" s="2">
        <f t="shared" si="19"/>
        <v>-10.85475679069269</v>
      </c>
      <c r="M73" s="2">
        <f t="shared" si="20"/>
        <v>-1.085475679069269E-2</v>
      </c>
      <c r="N73" s="3">
        <v>3.8840000000000003</v>
      </c>
      <c r="O73" s="3">
        <f t="shared" si="26"/>
        <v>1.9420000000000002</v>
      </c>
      <c r="P73" s="3">
        <v>0.79200000000000004</v>
      </c>
      <c r="Q73" s="2">
        <f t="shared" si="21"/>
        <v>33.360119999130099</v>
      </c>
      <c r="R73" s="2">
        <f t="shared" si="27"/>
        <v>3.3360119999130099E-3</v>
      </c>
      <c r="S73" s="9">
        <f t="shared" si="22"/>
        <v>-0.32538122737495367</v>
      </c>
      <c r="T73" s="9">
        <f t="shared" si="28"/>
        <v>-3.2538122737495368E-4</v>
      </c>
      <c r="U73" s="9">
        <f t="shared" si="29"/>
        <v>-3.2538122737495367</v>
      </c>
      <c r="V73" s="9">
        <f t="shared" si="30"/>
        <v>-0.90383674270820458</v>
      </c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">
      <c r="A74" s="6">
        <v>6871</v>
      </c>
      <c r="B74" s="2" t="s">
        <v>11</v>
      </c>
      <c r="C74" s="2" t="s">
        <v>27</v>
      </c>
      <c r="D74" s="1">
        <v>5</v>
      </c>
      <c r="E74" s="1">
        <v>8.15</v>
      </c>
      <c r="F74" s="2">
        <v>43.940400638479481</v>
      </c>
      <c r="G74" s="2">
        <v>43.011082322292715</v>
      </c>
      <c r="H74" s="2">
        <f t="shared" si="18"/>
        <v>-0.92931831618676597</v>
      </c>
      <c r="I74" s="2">
        <f t="shared" si="23"/>
        <v>-929.31831618676597</v>
      </c>
      <c r="J74" s="2">
        <f t="shared" si="24"/>
        <v>-30.977277206225533</v>
      </c>
      <c r="K74" s="2">
        <f t="shared" si="25"/>
        <v>-9.2931831618676595E-4</v>
      </c>
      <c r="L74" s="2">
        <f t="shared" si="19"/>
        <v>-11.151819794241192</v>
      </c>
      <c r="M74" s="2">
        <f t="shared" si="20"/>
        <v>-1.115181979424119E-2</v>
      </c>
      <c r="N74" s="3">
        <v>3.7990000000000004</v>
      </c>
      <c r="O74" s="3">
        <f t="shared" si="26"/>
        <v>1.8995000000000002</v>
      </c>
      <c r="P74" s="3">
        <v>1.42</v>
      </c>
      <c r="Q74" s="2">
        <f t="shared" si="21"/>
        <v>39.61793537483603</v>
      </c>
      <c r="R74" s="2">
        <f t="shared" si="27"/>
        <v>3.9617935374836035E-3</v>
      </c>
      <c r="S74" s="9">
        <f t="shared" si="22"/>
        <v>-0.28148412300466447</v>
      </c>
      <c r="T74" s="9">
        <f t="shared" si="28"/>
        <v>-2.8148412300466443E-4</v>
      </c>
      <c r="U74" s="9">
        <f t="shared" si="29"/>
        <v>-2.8148412300466439</v>
      </c>
      <c r="V74" s="9">
        <f t="shared" si="30"/>
        <v>-0.78190034167962352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">
      <c r="A75" s="6">
        <v>6872</v>
      </c>
      <c r="B75" s="2" t="s">
        <v>11</v>
      </c>
      <c r="C75" s="2" t="s">
        <v>28</v>
      </c>
      <c r="D75" s="1">
        <v>5</v>
      </c>
      <c r="E75" s="1">
        <v>8.15</v>
      </c>
      <c r="F75" s="2">
        <v>38.277042878849464</v>
      </c>
      <c r="G75" s="2">
        <v>37.263478065016599</v>
      </c>
      <c r="H75" s="2">
        <f t="shared" si="18"/>
        <v>-1.0135648138328648</v>
      </c>
      <c r="I75" s="2">
        <f t="shared" si="23"/>
        <v>-1013.5648138328647</v>
      </c>
      <c r="J75" s="2">
        <f t="shared" si="24"/>
        <v>-33.785493794428824</v>
      </c>
      <c r="K75" s="2">
        <f t="shared" si="25"/>
        <v>-1.0135648138328648E-3</v>
      </c>
      <c r="L75" s="2">
        <f t="shared" si="19"/>
        <v>-12.162777765994377</v>
      </c>
      <c r="M75" s="2">
        <f t="shared" si="20"/>
        <v>-1.2162777765994379E-2</v>
      </c>
      <c r="N75" s="3">
        <v>3.7469999999999999</v>
      </c>
      <c r="O75" s="3">
        <f t="shared" si="26"/>
        <v>1.8734999999999999</v>
      </c>
      <c r="P75" s="3">
        <v>1.5980000000000001</v>
      </c>
      <c r="Q75" s="2">
        <f t="shared" si="21"/>
        <v>40.864927746825501</v>
      </c>
      <c r="R75" s="2">
        <f t="shared" si="27"/>
        <v>4.0864927746825505E-3</v>
      </c>
      <c r="S75" s="9">
        <f t="shared" si="22"/>
        <v>-0.29763365400637998</v>
      </c>
      <c r="T75" s="9">
        <f t="shared" si="28"/>
        <v>-2.9763365400637998E-4</v>
      </c>
      <c r="U75" s="9">
        <f t="shared" si="29"/>
        <v>-2.9763365400637998</v>
      </c>
      <c r="V75" s="9">
        <f t="shared" si="30"/>
        <v>-0.82676015001772207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">
      <c r="A76" s="6">
        <v>6884</v>
      </c>
      <c r="B76" s="2" t="s">
        <v>11</v>
      </c>
      <c r="C76" s="2" t="s">
        <v>28</v>
      </c>
      <c r="D76" s="1">
        <v>5</v>
      </c>
      <c r="E76" s="1">
        <v>8.15</v>
      </c>
      <c r="F76" s="2">
        <v>42.685054928328853</v>
      </c>
      <c r="G76" s="2">
        <v>41.714246693640213</v>
      </c>
      <c r="H76" s="2">
        <f t="shared" si="18"/>
        <v>-0.97080823468863997</v>
      </c>
      <c r="I76" s="2">
        <f t="shared" si="23"/>
        <v>-970.80823468863991</v>
      </c>
      <c r="J76" s="2">
        <f t="shared" si="24"/>
        <v>-32.360274489621332</v>
      </c>
      <c r="K76" s="2">
        <f t="shared" si="25"/>
        <v>-9.7080823468864003E-4</v>
      </c>
      <c r="L76" s="2">
        <f t="shared" si="19"/>
        <v>-11.64969881626368</v>
      </c>
      <c r="M76" s="2">
        <f t="shared" si="20"/>
        <v>-1.164969881626368E-2</v>
      </c>
      <c r="N76" s="3">
        <v>2.7490000000000001</v>
      </c>
      <c r="O76" s="3">
        <f t="shared" si="26"/>
        <v>1.3745000000000001</v>
      </c>
      <c r="P76" s="3">
        <v>1.1910000000000001</v>
      </c>
      <c r="Q76" s="2">
        <f t="shared" si="21"/>
        <v>22.156269114206367</v>
      </c>
      <c r="R76" s="2">
        <f t="shared" si="27"/>
        <v>2.2156269114206369E-3</v>
      </c>
      <c r="S76" s="9">
        <f t="shared" si="22"/>
        <v>-0.52579695418097327</v>
      </c>
      <c r="T76" s="9">
        <f t="shared" si="28"/>
        <v>-5.2579695418097331E-4</v>
      </c>
      <c r="U76" s="9">
        <f t="shared" si="29"/>
        <v>-5.2579695418097332</v>
      </c>
      <c r="V76" s="9">
        <f t="shared" si="30"/>
        <v>-1.4605470949471482</v>
      </c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s="5" customFormat="1" x14ac:dyDescent="0.2">
      <c r="A77" s="8" t="s">
        <v>20</v>
      </c>
      <c r="B77" s="4" t="s">
        <v>12</v>
      </c>
      <c r="C77" s="4" t="s">
        <v>12</v>
      </c>
      <c r="D77" s="8">
        <v>5</v>
      </c>
      <c r="E77" s="8">
        <v>8.15</v>
      </c>
      <c r="F77" s="4">
        <v>24.098281340525936</v>
      </c>
      <c r="G77" s="4">
        <v>24.140163260955529</v>
      </c>
      <c r="H77" s="4">
        <f t="shared" si="18"/>
        <v>4.1881920429592157E-2</v>
      </c>
      <c r="I77" s="4">
        <f t="shared" si="23"/>
        <v>41.881920429592157</v>
      </c>
      <c r="J77" s="4">
        <f t="shared" si="24"/>
        <v>1.3960640143197385</v>
      </c>
      <c r="K77" s="4">
        <f t="shared" si="25"/>
        <v>4.1881920429592157E-5</v>
      </c>
      <c r="L77" s="4">
        <f t="shared" si="19"/>
        <v>0.50258304515510588</v>
      </c>
      <c r="M77" s="4">
        <f t="shared" si="20"/>
        <v>5.0258304515510591E-4</v>
      </c>
      <c r="N77" s="4">
        <v>4.0110000000000001</v>
      </c>
      <c r="O77" s="4">
        <f t="shared" si="26"/>
        <v>2.0055000000000001</v>
      </c>
      <c r="P77" s="4">
        <v>1.462</v>
      </c>
      <c r="Q77" s="4">
        <f t="shared" si="21"/>
        <v>43.693718303082861</v>
      </c>
      <c r="R77" s="4">
        <f t="shared" si="27"/>
        <v>4.369371830308286E-3</v>
      </c>
      <c r="S77" s="4">
        <f t="shared" si="22"/>
        <v>1.1502409606546247E-2</v>
      </c>
      <c r="T77" s="4">
        <f t="shared" si="28"/>
        <v>1.1502409606546248E-5</v>
      </c>
      <c r="U77" s="4">
        <f t="shared" si="29"/>
        <v>0.11502409606546248</v>
      </c>
      <c r="V77" s="4">
        <f t="shared" si="30"/>
        <v>3.1951137795961794E-2</v>
      </c>
    </row>
    <row r="78" spans="1:34" s="5" customFormat="1" x14ac:dyDescent="0.2">
      <c r="A78" s="8" t="s">
        <v>19</v>
      </c>
      <c r="B78" s="4" t="s">
        <v>12</v>
      </c>
      <c r="C78" s="4" t="s">
        <v>12</v>
      </c>
      <c r="D78" s="8">
        <v>5</v>
      </c>
      <c r="E78" s="8">
        <v>8.15</v>
      </c>
      <c r="F78" s="4">
        <v>20.73798183379499</v>
      </c>
      <c r="G78" s="4">
        <v>20.784526997035961</v>
      </c>
      <c r="H78" s="4">
        <f t="shared" si="18"/>
        <v>4.6545163240971021E-2</v>
      </c>
      <c r="I78" s="4">
        <f t="shared" si="23"/>
        <v>46.545163240971021</v>
      </c>
      <c r="J78" s="4">
        <f t="shared" si="24"/>
        <v>1.5515054413657008</v>
      </c>
      <c r="K78" s="4">
        <f t="shared" si="25"/>
        <v>4.6545163240971022E-5</v>
      </c>
      <c r="L78" s="4">
        <f t="shared" si="19"/>
        <v>0.55854195889165226</v>
      </c>
      <c r="M78" s="4">
        <f t="shared" si="20"/>
        <v>5.5854195889165224E-4</v>
      </c>
      <c r="N78" s="4">
        <v>4.0030000000000001</v>
      </c>
      <c r="O78" s="4">
        <f t="shared" si="26"/>
        <v>2.0015000000000001</v>
      </c>
      <c r="P78" s="4">
        <v>1.127</v>
      </c>
      <c r="Q78" s="4">
        <f t="shared" si="21"/>
        <v>39.343375884875528</v>
      </c>
      <c r="R78" s="4">
        <f t="shared" si="27"/>
        <v>3.9343375884875525E-3</v>
      </c>
      <c r="S78" s="4">
        <f t="shared" si="22"/>
        <v>1.4196594631991615E-2</v>
      </c>
      <c r="T78" s="4">
        <f t="shared" si="28"/>
        <v>1.4196594631991615E-5</v>
      </c>
      <c r="U78" s="4">
        <f t="shared" si="29"/>
        <v>0.14196594631991616</v>
      </c>
      <c r="V78" s="4">
        <f t="shared" si="30"/>
        <v>3.9434985088865601E-2</v>
      </c>
    </row>
    <row r="79" spans="1:34" x14ac:dyDescent="0.2">
      <c r="A79" s="6">
        <v>6825</v>
      </c>
      <c r="B79" s="2" t="s">
        <v>11</v>
      </c>
      <c r="C79" s="2" t="s">
        <v>32</v>
      </c>
      <c r="D79" s="1">
        <v>7</v>
      </c>
      <c r="E79" s="1">
        <v>8.15</v>
      </c>
      <c r="F79" s="2">
        <v>35.806896305265553</v>
      </c>
      <c r="G79" s="2">
        <v>34.702829012965232</v>
      </c>
      <c r="H79" s="2">
        <f t="shared" si="18"/>
        <v>-1.1040672923003214</v>
      </c>
      <c r="I79" s="2">
        <f t="shared" si="23"/>
        <v>-1104.0672923003215</v>
      </c>
      <c r="J79" s="2">
        <f t="shared" si="24"/>
        <v>-36.802243076677385</v>
      </c>
      <c r="K79" s="2">
        <f t="shared" si="25"/>
        <v>-1.1040672923003213E-3</v>
      </c>
      <c r="L79" s="2">
        <f t="shared" si="19"/>
        <v>-13.248807507603857</v>
      </c>
      <c r="M79" s="2">
        <f t="shared" si="20"/>
        <v>-1.3248807507603856E-2</v>
      </c>
      <c r="N79" s="3">
        <v>3.7570000000000001</v>
      </c>
      <c r="O79" s="3">
        <f t="shared" si="26"/>
        <v>1.8785000000000001</v>
      </c>
      <c r="P79" s="3">
        <v>1.1900000000000002</v>
      </c>
      <c r="Q79" s="2">
        <f t="shared" si="21"/>
        <v>36.217393805181217</v>
      </c>
      <c r="R79" s="2">
        <f t="shared" si="27"/>
        <v>3.6217393805181219E-3</v>
      </c>
      <c r="S79" s="9">
        <f t="shared" si="22"/>
        <v>-0.36581338731525453</v>
      </c>
      <c r="T79" s="9">
        <f t="shared" si="28"/>
        <v>-3.6581338731525451E-4</v>
      </c>
      <c r="U79" s="9">
        <f t="shared" si="29"/>
        <v>-3.6581338731525448</v>
      </c>
      <c r="V79" s="9">
        <f t="shared" si="30"/>
        <v>-1.0161482980979295</v>
      </c>
    </row>
    <row r="80" spans="1:34" x14ac:dyDescent="0.2">
      <c r="A80" s="6">
        <v>6832</v>
      </c>
      <c r="B80" s="2" t="s">
        <v>11</v>
      </c>
      <c r="C80" s="2" t="s">
        <v>30</v>
      </c>
      <c r="D80" s="1">
        <v>7</v>
      </c>
      <c r="E80" s="1">
        <v>8.15</v>
      </c>
      <c r="F80" s="2">
        <v>30.177098563922335</v>
      </c>
      <c r="G80" s="2">
        <v>29.20319569469488</v>
      </c>
      <c r="H80" s="2">
        <f t="shared" si="18"/>
        <v>-0.97390286922745517</v>
      </c>
      <c r="I80" s="2">
        <f t="shared" si="23"/>
        <v>-973.9028692274552</v>
      </c>
      <c r="J80" s="2">
        <f t="shared" si="24"/>
        <v>-32.463428974248508</v>
      </c>
      <c r="K80" s="2">
        <f t="shared" si="25"/>
        <v>-9.7390286922745522E-4</v>
      </c>
      <c r="L80" s="2">
        <f t="shared" si="19"/>
        <v>-11.686834430729462</v>
      </c>
      <c r="M80" s="2">
        <f t="shared" si="20"/>
        <v>-1.1686834430729463E-2</v>
      </c>
      <c r="N80" s="3">
        <v>3.8479999999999999</v>
      </c>
      <c r="O80" s="3">
        <f t="shared" si="26"/>
        <v>1.9239999999999999</v>
      </c>
      <c r="P80" s="3">
        <v>0.94700000000000006</v>
      </c>
      <c r="Q80" s="2">
        <f t="shared" si="21"/>
        <v>34.707084132542107</v>
      </c>
      <c r="R80" s="2">
        <f t="shared" si="27"/>
        <v>3.4707084132542107E-3</v>
      </c>
      <c r="S80" s="9">
        <f t="shared" si="22"/>
        <v>-0.3367276371042543</v>
      </c>
      <c r="T80" s="9">
        <f t="shared" si="28"/>
        <v>-3.3672763710425433E-4</v>
      </c>
      <c r="U80" s="9">
        <f t="shared" si="29"/>
        <v>-3.3672763710425433</v>
      </c>
      <c r="V80" s="9">
        <f t="shared" si="30"/>
        <v>-0.93535454751181768</v>
      </c>
    </row>
    <row r="81" spans="1:34" x14ac:dyDescent="0.2">
      <c r="A81" s="6">
        <v>6843</v>
      </c>
      <c r="B81" s="2" t="s">
        <v>11</v>
      </c>
      <c r="C81" s="2" t="s">
        <v>33</v>
      </c>
      <c r="D81" s="1">
        <v>7</v>
      </c>
      <c r="E81" s="1">
        <v>8.15</v>
      </c>
      <c r="F81" s="2">
        <v>27.298514781819339</v>
      </c>
      <c r="G81" s="2">
        <v>26.337098033124413</v>
      </c>
      <c r="H81" s="2">
        <f t="shared" si="18"/>
        <v>-0.96141674869492633</v>
      </c>
      <c r="I81" s="2">
        <f t="shared" si="23"/>
        <v>-961.41674869492635</v>
      </c>
      <c r="J81" s="2">
        <f t="shared" si="24"/>
        <v>-32.047224956497544</v>
      </c>
      <c r="K81" s="2">
        <f t="shared" si="25"/>
        <v>-9.6141674869492635E-4</v>
      </c>
      <c r="L81" s="2">
        <f t="shared" si="19"/>
        <v>-11.537000984339116</v>
      </c>
      <c r="M81" s="2">
        <f t="shared" si="20"/>
        <v>-1.1537000984339116E-2</v>
      </c>
      <c r="N81" s="3">
        <v>3.6799999999999997</v>
      </c>
      <c r="O81" s="3">
        <f t="shared" si="26"/>
        <v>1.8399999999999999</v>
      </c>
      <c r="P81" s="3">
        <v>0.80399999999999994</v>
      </c>
      <c r="Q81" s="2">
        <f t="shared" si="21"/>
        <v>30.567445192018408</v>
      </c>
      <c r="R81" s="2">
        <f t="shared" si="27"/>
        <v>3.0567445192018409E-3</v>
      </c>
      <c r="S81" s="9">
        <f t="shared" si="22"/>
        <v>-0.37742771474246695</v>
      </c>
      <c r="T81" s="9">
        <f t="shared" si="28"/>
        <v>-3.7742771474246693E-4</v>
      </c>
      <c r="U81" s="9">
        <f t="shared" si="29"/>
        <v>-3.774277147424669</v>
      </c>
      <c r="V81" s="9">
        <f t="shared" si="30"/>
        <v>-1.0484103187290748</v>
      </c>
    </row>
    <row r="82" spans="1:34" x14ac:dyDescent="0.2">
      <c r="A82" s="6">
        <v>6852</v>
      </c>
      <c r="B82" s="2" t="s">
        <v>11</v>
      </c>
      <c r="C82" s="2" t="s">
        <v>29</v>
      </c>
      <c r="D82" s="1">
        <v>7</v>
      </c>
      <c r="E82" s="1">
        <v>8.15</v>
      </c>
      <c r="F82" s="2">
        <v>31.455560610032567</v>
      </c>
      <c r="G82" s="2">
        <v>31.25555066654908</v>
      </c>
      <c r="H82" s="2">
        <f t="shared" si="18"/>
        <v>-0.20000994348348655</v>
      </c>
      <c r="I82" s="2">
        <f t="shared" si="23"/>
        <v>-200.00994348348655</v>
      </c>
      <c r="J82" s="2">
        <f t="shared" si="24"/>
        <v>-6.6669981161162184</v>
      </c>
      <c r="K82" s="2">
        <f t="shared" si="25"/>
        <v>-2.0000994348348656E-4</v>
      </c>
      <c r="L82" s="2">
        <f t="shared" si="19"/>
        <v>-2.4001193218018386</v>
      </c>
      <c r="M82" s="2">
        <f t="shared" si="20"/>
        <v>-2.4001193218018387E-3</v>
      </c>
      <c r="N82" s="3">
        <v>3.4590000000000005</v>
      </c>
      <c r="O82" s="3">
        <f t="shared" si="26"/>
        <v>1.7295000000000003</v>
      </c>
      <c r="P82" s="3">
        <v>0.97699999999999998</v>
      </c>
      <c r="Q82" s="2">
        <f t="shared" si="21"/>
        <v>29.410910268100086</v>
      </c>
      <c r="R82" s="2">
        <f t="shared" si="27"/>
        <v>2.9410910268100085E-3</v>
      </c>
      <c r="S82" s="9">
        <f t="shared" si="22"/>
        <v>-8.1606427680175425E-2</v>
      </c>
      <c r="T82" s="9">
        <f t="shared" si="28"/>
        <v>-8.1606427680175431E-5</v>
      </c>
      <c r="U82" s="9">
        <f t="shared" si="29"/>
        <v>-0.81606427680175431</v>
      </c>
      <c r="V82" s="9">
        <f t="shared" si="30"/>
        <v>-0.22668452133382064</v>
      </c>
    </row>
    <row r="83" spans="1:34" x14ac:dyDescent="0.2">
      <c r="A83" s="6">
        <v>6859</v>
      </c>
      <c r="B83" s="2" t="s">
        <v>11</v>
      </c>
      <c r="C83" s="2" t="s">
        <v>27</v>
      </c>
      <c r="D83" s="1">
        <v>7</v>
      </c>
      <c r="E83" s="1">
        <v>8.15</v>
      </c>
      <c r="F83" s="2">
        <v>40.360844410252099</v>
      </c>
      <c r="G83" s="2">
        <v>38.668251697662711</v>
      </c>
      <c r="H83" s="2">
        <f t="shared" si="18"/>
        <v>-1.6925927125893878</v>
      </c>
      <c r="I83" s="2">
        <f t="shared" si="23"/>
        <v>-1692.5927125893877</v>
      </c>
      <c r="J83" s="2">
        <f t="shared" si="24"/>
        <v>-56.41975708631292</v>
      </c>
      <c r="K83" s="2">
        <f t="shared" si="25"/>
        <v>-1.6925927125893878E-3</v>
      </c>
      <c r="L83" s="2">
        <f t="shared" si="19"/>
        <v>-20.311112551072654</v>
      </c>
      <c r="M83" s="2">
        <f t="shared" si="20"/>
        <v>-2.0311112551072652E-2</v>
      </c>
      <c r="N83" s="3">
        <v>3.7450000000000006</v>
      </c>
      <c r="O83" s="3">
        <f t="shared" si="26"/>
        <v>1.8725000000000003</v>
      </c>
      <c r="P83" s="3">
        <v>0.80800000000000005</v>
      </c>
      <c r="Q83" s="2">
        <f t="shared" si="21"/>
        <v>31.536791459265253</v>
      </c>
      <c r="R83" s="2">
        <f t="shared" si="27"/>
        <v>3.1536791459265256E-3</v>
      </c>
      <c r="S83" s="9">
        <f t="shared" si="22"/>
        <v>-0.64404499035064056</v>
      </c>
      <c r="T83" s="9">
        <f t="shared" si="28"/>
        <v>-6.4404499035064055E-4</v>
      </c>
      <c r="U83" s="9">
        <f t="shared" si="29"/>
        <v>-6.4404499035064049</v>
      </c>
      <c r="V83" s="9">
        <f t="shared" si="30"/>
        <v>-1.7890138620851126</v>
      </c>
    </row>
    <row r="84" spans="1:34" x14ac:dyDescent="0.2">
      <c r="A84" s="6">
        <v>6867</v>
      </c>
      <c r="B84" s="2" t="s">
        <v>11</v>
      </c>
      <c r="C84" s="2" t="s">
        <v>29</v>
      </c>
      <c r="D84" s="1">
        <v>7</v>
      </c>
      <c r="E84" s="1">
        <v>8.15</v>
      </c>
      <c r="F84" s="2">
        <v>41.213046127853133</v>
      </c>
      <c r="G84" s="2">
        <v>41.082075369557863</v>
      </c>
      <c r="H84" s="2">
        <f t="shared" si="18"/>
        <v>-0.13097075829526972</v>
      </c>
      <c r="I84" s="2">
        <f t="shared" si="23"/>
        <v>-130.97075829526972</v>
      </c>
      <c r="J84" s="2">
        <f t="shared" si="24"/>
        <v>-4.3656919431756576</v>
      </c>
      <c r="K84" s="2">
        <f t="shared" si="25"/>
        <v>-1.3097075829526973E-4</v>
      </c>
      <c r="L84" s="2">
        <f t="shared" si="19"/>
        <v>-1.5716490995432366</v>
      </c>
      <c r="M84" s="2">
        <f t="shared" si="20"/>
        <v>-1.5716490995432368E-3</v>
      </c>
      <c r="N84" s="3">
        <v>3.8369999999999997</v>
      </c>
      <c r="O84" s="3">
        <f t="shared" si="26"/>
        <v>1.9184999999999999</v>
      </c>
      <c r="P84" s="3">
        <v>1.0550000000000002</v>
      </c>
      <c r="Q84" s="2">
        <f t="shared" si="21"/>
        <v>35.843434323661128</v>
      </c>
      <c r="R84" s="2">
        <f t="shared" si="27"/>
        <v>3.5843434323661132E-3</v>
      </c>
      <c r="S84" s="9">
        <f t="shared" si="22"/>
        <v>-4.3847614750067425E-2</v>
      </c>
      <c r="T84" s="9">
        <f t="shared" si="28"/>
        <v>-4.3847614750067429E-5</v>
      </c>
      <c r="U84" s="9">
        <f t="shared" si="29"/>
        <v>-0.43847614750067421</v>
      </c>
      <c r="V84" s="9">
        <f t="shared" si="30"/>
        <v>-0.12179892986129841</v>
      </c>
    </row>
    <row r="85" spans="1:34" x14ac:dyDescent="0.2">
      <c r="A85" s="6">
        <v>6881</v>
      </c>
      <c r="B85" s="2" t="s">
        <v>11</v>
      </c>
      <c r="C85" s="2" t="s">
        <v>28</v>
      </c>
      <c r="D85" s="1">
        <v>7</v>
      </c>
      <c r="E85" s="1">
        <v>8.15</v>
      </c>
      <c r="F85" s="2">
        <v>33.793032477455199</v>
      </c>
      <c r="G85" s="2">
        <v>31.906631337669232</v>
      </c>
      <c r="H85" s="2">
        <f t="shared" si="18"/>
        <v>-1.886401139785967</v>
      </c>
      <c r="I85" s="2">
        <f t="shared" si="23"/>
        <v>-1886.401139785967</v>
      </c>
      <c r="J85" s="2">
        <f t="shared" si="24"/>
        <v>-62.880037992865567</v>
      </c>
      <c r="K85" s="2">
        <f t="shared" si="25"/>
        <v>-1.8864011397859671E-3</v>
      </c>
      <c r="L85" s="2">
        <f t="shared" si="19"/>
        <v>-22.636813677431604</v>
      </c>
      <c r="M85" s="2">
        <f t="shared" si="20"/>
        <v>-2.2636813677431606E-2</v>
      </c>
      <c r="N85" s="3">
        <v>3.448</v>
      </c>
      <c r="O85" s="3">
        <f t="shared" si="26"/>
        <v>1.724</v>
      </c>
      <c r="P85" s="3">
        <v>0.98100000000000009</v>
      </c>
      <c r="Q85" s="2">
        <f t="shared" si="21"/>
        <v>29.301132025209355</v>
      </c>
      <c r="R85" s="2">
        <f t="shared" si="27"/>
        <v>2.9301132025209356E-3</v>
      </c>
      <c r="S85" s="9">
        <f t="shared" si="22"/>
        <v>-0.77255764923880499</v>
      </c>
      <c r="T85" s="9">
        <f t="shared" si="28"/>
        <v>-7.7255764923880507E-4</v>
      </c>
      <c r="U85" s="9">
        <f t="shared" si="29"/>
        <v>-7.7255764923880506</v>
      </c>
      <c r="V85" s="9">
        <f t="shared" si="30"/>
        <v>-2.1459934701077916</v>
      </c>
    </row>
    <row r="86" spans="1:34" x14ac:dyDescent="0.2">
      <c r="A86" s="6">
        <v>6891</v>
      </c>
      <c r="B86" s="2" t="s">
        <v>11</v>
      </c>
      <c r="C86" s="2" t="s">
        <v>28</v>
      </c>
      <c r="D86" s="1">
        <v>7</v>
      </c>
      <c r="E86" s="1">
        <v>8.15</v>
      </c>
      <c r="F86" s="2">
        <v>43.67959837414238</v>
      </c>
      <c r="G86" s="2">
        <v>42.743971001921295</v>
      </c>
      <c r="H86" s="2">
        <f t="shared" si="18"/>
        <v>-0.93562737222108439</v>
      </c>
      <c r="I86" s="2">
        <f t="shared" si="23"/>
        <v>-935.62737222108444</v>
      </c>
      <c r="J86" s="2">
        <f t="shared" si="24"/>
        <v>-31.187579074036147</v>
      </c>
      <c r="K86" s="2">
        <f t="shared" si="25"/>
        <v>-9.3562737222108443E-4</v>
      </c>
      <c r="L86" s="2">
        <f t="shared" si="19"/>
        <v>-11.227528466653013</v>
      </c>
      <c r="M86" s="2">
        <f t="shared" si="20"/>
        <v>-1.1227528466653014E-2</v>
      </c>
      <c r="N86" s="3">
        <v>3.9470000000000001</v>
      </c>
      <c r="O86" s="3">
        <f t="shared" si="26"/>
        <v>1.9735</v>
      </c>
      <c r="P86" s="3">
        <v>1.8220000000000001</v>
      </c>
      <c r="Q86" s="2">
        <f t="shared" si="21"/>
        <v>47.06369217621824</v>
      </c>
      <c r="R86" s="2">
        <f t="shared" si="27"/>
        <v>4.7063692176218244E-3</v>
      </c>
      <c r="S86" s="9">
        <f t="shared" si="22"/>
        <v>-0.23856029876734569</v>
      </c>
      <c r="T86" s="9">
        <f t="shared" si="28"/>
        <v>-2.3856029876734571E-4</v>
      </c>
      <c r="U86" s="9">
        <f t="shared" si="29"/>
        <v>-2.3856029876734568</v>
      </c>
      <c r="V86" s="9">
        <f t="shared" si="30"/>
        <v>-0.66266749657596025</v>
      </c>
    </row>
    <row r="87" spans="1:34" s="5" customFormat="1" x14ac:dyDescent="0.2">
      <c r="A87" s="8" t="s">
        <v>23</v>
      </c>
      <c r="B87" s="4" t="s">
        <v>12</v>
      </c>
      <c r="C87" s="4" t="s">
        <v>12</v>
      </c>
      <c r="D87" s="8">
        <v>7</v>
      </c>
      <c r="E87" s="8">
        <v>8.15</v>
      </c>
      <c r="F87" s="4">
        <v>19.60216604797251</v>
      </c>
      <c r="G87" s="4">
        <v>19.607761829225105</v>
      </c>
      <c r="H87" s="4">
        <f t="shared" si="18"/>
        <v>5.5957812525946338E-3</v>
      </c>
      <c r="I87" s="4">
        <f t="shared" si="23"/>
        <v>5.5957812525946338</v>
      </c>
      <c r="J87" s="4">
        <f t="shared" si="24"/>
        <v>0.18652604175315446</v>
      </c>
      <c r="K87" s="4">
        <f t="shared" si="25"/>
        <v>5.5957812525946341E-6</v>
      </c>
      <c r="L87" s="4">
        <f t="shared" si="19"/>
        <v>6.7149375031135605E-2</v>
      </c>
      <c r="M87" s="4">
        <f t="shared" si="20"/>
        <v>6.7149375031135613E-5</v>
      </c>
      <c r="N87" s="4">
        <v>3.9950000000000006</v>
      </c>
      <c r="O87" s="4">
        <f t="shared" si="26"/>
        <v>1.9975000000000003</v>
      </c>
      <c r="P87" s="4">
        <v>1.079</v>
      </c>
      <c r="Q87" s="4">
        <f t="shared" si="21"/>
        <v>38.612113646084708</v>
      </c>
      <c r="R87" s="4">
        <f t="shared" si="27"/>
        <v>3.8612113646084708E-3</v>
      </c>
      <c r="S87" s="4">
        <f t="shared" si="22"/>
        <v>1.7390753494258555E-3</v>
      </c>
      <c r="T87" s="4">
        <f t="shared" si="28"/>
        <v>1.7390753494258556E-6</v>
      </c>
      <c r="U87" s="4">
        <f t="shared" si="29"/>
        <v>1.7390753494258556E-2</v>
      </c>
      <c r="V87" s="4">
        <f t="shared" si="30"/>
        <v>4.830764859516265E-3</v>
      </c>
    </row>
    <row r="88" spans="1:34" s="5" customFormat="1" x14ac:dyDescent="0.2">
      <c r="A88" s="8" t="s">
        <v>24</v>
      </c>
      <c r="B88" s="4" t="s">
        <v>12</v>
      </c>
      <c r="C88" s="4" t="s">
        <v>12</v>
      </c>
      <c r="D88" s="8">
        <v>7</v>
      </c>
      <c r="E88" s="8">
        <v>8.15</v>
      </c>
      <c r="F88" s="4">
        <v>16.080107519556243</v>
      </c>
      <c r="G88" s="4">
        <v>16.085370764369952</v>
      </c>
      <c r="H88" s="4">
        <f t="shared" si="18"/>
        <v>5.2632448137082122E-3</v>
      </c>
      <c r="I88" s="4">
        <f t="shared" si="23"/>
        <v>5.2632448137082122</v>
      </c>
      <c r="J88" s="4">
        <f t="shared" si="24"/>
        <v>0.17544149379027374</v>
      </c>
      <c r="K88" s="4">
        <f t="shared" si="25"/>
        <v>5.2632448137082124E-6</v>
      </c>
      <c r="L88" s="4">
        <f t="shared" si="19"/>
        <v>6.3158937764498546E-2</v>
      </c>
      <c r="M88" s="4">
        <f t="shared" si="20"/>
        <v>6.3158937764498549E-5</v>
      </c>
      <c r="N88" s="4">
        <v>3.879</v>
      </c>
      <c r="O88" s="4">
        <f t="shared" si="26"/>
        <v>1.9395</v>
      </c>
      <c r="P88" s="4">
        <v>1.2430000000000001</v>
      </c>
      <c r="Q88" s="4">
        <f t="shared" si="21"/>
        <v>38.78270212717463</v>
      </c>
      <c r="R88" s="4">
        <f t="shared" si="27"/>
        <v>3.8782702127174631E-3</v>
      </c>
      <c r="S88" s="4">
        <f t="shared" si="22"/>
        <v>1.6285337096262754E-3</v>
      </c>
      <c r="T88" s="4">
        <f t="shared" si="28"/>
        <v>1.6285337096262756E-6</v>
      </c>
      <c r="U88" s="4">
        <f t="shared" si="29"/>
        <v>1.6285337096262755E-2</v>
      </c>
      <c r="V88" s="4">
        <f t="shared" si="30"/>
        <v>4.5237047489618759E-3</v>
      </c>
    </row>
    <row r="89" spans="1:34" x14ac:dyDescent="0.2">
      <c r="S89" s="7"/>
      <c r="T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x14ac:dyDescent="0.2">
      <c r="S90" s="7"/>
      <c r="T90" s="7"/>
    </row>
    <row r="91" spans="1:34" x14ac:dyDescent="0.2">
      <c r="S91" s="7"/>
      <c r="T91" s="7"/>
    </row>
    <row r="92" spans="1:34" x14ac:dyDescent="0.2">
      <c r="S92" s="7"/>
      <c r="T92" s="7"/>
    </row>
    <row r="93" spans="1:34" x14ac:dyDescent="0.2">
      <c r="S93" s="7"/>
      <c r="T93" s="7"/>
    </row>
    <row r="94" spans="1:34" x14ac:dyDescent="0.2">
      <c r="S94" s="7"/>
      <c r="T94" s="7"/>
    </row>
    <row r="95" spans="1:34" x14ac:dyDescent="0.2">
      <c r="S95" s="7"/>
      <c r="T95" s="7"/>
    </row>
    <row r="96" spans="1:34" x14ac:dyDescent="0.2">
      <c r="S96" s="7"/>
      <c r="T96" s="7"/>
    </row>
    <row r="97" spans="19:20" x14ac:dyDescent="0.2">
      <c r="S97" s="7"/>
      <c r="T97" s="7"/>
    </row>
    <row r="98" spans="19:20" x14ac:dyDescent="0.2">
      <c r="S98" s="7"/>
      <c r="T98" s="7"/>
    </row>
    <row r="99" spans="19:20" x14ac:dyDescent="0.2">
      <c r="S99" s="7"/>
      <c r="T99" s="7"/>
    </row>
    <row r="100" spans="19:20" x14ac:dyDescent="0.2">
      <c r="S100" s="7"/>
      <c r="T100" s="7"/>
    </row>
    <row r="101" spans="19:20" x14ac:dyDescent="0.2">
      <c r="S101" s="7"/>
      <c r="T101" s="7"/>
    </row>
    <row r="102" spans="19:20" x14ac:dyDescent="0.2">
      <c r="S102" s="7"/>
      <c r="T102" s="7"/>
    </row>
    <row r="103" spans="19:20" x14ac:dyDescent="0.2">
      <c r="S103" s="7"/>
      <c r="T103" s="7"/>
    </row>
    <row r="104" spans="19:20" x14ac:dyDescent="0.2">
      <c r="S104" s="7"/>
      <c r="T104" s="7"/>
    </row>
    <row r="105" spans="19:20" x14ac:dyDescent="0.2">
      <c r="S105" s="7"/>
      <c r="T105" s="7"/>
    </row>
    <row r="106" spans="19:20" x14ac:dyDescent="0.2">
      <c r="S106" s="7"/>
      <c r="T106" s="7"/>
    </row>
    <row r="107" spans="19:20" x14ac:dyDescent="0.2">
      <c r="S107" s="7"/>
      <c r="T107" s="7"/>
    </row>
    <row r="108" spans="19:20" x14ac:dyDescent="0.2">
      <c r="S108" s="7"/>
      <c r="T108" s="7"/>
    </row>
    <row r="109" spans="19:20" x14ac:dyDescent="0.2">
      <c r="S109" s="7"/>
      <c r="T109" s="7"/>
    </row>
    <row r="110" spans="19:20" x14ac:dyDescent="0.2">
      <c r="S110" s="7"/>
      <c r="T110" s="7"/>
    </row>
    <row r="111" spans="19:20" x14ac:dyDescent="0.2">
      <c r="S111" s="7"/>
      <c r="T111" s="7"/>
    </row>
    <row r="112" spans="19:20" x14ac:dyDescent="0.2">
      <c r="S112" s="7"/>
      <c r="T112" s="7"/>
    </row>
    <row r="113" spans="19:20" x14ac:dyDescent="0.2">
      <c r="S113" s="7"/>
      <c r="T113" s="7"/>
    </row>
    <row r="114" spans="19:20" x14ac:dyDescent="0.2">
      <c r="S114" s="7"/>
      <c r="T114" s="7"/>
    </row>
    <row r="115" spans="19:20" x14ac:dyDescent="0.2">
      <c r="S115" s="7"/>
      <c r="T115" s="7"/>
    </row>
    <row r="116" spans="19:20" x14ac:dyDescent="0.2">
      <c r="S116" s="7"/>
      <c r="T116" s="7"/>
    </row>
    <row r="117" spans="19:20" x14ac:dyDescent="0.2">
      <c r="S117" s="7"/>
      <c r="T117" s="7"/>
    </row>
    <row r="118" spans="19:20" x14ac:dyDescent="0.2">
      <c r="S118" s="7"/>
      <c r="T118" s="7"/>
    </row>
    <row r="119" spans="19:20" x14ac:dyDescent="0.2">
      <c r="S119" s="7"/>
      <c r="T119" s="7"/>
    </row>
    <row r="120" spans="19:20" x14ac:dyDescent="0.2">
      <c r="S120" s="7"/>
      <c r="T120" s="7"/>
    </row>
    <row r="121" spans="19:20" x14ac:dyDescent="0.2">
      <c r="S121" s="7"/>
      <c r="T121" s="7"/>
    </row>
    <row r="122" spans="19:20" x14ac:dyDescent="0.2">
      <c r="S122" s="7"/>
      <c r="T122" s="7"/>
    </row>
    <row r="123" spans="19:20" x14ac:dyDescent="0.2">
      <c r="S123" s="7"/>
      <c r="T123" s="7"/>
    </row>
    <row r="124" spans="19:20" x14ac:dyDescent="0.2">
      <c r="S124" s="7"/>
      <c r="T124" s="7"/>
    </row>
    <row r="125" spans="19:20" x14ac:dyDescent="0.2">
      <c r="S125" s="7"/>
      <c r="T125" s="7"/>
    </row>
    <row r="126" spans="19:20" x14ac:dyDescent="0.2">
      <c r="S126" s="7"/>
      <c r="T126" s="7"/>
    </row>
    <row r="127" spans="19:20" x14ac:dyDescent="0.2">
      <c r="S127" s="7"/>
      <c r="T127" s="7"/>
    </row>
  </sheetData>
  <sortState ref="A2:L88">
    <sortCondition ref="E2:E88"/>
    <sortCondition ref="D2:D88"/>
    <sortCondition ref="A2:A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BDAD-CB50-5442-939D-0FBB4877C1F9}">
  <dimension ref="A3:E24"/>
  <sheetViews>
    <sheetView workbookViewId="0">
      <selection activeCell="F34" sqref="F34"/>
    </sheetView>
  </sheetViews>
  <sheetFormatPr baseColWidth="10" defaultRowHeight="15" x14ac:dyDescent="0.2"/>
  <cols>
    <col min="1" max="1" width="12.1640625" bestFit="1" customWidth="1"/>
    <col min="2" max="2" width="33.6640625" bestFit="1" customWidth="1"/>
    <col min="3" max="3" width="34.6640625" bestFit="1" customWidth="1"/>
    <col min="4" max="4" width="33.83203125" bestFit="1" customWidth="1"/>
  </cols>
  <sheetData>
    <row r="3" spans="1:4" x14ac:dyDescent="0.2">
      <c r="A3" s="11" t="s">
        <v>44</v>
      </c>
      <c r="B3" t="s">
        <v>52</v>
      </c>
      <c r="C3" t="s">
        <v>53</v>
      </c>
      <c r="D3" t="s">
        <v>54</v>
      </c>
    </row>
    <row r="4" spans="1:4" x14ac:dyDescent="0.2">
      <c r="A4" s="12">
        <v>7.75</v>
      </c>
      <c r="B4" s="14">
        <v>-1.5624445076056868</v>
      </c>
      <c r="C4" s="14">
        <v>1.1915165815159279</v>
      </c>
      <c r="D4" s="14">
        <v>23</v>
      </c>
    </row>
    <row r="5" spans="1:4" x14ac:dyDescent="0.2">
      <c r="A5" s="13" t="s">
        <v>12</v>
      </c>
      <c r="B5" s="14">
        <v>-4.7288882893022785E-2</v>
      </c>
      <c r="C5" s="14">
        <v>1.3041638645102556E-2</v>
      </c>
      <c r="D5" s="14">
        <v>4</v>
      </c>
    </row>
    <row r="6" spans="1:4" x14ac:dyDescent="0.2">
      <c r="A6" s="13" t="s">
        <v>11</v>
      </c>
      <c r="B6" s="14">
        <v>-1.8814246391241423</v>
      </c>
      <c r="C6" s="14">
        <v>1.0571750650101646</v>
      </c>
      <c r="D6" s="14">
        <v>19</v>
      </c>
    </row>
    <row r="7" spans="1:4" x14ac:dyDescent="0.2">
      <c r="A7" s="12">
        <v>7.85</v>
      </c>
      <c r="B7" s="14">
        <v>-1.5949410419099317</v>
      </c>
      <c r="C7" s="14">
        <v>1.3944172999375015</v>
      </c>
      <c r="D7" s="14">
        <v>21</v>
      </c>
    </row>
    <row r="8" spans="1:4" x14ac:dyDescent="0.2">
      <c r="A8" s="13" t="s">
        <v>12</v>
      </c>
      <c r="B8" s="14">
        <v>-9.8273375115662796E-4</v>
      </c>
      <c r="C8" s="14">
        <v>1.0853188708736835E-2</v>
      </c>
      <c r="D8" s="14">
        <v>4</v>
      </c>
    </row>
    <row r="9" spans="1:4" x14ac:dyDescent="0.2">
      <c r="A9" s="13" t="s">
        <v>11</v>
      </c>
      <c r="B9" s="14">
        <v>-1.9699900555943495</v>
      </c>
      <c r="C9" s="14">
        <v>1.2829062815116974</v>
      </c>
      <c r="D9" s="14">
        <v>17</v>
      </c>
    </row>
    <row r="10" spans="1:4" x14ac:dyDescent="0.2">
      <c r="A10" s="12">
        <v>8.0500000000000007</v>
      </c>
      <c r="B10" s="14">
        <v>-0.97154430774803335</v>
      </c>
      <c r="C10" s="14">
        <v>0.6986693253856997</v>
      </c>
      <c r="D10" s="14">
        <v>22</v>
      </c>
    </row>
    <row r="11" spans="1:4" x14ac:dyDescent="0.2">
      <c r="A11" s="13" t="s">
        <v>12</v>
      </c>
      <c r="B11" s="14">
        <v>5.0832199003343894E-3</v>
      </c>
      <c r="C11" s="14">
        <v>1.7546214164355684E-3</v>
      </c>
      <c r="D11" s="14">
        <v>4</v>
      </c>
    </row>
    <row r="12" spans="1:4" x14ac:dyDescent="0.2">
      <c r="A12" s="13" t="s">
        <v>11</v>
      </c>
      <c r="B12" s="14">
        <v>-1.1885726472254481</v>
      </c>
      <c r="C12" s="14">
        <v>0.57332248400663055</v>
      </c>
      <c r="D12" s="14">
        <v>18</v>
      </c>
    </row>
    <row r="13" spans="1:4" x14ac:dyDescent="0.2">
      <c r="A13" s="12">
        <v>8.15</v>
      </c>
      <c r="B13" s="14">
        <v>-0.84574571281378597</v>
      </c>
      <c r="C13" s="14">
        <v>0.7040887979353132</v>
      </c>
      <c r="D13" s="14">
        <v>21</v>
      </c>
    </row>
    <row r="14" spans="1:4" x14ac:dyDescent="0.2">
      <c r="A14" s="13" t="s">
        <v>12</v>
      </c>
      <c r="B14" s="14">
        <v>2.0185148123326387E-2</v>
      </c>
      <c r="C14" s="14">
        <v>1.8166201493953923E-2</v>
      </c>
      <c r="D14" s="14">
        <v>4</v>
      </c>
    </row>
    <row r="15" spans="1:4" x14ac:dyDescent="0.2">
      <c r="A15" s="13" t="s">
        <v>11</v>
      </c>
      <c r="B15" s="14">
        <v>-1.049494150681342</v>
      </c>
      <c r="C15" s="14">
        <v>0.62293445734521302</v>
      </c>
      <c r="D15" s="14">
        <v>17</v>
      </c>
    </row>
    <row r="16" spans="1:4" x14ac:dyDescent="0.2">
      <c r="A16" s="12" t="s">
        <v>45</v>
      </c>
      <c r="B16" s="14"/>
      <c r="C16" s="14"/>
      <c r="D16" s="14"/>
    </row>
    <row r="17" spans="1:5" x14ac:dyDescent="0.2">
      <c r="A17" s="13" t="s">
        <v>45</v>
      </c>
      <c r="B17" s="14"/>
      <c r="C17" s="14"/>
      <c r="D17" s="14"/>
    </row>
    <row r="18" spans="1:5" x14ac:dyDescent="0.2">
      <c r="A18" s="12" t="s">
        <v>46</v>
      </c>
      <c r="B18" s="14">
        <v>-1.2478691987883399</v>
      </c>
      <c r="C18" s="14">
        <v>1.0792365818934535</v>
      </c>
      <c r="D18" s="14">
        <v>87</v>
      </c>
    </row>
    <row r="20" spans="1:5" x14ac:dyDescent="0.2">
      <c r="B20" t="s">
        <v>58</v>
      </c>
      <c r="C20" t="s">
        <v>59</v>
      </c>
      <c r="D20" t="s">
        <v>55</v>
      </c>
      <c r="E20" t="s">
        <v>56</v>
      </c>
    </row>
    <row r="21" spans="1:5" x14ac:dyDescent="0.2">
      <c r="A21">
        <v>7.75</v>
      </c>
      <c r="B21" s="14">
        <v>-1.8814246391241423</v>
      </c>
      <c r="C21" s="14">
        <v>1.0571750650101646</v>
      </c>
      <c r="D21" s="14">
        <v>19</v>
      </c>
      <c r="E21">
        <f>C21/SQRT(D21)</f>
        <v>0.24253259336896571</v>
      </c>
    </row>
    <row r="22" spans="1:5" x14ac:dyDescent="0.2">
      <c r="A22">
        <v>7.85</v>
      </c>
      <c r="B22" s="14">
        <v>-1.9699900555943495</v>
      </c>
      <c r="C22" s="14">
        <v>1.2829062815116974</v>
      </c>
      <c r="D22" s="14">
        <v>17</v>
      </c>
      <c r="E22">
        <f t="shared" ref="E22:E24" si="0">C22/SQRT(D22)</f>
        <v>0.31115047684947728</v>
      </c>
    </row>
    <row r="23" spans="1:5" x14ac:dyDescent="0.2">
      <c r="A23">
        <v>8.0500000000000007</v>
      </c>
      <c r="B23" s="14">
        <v>-1.1885726472254481</v>
      </c>
      <c r="C23" s="14">
        <v>0.57332248400663055</v>
      </c>
      <c r="D23" s="14">
        <v>18</v>
      </c>
      <c r="E23">
        <f t="shared" si="0"/>
        <v>0.1351334054159348</v>
      </c>
    </row>
    <row r="24" spans="1:5" x14ac:dyDescent="0.2">
      <c r="A24">
        <v>8.15</v>
      </c>
      <c r="B24" s="14">
        <v>-1.049494150681342</v>
      </c>
      <c r="C24" s="14">
        <v>0.62293445734521302</v>
      </c>
      <c r="D24" s="14">
        <v>17</v>
      </c>
      <c r="E24">
        <f t="shared" si="0"/>
        <v>0.15108379796889015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A677-FEC2-CD42-98C9-6C477A9D164C}">
  <dimension ref="A3:F28"/>
  <sheetViews>
    <sheetView workbookViewId="0">
      <selection activeCell="C37" sqref="C37"/>
    </sheetView>
  </sheetViews>
  <sheetFormatPr baseColWidth="10" defaultRowHeight="15" x14ac:dyDescent="0.2"/>
  <cols>
    <col min="1" max="1" width="12.1640625" bestFit="1" customWidth="1"/>
    <col min="2" max="2" width="31.1640625" bestFit="1" customWidth="1"/>
    <col min="3" max="3" width="31.33203125" bestFit="1" customWidth="1"/>
    <col min="4" max="4" width="30.5" bestFit="1" customWidth="1"/>
  </cols>
  <sheetData>
    <row r="3" spans="1:4" x14ac:dyDescent="0.2">
      <c r="A3" s="11" t="s">
        <v>44</v>
      </c>
      <c r="B3" t="s">
        <v>61</v>
      </c>
      <c r="C3" t="s">
        <v>62</v>
      </c>
      <c r="D3" t="s">
        <v>63</v>
      </c>
    </row>
    <row r="4" spans="1:4" x14ac:dyDescent="0.2">
      <c r="A4" s="12">
        <v>7.75</v>
      </c>
      <c r="B4" s="14">
        <v>-1.5597457592840767</v>
      </c>
      <c r="C4" s="14">
        <v>1.1459833389217824</v>
      </c>
      <c r="D4" s="14">
        <v>23</v>
      </c>
    </row>
    <row r="5" spans="1:4" x14ac:dyDescent="0.2">
      <c r="A5" s="13" t="s">
        <v>12</v>
      </c>
      <c r="B5" s="14">
        <v>-5.4118893361484233E-2</v>
      </c>
      <c r="C5" s="14">
        <v>1.5731392456854152E-2</v>
      </c>
      <c r="D5" s="14">
        <v>4</v>
      </c>
    </row>
    <row r="6" spans="1:4" x14ac:dyDescent="0.2">
      <c r="A6" s="13" t="s">
        <v>11</v>
      </c>
      <c r="B6" s="14">
        <v>-1.8767198363204121</v>
      </c>
      <c r="C6" s="14">
        <v>0.99762890215511113</v>
      </c>
      <c r="D6" s="14">
        <v>19</v>
      </c>
    </row>
    <row r="7" spans="1:4" x14ac:dyDescent="0.2">
      <c r="A7" s="12">
        <v>7.85</v>
      </c>
      <c r="B7" s="14">
        <v>-1.6705248120782576</v>
      </c>
      <c r="C7" s="14">
        <v>1.3476302471703032</v>
      </c>
      <c r="D7" s="14">
        <v>21</v>
      </c>
    </row>
    <row r="8" spans="1:4" x14ac:dyDescent="0.2">
      <c r="A8" s="13" t="s">
        <v>12</v>
      </c>
      <c r="B8" s="14">
        <v>-8.6702684410155939E-4</v>
      </c>
      <c r="C8" s="14">
        <v>1.2884416701909547E-2</v>
      </c>
      <c r="D8" s="14">
        <v>4</v>
      </c>
    </row>
    <row r="9" spans="1:4" x14ac:dyDescent="0.2">
      <c r="A9" s="13" t="s">
        <v>11</v>
      </c>
      <c r="B9" s="14">
        <v>-2.0633854674274708</v>
      </c>
      <c r="C9" s="14">
        <v>1.1870880272527302</v>
      </c>
      <c r="D9" s="14">
        <v>17</v>
      </c>
    </row>
    <row r="10" spans="1:4" x14ac:dyDescent="0.2">
      <c r="A10" s="12">
        <v>8.0500000000000007</v>
      </c>
      <c r="B10" s="14">
        <v>-1.0080049804817439</v>
      </c>
      <c r="C10" s="14">
        <v>0.69243194104685868</v>
      </c>
      <c r="D10" s="14">
        <v>22</v>
      </c>
    </row>
    <row r="11" spans="1:4" x14ac:dyDescent="0.2">
      <c r="A11" s="13" t="s">
        <v>12</v>
      </c>
      <c r="B11" s="14">
        <v>5.8859506298851727E-3</v>
      </c>
      <c r="C11" s="14">
        <v>2.1969978134741028E-3</v>
      </c>
      <c r="D11" s="14">
        <v>4</v>
      </c>
    </row>
    <row r="12" spans="1:4" x14ac:dyDescent="0.2">
      <c r="A12" s="13" t="s">
        <v>11</v>
      </c>
      <c r="B12" s="14">
        <v>-1.2333140762843282</v>
      </c>
      <c r="C12" s="14">
        <v>0.54465492020370265</v>
      </c>
      <c r="D12" s="14">
        <v>18</v>
      </c>
    </row>
    <row r="13" spans="1:4" x14ac:dyDescent="0.2">
      <c r="A13" s="12">
        <v>8.15</v>
      </c>
      <c r="B13" s="14">
        <v>-0.77465336751760816</v>
      </c>
      <c r="C13" s="14">
        <v>0.59233382546181501</v>
      </c>
      <c r="D13" s="14">
        <v>21</v>
      </c>
    </row>
    <row r="14" spans="1:4" x14ac:dyDescent="0.2">
      <c r="A14" s="13" t="s">
        <v>12</v>
      </c>
      <c r="B14" s="14">
        <v>2.4821527434216506E-2</v>
      </c>
      <c r="C14" s="14">
        <v>2.2473162491625381E-2</v>
      </c>
      <c r="D14" s="14">
        <v>4</v>
      </c>
    </row>
    <row r="15" spans="1:4" x14ac:dyDescent="0.2">
      <c r="A15" s="13" t="s">
        <v>11</v>
      </c>
      <c r="B15" s="14">
        <v>-0.96276510750627275</v>
      </c>
      <c r="C15" s="14">
        <v>0.49101102340782138</v>
      </c>
      <c r="D15" s="14">
        <v>17</v>
      </c>
    </row>
    <row r="16" spans="1:4" x14ac:dyDescent="0.2">
      <c r="A16" s="12" t="s">
        <v>45</v>
      </c>
      <c r="B16" s="14"/>
      <c r="C16" s="14"/>
      <c r="D16" s="14"/>
    </row>
    <row r="17" spans="1:6" x14ac:dyDescent="0.2">
      <c r="A17" s="13" t="s">
        <v>45</v>
      </c>
      <c r="B17" s="14"/>
      <c r="C17" s="14"/>
      <c r="D17" s="14"/>
    </row>
    <row r="18" spans="1:6" x14ac:dyDescent="0.2">
      <c r="A18" s="12" t="s">
        <v>46</v>
      </c>
      <c r="B18" s="14">
        <v>-1.2574598138579922</v>
      </c>
      <c r="C18" s="14">
        <v>1.0468615469148903</v>
      </c>
      <c r="D18" s="14">
        <v>87</v>
      </c>
    </row>
    <row r="20" spans="1:6" x14ac:dyDescent="0.2">
      <c r="B20" t="s">
        <v>64</v>
      </c>
      <c r="C20" t="s">
        <v>67</v>
      </c>
      <c r="D20" t="s">
        <v>68</v>
      </c>
      <c r="E20" t="s">
        <v>69</v>
      </c>
      <c r="F20" t="s">
        <v>70</v>
      </c>
    </row>
    <row r="21" spans="1:6" x14ac:dyDescent="0.2">
      <c r="A21">
        <v>7.75</v>
      </c>
      <c r="B21" t="s">
        <v>65</v>
      </c>
      <c r="C21" s="14">
        <v>-5.4118893361484233E-2</v>
      </c>
      <c r="D21" s="14">
        <v>1.5731392456854152E-2</v>
      </c>
      <c r="E21" s="14">
        <v>4</v>
      </c>
    </row>
    <row r="22" spans="1:6" x14ac:dyDescent="0.2">
      <c r="A22">
        <v>7.75</v>
      </c>
      <c r="B22" t="s">
        <v>66</v>
      </c>
      <c r="C22" s="14">
        <v>-1.8767198363204121</v>
      </c>
      <c r="D22" s="14">
        <v>0.99762890215511113</v>
      </c>
      <c r="E22" s="14">
        <v>19</v>
      </c>
    </row>
    <row r="23" spans="1:6" x14ac:dyDescent="0.2">
      <c r="A23">
        <v>7.85</v>
      </c>
      <c r="B23" t="s">
        <v>65</v>
      </c>
      <c r="C23" s="14">
        <v>-8.6702684410155939E-4</v>
      </c>
      <c r="D23" s="14">
        <v>1.2884416701909547E-2</v>
      </c>
      <c r="E23" s="14">
        <v>4</v>
      </c>
    </row>
    <row r="24" spans="1:6" x14ac:dyDescent="0.2">
      <c r="A24">
        <v>7.85</v>
      </c>
      <c r="B24" t="s">
        <v>66</v>
      </c>
      <c r="C24" s="14">
        <v>-2.0633854674274708</v>
      </c>
      <c r="D24" s="14">
        <v>1.1870880272527302</v>
      </c>
      <c r="E24" s="14">
        <v>17</v>
      </c>
    </row>
    <row r="25" spans="1:6" x14ac:dyDescent="0.2">
      <c r="A25">
        <v>8.0500000000000007</v>
      </c>
      <c r="B25" t="s">
        <v>65</v>
      </c>
      <c r="C25" s="14">
        <v>5.8859506298851727E-3</v>
      </c>
      <c r="D25" s="14">
        <v>2.1969978134741028E-3</v>
      </c>
      <c r="E25" s="14">
        <v>4</v>
      </c>
    </row>
    <row r="26" spans="1:6" x14ac:dyDescent="0.2">
      <c r="A26">
        <v>8.0500000000000007</v>
      </c>
      <c r="B26" t="s">
        <v>66</v>
      </c>
      <c r="C26" s="14">
        <v>-1.2333140762843282</v>
      </c>
      <c r="D26" s="14">
        <v>0.54465492020370265</v>
      </c>
      <c r="E26" s="14">
        <v>18</v>
      </c>
    </row>
    <row r="27" spans="1:6" x14ac:dyDescent="0.2">
      <c r="A27">
        <v>8.15</v>
      </c>
      <c r="B27" t="s">
        <v>65</v>
      </c>
      <c r="C27" s="14">
        <v>2.4821527434216506E-2</v>
      </c>
      <c r="D27" s="14">
        <v>2.2473162491625381E-2</v>
      </c>
      <c r="E27" s="14">
        <v>4</v>
      </c>
    </row>
    <row r="28" spans="1:6" x14ac:dyDescent="0.2">
      <c r="A28">
        <v>8.15</v>
      </c>
      <c r="B28" t="s">
        <v>66</v>
      </c>
      <c r="C28" s="14">
        <v>-0.96276510750627275</v>
      </c>
      <c r="D28" s="14">
        <v>0.49101102340782138</v>
      </c>
      <c r="E28" s="1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11_20_19</vt:lpstr>
      <vt:lpstr>12_19_19</vt:lpstr>
      <vt:lpstr>Comparison</vt:lpstr>
      <vt:lpstr>pivot</vt:lpstr>
      <vt:lpstr>pivot2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</dc:creator>
  <cp:lastModifiedBy>John Morris</cp:lastModifiedBy>
  <dcterms:created xsi:type="dcterms:W3CDTF">2019-12-18T18:38:47Z</dcterms:created>
  <dcterms:modified xsi:type="dcterms:W3CDTF">2020-11-30T17:03:17Z</dcterms:modified>
</cp:coreProperties>
</file>