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Sites/COVID19/"/>
    </mc:Choice>
  </mc:AlternateContent>
  <xr:revisionPtr revIDLastSave="0" documentId="13_ncr:1_{C706B6B2-82D8-0A47-9082-CBFC286435F2}" xr6:coauthVersionLast="45" xr6:coauthVersionMax="45" xr10:uidLastSave="{00000000-0000-0000-0000-000000000000}"/>
  <bookViews>
    <workbookView xWindow="800" yWindow="460" windowWidth="27080" windowHeight="16980" activeTab="1" xr2:uid="{00000000-000D-0000-FFFF-FFFF00000000}"/>
  </bookViews>
  <sheets>
    <sheet name="virginia-stats" sheetId="1" r:id="rId1"/>
    <sheet name="va-averages" sheetId="2" r:id="rId2"/>
    <sheet name="fairfax-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2" i="2"/>
  <c r="G2" i="2" s="1"/>
  <c r="C3" i="2"/>
  <c r="D3" i="2" s="1"/>
  <c r="C2" i="2"/>
  <c r="D2" i="2" s="1"/>
  <c r="F5" i="2" l="1"/>
  <c r="G5" i="2" s="1"/>
  <c r="F4" i="2"/>
  <c r="G4" i="2" s="1"/>
  <c r="C5" i="2"/>
  <c r="D5" i="2" s="1"/>
  <c r="C4" i="2"/>
  <c r="D4" i="2" s="1"/>
  <c r="F12" i="2" l="1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13" i="2"/>
  <c r="G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l="1"/>
  <c r="F17" i="2"/>
  <c r="F16" i="2"/>
  <c r="F15" i="2"/>
  <c r="F14" i="2"/>
  <c r="C17" i="2"/>
  <c r="C16" i="2"/>
  <c r="C15" i="2"/>
  <c r="C14" i="2"/>
  <c r="C13" i="2"/>
  <c r="G14" i="2" l="1"/>
  <c r="G16" i="2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C1" i="3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Q2" i="3"/>
  <c r="R2" i="3" s="1"/>
  <c r="S2" i="3" s="1"/>
  <c r="T2" i="3" s="1"/>
  <c r="N2" i="3"/>
  <c r="O2" i="3" s="1"/>
  <c r="F93" i="2"/>
  <c r="G93" i="2" s="1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G79" i="2" s="1"/>
  <c r="F79" i="2"/>
  <c r="F78" i="2"/>
  <c r="F77" i="2"/>
  <c r="F76" i="2"/>
  <c r="F75" i="2"/>
  <c r="F74" i="2"/>
  <c r="F73" i="2"/>
  <c r="F72" i="2"/>
  <c r="G72" i="2" s="1"/>
  <c r="F71" i="2"/>
  <c r="F70" i="2"/>
  <c r="F69" i="2"/>
  <c r="F68" i="2"/>
  <c r="F67" i="2"/>
  <c r="F66" i="2"/>
  <c r="F65" i="2"/>
  <c r="F64" i="2"/>
  <c r="G64" i="2" s="1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G47" i="2" s="1"/>
  <c r="F47" i="2"/>
  <c r="F46" i="2"/>
  <c r="F45" i="2"/>
  <c r="F44" i="2"/>
  <c r="F43" i="2"/>
  <c r="F42" i="2"/>
  <c r="F41" i="2"/>
  <c r="F40" i="2"/>
  <c r="G39" i="2" s="1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G23" i="2" s="1"/>
  <c r="F23" i="2"/>
  <c r="F22" i="2"/>
  <c r="F21" i="2"/>
  <c r="F20" i="2"/>
  <c r="F19" i="2"/>
  <c r="F18" i="2"/>
  <c r="G15" i="2" s="1"/>
  <c r="G31" i="2"/>
  <c r="C93" i="2"/>
  <c r="D93" i="2" s="1"/>
  <c r="C92" i="2"/>
  <c r="D92" i="2" s="1"/>
  <c r="C91" i="2"/>
  <c r="D91" i="2" s="1"/>
  <c r="C90" i="2"/>
  <c r="D90" i="2" s="1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D14" i="2" s="1"/>
  <c r="D36" i="2" l="1"/>
  <c r="D76" i="2"/>
  <c r="D25" i="2"/>
  <c r="D33" i="2"/>
  <c r="D41" i="2"/>
  <c r="D49" i="2"/>
  <c r="D57" i="2"/>
  <c r="D65" i="2"/>
  <c r="D73" i="2"/>
  <c r="D81" i="2"/>
  <c r="D89" i="2"/>
  <c r="D60" i="2"/>
  <c r="D34" i="2"/>
  <c r="D58" i="2"/>
  <c r="D66" i="2"/>
  <c r="D74" i="2"/>
  <c r="D82" i="2"/>
  <c r="D52" i="2"/>
  <c r="D18" i="2"/>
  <c r="D15" i="2"/>
  <c r="D23" i="2"/>
  <c r="D43" i="2"/>
  <c r="D63" i="2"/>
  <c r="D13" i="2"/>
  <c r="D20" i="2"/>
  <c r="D68" i="2"/>
  <c r="D26" i="2"/>
  <c r="D19" i="2"/>
  <c r="D35" i="2"/>
  <c r="D51" i="2"/>
  <c r="D59" i="2"/>
  <c r="D71" i="2"/>
  <c r="D79" i="2"/>
  <c r="D17" i="2"/>
  <c r="D44" i="2"/>
  <c r="G76" i="2"/>
  <c r="D50" i="2"/>
  <c r="D21" i="2"/>
  <c r="D29" i="2"/>
  <c r="D37" i="2"/>
  <c r="D45" i="2"/>
  <c r="D53" i="2"/>
  <c r="D61" i="2"/>
  <c r="D69" i="2"/>
  <c r="D77" i="2"/>
  <c r="D85" i="2"/>
  <c r="D16" i="2"/>
  <c r="D28" i="2"/>
  <c r="D84" i="2"/>
  <c r="D42" i="2"/>
  <c r="D22" i="2"/>
  <c r="D30" i="2"/>
  <c r="D38" i="2"/>
  <c r="D46" i="2"/>
  <c r="D54" i="2"/>
  <c r="D62" i="2"/>
  <c r="D70" i="2"/>
  <c r="D78" i="2"/>
  <c r="D86" i="2"/>
  <c r="G17" i="2"/>
  <c r="D39" i="2"/>
  <c r="D55" i="2"/>
  <c r="D87" i="2"/>
  <c r="D24" i="2"/>
  <c r="D32" i="2"/>
  <c r="D40" i="2"/>
  <c r="D48" i="2"/>
  <c r="D56" i="2"/>
  <c r="D64" i="2"/>
  <c r="D72" i="2"/>
  <c r="D80" i="2"/>
  <c r="D88" i="2"/>
  <c r="G22" i="2"/>
  <c r="G30" i="2"/>
  <c r="G38" i="2"/>
  <c r="G46" i="2"/>
  <c r="G54" i="2"/>
  <c r="G62" i="2"/>
  <c r="G70" i="2"/>
  <c r="G78" i="2"/>
  <c r="D47" i="2"/>
  <c r="G63" i="2"/>
  <c r="G19" i="2"/>
  <c r="D31" i="2"/>
  <c r="D27" i="2"/>
  <c r="D67" i="2"/>
  <c r="D75" i="2"/>
  <c r="D83" i="2"/>
  <c r="G20" i="2"/>
  <c r="G28" i="2"/>
  <c r="G36" i="2"/>
  <c r="G40" i="2"/>
  <c r="G52" i="2"/>
  <c r="G60" i="2"/>
  <c r="G68" i="2"/>
  <c r="G21" i="2"/>
  <c r="G29" i="2"/>
  <c r="G37" i="2"/>
  <c r="G45" i="2"/>
  <c r="G53" i="2"/>
  <c r="G61" i="2"/>
  <c r="G69" i="2"/>
  <c r="G77" i="2"/>
  <c r="G71" i="2"/>
  <c r="G80" i="2"/>
  <c r="G92" i="2"/>
  <c r="G91" i="2"/>
  <c r="G87" i="2"/>
  <c r="G85" i="2"/>
  <c r="G48" i="2"/>
  <c r="G56" i="2"/>
  <c r="G25" i="2"/>
  <c r="G33" i="2"/>
  <c r="G41" i="2"/>
  <c r="G49" i="2"/>
  <c r="G57" i="2"/>
  <c r="G65" i="2"/>
  <c r="G73" i="2"/>
  <c r="G81" i="2"/>
  <c r="G89" i="2"/>
  <c r="G32" i="2"/>
  <c r="G88" i="2"/>
  <c r="G34" i="2"/>
  <c r="G50" i="2"/>
  <c r="G58" i="2"/>
  <c r="G74" i="2"/>
  <c r="G82" i="2"/>
  <c r="G90" i="2"/>
  <c r="G55" i="2"/>
  <c r="G24" i="2"/>
  <c r="G26" i="2"/>
  <c r="G42" i="2"/>
  <c r="G66" i="2"/>
  <c r="G27" i="2"/>
  <c r="G35" i="2"/>
  <c r="G43" i="2"/>
  <c r="G51" i="2"/>
  <c r="G59" i="2"/>
  <c r="G67" i="2"/>
  <c r="G75" i="2"/>
  <c r="G83" i="2"/>
  <c r="G44" i="2"/>
  <c r="G18" i="2"/>
  <c r="G84" i="2"/>
  <c r="G86" i="2"/>
  <c r="BM3" i="1"/>
  <c r="BM5" i="1"/>
  <c r="BM6" i="1"/>
  <c r="BM7" i="1"/>
  <c r="BM4" i="1"/>
  <c r="BL3" i="1" l="1"/>
  <c r="BL5" i="1"/>
  <c r="BL6" i="1"/>
  <c r="BL7" i="1"/>
  <c r="BL4" i="1"/>
  <c r="BI3" i="1" l="1"/>
  <c r="BJ3" i="1" s="1"/>
  <c r="BK3" i="1" s="1"/>
  <c r="BI5" i="1"/>
  <c r="BJ5" i="1" s="1"/>
  <c r="BK5" i="1" s="1"/>
  <c r="BI6" i="1"/>
  <c r="BJ6" i="1" s="1"/>
  <c r="BK6" i="1" s="1"/>
  <c r="BI7" i="1"/>
  <c r="BJ7" i="1" s="1"/>
  <c r="BK7" i="1" s="1"/>
  <c r="BI4" i="1"/>
  <c r="BH3" i="1"/>
  <c r="BH5" i="1"/>
  <c r="BH6" i="1"/>
  <c r="BH7" i="1"/>
  <c r="BH4" i="1"/>
  <c r="BJ4" i="1"/>
  <c r="BK4" i="1" s="1"/>
  <c r="AW5" i="1" l="1"/>
  <c r="AX5" i="1" s="1"/>
  <c r="AY5" i="1" s="1"/>
  <c r="AZ5" i="1" s="1"/>
  <c r="BA5" i="1" s="1"/>
  <c r="BB5" i="1" s="1"/>
  <c r="BC5" i="1" s="1"/>
  <c r="AW7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AW6" i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W3" i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W4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D5" i="1" l="1"/>
  <c r="BE5" i="1" s="1"/>
  <c r="BF5" i="1" s="1"/>
  <c r="BG5" i="1" s="1"/>
  <c r="AV3" i="1"/>
  <c r="AV5" i="1"/>
  <c r="AV6" i="1"/>
  <c r="AV7" i="1"/>
  <c r="AV4" i="1"/>
  <c r="AV2" i="1"/>
  <c r="AU5" i="1"/>
  <c r="AU3" i="1"/>
  <c r="AU6" i="1"/>
  <c r="AU7" i="1"/>
  <c r="AU4" i="1"/>
  <c r="AU2" i="1"/>
  <c r="AT6" i="1"/>
  <c r="AT5" i="1"/>
  <c r="AT3" i="1"/>
  <c r="AT7" i="1"/>
  <c r="AT4" i="1"/>
  <c r="AT2" i="1"/>
  <c r="AS3" i="1"/>
  <c r="AS6" i="1"/>
  <c r="AS5" i="1"/>
  <c r="AS7" i="1"/>
  <c r="AS4" i="1"/>
  <c r="AS2" i="1"/>
  <c r="AR3" i="1"/>
  <c r="AR6" i="1"/>
  <c r="AR5" i="1"/>
  <c r="AR7" i="1"/>
  <c r="AR4" i="1"/>
  <c r="AR2" i="1"/>
  <c r="AQ7" i="1"/>
  <c r="AQ6" i="1"/>
  <c r="AQ5" i="1"/>
  <c r="AQ4" i="1"/>
  <c r="AQ3" i="1"/>
  <c r="AQ2" i="1"/>
  <c r="AP5" i="1"/>
  <c r="AP3" i="1"/>
  <c r="AP6" i="1"/>
  <c r="AP7" i="1"/>
  <c r="AP4" i="1"/>
  <c r="AP2" i="1"/>
  <c r="AO3" i="1"/>
  <c r="AO6" i="1"/>
  <c r="AO5" i="1"/>
  <c r="AO7" i="1"/>
  <c r="AO4" i="1"/>
  <c r="AO2" i="1"/>
  <c r="AN5" i="1"/>
  <c r="AN6" i="1"/>
  <c r="AN3" i="1"/>
  <c r="AN7" i="1"/>
  <c r="AN4" i="1"/>
  <c r="AN2" i="1"/>
  <c r="AM6" i="1"/>
  <c r="AM3" i="1"/>
  <c r="AM5" i="1"/>
  <c r="AM7" i="1"/>
  <c r="AM4" i="1"/>
  <c r="AM2" i="1"/>
  <c r="AL6" i="1"/>
  <c r="AL5" i="1"/>
  <c r="AL3" i="1"/>
  <c r="AL7" i="1"/>
  <c r="AL4" i="1"/>
  <c r="AL2" i="1"/>
  <c r="AK6" i="1"/>
  <c r="AK5" i="1"/>
  <c r="AK3" i="1"/>
  <c r="AK7" i="1"/>
  <c r="AK4" i="1"/>
  <c r="AK2" i="1"/>
  <c r="AJ5" i="1"/>
  <c r="AJ3" i="1"/>
  <c r="AJ6" i="1"/>
  <c r="AJ7" i="1"/>
  <c r="AJ4" i="1"/>
  <c r="AJ2" i="1"/>
  <c r="AI7" i="1"/>
  <c r="AI5" i="1"/>
  <c r="AI6" i="1"/>
  <c r="AI3" i="1"/>
  <c r="AI4" i="1"/>
  <c r="AI2" i="1"/>
  <c r="AH1" i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AD1" i="1"/>
  <c r="AC1" i="1" s="1"/>
  <c r="AB1" i="1" s="1"/>
  <c r="AA1" i="1" s="1"/>
  <c r="Z1" i="1" s="1"/>
  <c r="Y1" i="1" s="1"/>
  <c r="X1" i="1" s="1"/>
  <c r="W1" i="1" s="1"/>
  <c r="V1" i="1" s="1"/>
  <c r="U1" i="1" s="1"/>
  <c r="T1" i="1" s="1"/>
  <c r="S1" i="1" s="1"/>
  <c r="R1" i="1" s="1"/>
  <c r="Q1" i="1" s="1"/>
  <c r="P1" i="1" s="1"/>
  <c r="O1" i="1" s="1"/>
  <c r="N1" i="1" s="1"/>
  <c r="M1" i="1" s="1"/>
  <c r="L1" i="1" s="1"/>
  <c r="K1" i="1" s="1"/>
  <c r="J1" i="1" s="1"/>
  <c r="I1" i="1" s="1"/>
  <c r="H1" i="1" s="1"/>
  <c r="G1" i="1" s="1"/>
  <c r="F1" i="1" s="1"/>
  <c r="E1" i="1" s="1"/>
  <c r="D1" i="1" s="1"/>
  <c r="AH5" i="1" l="1"/>
  <c r="AH3" i="1"/>
  <c r="AH6" i="1"/>
  <c r="AH7" i="1"/>
  <c r="AH4" i="1"/>
  <c r="AG3" i="1" l="1"/>
  <c r="AG7" i="1"/>
  <c r="AG6" i="1"/>
  <c r="AG5" i="1"/>
  <c r="AG4" i="1"/>
  <c r="AG2" i="1"/>
  <c r="AF5" i="1" l="1"/>
  <c r="AF6" i="1"/>
  <c r="AF7" i="1"/>
  <c r="AF3" i="1"/>
  <c r="AF4" i="1"/>
  <c r="AE6" i="1" l="1"/>
  <c r="AE5" i="1"/>
  <c r="AE3" i="1"/>
  <c r="AE7" i="1"/>
  <c r="AE4" i="1"/>
  <c r="AE2" i="1" l="1"/>
  <c r="AD3" i="1" l="1"/>
  <c r="AD4" i="1"/>
  <c r="AD5" i="1"/>
  <c r="AD6" i="1"/>
  <c r="AD7" i="1"/>
  <c r="AD2" i="1"/>
  <c r="AC5" i="1"/>
  <c r="AC6" i="1"/>
  <c r="AC3" i="1"/>
  <c r="AC7" i="1"/>
  <c r="AC4" i="1"/>
  <c r="AB6" i="1" l="1"/>
  <c r="AB3" i="1"/>
  <c r="AB5" i="1"/>
  <c r="AB7" i="1"/>
  <c r="AB4" i="1"/>
  <c r="AB2" i="1"/>
  <c r="AA3" i="1"/>
  <c r="AA6" i="1"/>
  <c r="AA5" i="1"/>
  <c r="AA4" i="1"/>
  <c r="AA7" i="1"/>
  <c r="Z5" i="1" l="1"/>
  <c r="Z3" i="1"/>
  <c r="Z6" i="1"/>
  <c r="Z7" i="1"/>
  <c r="Z4" i="1"/>
  <c r="Y7" i="1" l="1"/>
  <c r="Y6" i="1"/>
  <c r="Y5" i="1"/>
  <c r="Y3" i="1"/>
  <c r="Y4" i="1"/>
  <c r="W6" i="1" l="1"/>
  <c r="V6" i="1"/>
  <c r="V5" i="1"/>
  <c r="W5" i="1" s="1"/>
  <c r="V3" i="1"/>
  <c r="W3" i="1" s="1"/>
  <c r="V7" i="1"/>
  <c r="V4" i="1"/>
  <c r="W4" i="1" s="1"/>
  <c r="W7" i="1"/>
  <c r="U3" i="1" l="1"/>
  <c r="U6" i="1"/>
  <c r="U7" i="1"/>
  <c r="U5" i="1"/>
  <c r="U4" i="1"/>
  <c r="T5" i="1"/>
  <c r="T4" i="1"/>
  <c r="T3" i="1"/>
  <c r="T6" i="1"/>
  <c r="T7" i="1"/>
  <c r="R7" i="1" l="1"/>
  <c r="R6" i="1"/>
  <c r="R5" i="1"/>
  <c r="R3" i="1"/>
  <c r="R4" i="1"/>
  <c r="Q6" i="1" l="1"/>
  <c r="Q4" i="1"/>
  <c r="Q3" i="1"/>
  <c r="Q5" i="1"/>
  <c r="Q7" i="1"/>
</calcChain>
</file>

<file path=xl/sharedStrings.xml><?xml version="1.0" encoding="utf-8"?>
<sst xmlns="http://schemas.openxmlformats.org/spreadsheetml/2006/main" count="21" uniqueCount="18">
  <si>
    <t>State</t>
  </si>
  <si>
    <t>Day 0</t>
  </si>
  <si>
    <t>Virginia</t>
  </si>
  <si>
    <t>Arlington</t>
  </si>
  <si>
    <t>Fairfax</t>
  </si>
  <si>
    <t>Loudon</t>
  </si>
  <si>
    <t>Alexandria</t>
  </si>
  <si>
    <t>Prince William</t>
  </si>
  <si>
    <t>Population</t>
  </si>
  <si>
    <t>began tracking "probable vs confirmed"</t>
  </si>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</sst>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0" fillId="0" borderId="0" xfId="0" applyNumberFormat="1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'va-averages'!$A$4:$A$100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xVal>
          <c:yVal>
            <c:numRef>
              <c:f>'va-averages'!$G$4:$G$100</c:f>
              <c:numCache>
                <c:formatCode>#,##0</c:formatCode>
                <c:ptCount val="97"/>
                <c:pt idx="0">
                  <c:v>13.571428571428571</c:v>
                </c:pt>
                <c:pt idx="1">
                  <c:v>15.285714285714286</c:v>
                </c:pt>
                <c:pt idx="2">
                  <c:v>21</c:v>
                </c:pt>
                <c:pt idx="3">
                  <c:v>24.428571428571427</c:v>
                </c:pt>
                <c:pt idx="4">
                  <c:v>26.285714285714285</c:v>
                </c:pt>
                <c:pt idx="5">
                  <c:v>29.142857142857142</c:v>
                </c:pt>
                <c:pt idx="6">
                  <c:v>30.142857142857142</c:v>
                </c:pt>
                <c:pt idx="7">
                  <c:v>31.714285714285715</c:v>
                </c:pt>
                <c:pt idx="8">
                  <c:v>34.142857142857146</c:v>
                </c:pt>
                <c:pt idx="9">
                  <c:v>29.571428571428573</c:v>
                </c:pt>
                <c:pt idx="10">
                  <c:v>27.857142857142858</c:v>
                </c:pt>
                <c:pt idx="11">
                  <c:v>27.714285714285715</c:v>
                </c:pt>
                <c:pt idx="12">
                  <c:v>23.142857142857142</c:v>
                </c:pt>
                <c:pt idx="13">
                  <c:v>22.428571428571427</c:v>
                </c:pt>
                <c:pt idx="14">
                  <c:v>22.714285714285715</c:v>
                </c:pt>
                <c:pt idx="15">
                  <c:v>20.571428571428573</c:v>
                </c:pt>
                <c:pt idx="16">
                  <c:v>21</c:v>
                </c:pt>
                <c:pt idx="17">
                  <c:v>21.428571428571427</c:v>
                </c:pt>
                <c:pt idx="18">
                  <c:v>23.428571428571427</c:v>
                </c:pt>
                <c:pt idx="19">
                  <c:v>24.285714285714285</c:v>
                </c:pt>
                <c:pt idx="20">
                  <c:v>25</c:v>
                </c:pt>
                <c:pt idx="21">
                  <c:v>23.571428571428573</c:v>
                </c:pt>
                <c:pt idx="22">
                  <c:v>26.571428571428573</c:v>
                </c:pt>
                <c:pt idx="23">
                  <c:v>30.571428571428573</c:v>
                </c:pt>
                <c:pt idx="24">
                  <c:v>25.428571428571427</c:v>
                </c:pt>
                <c:pt idx="25">
                  <c:v>23.714285714285715</c:v>
                </c:pt>
                <c:pt idx="26">
                  <c:v>25.571428571428573</c:v>
                </c:pt>
                <c:pt idx="27">
                  <c:v>30.142857142857142</c:v>
                </c:pt>
                <c:pt idx="28">
                  <c:v>33</c:v>
                </c:pt>
                <c:pt idx="29">
                  <c:v>31</c:v>
                </c:pt>
                <c:pt idx="30">
                  <c:v>27.285714285714285</c:v>
                </c:pt>
                <c:pt idx="31">
                  <c:v>31.571428571428573</c:v>
                </c:pt>
                <c:pt idx="32">
                  <c:v>32.285714285714285</c:v>
                </c:pt>
                <c:pt idx="33">
                  <c:v>30.285714285714285</c:v>
                </c:pt>
                <c:pt idx="34">
                  <c:v>25.714285714285715</c:v>
                </c:pt>
                <c:pt idx="35">
                  <c:v>24.428571428571427</c:v>
                </c:pt>
                <c:pt idx="36">
                  <c:v>25.714285714285715</c:v>
                </c:pt>
                <c:pt idx="37">
                  <c:v>24.714285714285715</c:v>
                </c:pt>
                <c:pt idx="38">
                  <c:v>24</c:v>
                </c:pt>
                <c:pt idx="39">
                  <c:v>22.571428571428573</c:v>
                </c:pt>
                <c:pt idx="40">
                  <c:v>24.428571428571427</c:v>
                </c:pt>
                <c:pt idx="41">
                  <c:v>25.428571428571427</c:v>
                </c:pt>
                <c:pt idx="42">
                  <c:v>25.571428571428573</c:v>
                </c:pt>
                <c:pt idx="43">
                  <c:v>23.428571428571427</c:v>
                </c:pt>
                <c:pt idx="44">
                  <c:v>22</c:v>
                </c:pt>
                <c:pt idx="45">
                  <c:v>24.285714285714285</c:v>
                </c:pt>
                <c:pt idx="46">
                  <c:v>21.571428571428573</c:v>
                </c:pt>
                <c:pt idx="47">
                  <c:v>19.428571428571427</c:v>
                </c:pt>
                <c:pt idx="48">
                  <c:v>18.285714285714285</c:v>
                </c:pt>
                <c:pt idx="49">
                  <c:v>15.714285714285714</c:v>
                </c:pt>
                <c:pt idx="50">
                  <c:v>14.142857142857142</c:v>
                </c:pt>
                <c:pt idx="51">
                  <c:v>17.142857142857142</c:v>
                </c:pt>
                <c:pt idx="52">
                  <c:v>13</c:v>
                </c:pt>
                <c:pt idx="53">
                  <c:v>13.571428571428571</c:v>
                </c:pt>
                <c:pt idx="54">
                  <c:v>12.857142857142858</c:v>
                </c:pt>
                <c:pt idx="55">
                  <c:v>11.142857142857142</c:v>
                </c:pt>
                <c:pt idx="56">
                  <c:v>10.714285714285714</c:v>
                </c:pt>
                <c:pt idx="57">
                  <c:v>9.7142857142857135</c:v>
                </c:pt>
                <c:pt idx="58">
                  <c:v>5.8571428571428568</c:v>
                </c:pt>
                <c:pt idx="59">
                  <c:v>5.1428571428571432</c:v>
                </c:pt>
                <c:pt idx="60">
                  <c:v>4.1428571428571432</c:v>
                </c:pt>
                <c:pt idx="61">
                  <c:v>4.1428571428571432</c:v>
                </c:pt>
                <c:pt idx="62">
                  <c:v>5</c:v>
                </c:pt>
                <c:pt idx="63">
                  <c:v>4.5714285714285712</c:v>
                </c:pt>
                <c:pt idx="64">
                  <c:v>4</c:v>
                </c:pt>
                <c:pt idx="65">
                  <c:v>3.5714285714285716</c:v>
                </c:pt>
                <c:pt idx="66">
                  <c:v>2.8571428571428572</c:v>
                </c:pt>
                <c:pt idx="67">
                  <c:v>2.7142857142857144</c:v>
                </c:pt>
                <c:pt idx="68">
                  <c:v>2.7142857142857144</c:v>
                </c:pt>
                <c:pt idx="69">
                  <c:v>2.1428571428571428</c:v>
                </c:pt>
                <c:pt idx="70">
                  <c:v>1.7142857142857142</c:v>
                </c:pt>
                <c:pt idx="71">
                  <c:v>1.5714285714285714</c:v>
                </c:pt>
                <c:pt idx="72">
                  <c:v>1.1428571428571428</c:v>
                </c:pt>
                <c:pt idx="73">
                  <c:v>0.8571428571428571</c:v>
                </c:pt>
                <c:pt idx="74">
                  <c:v>0.7142857142857143</c:v>
                </c:pt>
                <c:pt idx="75">
                  <c:v>0.2857142857142857</c:v>
                </c:pt>
                <c:pt idx="76">
                  <c:v>0.2857142857142857</c:v>
                </c:pt>
                <c:pt idx="77">
                  <c:v>0.2857142857142857</c:v>
                </c:pt>
                <c:pt idx="78">
                  <c:v>0.2857142857142857</c:v>
                </c:pt>
                <c:pt idx="79">
                  <c:v>0.14285714285714285</c:v>
                </c:pt>
                <c:pt idx="80">
                  <c:v>0.14285714285714285</c:v>
                </c:pt>
                <c:pt idx="81">
                  <c:v>0.14285714285714285</c:v>
                </c:pt>
                <c:pt idx="82">
                  <c:v>0.14285714285714285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'va-averages'!$A$4:$A$100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xVal>
          <c:yVal>
            <c:numRef>
              <c:f>'va-averages'!$D$4:$D$100</c:f>
              <c:numCache>
                <c:formatCode>#,##0</c:formatCode>
                <c:ptCount val="97"/>
                <c:pt idx="0">
                  <c:v>857</c:v>
                </c:pt>
                <c:pt idx="1">
                  <c:v>922.14285714285711</c:v>
                </c:pt>
                <c:pt idx="2">
                  <c:v>950.85714285714289</c:v>
                </c:pt>
                <c:pt idx="3">
                  <c:v>985.28571428571433</c:v>
                </c:pt>
                <c:pt idx="4">
                  <c:v>1095.8571428571429</c:v>
                </c:pt>
                <c:pt idx="5">
                  <c:v>1194.7142857142858</c:v>
                </c:pt>
                <c:pt idx="6">
                  <c:v>1123.1428571428571</c:v>
                </c:pt>
                <c:pt idx="7">
                  <c:v>1083.2857142857142</c:v>
                </c:pt>
                <c:pt idx="8">
                  <c:v>1037.7142857142858</c:v>
                </c:pt>
                <c:pt idx="9">
                  <c:v>1048.7142857142858</c:v>
                </c:pt>
                <c:pt idx="10">
                  <c:v>1028.1428571428571</c:v>
                </c:pt>
                <c:pt idx="11">
                  <c:v>941</c:v>
                </c:pt>
                <c:pt idx="12">
                  <c:v>836.57142857142856</c:v>
                </c:pt>
                <c:pt idx="13">
                  <c:v>866.57142857142856</c:v>
                </c:pt>
                <c:pt idx="14">
                  <c:v>896.85714285714289</c:v>
                </c:pt>
                <c:pt idx="15">
                  <c:v>903.42857142857144</c:v>
                </c:pt>
                <c:pt idx="16">
                  <c:v>880.28571428571433</c:v>
                </c:pt>
                <c:pt idx="17">
                  <c:v>906.42857142857144</c:v>
                </c:pt>
                <c:pt idx="18">
                  <c:v>867.14285714285711</c:v>
                </c:pt>
                <c:pt idx="19">
                  <c:v>901</c:v>
                </c:pt>
                <c:pt idx="20">
                  <c:v>926.71428571428567</c:v>
                </c:pt>
                <c:pt idx="21">
                  <c:v>904.28571428571433</c:v>
                </c:pt>
                <c:pt idx="22">
                  <c:v>891.85714285714289</c:v>
                </c:pt>
                <c:pt idx="23">
                  <c:v>927.14285714285711</c:v>
                </c:pt>
                <c:pt idx="24">
                  <c:v>792</c:v>
                </c:pt>
                <c:pt idx="25">
                  <c:v>796.85714285714289</c:v>
                </c:pt>
                <c:pt idx="26">
                  <c:v>772.85714285714289</c:v>
                </c:pt>
                <c:pt idx="27">
                  <c:v>780.71428571428567</c:v>
                </c:pt>
                <c:pt idx="28">
                  <c:v>777.28571428571433</c:v>
                </c:pt>
                <c:pt idx="29">
                  <c:v>817.71428571428567</c:v>
                </c:pt>
                <c:pt idx="30">
                  <c:v>756.42857142857144</c:v>
                </c:pt>
                <c:pt idx="31">
                  <c:v>845.28571428571433</c:v>
                </c:pt>
                <c:pt idx="32">
                  <c:v>851</c:v>
                </c:pt>
                <c:pt idx="33">
                  <c:v>814.42857142857144</c:v>
                </c:pt>
                <c:pt idx="34">
                  <c:v>766.42857142857144</c:v>
                </c:pt>
                <c:pt idx="35">
                  <c:v>758.14285714285711</c:v>
                </c:pt>
                <c:pt idx="36">
                  <c:v>692.57142857142856</c:v>
                </c:pt>
                <c:pt idx="37">
                  <c:v>670.71428571428567</c:v>
                </c:pt>
                <c:pt idx="38">
                  <c:v>672.71428571428567</c:v>
                </c:pt>
                <c:pt idx="39">
                  <c:v>649.28571428571433</c:v>
                </c:pt>
                <c:pt idx="40">
                  <c:v>633.28571428571433</c:v>
                </c:pt>
                <c:pt idx="41">
                  <c:v>616.14285714285711</c:v>
                </c:pt>
                <c:pt idx="42">
                  <c:v>586.14285714285711</c:v>
                </c:pt>
                <c:pt idx="43">
                  <c:v>587</c:v>
                </c:pt>
                <c:pt idx="44">
                  <c:v>538</c:v>
                </c:pt>
                <c:pt idx="45">
                  <c:v>494.14285714285717</c:v>
                </c:pt>
                <c:pt idx="46">
                  <c:v>463.28571428571428</c:v>
                </c:pt>
                <c:pt idx="47">
                  <c:v>466.14285714285717</c:v>
                </c:pt>
                <c:pt idx="48">
                  <c:v>425.14285714285717</c:v>
                </c:pt>
                <c:pt idx="49">
                  <c:v>426</c:v>
                </c:pt>
                <c:pt idx="50">
                  <c:v>406.71428571428572</c:v>
                </c:pt>
                <c:pt idx="51">
                  <c:v>407.85714285714283</c:v>
                </c:pt>
                <c:pt idx="52">
                  <c:v>405.42857142857144</c:v>
                </c:pt>
                <c:pt idx="53">
                  <c:v>409.85714285714283</c:v>
                </c:pt>
                <c:pt idx="54">
                  <c:v>376.71428571428572</c:v>
                </c:pt>
                <c:pt idx="55">
                  <c:v>381.42857142857144</c:v>
                </c:pt>
                <c:pt idx="56">
                  <c:v>356.71428571428572</c:v>
                </c:pt>
                <c:pt idx="57">
                  <c:v>333.71428571428572</c:v>
                </c:pt>
                <c:pt idx="58">
                  <c:v>308.71428571428572</c:v>
                </c:pt>
                <c:pt idx="59">
                  <c:v>297.57142857142856</c:v>
                </c:pt>
                <c:pt idx="60">
                  <c:v>265.42857142857144</c:v>
                </c:pt>
                <c:pt idx="61">
                  <c:v>249.57142857142858</c:v>
                </c:pt>
                <c:pt idx="62">
                  <c:v>238.28571428571428</c:v>
                </c:pt>
                <c:pt idx="63">
                  <c:v>201.14285714285714</c:v>
                </c:pt>
                <c:pt idx="64">
                  <c:v>178</c:v>
                </c:pt>
                <c:pt idx="65">
                  <c:v>156.14285714285714</c:v>
                </c:pt>
                <c:pt idx="66">
                  <c:v>137.14285714285714</c:v>
                </c:pt>
                <c:pt idx="67">
                  <c:v>109.42857142857143</c:v>
                </c:pt>
                <c:pt idx="68">
                  <c:v>95.857142857142861</c:v>
                </c:pt>
                <c:pt idx="69">
                  <c:v>83.857142857142861</c:v>
                </c:pt>
                <c:pt idx="70">
                  <c:v>70</c:v>
                </c:pt>
                <c:pt idx="71">
                  <c:v>52.285714285714285</c:v>
                </c:pt>
                <c:pt idx="72">
                  <c:v>44.857142857142854</c:v>
                </c:pt>
                <c:pt idx="73">
                  <c:v>31.857142857142858</c:v>
                </c:pt>
                <c:pt idx="74">
                  <c:v>29</c:v>
                </c:pt>
                <c:pt idx="75">
                  <c:v>24.857142857142858</c:v>
                </c:pt>
                <c:pt idx="76">
                  <c:v>17.428571428571427</c:v>
                </c:pt>
                <c:pt idx="77">
                  <c:v>12</c:v>
                </c:pt>
                <c:pt idx="78">
                  <c:v>11</c:v>
                </c:pt>
                <c:pt idx="79">
                  <c:v>9.7142857142857135</c:v>
                </c:pt>
                <c:pt idx="80">
                  <c:v>8.4285714285714288</c:v>
                </c:pt>
                <c:pt idx="81">
                  <c:v>6.8571428571428568</c:v>
                </c:pt>
                <c:pt idx="82">
                  <c:v>6.1428571428571432</c:v>
                </c:pt>
                <c:pt idx="83">
                  <c:v>4.2857142857142856</c:v>
                </c:pt>
                <c:pt idx="84">
                  <c:v>4.2857142857142856</c:v>
                </c:pt>
                <c:pt idx="85">
                  <c:v>2.4285714285714284</c:v>
                </c:pt>
                <c:pt idx="86">
                  <c:v>1.2857142857142858</c:v>
                </c:pt>
                <c:pt idx="87">
                  <c:v>1.1428571428571428</c:v>
                </c:pt>
                <c:pt idx="88">
                  <c:v>0.42857142857142855</c:v>
                </c:pt>
                <c:pt idx="89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'fairfax-average'!$A$4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'fairfax-average'!$B$1:$BJ$1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'fairfax-average'!$B$4:$BJ$4</c:f>
              <c:numCache>
                <c:formatCode>General</c:formatCode>
                <c:ptCount val="61"/>
                <c:pt idx="6">
                  <c:v>22.142857142857142</c:v>
                </c:pt>
                <c:pt idx="7">
                  <c:v>25.714285714285715</c:v>
                </c:pt>
                <c:pt idx="8">
                  <c:v>28.142857142857142</c:v>
                </c:pt>
                <c:pt idx="9">
                  <c:v>30.142857142857142</c:v>
                </c:pt>
                <c:pt idx="10">
                  <c:v>35.428571428571431</c:v>
                </c:pt>
                <c:pt idx="11">
                  <c:v>35.428571428571431</c:v>
                </c:pt>
                <c:pt idx="12">
                  <c:v>33</c:v>
                </c:pt>
                <c:pt idx="13">
                  <c:v>34.142857142857146</c:v>
                </c:pt>
                <c:pt idx="14">
                  <c:v>37.714285714285715</c:v>
                </c:pt>
                <c:pt idx="15">
                  <c:v>41.142857142857146</c:v>
                </c:pt>
                <c:pt idx="16">
                  <c:v>40.285714285714285</c:v>
                </c:pt>
                <c:pt idx="17">
                  <c:v>51.714285714285715</c:v>
                </c:pt>
                <c:pt idx="18">
                  <c:v>57.857142857142854</c:v>
                </c:pt>
                <c:pt idx="19">
                  <c:v>79.857142857142861</c:v>
                </c:pt>
                <c:pt idx="20">
                  <c:v>83.142857142857139</c:v>
                </c:pt>
                <c:pt idx="21">
                  <c:v>96.571428571428569</c:v>
                </c:pt>
                <c:pt idx="22">
                  <c:v>96.428571428571431</c:v>
                </c:pt>
                <c:pt idx="23">
                  <c:v>104</c:v>
                </c:pt>
                <c:pt idx="24">
                  <c:v>97.857142857142861</c:v>
                </c:pt>
                <c:pt idx="25">
                  <c:v>99.857142857142861</c:v>
                </c:pt>
                <c:pt idx="26">
                  <c:v>98.142857142857139</c:v>
                </c:pt>
                <c:pt idx="27">
                  <c:v>114.42857142857143</c:v>
                </c:pt>
                <c:pt idx="28">
                  <c:v>108.71428571428571</c:v>
                </c:pt>
                <c:pt idx="29">
                  <c:v>124.28571428571429</c:v>
                </c:pt>
                <c:pt idx="30">
                  <c:v>136.85714285714286</c:v>
                </c:pt>
                <c:pt idx="31">
                  <c:v>141</c:v>
                </c:pt>
                <c:pt idx="32">
                  <c:v>151.14285714285714</c:v>
                </c:pt>
                <c:pt idx="33">
                  <c:v>158.85714285714286</c:v>
                </c:pt>
                <c:pt idx="34">
                  <c:v>154.28571428571428</c:v>
                </c:pt>
                <c:pt idx="35">
                  <c:v>153.85714285714286</c:v>
                </c:pt>
                <c:pt idx="36">
                  <c:v>171.57142857142858</c:v>
                </c:pt>
                <c:pt idx="37">
                  <c:v>170.28571428571428</c:v>
                </c:pt>
                <c:pt idx="38">
                  <c:v>178.42857142857142</c:v>
                </c:pt>
                <c:pt idx="39">
                  <c:v>194.71428571428572</c:v>
                </c:pt>
                <c:pt idx="40">
                  <c:v>185.85714285714286</c:v>
                </c:pt>
                <c:pt idx="41">
                  <c:v>207.28571428571428</c:v>
                </c:pt>
                <c:pt idx="42">
                  <c:v>230.42857142857142</c:v>
                </c:pt>
                <c:pt idx="43">
                  <c:v>222.28571428571428</c:v>
                </c:pt>
                <c:pt idx="44">
                  <c:v>260.42857142857144</c:v>
                </c:pt>
                <c:pt idx="45">
                  <c:v>241.28571428571428</c:v>
                </c:pt>
                <c:pt idx="46">
                  <c:v>242.28571428571428</c:v>
                </c:pt>
                <c:pt idx="47">
                  <c:v>259.85714285714283</c:v>
                </c:pt>
                <c:pt idx="48">
                  <c:v>258.14285714285717</c:v>
                </c:pt>
                <c:pt idx="49">
                  <c:v>262.85714285714283</c:v>
                </c:pt>
                <c:pt idx="50">
                  <c:v>233.71428571428572</c:v>
                </c:pt>
                <c:pt idx="51">
                  <c:v>199.28571428571428</c:v>
                </c:pt>
                <c:pt idx="52">
                  <c:v>235.85714285714286</c:v>
                </c:pt>
                <c:pt idx="53">
                  <c:v>223.71428571428572</c:v>
                </c:pt>
                <c:pt idx="54">
                  <c:v>217.28571428571428</c:v>
                </c:pt>
                <c:pt idx="55">
                  <c:v>213.71428571428572</c:v>
                </c:pt>
                <c:pt idx="56">
                  <c:v>198.28571428571428</c:v>
                </c:pt>
                <c:pt idx="57">
                  <c:v>221.42857142857142</c:v>
                </c:pt>
                <c:pt idx="58">
                  <c:v>213.85714285714286</c:v>
                </c:pt>
                <c:pt idx="59">
                  <c:v>232.71428571428572</c:v>
                </c:pt>
                <c:pt idx="6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3344-BE07-6C84A79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279400</xdr:rowOff>
    </xdr:from>
    <xdr:to>
      <xdr:col>15</xdr:col>
      <xdr:colOff>660400</xdr:colOff>
      <xdr:row>27</xdr:row>
      <xdr:rowOff>76200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</xdr:row>
      <xdr:rowOff>25400</xdr:rowOff>
    </xdr:from>
    <xdr:to>
      <xdr:col>15</xdr:col>
      <xdr:colOff>635000</xdr:colOff>
      <xdr:row>15</xdr:row>
      <xdr:rowOff>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139700</xdr:rowOff>
    </xdr:from>
    <xdr:to>
      <xdr:col>8</xdr:col>
      <xdr:colOff>203200</xdr:colOff>
      <xdr:row>22</xdr:row>
      <xdr:rowOff>165100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31A3C32-A904-E240-AF1A-3B578E26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0"/>
  <sheetViews>
    <sheetView workbookViewId="0">
      <selection activeCell="BE21" sqref="BE21"/>
    </sheetView>
  </sheetViews>
  <sheetFormatPr baseColWidth="10" defaultRowHeight="16" x14ac:dyDescent="0.2"/>
  <cols>
    <col min="1" max="1" width="13.1640625" bestFit="1" customWidth="1"/>
    <col min="2" max="2" width="6.1640625" bestFit="1" customWidth="1"/>
    <col min="3" max="32" width="0.33203125" customWidth="1"/>
    <col min="33" max="39" width="0.5" customWidth="1"/>
    <col min="40" max="47" width="0.6640625" customWidth="1"/>
    <col min="48" max="52" width="6.33203125" bestFit="1" customWidth="1"/>
    <col min="53" max="53" width="8.1640625" customWidth="1"/>
    <col min="54" max="75" width="7.33203125" bestFit="1" customWidth="1"/>
    <col min="76" max="84" width="5.5" bestFit="1" customWidth="1"/>
    <col min="85" max="85" width="6.5" bestFit="1" customWidth="1"/>
  </cols>
  <sheetData>
    <row r="1" spans="1:84" x14ac:dyDescent="0.2">
      <c r="A1" t="s">
        <v>0</v>
      </c>
      <c r="B1" t="s">
        <v>1</v>
      </c>
      <c r="C1" t="s">
        <v>8</v>
      </c>
      <c r="D1" s="1">
        <f t="shared" ref="D1:AD1" si="0">E1-1</f>
        <v>43912</v>
      </c>
      <c r="E1" s="1">
        <f t="shared" si="0"/>
        <v>43913</v>
      </c>
      <c r="F1" s="1">
        <f t="shared" si="0"/>
        <v>43914</v>
      </c>
      <c r="G1" s="1">
        <f t="shared" si="0"/>
        <v>43915</v>
      </c>
      <c r="H1" s="1">
        <f t="shared" si="0"/>
        <v>43916</v>
      </c>
      <c r="I1" s="1">
        <f t="shared" si="0"/>
        <v>43917</v>
      </c>
      <c r="J1" s="1">
        <f t="shared" si="0"/>
        <v>43918</v>
      </c>
      <c r="K1" s="1">
        <f t="shared" si="0"/>
        <v>43919</v>
      </c>
      <c r="L1" s="1">
        <f t="shared" si="0"/>
        <v>43920</v>
      </c>
      <c r="M1" s="1">
        <f t="shared" si="0"/>
        <v>43921</v>
      </c>
      <c r="N1" s="1">
        <f t="shared" si="0"/>
        <v>43922</v>
      </c>
      <c r="O1" s="1">
        <f t="shared" si="0"/>
        <v>43923</v>
      </c>
      <c r="P1" s="1">
        <f t="shared" si="0"/>
        <v>43924</v>
      </c>
      <c r="Q1" s="1">
        <f t="shared" si="0"/>
        <v>43925</v>
      </c>
      <c r="R1" s="1">
        <f t="shared" si="0"/>
        <v>43926</v>
      </c>
      <c r="S1" s="1">
        <f t="shared" si="0"/>
        <v>43927</v>
      </c>
      <c r="T1" s="1">
        <f t="shared" si="0"/>
        <v>43928</v>
      </c>
      <c r="U1" s="1">
        <f t="shared" si="0"/>
        <v>43929</v>
      </c>
      <c r="V1" s="1">
        <f t="shared" si="0"/>
        <v>43930</v>
      </c>
      <c r="W1" s="1">
        <f t="shared" si="0"/>
        <v>43931</v>
      </c>
      <c r="X1" s="1">
        <f t="shared" si="0"/>
        <v>43932</v>
      </c>
      <c r="Y1" s="1">
        <f t="shared" si="0"/>
        <v>43933</v>
      </c>
      <c r="Z1" s="1">
        <f t="shared" si="0"/>
        <v>43934</v>
      </c>
      <c r="AA1" s="1">
        <f t="shared" si="0"/>
        <v>43935</v>
      </c>
      <c r="AB1" s="1">
        <f t="shared" si="0"/>
        <v>43936</v>
      </c>
      <c r="AC1" s="1">
        <f t="shared" si="0"/>
        <v>43937</v>
      </c>
      <c r="AD1" s="1">
        <f t="shared" si="0"/>
        <v>43938</v>
      </c>
      <c r="AE1" s="1">
        <v>43939</v>
      </c>
      <c r="AF1" s="1">
        <v>43940</v>
      </c>
      <c r="AG1" s="1">
        <v>43941</v>
      </c>
      <c r="AH1" s="1">
        <f t="shared" ref="AH1:BM1" si="1">AG1+1</f>
        <v>43942</v>
      </c>
      <c r="AI1" s="1">
        <f t="shared" si="1"/>
        <v>43943</v>
      </c>
      <c r="AJ1" s="1">
        <f t="shared" si="1"/>
        <v>43944</v>
      </c>
      <c r="AK1" s="1">
        <f t="shared" si="1"/>
        <v>43945</v>
      </c>
      <c r="AL1" s="1">
        <f t="shared" si="1"/>
        <v>43946</v>
      </c>
      <c r="AM1" s="1">
        <f t="shared" si="1"/>
        <v>43947</v>
      </c>
      <c r="AN1" s="1">
        <f t="shared" si="1"/>
        <v>43948</v>
      </c>
      <c r="AO1" s="1">
        <f t="shared" si="1"/>
        <v>43949</v>
      </c>
      <c r="AP1" s="1">
        <f t="shared" si="1"/>
        <v>43950</v>
      </c>
      <c r="AQ1" s="1">
        <f t="shared" si="1"/>
        <v>43951</v>
      </c>
      <c r="AR1" s="1">
        <f t="shared" si="1"/>
        <v>43952</v>
      </c>
      <c r="AS1" s="1">
        <f t="shared" si="1"/>
        <v>43953</v>
      </c>
      <c r="AT1" s="1">
        <f t="shared" si="1"/>
        <v>43954</v>
      </c>
      <c r="AU1" s="1">
        <f t="shared" si="1"/>
        <v>43955</v>
      </c>
      <c r="AV1" s="1">
        <f t="shared" si="1"/>
        <v>43956</v>
      </c>
      <c r="AW1" s="1">
        <f t="shared" si="1"/>
        <v>43957</v>
      </c>
      <c r="AX1" s="1">
        <f t="shared" si="1"/>
        <v>43958</v>
      </c>
      <c r="AY1" s="1">
        <f t="shared" si="1"/>
        <v>43959</v>
      </c>
      <c r="AZ1" s="1">
        <f t="shared" si="1"/>
        <v>43960</v>
      </c>
      <c r="BA1" s="1">
        <f t="shared" si="1"/>
        <v>43961</v>
      </c>
      <c r="BB1" s="1">
        <f t="shared" si="1"/>
        <v>43962</v>
      </c>
      <c r="BC1" s="1">
        <f t="shared" si="1"/>
        <v>43963</v>
      </c>
      <c r="BD1" s="1">
        <f t="shared" si="1"/>
        <v>43964</v>
      </c>
      <c r="BE1" s="1">
        <f t="shared" si="1"/>
        <v>43965</v>
      </c>
      <c r="BF1" s="1">
        <f t="shared" si="1"/>
        <v>43966</v>
      </c>
      <c r="BG1" s="1">
        <f t="shared" si="1"/>
        <v>43967</v>
      </c>
      <c r="BH1" s="1">
        <f t="shared" si="1"/>
        <v>43968</v>
      </c>
      <c r="BI1" s="1">
        <f t="shared" si="1"/>
        <v>43969</v>
      </c>
      <c r="BJ1" s="1">
        <f t="shared" si="1"/>
        <v>43970</v>
      </c>
      <c r="BK1" s="1">
        <f t="shared" si="1"/>
        <v>43971</v>
      </c>
      <c r="BL1" s="1">
        <f t="shared" si="1"/>
        <v>43972</v>
      </c>
      <c r="BM1" s="1">
        <f t="shared" si="1"/>
        <v>43973</v>
      </c>
      <c r="BN1" s="1">
        <f t="shared" ref="BN1:CF1" si="2">BM1+1</f>
        <v>43974</v>
      </c>
      <c r="BO1" s="1">
        <f t="shared" si="2"/>
        <v>43975</v>
      </c>
      <c r="BP1" s="1">
        <f t="shared" si="2"/>
        <v>43976</v>
      </c>
      <c r="BQ1" s="1">
        <f t="shared" si="2"/>
        <v>43977</v>
      </c>
      <c r="BR1" s="1">
        <f t="shared" si="2"/>
        <v>43978</v>
      </c>
      <c r="BS1" s="1">
        <f t="shared" si="2"/>
        <v>43979</v>
      </c>
      <c r="BT1" s="1">
        <f t="shared" si="2"/>
        <v>43980</v>
      </c>
      <c r="BU1" s="1">
        <f t="shared" si="2"/>
        <v>43981</v>
      </c>
      <c r="BV1" s="1">
        <f t="shared" si="2"/>
        <v>43982</v>
      </c>
      <c r="BW1" s="1">
        <f t="shared" si="2"/>
        <v>43983</v>
      </c>
      <c r="BX1" s="1">
        <f t="shared" si="2"/>
        <v>43984</v>
      </c>
      <c r="BY1" s="1">
        <f t="shared" si="2"/>
        <v>43985</v>
      </c>
      <c r="BZ1" s="1">
        <f t="shared" si="2"/>
        <v>43986</v>
      </c>
      <c r="CA1" s="1">
        <f t="shared" si="2"/>
        <v>43987</v>
      </c>
      <c r="CB1" s="1">
        <f t="shared" si="2"/>
        <v>43988</v>
      </c>
      <c r="CC1" s="1">
        <f t="shared" si="2"/>
        <v>43989</v>
      </c>
      <c r="CD1" s="1">
        <f t="shared" si="2"/>
        <v>43990</v>
      </c>
      <c r="CE1" s="1">
        <f t="shared" si="2"/>
        <v>43991</v>
      </c>
      <c r="CF1" s="1">
        <f t="shared" si="2"/>
        <v>43992</v>
      </c>
    </row>
    <row r="2" spans="1:84" x14ac:dyDescent="0.2">
      <c r="A2" t="s">
        <v>2</v>
      </c>
      <c r="B2" s="1">
        <v>43898</v>
      </c>
      <c r="C2" s="2">
        <v>8535519</v>
      </c>
      <c r="D2">
        <v>219</v>
      </c>
      <c r="E2">
        <v>254</v>
      </c>
      <c r="F2">
        <v>290</v>
      </c>
      <c r="G2">
        <v>391</v>
      </c>
      <c r="H2">
        <v>460</v>
      </c>
      <c r="I2">
        <v>604</v>
      </c>
      <c r="J2">
        <v>739</v>
      </c>
      <c r="K2">
        <v>890</v>
      </c>
      <c r="L2">
        <v>1020</v>
      </c>
      <c r="M2">
        <v>1250</v>
      </c>
      <c r="N2">
        <v>1484</v>
      </c>
      <c r="O2">
        <v>1706</v>
      </c>
      <c r="P2">
        <v>2012</v>
      </c>
      <c r="Q2">
        <v>2407</v>
      </c>
      <c r="R2">
        <v>2637</v>
      </c>
      <c r="S2">
        <v>2878</v>
      </c>
      <c r="T2">
        <v>3333</v>
      </c>
      <c r="U2">
        <v>3645</v>
      </c>
      <c r="V2">
        <v>4042</v>
      </c>
      <c r="W2">
        <v>4509</v>
      </c>
      <c r="X2">
        <v>5077</v>
      </c>
      <c r="Y2">
        <v>5274</v>
      </c>
      <c r="Z2">
        <v>5747</v>
      </c>
      <c r="AA2">
        <v>6171</v>
      </c>
      <c r="AB2">
        <f>AA2+329</f>
        <v>6500</v>
      </c>
      <c r="AC2">
        <v>6889</v>
      </c>
      <c r="AD2">
        <f>AC2+602</f>
        <v>7491</v>
      </c>
      <c r="AE2">
        <f>AD2+562</f>
        <v>8053</v>
      </c>
      <c r="AF2">
        <v>8537</v>
      </c>
      <c r="AG2">
        <f>AF2+453</f>
        <v>8990</v>
      </c>
      <c r="AH2">
        <v>9630</v>
      </c>
      <c r="AI2">
        <f>AH2+636</f>
        <v>10266</v>
      </c>
      <c r="AJ2">
        <f>AI2+732</f>
        <v>10998</v>
      </c>
      <c r="AK2">
        <f>AJ2+596</f>
        <v>11594</v>
      </c>
      <c r="AL2">
        <f>AK2+772</f>
        <v>12366</v>
      </c>
      <c r="AM2">
        <f>AL2+604</f>
        <v>12970</v>
      </c>
      <c r="AN2">
        <f>AM2+565</f>
        <v>13535</v>
      </c>
      <c r="AO2">
        <f>AN2+804</f>
        <v>14339</v>
      </c>
      <c r="AP2">
        <f>AO2+622</f>
        <v>14961</v>
      </c>
      <c r="AQ2">
        <f>AP2+885</f>
        <v>15846</v>
      </c>
      <c r="AR2">
        <f>AQ2+1055</f>
        <v>16901</v>
      </c>
      <c r="AS2">
        <f>AR2+830</f>
        <v>17731</v>
      </c>
      <c r="AT2">
        <f>AS2+940</f>
        <v>18671</v>
      </c>
      <c r="AU2">
        <f>AT2+821</f>
        <v>19492</v>
      </c>
      <c r="AV2">
        <f>AU2+764</f>
        <v>20256</v>
      </c>
      <c r="AW2">
        <v>20985</v>
      </c>
      <c r="AX2">
        <v>21570</v>
      </c>
      <c r="AY2">
        <v>22342</v>
      </c>
      <c r="AZ2">
        <v>23196</v>
      </c>
      <c r="BA2">
        <v>24081</v>
      </c>
      <c r="BB2">
        <v>25070</v>
      </c>
      <c r="BC2">
        <v>25800</v>
      </c>
      <c r="BD2">
        <v>26746</v>
      </c>
      <c r="BE2" s="4">
        <v>27813</v>
      </c>
      <c r="BF2" s="4">
        <v>28672</v>
      </c>
      <c r="BG2" s="4">
        <v>29683</v>
      </c>
      <c r="BH2" s="4">
        <v>30388</v>
      </c>
      <c r="BI2" s="4">
        <v>31140</v>
      </c>
      <c r="BJ2" s="4">
        <v>32145</v>
      </c>
      <c r="BK2" s="4">
        <v>32908</v>
      </c>
      <c r="BL2" s="4">
        <v>34137</v>
      </c>
      <c r="BM2" s="4">
        <v>34950</v>
      </c>
    </row>
    <row r="3" spans="1:84" x14ac:dyDescent="0.2">
      <c r="A3" t="s">
        <v>3</v>
      </c>
      <c r="C3">
        <v>236842</v>
      </c>
      <c r="D3">
        <v>26</v>
      </c>
      <c r="E3">
        <v>34</v>
      </c>
      <c r="F3">
        <v>36</v>
      </c>
      <c r="G3">
        <v>46</v>
      </c>
      <c r="H3">
        <v>54</v>
      </c>
      <c r="I3">
        <v>63</v>
      </c>
      <c r="J3">
        <v>75</v>
      </c>
      <c r="K3">
        <v>84</v>
      </c>
      <c r="L3">
        <v>86</v>
      </c>
      <c r="M3">
        <v>104</v>
      </c>
      <c r="N3">
        <v>119</v>
      </c>
      <c r="O3">
        <v>128</v>
      </c>
      <c r="P3">
        <v>135</v>
      </c>
      <c r="Q3">
        <f>P3+15</f>
        <v>150</v>
      </c>
      <c r="R3">
        <f>Q3+31</f>
        <v>181</v>
      </c>
      <c r="S3">
        <v>203</v>
      </c>
      <c r="T3">
        <f>S3+34</f>
        <v>237</v>
      </c>
      <c r="U3">
        <f>T3+17</f>
        <v>254</v>
      </c>
      <c r="V3">
        <f>U3+26</f>
        <v>280</v>
      </c>
      <c r="W3">
        <f>V3+32</f>
        <v>312</v>
      </c>
      <c r="X3">
        <v>349</v>
      </c>
      <c r="Y3">
        <f>X3+17</f>
        <v>366</v>
      </c>
      <c r="Z3">
        <f>Y3+24</f>
        <v>390</v>
      </c>
      <c r="AA3">
        <f>Z3+11</f>
        <v>401</v>
      </c>
      <c r="AB3">
        <f>AA3+19</f>
        <v>420</v>
      </c>
      <c r="AC3">
        <f>AB3+33</f>
        <v>453</v>
      </c>
      <c r="AD3">
        <f>AC3+32</f>
        <v>485</v>
      </c>
      <c r="AE3">
        <f>AD3+35</f>
        <v>520</v>
      </c>
      <c r="AF3">
        <f>AE3+55</f>
        <v>575</v>
      </c>
      <c r="AG3">
        <f>AF3+18</f>
        <v>593</v>
      </c>
      <c r="AH3">
        <f>AG3+32</f>
        <v>625</v>
      </c>
      <c r="AI3">
        <f>AH3+38</f>
        <v>663</v>
      </c>
      <c r="AJ3">
        <f>AI3+23</f>
        <v>686</v>
      </c>
      <c r="AK3">
        <f>AJ3+36</f>
        <v>722</v>
      </c>
      <c r="AL3">
        <f>AK3+42</f>
        <v>764</v>
      </c>
      <c r="AM3">
        <f>AL3+26</f>
        <v>790</v>
      </c>
      <c r="AN3">
        <f>AM3+46</f>
        <v>836</v>
      </c>
      <c r="AO3">
        <f>AN3+29</f>
        <v>865</v>
      </c>
      <c r="AP3">
        <f>AO3+47</f>
        <v>912</v>
      </c>
      <c r="AQ3">
        <f>AP3+55</f>
        <v>967</v>
      </c>
      <c r="AR3">
        <f>AQ3+37</f>
        <v>1004</v>
      </c>
      <c r="AS3">
        <f>AR3+40</f>
        <v>1044</v>
      </c>
      <c r="AT3">
        <f>AS3+62</f>
        <v>1106</v>
      </c>
      <c r="AU3">
        <f>AT3+33</f>
        <v>1139</v>
      </c>
      <c r="AV3">
        <f>AU3+30</f>
        <v>1169</v>
      </c>
      <c r="AW3">
        <f>AV3+31</f>
        <v>1200</v>
      </c>
      <c r="AX3">
        <f>AW3+48</f>
        <v>1248</v>
      </c>
      <c r="AY3">
        <f>AX3+33</f>
        <v>1281</v>
      </c>
      <c r="AZ3">
        <f>AY3+51</f>
        <v>1332</v>
      </c>
      <c r="BA3">
        <f>AZ3+36</f>
        <v>1368</v>
      </c>
      <c r="BB3">
        <f>BA3+31</f>
        <v>1399</v>
      </c>
      <c r="BC3">
        <f>BB3+17</f>
        <v>1416</v>
      </c>
      <c r="BD3">
        <f>BC3+44</f>
        <v>1460</v>
      </c>
      <c r="BE3" s="4">
        <f>BD3+39</f>
        <v>1499</v>
      </c>
      <c r="BF3" s="4">
        <f>BE3+35</f>
        <v>1534</v>
      </c>
      <c r="BG3" s="4">
        <f>BF3+26</f>
        <v>1560</v>
      </c>
      <c r="BH3" s="4">
        <f>BG3+16</f>
        <v>1576</v>
      </c>
      <c r="BI3" s="4">
        <f>BH3+16</f>
        <v>1592</v>
      </c>
      <c r="BJ3" s="4">
        <f>BI3+27</f>
        <v>1619</v>
      </c>
      <c r="BK3" s="4">
        <f>BJ3+22</f>
        <v>1641</v>
      </c>
      <c r="BL3" s="4">
        <f>BK3+26</f>
        <v>1667</v>
      </c>
      <c r="BM3" s="4">
        <f>BL3+20</f>
        <v>1687</v>
      </c>
      <c r="BN3" s="3"/>
    </row>
    <row r="4" spans="1:84" x14ac:dyDescent="0.2">
      <c r="A4" t="s">
        <v>4</v>
      </c>
      <c r="C4">
        <v>1150795</v>
      </c>
      <c r="D4">
        <v>32</v>
      </c>
      <c r="E4">
        <v>44</v>
      </c>
      <c r="F4">
        <v>47</v>
      </c>
      <c r="G4">
        <v>77</v>
      </c>
      <c r="H4">
        <v>80</v>
      </c>
      <c r="I4">
        <v>124</v>
      </c>
      <c r="J4">
        <v>156</v>
      </c>
      <c r="K4">
        <v>187</v>
      </c>
      <c r="L4">
        <v>224</v>
      </c>
      <c r="M4">
        <v>244</v>
      </c>
      <c r="N4">
        <v>288</v>
      </c>
      <c r="O4">
        <v>328</v>
      </c>
      <c r="P4">
        <v>372</v>
      </c>
      <c r="Q4">
        <f>P4+15</f>
        <v>387</v>
      </c>
      <c r="R4">
        <f>Q4+39</f>
        <v>426</v>
      </c>
      <c r="S4">
        <v>488</v>
      </c>
      <c r="T4">
        <f>S4+44</f>
        <v>532</v>
      </c>
      <c r="U4">
        <f>T4+38</f>
        <v>570</v>
      </c>
      <c r="V4">
        <f>U4+120</f>
        <v>690</v>
      </c>
      <c r="W4">
        <f>V4+87</f>
        <v>777</v>
      </c>
      <c r="X4">
        <v>946</v>
      </c>
      <c r="Y4">
        <f>X4+62</f>
        <v>1008</v>
      </c>
      <c r="Z4">
        <f>Y4+156</f>
        <v>1164</v>
      </c>
      <c r="AA4">
        <f>Z4+43</f>
        <v>1207</v>
      </c>
      <c r="AB4">
        <f>AA4+91</f>
        <v>1298</v>
      </c>
      <c r="AC4">
        <f>AB4+77</f>
        <v>1375</v>
      </c>
      <c r="AD4">
        <f>AC4+101</f>
        <v>1476</v>
      </c>
      <c r="AE4">
        <f>AD4+157</f>
        <v>1633</v>
      </c>
      <c r="AF4">
        <f>AE4+176</f>
        <v>1809</v>
      </c>
      <c r="AG4">
        <f>AF4+116</f>
        <v>1925</v>
      </c>
      <c r="AH4">
        <f>AG4+152</f>
        <v>2077</v>
      </c>
      <c r="AI4">
        <f>AH4+179</f>
        <v>2256</v>
      </c>
      <c r="AJ4">
        <f>AI4+106</f>
        <v>2362</v>
      </c>
      <c r="AK4">
        <f>AJ4+172</f>
        <v>2534</v>
      </c>
      <c r="AL4">
        <f>AK4+211</f>
        <v>2745</v>
      </c>
      <c r="AM4">
        <f>AL4+144</f>
        <v>2889</v>
      </c>
      <c r="AN4">
        <f>AM4+113</f>
        <v>3002</v>
      </c>
      <c r="AO4">
        <f>AN4+276</f>
        <v>3278</v>
      </c>
      <c r="AP4">
        <f>AO4+170</f>
        <v>3448</v>
      </c>
      <c r="AQ4">
        <f>AP4+163</f>
        <v>3611</v>
      </c>
      <c r="AR4">
        <f>AQ4+286</f>
        <v>3897</v>
      </c>
      <c r="AS4">
        <f>AR4+149</f>
        <v>4046</v>
      </c>
      <c r="AT4">
        <f>AS4+294</f>
        <v>4340</v>
      </c>
      <c r="AU4">
        <f>AT4+275</f>
        <v>4615</v>
      </c>
      <c r="AV4">
        <f>AU4+219</f>
        <v>4834</v>
      </c>
      <c r="AW4">
        <f>AV4+437</f>
        <v>5271</v>
      </c>
      <c r="AX4">
        <f>AW4+29</f>
        <v>5300</v>
      </c>
      <c r="AY4">
        <f>AX4+293</f>
        <v>5593</v>
      </c>
      <c r="AZ4">
        <f>AY4+272</f>
        <v>5865</v>
      </c>
      <c r="BA4">
        <f>AZ4+282</f>
        <v>6147</v>
      </c>
      <c r="BB4">
        <f>BA4+308</f>
        <v>6455</v>
      </c>
      <c r="BC4">
        <f>BB4+15</f>
        <v>6470</v>
      </c>
      <c r="BD4">
        <f>BC4+196</f>
        <v>6666</v>
      </c>
      <c r="BE4" s="4">
        <f>BD4+285</f>
        <v>6951</v>
      </c>
      <c r="BF4" s="4">
        <f>BE4+208</f>
        <v>7159</v>
      </c>
      <c r="BG4" s="4">
        <f>BF4+227</f>
        <v>7386</v>
      </c>
      <c r="BH4" s="4">
        <f>BG4+257</f>
        <v>7643</v>
      </c>
      <c r="BI4" s="4">
        <f>BH4+200</f>
        <v>7843</v>
      </c>
      <c r="BJ4" s="4">
        <f>BI4+177</f>
        <v>8020</v>
      </c>
      <c r="BK4" s="4">
        <f>BJ4+143</f>
        <v>8163</v>
      </c>
      <c r="BL4" s="4">
        <f>BK4+417</f>
        <v>8580</v>
      </c>
      <c r="BM4" s="4">
        <f>BL4+154</f>
        <v>8734</v>
      </c>
    </row>
    <row r="5" spans="1:84" x14ac:dyDescent="0.2">
      <c r="A5" t="s">
        <v>5</v>
      </c>
      <c r="C5">
        <v>406850</v>
      </c>
      <c r="D5">
        <v>13</v>
      </c>
      <c r="E5">
        <v>13</v>
      </c>
      <c r="F5">
        <v>16</v>
      </c>
      <c r="G5">
        <v>18</v>
      </c>
      <c r="H5">
        <v>26</v>
      </c>
      <c r="I5">
        <v>41</v>
      </c>
      <c r="J5">
        <v>52</v>
      </c>
      <c r="K5">
        <v>59</v>
      </c>
      <c r="L5">
        <v>59</v>
      </c>
      <c r="M5">
        <v>85</v>
      </c>
      <c r="N5">
        <v>103</v>
      </c>
      <c r="O5">
        <v>119</v>
      </c>
      <c r="P5">
        <v>130</v>
      </c>
      <c r="Q5">
        <f>P5+20</f>
        <v>150</v>
      </c>
      <c r="R5">
        <f>Q5+17</f>
        <v>167</v>
      </c>
      <c r="S5">
        <v>188</v>
      </c>
      <c r="T5">
        <f>S5+21</f>
        <v>209</v>
      </c>
      <c r="U5">
        <f>T5+29</f>
        <v>238</v>
      </c>
      <c r="V5">
        <f>U5+20</f>
        <v>258</v>
      </c>
      <c r="W5">
        <f>V5+16</f>
        <v>274</v>
      </c>
      <c r="X5">
        <v>296</v>
      </c>
      <c r="Y5">
        <f>X5+13</f>
        <v>309</v>
      </c>
      <c r="Z5">
        <f>Y5+15</f>
        <v>324</v>
      </c>
      <c r="AA5">
        <f>Z5+20</f>
        <v>344</v>
      </c>
      <c r="AB5">
        <f>AA5+23</f>
        <v>367</v>
      </c>
      <c r="AC5">
        <f>AB5+11</f>
        <v>378</v>
      </c>
      <c r="AD5">
        <f>AC5+7</f>
        <v>385</v>
      </c>
      <c r="AE5">
        <f>AD5+28</f>
        <v>413</v>
      </c>
      <c r="AF5">
        <f>AE5+12</f>
        <v>425</v>
      </c>
      <c r="AG5">
        <f>AF5+21</f>
        <v>446</v>
      </c>
      <c r="AH5">
        <f>AG5+22</f>
        <v>468</v>
      </c>
      <c r="AI5">
        <f>AH5+7</f>
        <v>475</v>
      </c>
      <c r="AJ5">
        <f>AI5+23</f>
        <v>498</v>
      </c>
      <c r="AK5">
        <f>AJ5+31</f>
        <v>529</v>
      </c>
      <c r="AL5">
        <f>AK5+35</f>
        <v>564</v>
      </c>
      <c r="AM5">
        <f>AL5+32</f>
        <v>596</v>
      </c>
      <c r="AN5">
        <f>AM5+32</f>
        <v>628</v>
      </c>
      <c r="AO5">
        <f>AN5+60</f>
        <v>688</v>
      </c>
      <c r="AP5">
        <f>AO5+39</f>
        <v>727</v>
      </c>
      <c r="AQ5">
        <f>AP5+19</f>
        <v>746</v>
      </c>
      <c r="AR5">
        <f>AQ5+86</f>
        <v>832</v>
      </c>
      <c r="AS5">
        <f>AR5+49</f>
        <v>881</v>
      </c>
      <c r="AT5">
        <f>AS5+50</f>
        <v>931</v>
      </c>
      <c r="AU5">
        <f>AT5+30</f>
        <v>961</v>
      </c>
      <c r="AV5">
        <f>AU5+37</f>
        <v>998</v>
      </c>
      <c r="AW5">
        <f>AV5+27</f>
        <v>1025</v>
      </c>
      <c r="AX5">
        <f>AW5+18</f>
        <v>1043</v>
      </c>
      <c r="AY5">
        <f>AX5+27</f>
        <v>1070</v>
      </c>
      <c r="AZ5">
        <f>AY5+57</f>
        <v>1127</v>
      </c>
      <c r="BA5">
        <f>AZ5+32</f>
        <v>1159</v>
      </c>
      <c r="BB5">
        <f>BA5+36</f>
        <v>1195</v>
      </c>
      <c r="BC5">
        <f>BB5+15</f>
        <v>1210</v>
      </c>
      <c r="BD5">
        <f>BC5+73</f>
        <v>1283</v>
      </c>
      <c r="BE5" s="4">
        <f>BD5+56</f>
        <v>1339</v>
      </c>
      <c r="BF5" s="4">
        <f>BE5+35</f>
        <v>1374</v>
      </c>
      <c r="BG5" s="4">
        <f>BF5+56</f>
        <v>1430</v>
      </c>
      <c r="BH5" s="4">
        <f>BG5+26</f>
        <v>1456</v>
      </c>
      <c r="BI5" s="4">
        <f>BH5+34</f>
        <v>1490</v>
      </c>
      <c r="BJ5" s="4">
        <f>BI5+50</f>
        <v>1540</v>
      </c>
      <c r="BK5" s="4">
        <f>BJ5+42</f>
        <v>1582</v>
      </c>
      <c r="BL5" s="4">
        <f>BK5+50</f>
        <v>1632</v>
      </c>
      <c r="BM5" s="4">
        <f>BL5+36</f>
        <v>1668</v>
      </c>
    </row>
    <row r="6" spans="1:84" x14ac:dyDescent="0.2">
      <c r="A6" t="s">
        <v>6</v>
      </c>
      <c r="C6">
        <v>159428</v>
      </c>
      <c r="D6">
        <v>6</v>
      </c>
      <c r="E6">
        <v>7</v>
      </c>
      <c r="F6">
        <v>9</v>
      </c>
      <c r="G6">
        <v>10</v>
      </c>
      <c r="H6">
        <v>14</v>
      </c>
      <c r="I6">
        <v>18</v>
      </c>
      <c r="J6">
        <v>20</v>
      </c>
      <c r="K6">
        <v>25</v>
      </c>
      <c r="L6">
        <v>26</v>
      </c>
      <c r="M6">
        <v>30</v>
      </c>
      <c r="N6">
        <v>32</v>
      </c>
      <c r="O6">
        <v>33</v>
      </c>
      <c r="P6">
        <v>56</v>
      </c>
      <c r="Q6">
        <f>P6+12</f>
        <v>68</v>
      </c>
      <c r="R6">
        <f>Q6+6</f>
        <v>74</v>
      </c>
      <c r="S6">
        <v>93</v>
      </c>
      <c r="T6">
        <f>S6+33</f>
        <v>126</v>
      </c>
      <c r="U6">
        <f>T6+17</f>
        <v>143</v>
      </c>
      <c r="V6">
        <f>U6+6</f>
        <v>149</v>
      </c>
      <c r="W6">
        <f>V6</f>
        <v>149</v>
      </c>
      <c r="X6">
        <v>188</v>
      </c>
      <c r="Y6">
        <f>X6+10</f>
        <v>198</v>
      </c>
      <c r="Z6">
        <f>Y6+37</f>
        <v>235</v>
      </c>
      <c r="AA6">
        <f>Z6+20</f>
        <v>255</v>
      </c>
      <c r="AB6">
        <f>AA6+7</f>
        <v>262</v>
      </c>
      <c r="AC6">
        <f>AB6+21</f>
        <v>283</v>
      </c>
      <c r="AD6">
        <f>AC6+46</f>
        <v>329</v>
      </c>
      <c r="AE6">
        <f>AD6+33</f>
        <v>362</v>
      </c>
      <c r="AF6">
        <f>AE6+29</f>
        <v>391</v>
      </c>
      <c r="AG6">
        <f>AF6+38</f>
        <v>429</v>
      </c>
      <c r="AH6">
        <f>AG6+41</f>
        <v>470</v>
      </c>
      <c r="AI6">
        <f>AH6+12</f>
        <v>482</v>
      </c>
      <c r="AJ6">
        <f>AI6+38</f>
        <v>520</v>
      </c>
      <c r="AK6">
        <f>AJ6+35</f>
        <v>555</v>
      </c>
      <c r="AL6">
        <f>AK6+28</f>
        <v>583</v>
      </c>
      <c r="AM6">
        <f>AL6+16</f>
        <v>599</v>
      </c>
      <c r="AN6">
        <f>AM6+36</f>
        <v>635</v>
      </c>
      <c r="AO6">
        <f>AN6+26</f>
        <v>661</v>
      </c>
      <c r="AP6">
        <f>AO6+47</f>
        <v>708</v>
      </c>
      <c r="AQ6">
        <f>AP6+54</f>
        <v>762</v>
      </c>
      <c r="AR6">
        <f>AQ6+48</f>
        <v>810</v>
      </c>
      <c r="AS6">
        <f>AR6+46</f>
        <v>856</v>
      </c>
      <c r="AT6">
        <f>AS6+51</f>
        <v>907</v>
      </c>
      <c r="AU6">
        <f>AT6+41</f>
        <v>948</v>
      </c>
      <c r="AV6">
        <f>AU6+43</f>
        <v>991</v>
      </c>
      <c r="AW6">
        <f>AV6+30</f>
        <v>1021</v>
      </c>
      <c r="AX6">
        <f>AW6+38</f>
        <v>1059</v>
      </c>
      <c r="AY6">
        <f>AX6+50</f>
        <v>1109</v>
      </c>
      <c r="AZ6">
        <f>AY6+32</f>
        <v>1141</v>
      </c>
      <c r="BA6">
        <f>AZ6+52</f>
        <v>1193</v>
      </c>
      <c r="BB6">
        <f>BA6+31</f>
        <v>1224</v>
      </c>
      <c r="BC6">
        <f>BB6+16</f>
        <v>1240</v>
      </c>
      <c r="BD6">
        <f>BC6+65</f>
        <v>1305</v>
      </c>
      <c r="BE6" s="4">
        <f>BD6+44</f>
        <v>1349</v>
      </c>
      <c r="BF6" s="4">
        <f>BE6+47</f>
        <v>1396</v>
      </c>
      <c r="BG6" s="4">
        <f>BF6+64</f>
        <v>1460</v>
      </c>
      <c r="BH6" s="4">
        <f>BG6+30</f>
        <v>1490</v>
      </c>
      <c r="BI6" s="4">
        <f>BH6+40</f>
        <v>1530</v>
      </c>
      <c r="BJ6" s="4">
        <f>BI6+52</f>
        <v>1582</v>
      </c>
      <c r="BK6" s="4">
        <f>BJ6+52</f>
        <v>1634</v>
      </c>
      <c r="BL6" s="4">
        <f>BK6+53</f>
        <v>1687</v>
      </c>
      <c r="BM6" s="4">
        <f>BL6+46</f>
        <v>1733</v>
      </c>
      <c r="BN6" s="3"/>
    </row>
    <row r="7" spans="1:84" x14ac:dyDescent="0.2">
      <c r="A7" t="s">
        <v>7</v>
      </c>
      <c r="C7">
        <v>468011</v>
      </c>
      <c r="D7">
        <v>18</v>
      </c>
      <c r="E7">
        <v>18</v>
      </c>
      <c r="F7">
        <v>23</v>
      </c>
      <c r="G7">
        <v>32</v>
      </c>
      <c r="H7">
        <v>36</v>
      </c>
      <c r="I7">
        <v>44</v>
      </c>
      <c r="J7">
        <v>56</v>
      </c>
      <c r="K7">
        <v>72</v>
      </c>
      <c r="L7">
        <v>79</v>
      </c>
      <c r="M7">
        <v>94</v>
      </c>
      <c r="N7">
        <v>106</v>
      </c>
      <c r="O7">
        <v>117</v>
      </c>
      <c r="P7">
        <v>131</v>
      </c>
      <c r="Q7">
        <f>P7+28</f>
        <v>159</v>
      </c>
      <c r="R7">
        <f>Q7+16</f>
        <v>175</v>
      </c>
      <c r="S7">
        <v>193</v>
      </c>
      <c r="T7">
        <f>S7+43</f>
        <v>236</v>
      </c>
      <c r="U7">
        <f>T7+27</f>
        <v>263</v>
      </c>
      <c r="V7">
        <f>U7+36</f>
        <v>299</v>
      </c>
      <c r="W7">
        <f>V7+38</f>
        <v>337</v>
      </c>
      <c r="X7">
        <v>390</v>
      </c>
      <c r="Y7">
        <f>X7-1</f>
        <v>389</v>
      </c>
      <c r="Z7">
        <f>Y7+45</f>
        <v>434</v>
      </c>
      <c r="AA7">
        <f>Z7+74</f>
        <v>508</v>
      </c>
      <c r="AB7">
        <f>AA7+28</f>
        <v>536</v>
      </c>
      <c r="AC7">
        <f>AB7+46</f>
        <v>582</v>
      </c>
      <c r="AD7">
        <f>AC7+62</f>
        <v>644</v>
      </c>
      <c r="AE7">
        <f>AD7+56</f>
        <v>700</v>
      </c>
      <c r="AF7">
        <f>AE7+42</f>
        <v>742</v>
      </c>
      <c r="AG7">
        <f>AF7+51</f>
        <v>793</v>
      </c>
      <c r="AH7">
        <f>AG7+74</f>
        <v>867</v>
      </c>
      <c r="AI7">
        <f>AH7+57</f>
        <v>924</v>
      </c>
      <c r="AJ7">
        <f>AI7+103</f>
        <v>1027</v>
      </c>
      <c r="AK7">
        <f>AJ7+83</f>
        <v>1110</v>
      </c>
      <c r="AL7">
        <f>AK7+74</f>
        <v>1184</v>
      </c>
      <c r="AM7">
        <f>AL7+81</f>
        <v>1265</v>
      </c>
      <c r="AN7">
        <f>AM7+88</f>
        <v>1353</v>
      </c>
      <c r="AO7">
        <f>AN7+96</f>
        <v>1449</v>
      </c>
      <c r="AP7">
        <f>AO7+78</f>
        <v>1527</v>
      </c>
      <c r="AQ7">
        <f>AP7+118</f>
        <v>1645</v>
      </c>
      <c r="AR7">
        <f>AQ7+136</f>
        <v>1781</v>
      </c>
      <c r="AS7">
        <f>AR7+119</f>
        <v>1900</v>
      </c>
      <c r="AT7">
        <f>AS7+126</f>
        <v>2026</v>
      </c>
      <c r="AU7">
        <f>AT7+120</f>
        <v>2146</v>
      </c>
      <c r="AV7">
        <f>AU7+77</f>
        <v>2223</v>
      </c>
      <c r="AW7">
        <f>AV7+81</f>
        <v>2304</v>
      </c>
      <c r="AX7">
        <f>AW7+94</f>
        <v>2398</v>
      </c>
      <c r="AY7">
        <f>AX7+76</f>
        <v>2474</v>
      </c>
      <c r="AZ7">
        <f>AY7+74</f>
        <v>2548</v>
      </c>
      <c r="BA7">
        <f>AZ7+192</f>
        <v>2740</v>
      </c>
      <c r="BB7">
        <f>BA7+251</f>
        <v>2991</v>
      </c>
      <c r="BC7">
        <f>BB7+87</f>
        <v>3078</v>
      </c>
      <c r="BD7">
        <f>BC7+103</f>
        <v>3181</v>
      </c>
      <c r="BE7" s="4">
        <f>BD7+170</f>
        <v>3351</v>
      </c>
      <c r="BF7" s="4">
        <f>BE7+70</f>
        <v>3421</v>
      </c>
      <c r="BG7" s="4">
        <f>BF7+142</f>
        <v>3563</v>
      </c>
      <c r="BH7" s="4">
        <f>BG7+103</f>
        <v>3666</v>
      </c>
      <c r="BI7" s="4">
        <f>BH7+93</f>
        <v>3759</v>
      </c>
      <c r="BJ7" s="4">
        <f>BI7+175</f>
        <v>3934</v>
      </c>
      <c r="BK7" s="4">
        <f>BJ7+120</f>
        <v>4054</v>
      </c>
      <c r="BL7" s="4">
        <f>BK7+129</f>
        <v>4183</v>
      </c>
      <c r="BM7" s="4">
        <f>BL7+132</f>
        <v>4315</v>
      </c>
    </row>
    <row r="8" spans="1:84" x14ac:dyDescent="0.2">
      <c r="AC8" s="1"/>
      <c r="BE8" s="4"/>
      <c r="BF8" s="4"/>
      <c r="BG8" s="4"/>
      <c r="BH8" s="4"/>
      <c r="BI8" s="4"/>
      <c r="BJ8" s="4"/>
      <c r="BK8" s="4"/>
      <c r="BL8" s="4"/>
      <c r="BM8" s="4"/>
    </row>
    <row r="9" spans="1:84" x14ac:dyDescent="0.2">
      <c r="Q9" s="1"/>
      <c r="R9" s="1"/>
      <c r="S9" s="1"/>
      <c r="U9" s="1"/>
      <c r="W9" s="1"/>
    </row>
    <row r="10" spans="1:84" x14ac:dyDescent="0.2">
      <c r="AH10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58"/>
  <sheetViews>
    <sheetView tabSelected="1" workbookViewId="0">
      <selection activeCell="Q6" sqref="Q6"/>
    </sheetView>
  </sheetViews>
  <sheetFormatPr baseColWidth="10" defaultRowHeight="16" x14ac:dyDescent="0.2"/>
  <cols>
    <col min="1" max="1" width="11" style="7" bestFit="1" customWidth="1"/>
    <col min="2" max="2" width="10.6640625" style="7" bestFit="1" customWidth="1"/>
    <col min="3" max="3" width="12.6640625" style="7" bestFit="1" customWidth="1"/>
    <col min="4" max="4" width="11.83203125" style="7" customWidth="1"/>
    <col min="5" max="5" width="9" style="7" bestFit="1" customWidth="1"/>
    <col min="6" max="6" width="11.1640625" style="7" bestFit="1" customWidth="1"/>
    <col min="7" max="7" width="8.5" style="7" customWidth="1"/>
    <col min="8" max="16384" width="10.83203125" style="7"/>
  </cols>
  <sheetData>
    <row r="1" spans="1:7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7" ht="23" x14ac:dyDescent="0.25">
      <c r="A2" s="7">
        <v>92</v>
      </c>
      <c r="B2" s="9">
        <v>50681</v>
      </c>
      <c r="C2" s="6">
        <f t="shared" ref="C2:C3" si="0">B2-B3</f>
        <v>1284</v>
      </c>
      <c r="D2" s="8">
        <f t="shared" ref="D2:D3" si="1">(C2+C3+C4+C5+C6+C7+C8)/7</f>
        <v>867.71428571428567</v>
      </c>
      <c r="E2" s="9">
        <v>1472</v>
      </c>
      <c r="F2" s="6">
        <f t="shared" ref="F2:F3" si="2">E2-E3</f>
        <v>12</v>
      </c>
      <c r="G2" s="8">
        <f t="shared" ref="G2:G3" si="3">(F2+F3+F4+F5+F6+F7+F8)/7</f>
        <v>13.857142857142858</v>
      </c>
    </row>
    <row r="3" spans="1:7" ht="23" x14ac:dyDescent="0.25">
      <c r="A3" s="7">
        <v>91</v>
      </c>
      <c r="B3" s="9">
        <v>49397</v>
      </c>
      <c r="C3" s="6">
        <f t="shared" si="0"/>
        <v>865</v>
      </c>
      <c r="D3" s="8">
        <f t="shared" si="1"/>
        <v>826.57142857142856</v>
      </c>
      <c r="E3" s="9">
        <v>1460</v>
      </c>
      <c r="F3" s="6">
        <f t="shared" si="2"/>
        <v>7</v>
      </c>
      <c r="G3" s="8">
        <f t="shared" si="3"/>
        <v>12.857142857142858</v>
      </c>
    </row>
    <row r="4" spans="1:7" ht="23" x14ac:dyDescent="0.25">
      <c r="A4" s="7">
        <v>90</v>
      </c>
      <c r="B4" s="7">
        <v>48532</v>
      </c>
      <c r="C4" s="6">
        <f t="shared" ref="C4:C5" si="4">B4-B5</f>
        <v>676</v>
      </c>
      <c r="D4" s="8">
        <f t="shared" ref="D4:D5" si="5">(C4+C5+C6+C7+C8+C9+C10)/7</f>
        <v>857</v>
      </c>
      <c r="E4" s="7">
        <v>1453</v>
      </c>
      <c r="F4" s="6">
        <f t="shared" ref="F4:F5" si="6">E4-E5</f>
        <v>8</v>
      </c>
      <c r="G4" s="8">
        <f t="shared" ref="G4:G5" si="7">(F4+F5+F6+F7+F8+F9+F10)/7</f>
        <v>13.571428571428571</v>
      </c>
    </row>
    <row r="5" spans="1:7" ht="23" x14ac:dyDescent="0.25">
      <c r="A5" s="7">
        <v>89</v>
      </c>
      <c r="B5" s="7">
        <v>47856</v>
      </c>
      <c r="C5" s="6">
        <f t="shared" si="4"/>
        <v>951</v>
      </c>
      <c r="D5" s="8">
        <f t="shared" si="5"/>
        <v>922.14285714285711</v>
      </c>
      <c r="E5" s="7">
        <v>1445</v>
      </c>
      <c r="F5" s="6">
        <f t="shared" si="6"/>
        <v>17</v>
      </c>
      <c r="G5" s="8">
        <f t="shared" si="7"/>
        <v>15.285714285714286</v>
      </c>
    </row>
    <row r="6" spans="1:7" ht="23" x14ac:dyDescent="0.25">
      <c r="A6" s="7">
        <v>88</v>
      </c>
      <c r="B6" s="7">
        <v>46905</v>
      </c>
      <c r="C6" s="6">
        <f t="shared" ref="C6:C12" si="8">B6-B7</f>
        <v>666</v>
      </c>
      <c r="D6" s="8">
        <f t="shared" ref="D6:D12" si="9">(C6+C7+C8+C9+C10+C11+C12)/7</f>
        <v>950.85714285714289</v>
      </c>
      <c r="E6" s="7">
        <v>1428</v>
      </c>
      <c r="F6" s="6">
        <f t="shared" ref="F6:F12" si="10">E6-E7</f>
        <v>21</v>
      </c>
      <c r="G6" s="8">
        <f t="shared" ref="G6:G12" si="11">(F6+F7+F8+F9+F10+F11+F12)/7</f>
        <v>21</v>
      </c>
    </row>
    <row r="7" spans="1:7" ht="23" x14ac:dyDescent="0.25">
      <c r="A7" s="7">
        <v>87</v>
      </c>
      <c r="B7" s="7">
        <v>46239</v>
      </c>
      <c r="C7" s="6">
        <f t="shared" si="8"/>
        <v>841</v>
      </c>
      <c r="D7" s="8">
        <f t="shared" si="9"/>
        <v>985.28571428571433</v>
      </c>
      <c r="E7" s="7">
        <v>1407</v>
      </c>
      <c r="F7" s="6">
        <f t="shared" si="10"/>
        <v>15</v>
      </c>
      <c r="G7" s="8">
        <f t="shared" si="11"/>
        <v>24.428571428571427</v>
      </c>
    </row>
    <row r="8" spans="1:7" ht="23" x14ac:dyDescent="0.25">
      <c r="A8" s="7">
        <v>86</v>
      </c>
      <c r="B8" s="7">
        <v>45398</v>
      </c>
      <c r="C8" s="6">
        <f t="shared" si="8"/>
        <v>791</v>
      </c>
      <c r="D8" s="8">
        <f t="shared" si="9"/>
        <v>1095.8571428571429</v>
      </c>
      <c r="E8" s="7">
        <v>1392</v>
      </c>
      <c r="F8" s="6">
        <f t="shared" si="10"/>
        <v>17</v>
      </c>
      <c r="G8" s="8">
        <f t="shared" si="11"/>
        <v>26.285714285714285</v>
      </c>
    </row>
    <row r="9" spans="1:7" ht="23" x14ac:dyDescent="0.25">
      <c r="A9" s="7">
        <v>85</v>
      </c>
      <c r="B9" s="7">
        <v>44607</v>
      </c>
      <c r="C9" s="6">
        <f t="shared" si="8"/>
        <v>996</v>
      </c>
      <c r="D9" s="8">
        <f t="shared" si="9"/>
        <v>1194.7142857142858</v>
      </c>
      <c r="E9" s="7">
        <v>1375</v>
      </c>
      <c r="F9" s="6">
        <f t="shared" si="10"/>
        <v>5</v>
      </c>
      <c r="G9" s="8">
        <f t="shared" si="11"/>
        <v>29.142857142857142</v>
      </c>
    </row>
    <row r="10" spans="1:7" ht="23" x14ac:dyDescent="0.25">
      <c r="A10" s="7">
        <v>84</v>
      </c>
      <c r="B10" s="7">
        <v>43611</v>
      </c>
      <c r="C10" s="6">
        <f t="shared" si="8"/>
        <v>1078</v>
      </c>
      <c r="D10" s="8">
        <f t="shared" si="9"/>
        <v>1123.1428571428571</v>
      </c>
      <c r="E10" s="7">
        <v>1370</v>
      </c>
      <c r="F10" s="6">
        <f t="shared" si="10"/>
        <v>12</v>
      </c>
      <c r="G10" s="8">
        <f t="shared" si="11"/>
        <v>30.142857142857142</v>
      </c>
    </row>
    <row r="11" spans="1:7" ht="23" x14ac:dyDescent="0.25">
      <c r="A11" s="7">
        <v>83</v>
      </c>
      <c r="B11" s="7">
        <v>42533</v>
      </c>
      <c r="C11" s="6">
        <f t="shared" si="8"/>
        <v>1132</v>
      </c>
      <c r="D11" s="8">
        <f t="shared" si="9"/>
        <v>1083.2857142857142</v>
      </c>
      <c r="E11" s="7">
        <v>1358</v>
      </c>
      <c r="F11" s="6">
        <f t="shared" si="10"/>
        <v>20</v>
      </c>
      <c r="G11" s="8">
        <f t="shared" si="11"/>
        <v>31.714285714285715</v>
      </c>
    </row>
    <row r="12" spans="1:7" ht="23" x14ac:dyDescent="0.25">
      <c r="A12" s="7">
        <v>82</v>
      </c>
      <c r="B12" s="7">
        <v>41401</v>
      </c>
      <c r="C12" s="6">
        <f t="shared" si="8"/>
        <v>1152</v>
      </c>
      <c r="D12" s="8">
        <f t="shared" si="9"/>
        <v>1037.7142857142858</v>
      </c>
      <c r="E12" s="7">
        <v>1338</v>
      </c>
      <c r="F12" s="6">
        <f t="shared" si="10"/>
        <v>57</v>
      </c>
      <c r="G12" s="8">
        <f t="shared" si="11"/>
        <v>34.142857142857146</v>
      </c>
    </row>
    <row r="13" spans="1:7" ht="23" x14ac:dyDescent="0.25">
      <c r="A13" s="7">
        <v>81</v>
      </c>
      <c r="B13" s="7">
        <v>40249</v>
      </c>
      <c r="C13" s="6">
        <f t="shared" ref="C13:C17" si="12">B13-B14</f>
        <v>907</v>
      </c>
      <c r="D13" s="8">
        <f t="shared" ref="D13:D17" si="13">(C13+C14+C15+C16+C17+C18+C19)/7</f>
        <v>1048.7142857142858</v>
      </c>
      <c r="E13" s="7">
        <v>1281</v>
      </c>
      <c r="F13" s="6">
        <f t="shared" ref="F13" si="14">E13-E14</f>
        <v>45</v>
      </c>
      <c r="G13" s="8">
        <f t="shared" ref="G13" si="15">(F13+F14+F15+F16+F17+F18+F19)/7</f>
        <v>29.571428571428573</v>
      </c>
    </row>
    <row r="14" spans="1:7" ht="23" x14ac:dyDescent="0.25">
      <c r="A14" s="7">
        <v>80</v>
      </c>
      <c r="B14" s="7">
        <v>39342</v>
      </c>
      <c r="C14" s="6">
        <f t="shared" si="12"/>
        <v>1615</v>
      </c>
      <c r="D14" s="8">
        <f t="shared" si="13"/>
        <v>1028.1428571428571</v>
      </c>
      <c r="E14" s="7">
        <v>1236</v>
      </c>
      <c r="F14" s="8">
        <f t="shared" ref="F14:F17" si="16">E14-E15</f>
        <v>28</v>
      </c>
      <c r="G14" s="8">
        <f t="shared" ref="G14:G17" si="17">(F14+F15+F16+F17+F18+F19+F20)/7</f>
        <v>27.857142857142858</v>
      </c>
    </row>
    <row r="15" spans="1:7" ht="23" x14ac:dyDescent="0.25">
      <c r="A15" s="7">
        <v>79</v>
      </c>
      <c r="B15" s="7">
        <v>37727</v>
      </c>
      <c r="C15" s="6">
        <f t="shared" si="12"/>
        <v>1483</v>
      </c>
      <c r="D15" s="8">
        <f t="shared" si="13"/>
        <v>941</v>
      </c>
      <c r="E15" s="7">
        <v>1208</v>
      </c>
      <c r="F15" s="8">
        <f t="shared" si="16"/>
        <v>37</v>
      </c>
      <c r="G15" s="8">
        <f t="shared" si="17"/>
        <v>27.714285714285715</v>
      </c>
    </row>
    <row r="16" spans="1:7" ht="23" x14ac:dyDescent="0.25">
      <c r="A16" s="7">
        <v>78</v>
      </c>
      <c r="B16" s="7">
        <v>36244</v>
      </c>
      <c r="C16" s="6">
        <f t="shared" si="12"/>
        <v>495</v>
      </c>
      <c r="D16" s="8">
        <f t="shared" si="13"/>
        <v>836.57142857142856</v>
      </c>
      <c r="E16" s="7">
        <v>1171</v>
      </c>
      <c r="F16" s="8">
        <f t="shared" si="16"/>
        <v>12</v>
      </c>
      <c r="G16" s="8">
        <f t="shared" si="17"/>
        <v>23.142857142857142</v>
      </c>
    </row>
    <row r="17" spans="1:7" ht="23" x14ac:dyDescent="0.25">
      <c r="A17" s="7">
        <v>77</v>
      </c>
      <c r="B17" s="7">
        <v>35749</v>
      </c>
      <c r="C17" s="6">
        <f t="shared" si="12"/>
        <v>799</v>
      </c>
      <c r="D17" s="8">
        <f t="shared" si="13"/>
        <v>866.57142857142856</v>
      </c>
      <c r="E17" s="7">
        <v>1159</v>
      </c>
      <c r="F17" s="8">
        <f t="shared" si="16"/>
        <v>23</v>
      </c>
      <c r="G17" s="8">
        <f t="shared" si="17"/>
        <v>22.428571428571427</v>
      </c>
    </row>
    <row r="18" spans="1:7" ht="23" x14ac:dyDescent="0.25">
      <c r="A18" s="5">
        <v>76</v>
      </c>
      <c r="B18" s="6">
        <v>34950</v>
      </c>
      <c r="C18" s="6">
        <f>B18-B19</f>
        <v>813</v>
      </c>
      <c r="D18" s="8">
        <f>(C18+C19+C20+C21+C22+C23+C24)/7</f>
        <v>896.85714285714289</v>
      </c>
      <c r="E18" s="6">
        <v>1136</v>
      </c>
      <c r="F18" s="8">
        <f>E18-E19</f>
        <v>37</v>
      </c>
      <c r="G18" s="8">
        <f t="shared" ref="G18:G81" si="18">(F18+F19+F20+F21+F22+F23+F24)/7</f>
        <v>22.714285714285715</v>
      </c>
    </row>
    <row r="19" spans="1:7" ht="23" x14ac:dyDescent="0.25">
      <c r="A19" s="5">
        <v>75</v>
      </c>
      <c r="B19" s="6">
        <v>34137</v>
      </c>
      <c r="C19" s="6">
        <f t="shared" ref="C19:C82" si="19">B19-B20</f>
        <v>1229</v>
      </c>
      <c r="D19" s="8">
        <f t="shared" ref="D19:D82" si="20">(C19+C20+C21+C22+C23+C24+C25)/7</f>
        <v>903.42857142857144</v>
      </c>
      <c r="E19" s="6">
        <v>1099</v>
      </c>
      <c r="F19" s="8">
        <f t="shared" ref="F19:F82" si="21">E19-E20</f>
        <v>25</v>
      </c>
      <c r="G19" s="8">
        <f t="shared" si="18"/>
        <v>20.571428571428573</v>
      </c>
    </row>
    <row r="20" spans="1:7" ht="23" x14ac:dyDescent="0.25">
      <c r="A20" s="5">
        <v>74</v>
      </c>
      <c r="B20" s="6">
        <v>32908</v>
      </c>
      <c r="C20" s="6">
        <f t="shared" si="19"/>
        <v>763</v>
      </c>
      <c r="D20" s="8">
        <f t="shared" si="20"/>
        <v>880.28571428571433</v>
      </c>
      <c r="E20" s="6">
        <v>1074</v>
      </c>
      <c r="F20" s="8">
        <f t="shared" si="21"/>
        <v>33</v>
      </c>
      <c r="G20" s="8">
        <f t="shared" si="18"/>
        <v>21</v>
      </c>
    </row>
    <row r="21" spans="1:7" ht="23" x14ac:dyDescent="0.25">
      <c r="A21" s="5">
        <v>73</v>
      </c>
      <c r="B21" s="6">
        <v>32145</v>
      </c>
      <c r="C21" s="6">
        <f t="shared" si="19"/>
        <v>1005</v>
      </c>
      <c r="D21" s="8">
        <f t="shared" si="20"/>
        <v>906.42857142857144</v>
      </c>
      <c r="E21" s="6">
        <v>1041</v>
      </c>
      <c r="F21" s="8">
        <f t="shared" si="21"/>
        <v>27</v>
      </c>
      <c r="G21" s="8">
        <f t="shared" si="18"/>
        <v>21.428571428571427</v>
      </c>
    </row>
    <row r="22" spans="1:7" ht="23" x14ac:dyDescent="0.25">
      <c r="A22" s="5">
        <v>72</v>
      </c>
      <c r="B22" s="6">
        <v>31140</v>
      </c>
      <c r="C22" s="6">
        <f t="shared" si="19"/>
        <v>752</v>
      </c>
      <c r="D22" s="8">
        <f t="shared" si="20"/>
        <v>867.14285714285711</v>
      </c>
      <c r="E22" s="6">
        <v>1014</v>
      </c>
      <c r="F22" s="8">
        <f t="shared" si="21"/>
        <v>5</v>
      </c>
      <c r="G22" s="8">
        <f t="shared" si="18"/>
        <v>23.428571428571427</v>
      </c>
    </row>
    <row r="23" spans="1:7" ht="23" x14ac:dyDescent="0.25">
      <c r="A23" s="5">
        <v>71</v>
      </c>
      <c r="B23" s="6">
        <v>30388</v>
      </c>
      <c r="C23" s="6">
        <f t="shared" si="19"/>
        <v>705</v>
      </c>
      <c r="D23" s="8">
        <f t="shared" si="20"/>
        <v>901</v>
      </c>
      <c r="E23" s="6">
        <v>1009</v>
      </c>
      <c r="F23" s="8">
        <f t="shared" si="21"/>
        <v>7</v>
      </c>
      <c r="G23" s="8">
        <f t="shared" si="18"/>
        <v>24.285714285714285</v>
      </c>
    </row>
    <row r="24" spans="1:7" ht="23" x14ac:dyDescent="0.25">
      <c r="A24" s="5">
        <v>70</v>
      </c>
      <c r="B24" s="6">
        <v>29683</v>
      </c>
      <c r="C24" s="6">
        <f t="shared" si="19"/>
        <v>1011</v>
      </c>
      <c r="D24" s="8">
        <f t="shared" si="20"/>
        <v>926.71428571428567</v>
      </c>
      <c r="E24" s="6">
        <v>1002</v>
      </c>
      <c r="F24" s="8">
        <f t="shared" si="21"/>
        <v>25</v>
      </c>
      <c r="G24" s="8">
        <f t="shared" si="18"/>
        <v>25</v>
      </c>
    </row>
    <row r="25" spans="1:7" ht="23" x14ac:dyDescent="0.25">
      <c r="A25" s="5">
        <v>69</v>
      </c>
      <c r="B25" s="6">
        <v>28672</v>
      </c>
      <c r="C25" s="6">
        <f t="shared" si="19"/>
        <v>859</v>
      </c>
      <c r="D25" s="8">
        <f t="shared" si="20"/>
        <v>904.28571428571433</v>
      </c>
      <c r="E25" s="5">
        <v>977</v>
      </c>
      <c r="F25" s="8">
        <f t="shared" si="21"/>
        <v>22</v>
      </c>
      <c r="G25" s="8">
        <f t="shared" si="18"/>
        <v>23.571428571428573</v>
      </c>
    </row>
    <row r="26" spans="1:7" ht="23" x14ac:dyDescent="0.25">
      <c r="A26" s="5">
        <v>68</v>
      </c>
      <c r="B26" s="6">
        <v>27813</v>
      </c>
      <c r="C26" s="6">
        <f t="shared" si="19"/>
        <v>1067</v>
      </c>
      <c r="D26" s="8">
        <f t="shared" si="20"/>
        <v>891.85714285714289</v>
      </c>
      <c r="E26" s="5">
        <v>955</v>
      </c>
      <c r="F26" s="8">
        <f t="shared" si="21"/>
        <v>28</v>
      </c>
      <c r="G26" s="8">
        <f t="shared" si="18"/>
        <v>26.571428571428573</v>
      </c>
    </row>
    <row r="27" spans="1:7" ht="23" x14ac:dyDescent="0.25">
      <c r="A27" s="5">
        <v>67</v>
      </c>
      <c r="B27" s="6">
        <v>26746</v>
      </c>
      <c r="C27" s="6">
        <f t="shared" si="19"/>
        <v>946</v>
      </c>
      <c r="D27" s="8">
        <f t="shared" si="20"/>
        <v>927.14285714285711</v>
      </c>
      <c r="E27" s="5">
        <v>927</v>
      </c>
      <c r="F27" s="8">
        <f t="shared" si="21"/>
        <v>36</v>
      </c>
      <c r="G27" s="8">
        <f t="shared" si="18"/>
        <v>30.571428571428573</v>
      </c>
    </row>
    <row r="28" spans="1:7" ht="23" x14ac:dyDescent="0.25">
      <c r="A28" s="5">
        <v>66</v>
      </c>
      <c r="B28" s="6">
        <v>25800</v>
      </c>
      <c r="C28" s="6">
        <f t="shared" si="19"/>
        <v>730</v>
      </c>
      <c r="D28" s="8">
        <f t="shared" si="20"/>
        <v>792</v>
      </c>
      <c r="E28" s="5">
        <v>891</v>
      </c>
      <c r="F28" s="8">
        <f t="shared" si="21"/>
        <v>41</v>
      </c>
      <c r="G28" s="8">
        <f t="shared" si="18"/>
        <v>25.428571428571427</v>
      </c>
    </row>
    <row r="29" spans="1:7" ht="23" x14ac:dyDescent="0.25">
      <c r="A29" s="5">
        <v>65</v>
      </c>
      <c r="B29" s="6">
        <v>25070</v>
      </c>
      <c r="C29" s="6">
        <f t="shared" si="19"/>
        <v>989</v>
      </c>
      <c r="D29" s="8">
        <f t="shared" si="20"/>
        <v>796.85714285714289</v>
      </c>
      <c r="E29" s="5">
        <v>850</v>
      </c>
      <c r="F29" s="8">
        <f t="shared" si="21"/>
        <v>11</v>
      </c>
      <c r="G29" s="8">
        <f t="shared" si="18"/>
        <v>23.714285714285715</v>
      </c>
    </row>
    <row r="30" spans="1:7" ht="23" x14ac:dyDescent="0.25">
      <c r="A30" s="5">
        <v>64</v>
      </c>
      <c r="B30" s="6">
        <v>24081</v>
      </c>
      <c r="C30" s="6">
        <f t="shared" si="19"/>
        <v>885</v>
      </c>
      <c r="D30" s="8">
        <f t="shared" si="20"/>
        <v>772.85714285714289</v>
      </c>
      <c r="E30" s="5">
        <v>839</v>
      </c>
      <c r="F30" s="8">
        <f t="shared" si="21"/>
        <v>12</v>
      </c>
      <c r="G30" s="8">
        <f t="shared" si="18"/>
        <v>25.571428571428573</v>
      </c>
    </row>
    <row r="31" spans="1:7" ht="23" x14ac:dyDescent="0.25">
      <c r="A31" s="5">
        <v>63</v>
      </c>
      <c r="B31" s="6">
        <v>23196</v>
      </c>
      <c r="C31" s="6">
        <f t="shared" si="19"/>
        <v>854</v>
      </c>
      <c r="D31" s="8">
        <f t="shared" si="20"/>
        <v>780.71428571428567</v>
      </c>
      <c r="E31" s="5">
        <v>827</v>
      </c>
      <c r="F31" s="8">
        <f t="shared" si="21"/>
        <v>15</v>
      </c>
      <c r="G31" s="8">
        <f t="shared" si="18"/>
        <v>30.142857142857142</v>
      </c>
    </row>
    <row r="32" spans="1:7" ht="23" x14ac:dyDescent="0.25">
      <c r="A32" s="5">
        <v>62</v>
      </c>
      <c r="B32" s="6">
        <v>22342</v>
      </c>
      <c r="C32" s="6">
        <f t="shared" si="19"/>
        <v>772</v>
      </c>
      <c r="D32" s="8">
        <f t="shared" si="20"/>
        <v>777.28571428571433</v>
      </c>
      <c r="E32" s="5">
        <v>812</v>
      </c>
      <c r="F32" s="8">
        <f t="shared" si="21"/>
        <v>43</v>
      </c>
      <c r="G32" s="8">
        <f t="shared" si="18"/>
        <v>33</v>
      </c>
    </row>
    <row r="33" spans="1:7" ht="23" x14ac:dyDescent="0.25">
      <c r="A33" s="5">
        <v>61</v>
      </c>
      <c r="B33" s="6">
        <v>21570</v>
      </c>
      <c r="C33" s="6">
        <f t="shared" si="19"/>
        <v>1314</v>
      </c>
      <c r="D33" s="8">
        <f t="shared" si="20"/>
        <v>817.71428571428567</v>
      </c>
      <c r="E33" s="5">
        <v>769</v>
      </c>
      <c r="F33" s="8">
        <f t="shared" si="21"/>
        <v>56</v>
      </c>
      <c r="G33" s="8">
        <f t="shared" si="18"/>
        <v>31</v>
      </c>
    </row>
    <row r="34" spans="1:7" ht="23" x14ac:dyDescent="0.25">
      <c r="A34" s="5">
        <v>60</v>
      </c>
      <c r="B34" s="6">
        <v>20256</v>
      </c>
      <c r="C34" s="6">
        <f t="shared" si="19"/>
        <v>0</v>
      </c>
      <c r="D34" s="8">
        <f t="shared" si="20"/>
        <v>756.42857142857144</v>
      </c>
      <c r="E34" s="5">
        <v>713</v>
      </c>
      <c r="F34" s="8">
        <f t="shared" si="21"/>
        <v>0</v>
      </c>
      <c r="G34" s="8">
        <f t="shared" si="18"/>
        <v>27.285714285714285</v>
      </c>
    </row>
    <row r="35" spans="1:7" ht="23" x14ac:dyDescent="0.25">
      <c r="A35" s="5">
        <v>59</v>
      </c>
      <c r="B35" s="6">
        <v>20256</v>
      </c>
      <c r="C35" s="6">
        <f t="shared" si="19"/>
        <v>764</v>
      </c>
      <c r="D35" s="8">
        <f t="shared" si="20"/>
        <v>845.28571428571433</v>
      </c>
      <c r="E35" s="5">
        <v>713</v>
      </c>
      <c r="F35" s="8">
        <f t="shared" si="21"/>
        <v>29</v>
      </c>
      <c r="G35" s="8">
        <f t="shared" si="18"/>
        <v>31.571428571428573</v>
      </c>
    </row>
    <row r="36" spans="1:7" ht="23" x14ac:dyDescent="0.25">
      <c r="A36" s="5">
        <v>58</v>
      </c>
      <c r="B36" s="6">
        <v>19492</v>
      </c>
      <c r="C36" s="6">
        <f t="shared" si="19"/>
        <v>821</v>
      </c>
      <c r="D36" s="8">
        <f t="shared" si="20"/>
        <v>851</v>
      </c>
      <c r="E36" s="5">
        <v>684</v>
      </c>
      <c r="F36" s="8">
        <f t="shared" si="21"/>
        <v>24</v>
      </c>
      <c r="G36" s="8">
        <f t="shared" si="18"/>
        <v>32.285714285714285</v>
      </c>
    </row>
    <row r="37" spans="1:7" ht="23" x14ac:dyDescent="0.25">
      <c r="A37" s="5">
        <v>57</v>
      </c>
      <c r="B37" s="6">
        <v>18671</v>
      </c>
      <c r="C37" s="6">
        <f t="shared" si="19"/>
        <v>940</v>
      </c>
      <c r="D37" s="8">
        <f t="shared" si="20"/>
        <v>814.42857142857144</v>
      </c>
      <c r="E37" s="5">
        <v>660</v>
      </c>
      <c r="F37" s="8">
        <f t="shared" si="21"/>
        <v>44</v>
      </c>
      <c r="G37" s="8">
        <f t="shared" si="18"/>
        <v>30.285714285714285</v>
      </c>
    </row>
    <row r="38" spans="1:7" ht="23" x14ac:dyDescent="0.25">
      <c r="A38" s="5">
        <v>56</v>
      </c>
      <c r="B38" s="6">
        <v>17731</v>
      </c>
      <c r="C38" s="6">
        <f t="shared" si="19"/>
        <v>830</v>
      </c>
      <c r="D38" s="8">
        <f t="shared" si="20"/>
        <v>766.42857142857144</v>
      </c>
      <c r="E38" s="5">
        <v>616</v>
      </c>
      <c r="F38" s="8">
        <f t="shared" si="21"/>
        <v>35</v>
      </c>
      <c r="G38" s="8">
        <f t="shared" si="18"/>
        <v>25.714285714285715</v>
      </c>
    </row>
    <row r="39" spans="1:7" ht="23" x14ac:dyDescent="0.25">
      <c r="A39" s="5">
        <v>55</v>
      </c>
      <c r="B39" s="6">
        <v>16901</v>
      </c>
      <c r="C39" s="6">
        <f t="shared" si="19"/>
        <v>1055</v>
      </c>
      <c r="D39" s="8">
        <f t="shared" si="20"/>
        <v>758.14285714285711</v>
      </c>
      <c r="E39" s="5">
        <v>581</v>
      </c>
      <c r="F39" s="8">
        <f t="shared" si="21"/>
        <v>29</v>
      </c>
      <c r="G39" s="8">
        <f t="shared" si="18"/>
        <v>24.428571428571427</v>
      </c>
    </row>
    <row r="40" spans="1:7" ht="23" x14ac:dyDescent="0.25">
      <c r="A40" s="5">
        <v>54</v>
      </c>
      <c r="B40" s="6">
        <v>15846</v>
      </c>
      <c r="C40" s="6">
        <f t="shared" si="19"/>
        <v>885</v>
      </c>
      <c r="D40" s="8">
        <f t="shared" si="20"/>
        <v>692.57142857142856</v>
      </c>
      <c r="E40" s="5">
        <v>552</v>
      </c>
      <c r="F40" s="8">
        <f t="shared" si="21"/>
        <v>30</v>
      </c>
      <c r="G40" s="8">
        <f t="shared" si="18"/>
        <v>25.714285714285715</v>
      </c>
    </row>
    <row r="41" spans="1:7" ht="23" x14ac:dyDescent="0.25">
      <c r="A41" s="5">
        <v>53</v>
      </c>
      <c r="B41" s="6">
        <v>14961</v>
      </c>
      <c r="C41" s="6">
        <f t="shared" si="19"/>
        <v>622</v>
      </c>
      <c r="D41" s="8">
        <f t="shared" si="20"/>
        <v>670.71428571428567</v>
      </c>
      <c r="E41" s="5">
        <v>522</v>
      </c>
      <c r="F41" s="8">
        <f t="shared" si="21"/>
        <v>30</v>
      </c>
      <c r="G41" s="8">
        <f t="shared" si="18"/>
        <v>24.714285714285715</v>
      </c>
    </row>
    <row r="42" spans="1:7" ht="23" x14ac:dyDescent="0.25">
      <c r="A42" s="5">
        <v>52</v>
      </c>
      <c r="B42" s="6">
        <v>14339</v>
      </c>
      <c r="C42" s="6">
        <f t="shared" si="19"/>
        <v>804</v>
      </c>
      <c r="D42" s="8">
        <f t="shared" si="20"/>
        <v>672.71428571428567</v>
      </c>
      <c r="E42" s="5">
        <v>492</v>
      </c>
      <c r="F42" s="8">
        <f t="shared" si="21"/>
        <v>34</v>
      </c>
      <c r="G42" s="8">
        <f t="shared" si="18"/>
        <v>24</v>
      </c>
    </row>
    <row r="43" spans="1:7" ht="23" x14ac:dyDescent="0.25">
      <c r="A43" s="5">
        <v>51</v>
      </c>
      <c r="B43" s="6">
        <v>13535</v>
      </c>
      <c r="C43" s="6">
        <f t="shared" si="19"/>
        <v>565</v>
      </c>
      <c r="D43" s="8">
        <f t="shared" si="20"/>
        <v>649.28571428571433</v>
      </c>
      <c r="E43" s="5">
        <v>458</v>
      </c>
      <c r="F43" s="8">
        <f t="shared" si="21"/>
        <v>10</v>
      </c>
      <c r="G43" s="8">
        <f t="shared" si="18"/>
        <v>22.571428571428573</v>
      </c>
    </row>
    <row r="44" spans="1:7" ht="23" x14ac:dyDescent="0.25">
      <c r="A44" s="5">
        <v>50</v>
      </c>
      <c r="B44" s="6">
        <v>12970</v>
      </c>
      <c r="C44" s="6">
        <f t="shared" si="19"/>
        <v>604</v>
      </c>
      <c r="D44" s="8">
        <f t="shared" si="20"/>
        <v>633.28571428571433</v>
      </c>
      <c r="E44" s="5">
        <v>448</v>
      </c>
      <c r="F44" s="8">
        <f t="shared" si="21"/>
        <v>12</v>
      </c>
      <c r="G44" s="8">
        <f t="shared" si="18"/>
        <v>24.428571428571427</v>
      </c>
    </row>
    <row r="45" spans="1:7" ht="23" x14ac:dyDescent="0.25">
      <c r="A45" s="5">
        <v>49</v>
      </c>
      <c r="B45" s="6">
        <v>12366</v>
      </c>
      <c r="C45" s="6">
        <f t="shared" si="19"/>
        <v>772</v>
      </c>
      <c r="D45" s="8">
        <f t="shared" si="20"/>
        <v>616.14285714285711</v>
      </c>
      <c r="E45" s="5">
        <v>436</v>
      </c>
      <c r="F45" s="8">
        <f t="shared" si="21"/>
        <v>26</v>
      </c>
      <c r="G45" s="8">
        <f t="shared" si="18"/>
        <v>25.428571428571427</v>
      </c>
    </row>
    <row r="46" spans="1:7" ht="23" x14ac:dyDescent="0.25">
      <c r="A46" s="5">
        <v>48</v>
      </c>
      <c r="B46" s="6">
        <v>11594</v>
      </c>
      <c r="C46" s="6">
        <f t="shared" si="19"/>
        <v>596</v>
      </c>
      <c r="D46" s="8">
        <f t="shared" si="20"/>
        <v>586.14285714285711</v>
      </c>
      <c r="E46" s="5">
        <v>410</v>
      </c>
      <c r="F46" s="8">
        <f t="shared" si="21"/>
        <v>38</v>
      </c>
      <c r="G46" s="8">
        <f t="shared" si="18"/>
        <v>25.571428571428573</v>
      </c>
    </row>
    <row r="47" spans="1:7" ht="23" x14ac:dyDescent="0.25">
      <c r="A47" s="5">
        <v>47</v>
      </c>
      <c r="B47" s="6">
        <v>10998</v>
      </c>
      <c r="C47" s="6">
        <f t="shared" si="19"/>
        <v>732</v>
      </c>
      <c r="D47" s="8">
        <f t="shared" si="20"/>
        <v>587</v>
      </c>
      <c r="E47" s="5">
        <v>372</v>
      </c>
      <c r="F47" s="8">
        <f t="shared" si="21"/>
        <v>23</v>
      </c>
      <c r="G47" s="8">
        <f t="shared" si="18"/>
        <v>23.428571428571427</v>
      </c>
    </row>
    <row r="48" spans="1:7" ht="23" x14ac:dyDescent="0.25">
      <c r="A48" s="5">
        <v>46</v>
      </c>
      <c r="B48" s="6">
        <v>10266</v>
      </c>
      <c r="C48" s="6">
        <f t="shared" si="19"/>
        <v>636</v>
      </c>
      <c r="D48" s="8">
        <f t="shared" si="20"/>
        <v>538</v>
      </c>
      <c r="E48" s="5">
        <v>349</v>
      </c>
      <c r="F48" s="8">
        <f t="shared" si="21"/>
        <v>25</v>
      </c>
      <c r="G48" s="8">
        <f t="shared" si="18"/>
        <v>22</v>
      </c>
    </row>
    <row r="49" spans="1:7" ht="23" x14ac:dyDescent="0.25">
      <c r="A49" s="5">
        <v>45</v>
      </c>
      <c r="B49" s="6">
        <v>9630</v>
      </c>
      <c r="C49" s="6">
        <f t="shared" si="19"/>
        <v>640</v>
      </c>
      <c r="D49" s="8">
        <f t="shared" si="20"/>
        <v>494.14285714285717</v>
      </c>
      <c r="E49" s="5">
        <v>324</v>
      </c>
      <c r="F49" s="8">
        <f t="shared" si="21"/>
        <v>24</v>
      </c>
      <c r="G49" s="8">
        <f t="shared" si="18"/>
        <v>24.285714285714285</v>
      </c>
    </row>
    <row r="50" spans="1:7" ht="23" x14ac:dyDescent="0.25">
      <c r="A50" s="5">
        <v>44</v>
      </c>
      <c r="B50" s="6">
        <v>8990</v>
      </c>
      <c r="C50" s="6">
        <f t="shared" si="19"/>
        <v>453</v>
      </c>
      <c r="D50" s="8">
        <f t="shared" si="20"/>
        <v>463.28571428571428</v>
      </c>
      <c r="E50" s="5">
        <v>300</v>
      </c>
      <c r="F50" s="8">
        <f t="shared" si="21"/>
        <v>23</v>
      </c>
      <c r="G50" s="8">
        <f t="shared" si="18"/>
        <v>21.571428571428573</v>
      </c>
    </row>
    <row r="51" spans="1:7" ht="23" x14ac:dyDescent="0.25">
      <c r="A51" s="5">
        <v>43</v>
      </c>
      <c r="B51" s="6">
        <v>8537</v>
      </c>
      <c r="C51" s="6">
        <f t="shared" si="19"/>
        <v>484</v>
      </c>
      <c r="D51" s="8">
        <f t="shared" si="20"/>
        <v>466.14285714285717</v>
      </c>
      <c r="E51" s="5">
        <v>277</v>
      </c>
      <c r="F51" s="8">
        <f t="shared" si="21"/>
        <v>19</v>
      </c>
      <c r="G51" s="8">
        <f t="shared" si="18"/>
        <v>19.428571428571427</v>
      </c>
    </row>
    <row r="52" spans="1:7" ht="23" x14ac:dyDescent="0.25">
      <c r="A52" s="5">
        <v>42</v>
      </c>
      <c r="B52" s="6">
        <v>8053</v>
      </c>
      <c r="C52" s="6">
        <f t="shared" si="19"/>
        <v>562</v>
      </c>
      <c r="D52" s="8">
        <f t="shared" si="20"/>
        <v>425.14285714285717</v>
      </c>
      <c r="E52" s="5">
        <v>258</v>
      </c>
      <c r="F52" s="8">
        <f t="shared" si="21"/>
        <v>27</v>
      </c>
      <c r="G52" s="8">
        <f t="shared" si="18"/>
        <v>18.285714285714285</v>
      </c>
    </row>
    <row r="53" spans="1:7" ht="23" x14ac:dyDescent="0.25">
      <c r="A53" s="5">
        <v>41</v>
      </c>
      <c r="B53" s="6">
        <v>7491</v>
      </c>
      <c r="C53" s="6">
        <f t="shared" si="19"/>
        <v>602</v>
      </c>
      <c r="D53" s="8">
        <f t="shared" si="20"/>
        <v>426</v>
      </c>
      <c r="E53" s="5">
        <v>231</v>
      </c>
      <c r="F53" s="8">
        <f t="shared" si="21"/>
        <v>23</v>
      </c>
      <c r="G53" s="8">
        <f t="shared" si="18"/>
        <v>15.714285714285714</v>
      </c>
    </row>
    <row r="54" spans="1:7" ht="23" x14ac:dyDescent="0.25">
      <c r="A54" s="5">
        <v>40</v>
      </c>
      <c r="B54" s="6">
        <v>6889</v>
      </c>
      <c r="C54" s="6">
        <f t="shared" si="19"/>
        <v>389</v>
      </c>
      <c r="D54" s="8">
        <f t="shared" si="20"/>
        <v>406.71428571428572</v>
      </c>
      <c r="E54" s="5">
        <v>208</v>
      </c>
      <c r="F54" s="8">
        <f t="shared" si="21"/>
        <v>13</v>
      </c>
      <c r="G54" s="8">
        <f t="shared" si="18"/>
        <v>14.142857142857142</v>
      </c>
    </row>
    <row r="55" spans="1:7" ht="23" x14ac:dyDescent="0.25">
      <c r="A55" s="5">
        <v>39</v>
      </c>
      <c r="B55" s="6">
        <v>6500</v>
      </c>
      <c r="C55" s="6">
        <f t="shared" si="19"/>
        <v>329</v>
      </c>
      <c r="D55" s="8">
        <f t="shared" si="20"/>
        <v>407.85714285714283</v>
      </c>
      <c r="E55" s="5">
        <v>195</v>
      </c>
      <c r="F55" s="8">
        <f t="shared" si="21"/>
        <v>41</v>
      </c>
      <c r="G55" s="8">
        <f t="shared" si="18"/>
        <v>17.142857142857142</v>
      </c>
    </row>
    <row r="56" spans="1:7" ht="23" x14ac:dyDescent="0.25">
      <c r="A56" s="5">
        <v>38</v>
      </c>
      <c r="B56" s="6">
        <v>6171</v>
      </c>
      <c r="C56" s="6">
        <f t="shared" si="19"/>
        <v>424</v>
      </c>
      <c r="D56" s="8">
        <f t="shared" si="20"/>
        <v>405.42857142857144</v>
      </c>
      <c r="E56" s="5">
        <v>154</v>
      </c>
      <c r="F56" s="8">
        <f t="shared" si="21"/>
        <v>5</v>
      </c>
      <c r="G56" s="8">
        <f t="shared" si="18"/>
        <v>13</v>
      </c>
    </row>
    <row r="57" spans="1:7" ht="23" x14ac:dyDescent="0.25">
      <c r="A57" s="5">
        <v>37</v>
      </c>
      <c r="B57" s="6">
        <v>5747</v>
      </c>
      <c r="C57" s="6">
        <f t="shared" si="19"/>
        <v>473</v>
      </c>
      <c r="D57" s="8">
        <f t="shared" si="20"/>
        <v>409.85714285714283</v>
      </c>
      <c r="E57" s="5">
        <v>149</v>
      </c>
      <c r="F57" s="8">
        <f t="shared" si="21"/>
        <v>8</v>
      </c>
      <c r="G57" s="8">
        <f t="shared" si="18"/>
        <v>13.571428571428571</v>
      </c>
    </row>
    <row r="58" spans="1:7" ht="23" x14ac:dyDescent="0.25">
      <c r="A58" s="5">
        <v>36</v>
      </c>
      <c r="B58" s="6">
        <v>5274</v>
      </c>
      <c r="C58" s="6">
        <f t="shared" si="19"/>
        <v>197</v>
      </c>
      <c r="D58" s="8">
        <f t="shared" si="20"/>
        <v>376.71428571428572</v>
      </c>
      <c r="E58" s="5">
        <v>141</v>
      </c>
      <c r="F58" s="8">
        <f t="shared" si="21"/>
        <v>11</v>
      </c>
      <c r="G58" s="8">
        <f t="shared" si="18"/>
        <v>12.857142857142858</v>
      </c>
    </row>
    <row r="59" spans="1:7" ht="23" x14ac:dyDescent="0.25">
      <c r="A59" s="5">
        <v>35</v>
      </c>
      <c r="B59" s="6">
        <v>5077</v>
      </c>
      <c r="C59" s="6">
        <f t="shared" si="19"/>
        <v>568</v>
      </c>
      <c r="D59" s="8">
        <f t="shared" si="20"/>
        <v>381.42857142857144</v>
      </c>
      <c r="E59" s="5">
        <v>130</v>
      </c>
      <c r="F59" s="8">
        <f t="shared" si="21"/>
        <v>9</v>
      </c>
      <c r="G59" s="8">
        <f t="shared" si="18"/>
        <v>11.142857142857142</v>
      </c>
    </row>
    <row r="60" spans="1:7" ht="23" x14ac:dyDescent="0.25">
      <c r="A60" s="5">
        <v>34</v>
      </c>
      <c r="B60" s="6">
        <v>4509</v>
      </c>
      <c r="C60" s="6">
        <f t="shared" si="19"/>
        <v>467</v>
      </c>
      <c r="D60" s="8">
        <f t="shared" si="20"/>
        <v>356.71428571428572</v>
      </c>
      <c r="E60" s="5">
        <v>121</v>
      </c>
      <c r="F60" s="8">
        <f t="shared" si="21"/>
        <v>12</v>
      </c>
      <c r="G60" s="8">
        <f t="shared" si="18"/>
        <v>10.714285714285714</v>
      </c>
    </row>
    <row r="61" spans="1:7" ht="23" x14ac:dyDescent="0.25">
      <c r="A61" s="5">
        <v>33</v>
      </c>
      <c r="B61" s="6">
        <v>4042</v>
      </c>
      <c r="C61" s="6">
        <f t="shared" si="19"/>
        <v>397</v>
      </c>
      <c r="D61" s="8">
        <f t="shared" si="20"/>
        <v>333.71428571428572</v>
      </c>
      <c r="E61" s="5">
        <v>109</v>
      </c>
      <c r="F61" s="8">
        <f t="shared" si="21"/>
        <v>34</v>
      </c>
      <c r="G61" s="8">
        <f t="shared" si="18"/>
        <v>9.7142857142857135</v>
      </c>
    </row>
    <row r="62" spans="1:7" ht="23" x14ac:dyDescent="0.25">
      <c r="A62" s="5">
        <v>32</v>
      </c>
      <c r="B62" s="6">
        <v>3645</v>
      </c>
      <c r="C62" s="6">
        <f t="shared" si="19"/>
        <v>312</v>
      </c>
      <c r="D62" s="8">
        <f t="shared" si="20"/>
        <v>308.71428571428572</v>
      </c>
      <c r="E62" s="5">
        <v>75</v>
      </c>
      <c r="F62" s="8">
        <f t="shared" si="21"/>
        <v>12</v>
      </c>
      <c r="G62" s="8">
        <f t="shared" si="18"/>
        <v>5.8571428571428568</v>
      </c>
    </row>
    <row r="63" spans="1:7" ht="23" x14ac:dyDescent="0.25">
      <c r="A63" s="5">
        <v>31</v>
      </c>
      <c r="B63" s="6">
        <v>3333</v>
      </c>
      <c r="C63" s="6">
        <f t="shared" si="19"/>
        <v>455</v>
      </c>
      <c r="D63" s="8">
        <f t="shared" si="20"/>
        <v>297.57142857142856</v>
      </c>
      <c r="E63" s="5">
        <v>63</v>
      </c>
      <c r="F63" s="8">
        <f t="shared" si="21"/>
        <v>9</v>
      </c>
      <c r="G63" s="8">
        <f t="shared" si="18"/>
        <v>5.1428571428571432</v>
      </c>
    </row>
    <row r="64" spans="1:7" ht="23" x14ac:dyDescent="0.25">
      <c r="A64" s="5">
        <v>30</v>
      </c>
      <c r="B64" s="6">
        <v>2878</v>
      </c>
      <c r="C64" s="6">
        <f t="shared" si="19"/>
        <v>241</v>
      </c>
      <c r="D64" s="8">
        <f t="shared" si="20"/>
        <v>265.42857142857144</v>
      </c>
      <c r="E64" s="5">
        <v>54</v>
      </c>
      <c r="F64" s="8">
        <f t="shared" si="21"/>
        <v>3</v>
      </c>
      <c r="G64" s="8">
        <f t="shared" si="18"/>
        <v>4.1428571428571432</v>
      </c>
    </row>
    <row r="65" spans="1:7" ht="23" x14ac:dyDescent="0.25">
      <c r="A65" s="5">
        <v>29</v>
      </c>
      <c r="B65" s="6">
        <v>2637</v>
      </c>
      <c r="C65" s="6">
        <f t="shared" si="19"/>
        <v>230</v>
      </c>
      <c r="D65" s="8">
        <f t="shared" si="20"/>
        <v>249.57142857142858</v>
      </c>
      <c r="E65" s="5">
        <v>51</v>
      </c>
      <c r="F65" s="8">
        <f t="shared" si="21"/>
        <v>-1</v>
      </c>
      <c r="G65" s="8">
        <f t="shared" si="18"/>
        <v>4.1428571428571432</v>
      </c>
    </row>
    <row r="66" spans="1:7" ht="23" x14ac:dyDescent="0.25">
      <c r="A66" s="5">
        <v>28</v>
      </c>
      <c r="B66" s="6">
        <v>2407</v>
      </c>
      <c r="C66" s="6">
        <f t="shared" si="19"/>
        <v>395</v>
      </c>
      <c r="D66" s="8">
        <f t="shared" si="20"/>
        <v>238.28571428571428</v>
      </c>
      <c r="E66" s="5">
        <v>52</v>
      </c>
      <c r="F66" s="8">
        <f t="shared" si="21"/>
        <v>6</v>
      </c>
      <c r="G66" s="8">
        <f t="shared" si="18"/>
        <v>5</v>
      </c>
    </row>
    <row r="67" spans="1:7" ht="23" x14ac:dyDescent="0.25">
      <c r="A67" s="5">
        <v>27</v>
      </c>
      <c r="B67" s="6">
        <v>2012</v>
      </c>
      <c r="C67" s="6">
        <f t="shared" si="19"/>
        <v>306</v>
      </c>
      <c r="D67" s="8">
        <f t="shared" si="20"/>
        <v>201.14285714285714</v>
      </c>
      <c r="E67" s="5">
        <v>46</v>
      </c>
      <c r="F67" s="8">
        <f t="shared" si="21"/>
        <v>5</v>
      </c>
      <c r="G67" s="8">
        <f t="shared" si="18"/>
        <v>4.5714285714285712</v>
      </c>
    </row>
    <row r="68" spans="1:7" ht="23" x14ac:dyDescent="0.25">
      <c r="A68" s="5">
        <v>26</v>
      </c>
      <c r="B68" s="6">
        <v>1706</v>
      </c>
      <c r="C68" s="6">
        <f t="shared" si="19"/>
        <v>222</v>
      </c>
      <c r="D68" s="8">
        <f t="shared" si="20"/>
        <v>178</v>
      </c>
      <c r="E68" s="5">
        <v>41</v>
      </c>
      <c r="F68" s="8">
        <f t="shared" si="21"/>
        <v>7</v>
      </c>
      <c r="G68" s="8">
        <f t="shared" si="18"/>
        <v>4</v>
      </c>
    </row>
    <row r="69" spans="1:7" ht="23" x14ac:dyDescent="0.25">
      <c r="A69" s="5">
        <v>25</v>
      </c>
      <c r="B69" s="6">
        <v>1484</v>
      </c>
      <c r="C69" s="6">
        <f t="shared" si="19"/>
        <v>234</v>
      </c>
      <c r="D69" s="8">
        <f t="shared" si="20"/>
        <v>156.14285714285714</v>
      </c>
      <c r="E69" s="5">
        <v>34</v>
      </c>
      <c r="F69" s="8">
        <f t="shared" si="21"/>
        <v>7</v>
      </c>
      <c r="G69" s="8">
        <f t="shared" si="18"/>
        <v>3.5714285714285716</v>
      </c>
    </row>
    <row r="70" spans="1:7" ht="23" x14ac:dyDescent="0.25">
      <c r="A70" s="5">
        <v>24</v>
      </c>
      <c r="B70" s="6">
        <v>1250</v>
      </c>
      <c r="C70" s="6">
        <f t="shared" si="19"/>
        <v>230</v>
      </c>
      <c r="D70" s="8">
        <f t="shared" si="20"/>
        <v>137.14285714285714</v>
      </c>
      <c r="E70" s="5">
        <v>27</v>
      </c>
      <c r="F70" s="8">
        <f t="shared" si="21"/>
        <v>2</v>
      </c>
      <c r="G70" s="8">
        <f t="shared" si="18"/>
        <v>2.8571428571428572</v>
      </c>
    </row>
    <row r="71" spans="1:7" ht="23" x14ac:dyDescent="0.25">
      <c r="A71" s="5">
        <v>23</v>
      </c>
      <c r="B71" s="6">
        <v>1020</v>
      </c>
      <c r="C71" s="6">
        <f t="shared" si="19"/>
        <v>130</v>
      </c>
      <c r="D71" s="8">
        <f t="shared" si="20"/>
        <v>109.42857142857143</v>
      </c>
      <c r="E71" s="5">
        <v>25</v>
      </c>
      <c r="F71" s="8">
        <f t="shared" si="21"/>
        <v>3</v>
      </c>
      <c r="G71" s="8">
        <f t="shared" si="18"/>
        <v>2.7142857142857144</v>
      </c>
    </row>
    <row r="72" spans="1:7" ht="23" x14ac:dyDescent="0.25">
      <c r="A72" s="5">
        <v>22</v>
      </c>
      <c r="B72" s="5">
        <v>890</v>
      </c>
      <c r="C72" s="6">
        <f t="shared" si="19"/>
        <v>151</v>
      </c>
      <c r="D72" s="8">
        <f t="shared" si="20"/>
        <v>95.857142857142861</v>
      </c>
      <c r="E72" s="5">
        <v>22</v>
      </c>
      <c r="F72" s="8">
        <f t="shared" si="21"/>
        <v>5</v>
      </c>
      <c r="G72" s="8">
        <f t="shared" si="18"/>
        <v>2.7142857142857144</v>
      </c>
    </row>
    <row r="73" spans="1:7" ht="23" x14ac:dyDescent="0.25">
      <c r="A73" s="5">
        <v>21</v>
      </c>
      <c r="B73" s="5">
        <v>739</v>
      </c>
      <c r="C73" s="6">
        <f t="shared" si="19"/>
        <v>135</v>
      </c>
      <c r="D73" s="8">
        <f t="shared" si="20"/>
        <v>83.857142857142861</v>
      </c>
      <c r="E73" s="5">
        <v>17</v>
      </c>
      <c r="F73" s="8">
        <f t="shared" si="21"/>
        <v>3</v>
      </c>
      <c r="G73" s="8">
        <f t="shared" si="18"/>
        <v>2.1428571428571428</v>
      </c>
    </row>
    <row r="74" spans="1:7" ht="23" x14ac:dyDescent="0.25">
      <c r="A74" s="5">
        <v>20</v>
      </c>
      <c r="B74" s="5">
        <v>604</v>
      </c>
      <c r="C74" s="6">
        <f t="shared" si="19"/>
        <v>144</v>
      </c>
      <c r="D74" s="8">
        <f t="shared" si="20"/>
        <v>70</v>
      </c>
      <c r="E74" s="5">
        <v>14</v>
      </c>
      <c r="F74" s="8">
        <f t="shared" si="21"/>
        <v>1</v>
      </c>
      <c r="G74" s="8">
        <f t="shared" si="18"/>
        <v>1.7142857142857142</v>
      </c>
    </row>
    <row r="75" spans="1:7" ht="23" x14ac:dyDescent="0.25">
      <c r="A75" s="5">
        <v>19</v>
      </c>
      <c r="B75" s="5">
        <v>460</v>
      </c>
      <c r="C75" s="6">
        <f t="shared" si="19"/>
        <v>69</v>
      </c>
      <c r="D75" s="8">
        <f t="shared" si="20"/>
        <v>52.285714285714285</v>
      </c>
      <c r="E75" s="5">
        <v>13</v>
      </c>
      <c r="F75" s="8">
        <f t="shared" si="21"/>
        <v>4</v>
      </c>
      <c r="G75" s="8">
        <f t="shared" si="18"/>
        <v>1.5714285714285714</v>
      </c>
    </row>
    <row r="76" spans="1:7" ht="23" x14ac:dyDescent="0.25">
      <c r="A76" s="5">
        <v>18</v>
      </c>
      <c r="B76" s="5">
        <v>391</v>
      </c>
      <c r="C76" s="6">
        <f t="shared" si="19"/>
        <v>101</v>
      </c>
      <c r="D76" s="8">
        <f t="shared" si="20"/>
        <v>44.857142857142854</v>
      </c>
      <c r="E76" s="5">
        <v>9</v>
      </c>
      <c r="F76" s="8">
        <f t="shared" si="21"/>
        <v>2</v>
      </c>
      <c r="G76" s="8">
        <f t="shared" si="18"/>
        <v>1.1428571428571428</v>
      </c>
    </row>
    <row r="77" spans="1:7" ht="23" x14ac:dyDescent="0.25">
      <c r="A77" s="5">
        <v>17</v>
      </c>
      <c r="B77" s="5">
        <v>290</v>
      </c>
      <c r="C77" s="6">
        <f t="shared" si="19"/>
        <v>36</v>
      </c>
      <c r="D77" s="8">
        <f t="shared" si="20"/>
        <v>31.857142857142858</v>
      </c>
      <c r="E77" s="5">
        <v>7</v>
      </c>
      <c r="F77" s="8">
        <f t="shared" si="21"/>
        <v>1</v>
      </c>
      <c r="G77" s="8">
        <f t="shared" si="18"/>
        <v>0.8571428571428571</v>
      </c>
    </row>
    <row r="78" spans="1:7" ht="23" x14ac:dyDescent="0.25">
      <c r="A78" s="5">
        <v>16</v>
      </c>
      <c r="B78" s="5">
        <v>254</v>
      </c>
      <c r="C78" s="6">
        <f t="shared" si="19"/>
        <v>35</v>
      </c>
      <c r="D78" s="8">
        <f t="shared" si="20"/>
        <v>29</v>
      </c>
      <c r="E78" s="5">
        <v>6</v>
      </c>
      <c r="F78" s="8">
        <f t="shared" si="21"/>
        <v>3</v>
      </c>
      <c r="G78" s="8">
        <f t="shared" si="18"/>
        <v>0.7142857142857143</v>
      </c>
    </row>
    <row r="79" spans="1:7" ht="23" x14ac:dyDescent="0.25">
      <c r="A79" s="5">
        <v>15</v>
      </c>
      <c r="B79" s="5">
        <v>219</v>
      </c>
      <c r="C79" s="6">
        <f t="shared" si="19"/>
        <v>67</v>
      </c>
      <c r="D79" s="8">
        <f t="shared" si="20"/>
        <v>24.857142857142858</v>
      </c>
      <c r="E79" s="5">
        <v>3</v>
      </c>
      <c r="F79" s="8">
        <f t="shared" si="21"/>
        <v>1</v>
      </c>
      <c r="G79" s="8">
        <f t="shared" si="18"/>
        <v>0.2857142857142857</v>
      </c>
    </row>
    <row r="80" spans="1:7" ht="23" x14ac:dyDescent="0.25">
      <c r="A80" s="5">
        <v>14</v>
      </c>
      <c r="B80" s="5">
        <v>152</v>
      </c>
      <c r="C80" s="6">
        <f t="shared" si="19"/>
        <v>38</v>
      </c>
      <c r="D80" s="8">
        <f t="shared" si="20"/>
        <v>17.428571428571427</v>
      </c>
      <c r="E80" s="5">
        <v>2</v>
      </c>
      <c r="F80" s="8">
        <f t="shared" si="21"/>
        <v>0</v>
      </c>
      <c r="G80" s="8">
        <f t="shared" si="18"/>
        <v>0.2857142857142857</v>
      </c>
    </row>
    <row r="81" spans="1:7" ht="23" x14ac:dyDescent="0.25">
      <c r="A81" s="5">
        <v>13</v>
      </c>
      <c r="B81" s="5">
        <v>114</v>
      </c>
      <c r="C81" s="6">
        <f t="shared" si="19"/>
        <v>20</v>
      </c>
      <c r="D81" s="8">
        <f t="shared" si="20"/>
        <v>12</v>
      </c>
      <c r="E81" s="5">
        <v>2</v>
      </c>
      <c r="F81" s="8">
        <f t="shared" si="21"/>
        <v>0</v>
      </c>
      <c r="G81" s="8">
        <f t="shared" si="18"/>
        <v>0.2857142857142857</v>
      </c>
    </row>
    <row r="82" spans="1:7" ht="23" x14ac:dyDescent="0.25">
      <c r="A82" s="5">
        <v>12</v>
      </c>
      <c r="B82" s="5">
        <v>94</v>
      </c>
      <c r="C82" s="6">
        <f t="shared" si="19"/>
        <v>17</v>
      </c>
      <c r="D82" s="8">
        <f t="shared" si="20"/>
        <v>11</v>
      </c>
      <c r="E82" s="5">
        <v>2</v>
      </c>
      <c r="F82" s="8">
        <f t="shared" si="21"/>
        <v>1</v>
      </c>
      <c r="G82" s="8">
        <f t="shared" ref="G82:G93" si="22">(F82+F83+F84+F85+F86+F87+F88)/7</f>
        <v>0.2857142857142857</v>
      </c>
    </row>
    <row r="83" spans="1:7" ht="23" x14ac:dyDescent="0.25">
      <c r="A83" s="5">
        <v>11</v>
      </c>
      <c r="B83" s="5">
        <v>77</v>
      </c>
      <c r="C83" s="6">
        <f t="shared" ref="C83:C93" si="23">B83-B84</f>
        <v>10</v>
      </c>
      <c r="D83" s="8">
        <f t="shared" ref="D83:D93" si="24">(C83+C84+C85+C86+C87+C88+C89)/7</f>
        <v>9.7142857142857135</v>
      </c>
      <c r="E83" s="5">
        <v>1</v>
      </c>
      <c r="F83" s="8">
        <f t="shared" ref="F83:F93" si="25">E83-E84</f>
        <v>0</v>
      </c>
      <c r="G83" s="8">
        <f t="shared" si="22"/>
        <v>0.14285714285714285</v>
      </c>
    </row>
    <row r="84" spans="1:7" ht="23" x14ac:dyDescent="0.25">
      <c r="A84" s="5">
        <v>10</v>
      </c>
      <c r="B84" s="5">
        <v>67</v>
      </c>
      <c r="C84" s="6">
        <f t="shared" si="23"/>
        <v>16</v>
      </c>
      <c r="D84" s="8">
        <f t="shared" si="24"/>
        <v>8.4285714285714288</v>
      </c>
      <c r="E84" s="5">
        <v>1</v>
      </c>
      <c r="F84" s="8">
        <f t="shared" si="25"/>
        <v>0</v>
      </c>
      <c r="G84" s="8">
        <f t="shared" si="22"/>
        <v>0.14285714285714285</v>
      </c>
    </row>
    <row r="85" spans="1:7" ht="23" x14ac:dyDescent="0.25">
      <c r="A85" s="5">
        <v>9</v>
      </c>
      <c r="B85" s="5">
        <v>51</v>
      </c>
      <c r="C85" s="6">
        <f t="shared" si="23"/>
        <v>6</v>
      </c>
      <c r="D85" s="8">
        <f t="shared" si="24"/>
        <v>6.8571428571428568</v>
      </c>
      <c r="E85" s="5">
        <v>1</v>
      </c>
      <c r="F85" s="8">
        <f t="shared" si="25"/>
        <v>0</v>
      </c>
      <c r="G85" s="8">
        <f t="shared" si="22"/>
        <v>0.14285714285714285</v>
      </c>
    </row>
    <row r="86" spans="1:7" ht="23" x14ac:dyDescent="0.25">
      <c r="A86" s="5">
        <v>8</v>
      </c>
      <c r="B86" s="5">
        <v>45</v>
      </c>
      <c r="C86" s="6">
        <f t="shared" si="23"/>
        <v>15</v>
      </c>
      <c r="D86" s="8">
        <f t="shared" si="24"/>
        <v>6.1428571428571432</v>
      </c>
      <c r="E86" s="5">
        <v>1</v>
      </c>
      <c r="F86" s="8">
        <f t="shared" si="25"/>
        <v>1</v>
      </c>
      <c r="G86" s="8">
        <f t="shared" si="22"/>
        <v>0.14285714285714285</v>
      </c>
    </row>
    <row r="87" spans="1:7" ht="23" x14ac:dyDescent="0.25">
      <c r="A87" s="5">
        <v>7</v>
      </c>
      <c r="B87" s="5">
        <v>30</v>
      </c>
      <c r="C87" s="6">
        <f t="shared" si="23"/>
        <v>0</v>
      </c>
      <c r="D87" s="8">
        <f t="shared" si="24"/>
        <v>4.2857142857142856</v>
      </c>
      <c r="E87" s="5">
        <v>0</v>
      </c>
      <c r="F87" s="8">
        <f t="shared" si="25"/>
        <v>0</v>
      </c>
      <c r="G87" s="8">
        <f t="shared" si="22"/>
        <v>0</v>
      </c>
    </row>
    <row r="88" spans="1:7" ht="23" x14ac:dyDescent="0.25">
      <c r="A88" s="5">
        <v>6</v>
      </c>
      <c r="B88" s="5">
        <v>30</v>
      </c>
      <c r="C88" s="6">
        <f t="shared" si="23"/>
        <v>13</v>
      </c>
      <c r="D88" s="8">
        <f t="shared" si="24"/>
        <v>4.2857142857142856</v>
      </c>
      <c r="E88" s="5">
        <v>0</v>
      </c>
      <c r="F88" s="8">
        <f t="shared" si="25"/>
        <v>0</v>
      </c>
      <c r="G88" s="8">
        <f t="shared" si="22"/>
        <v>0</v>
      </c>
    </row>
    <row r="89" spans="1:7" ht="23" x14ac:dyDescent="0.25">
      <c r="A89" s="5">
        <v>5</v>
      </c>
      <c r="B89" s="5">
        <v>17</v>
      </c>
      <c r="C89" s="6">
        <f t="shared" si="23"/>
        <v>8</v>
      </c>
      <c r="D89" s="8">
        <f t="shared" si="24"/>
        <v>2.4285714285714284</v>
      </c>
      <c r="E89" s="5">
        <v>0</v>
      </c>
      <c r="F89" s="8">
        <f t="shared" si="25"/>
        <v>0</v>
      </c>
      <c r="G89" s="8">
        <f t="shared" si="22"/>
        <v>0</v>
      </c>
    </row>
    <row r="90" spans="1:7" ht="23" x14ac:dyDescent="0.25">
      <c r="A90" s="5">
        <v>4</v>
      </c>
      <c r="B90" s="5">
        <v>9</v>
      </c>
      <c r="C90" s="6">
        <f t="shared" si="23"/>
        <v>1</v>
      </c>
      <c r="D90" s="8">
        <f t="shared" si="24"/>
        <v>1.2857142857142858</v>
      </c>
      <c r="E90" s="5">
        <v>0</v>
      </c>
      <c r="F90" s="8">
        <f t="shared" si="25"/>
        <v>0</v>
      </c>
      <c r="G90" s="8">
        <f t="shared" si="22"/>
        <v>0</v>
      </c>
    </row>
    <row r="91" spans="1:7" ht="23" x14ac:dyDescent="0.25">
      <c r="A91" s="5">
        <v>3</v>
      </c>
      <c r="B91" s="5">
        <v>8</v>
      </c>
      <c r="C91" s="6">
        <f t="shared" si="23"/>
        <v>5</v>
      </c>
      <c r="D91" s="8">
        <f t="shared" si="24"/>
        <v>1.1428571428571428</v>
      </c>
      <c r="E91" s="5">
        <v>0</v>
      </c>
      <c r="F91" s="8">
        <f t="shared" si="25"/>
        <v>0</v>
      </c>
      <c r="G91" s="8">
        <f t="shared" si="22"/>
        <v>0</v>
      </c>
    </row>
    <row r="92" spans="1:7" ht="23" x14ac:dyDescent="0.25">
      <c r="A92" s="5">
        <v>2</v>
      </c>
      <c r="B92" s="5">
        <v>3</v>
      </c>
      <c r="C92" s="6">
        <f t="shared" si="23"/>
        <v>1</v>
      </c>
      <c r="D92" s="8">
        <f t="shared" si="24"/>
        <v>0.42857142857142855</v>
      </c>
      <c r="E92" s="5">
        <v>0</v>
      </c>
      <c r="F92" s="8">
        <f t="shared" si="25"/>
        <v>0</v>
      </c>
      <c r="G92" s="8">
        <f t="shared" si="22"/>
        <v>0</v>
      </c>
    </row>
    <row r="93" spans="1:7" ht="23" x14ac:dyDescent="0.25">
      <c r="A93" s="5">
        <v>1</v>
      </c>
      <c r="B93" s="5">
        <v>2</v>
      </c>
      <c r="C93" s="6">
        <f t="shared" si="23"/>
        <v>2</v>
      </c>
      <c r="D93" s="8">
        <f t="shared" si="24"/>
        <v>0.2857142857142857</v>
      </c>
      <c r="E93" s="5">
        <v>0</v>
      </c>
      <c r="F93" s="8">
        <f t="shared" si="25"/>
        <v>0</v>
      </c>
      <c r="G93" s="8">
        <f t="shared" si="22"/>
        <v>0</v>
      </c>
    </row>
    <row r="94" spans="1:7" ht="23" x14ac:dyDescent="0.25">
      <c r="A94" s="5"/>
      <c r="B94" s="6"/>
      <c r="C94" s="6"/>
      <c r="D94" s="5"/>
      <c r="E94" s="6"/>
      <c r="F94" s="6"/>
      <c r="G94" s="6"/>
    </row>
    <row r="95" spans="1:7" ht="23" x14ac:dyDescent="0.25">
      <c r="A95" s="5"/>
      <c r="B95" s="6"/>
      <c r="C95" s="6"/>
      <c r="D95" s="5"/>
      <c r="E95" s="6"/>
      <c r="F95" s="6"/>
      <c r="G95" s="6"/>
    </row>
    <row r="96" spans="1:7" ht="23" x14ac:dyDescent="0.25">
      <c r="A96" s="5"/>
      <c r="B96" s="6"/>
      <c r="C96" s="6"/>
      <c r="D96" s="5"/>
      <c r="E96" s="6"/>
      <c r="F96" s="6"/>
      <c r="G96" s="6"/>
    </row>
    <row r="97" spans="1:7" ht="23" x14ac:dyDescent="0.25">
      <c r="A97" s="5"/>
      <c r="B97" s="6"/>
      <c r="C97" s="6"/>
      <c r="D97" s="5"/>
      <c r="E97" s="6"/>
      <c r="F97" s="6"/>
      <c r="G97" s="6"/>
    </row>
    <row r="98" spans="1:7" ht="23" x14ac:dyDescent="0.25">
      <c r="A98" s="5"/>
      <c r="B98" s="6"/>
      <c r="C98" s="6"/>
      <c r="D98" s="5"/>
      <c r="E98" s="6"/>
      <c r="F98" s="6"/>
      <c r="G98" s="6"/>
    </row>
    <row r="99" spans="1:7" ht="23" x14ac:dyDescent="0.25">
      <c r="A99" s="5"/>
      <c r="B99" s="6"/>
      <c r="C99" s="6"/>
      <c r="D99" s="5"/>
      <c r="E99" s="6"/>
      <c r="F99" s="6"/>
      <c r="G99" s="6"/>
    </row>
    <row r="100" spans="1:7" ht="23" x14ac:dyDescent="0.25">
      <c r="A100" s="5"/>
      <c r="B100" s="6"/>
      <c r="C100" s="6"/>
      <c r="D100" s="5"/>
      <c r="E100" s="6"/>
      <c r="F100" s="6"/>
      <c r="G100" s="6"/>
    </row>
    <row r="101" spans="1:7" ht="23" x14ac:dyDescent="0.25">
      <c r="A101" s="5"/>
      <c r="B101" s="6"/>
      <c r="C101" s="6"/>
      <c r="D101" s="5"/>
      <c r="E101" s="6"/>
      <c r="F101" s="6"/>
      <c r="G101" s="6"/>
    </row>
    <row r="102" spans="1:7" ht="23" x14ac:dyDescent="0.25">
      <c r="A102" s="5"/>
      <c r="B102" s="6"/>
      <c r="C102" s="6"/>
      <c r="D102" s="5"/>
      <c r="E102" s="6"/>
      <c r="F102" s="6"/>
      <c r="G102" s="6"/>
    </row>
    <row r="103" spans="1:7" ht="23" x14ac:dyDescent="0.25">
      <c r="A103" s="5"/>
      <c r="B103" s="6"/>
      <c r="C103" s="6"/>
      <c r="D103" s="5"/>
      <c r="E103" s="6"/>
      <c r="F103" s="6"/>
      <c r="G103" s="6"/>
    </row>
    <row r="104" spans="1:7" ht="23" x14ac:dyDescent="0.25">
      <c r="A104" s="5"/>
      <c r="B104" s="6"/>
      <c r="C104" s="6"/>
      <c r="D104" s="5"/>
      <c r="E104" s="6"/>
      <c r="F104" s="6"/>
      <c r="G104" s="6"/>
    </row>
    <row r="105" spans="1:7" ht="23" x14ac:dyDescent="0.25">
      <c r="A105" s="5"/>
      <c r="B105" s="6"/>
      <c r="C105" s="6"/>
      <c r="D105" s="5"/>
      <c r="E105" s="6"/>
      <c r="F105" s="6"/>
      <c r="G105" s="6"/>
    </row>
    <row r="106" spans="1:7" ht="23" x14ac:dyDescent="0.25">
      <c r="A106" s="5"/>
      <c r="B106" s="6"/>
      <c r="C106" s="6"/>
      <c r="D106" s="5"/>
      <c r="E106" s="6"/>
      <c r="F106" s="6"/>
      <c r="G106" s="6"/>
    </row>
    <row r="107" spans="1:7" ht="23" x14ac:dyDescent="0.25">
      <c r="A107" s="5"/>
      <c r="B107" s="6"/>
      <c r="C107" s="6"/>
      <c r="D107" s="5"/>
      <c r="E107" s="6"/>
      <c r="F107" s="6"/>
      <c r="G107" s="6"/>
    </row>
    <row r="108" spans="1:7" ht="23" x14ac:dyDescent="0.25">
      <c r="A108" s="5"/>
      <c r="B108" s="6"/>
      <c r="C108" s="6"/>
      <c r="D108" s="5"/>
      <c r="E108" s="6"/>
      <c r="F108" s="6"/>
      <c r="G108" s="6"/>
    </row>
    <row r="109" spans="1:7" ht="23" x14ac:dyDescent="0.25">
      <c r="A109" s="5"/>
      <c r="B109" s="6"/>
      <c r="C109" s="6"/>
      <c r="D109" s="5"/>
      <c r="E109" s="6"/>
      <c r="F109" s="6"/>
      <c r="G109" s="6"/>
    </row>
    <row r="110" spans="1:7" ht="23" x14ac:dyDescent="0.25">
      <c r="A110" s="5"/>
      <c r="B110" s="6"/>
      <c r="C110" s="6"/>
      <c r="D110" s="5"/>
      <c r="E110" s="6"/>
      <c r="F110" s="6"/>
      <c r="G110" s="6"/>
    </row>
    <row r="111" spans="1:7" ht="23" x14ac:dyDescent="0.25">
      <c r="A111" s="5"/>
      <c r="B111" s="6"/>
      <c r="C111" s="6"/>
      <c r="D111" s="5"/>
      <c r="E111" s="6"/>
      <c r="F111" s="6"/>
      <c r="G111" s="6"/>
    </row>
    <row r="112" spans="1:7" ht="23" x14ac:dyDescent="0.25">
      <c r="A112" s="5"/>
      <c r="B112" s="6"/>
      <c r="C112" s="6"/>
      <c r="D112" s="5"/>
      <c r="E112" s="6"/>
      <c r="F112" s="5"/>
      <c r="G112" s="6"/>
    </row>
    <row r="113" spans="1:7" ht="23" x14ac:dyDescent="0.25">
      <c r="A113" s="5"/>
      <c r="B113" s="6"/>
      <c r="C113" s="6"/>
      <c r="D113" s="5"/>
      <c r="E113" s="6"/>
      <c r="F113" s="5"/>
      <c r="G113" s="6"/>
    </row>
    <row r="114" spans="1:7" ht="23" x14ac:dyDescent="0.25">
      <c r="A114" s="5"/>
      <c r="B114" s="6"/>
      <c r="C114" s="6"/>
      <c r="D114" s="5"/>
      <c r="E114" s="6"/>
      <c r="F114" s="5"/>
      <c r="G114" s="6"/>
    </row>
    <row r="115" spans="1:7" ht="23" x14ac:dyDescent="0.25">
      <c r="A115" s="5"/>
      <c r="B115" s="6"/>
      <c r="C115" s="6"/>
      <c r="D115" s="5"/>
      <c r="E115" s="6"/>
      <c r="F115" s="5"/>
      <c r="G115" s="6"/>
    </row>
    <row r="116" spans="1:7" ht="23" x14ac:dyDescent="0.25">
      <c r="A116" s="5"/>
      <c r="B116" s="6"/>
      <c r="C116" s="6"/>
      <c r="D116" s="5"/>
      <c r="E116" s="6"/>
      <c r="F116" s="5"/>
      <c r="G116" s="6"/>
    </row>
    <row r="117" spans="1:7" ht="23" x14ac:dyDescent="0.25">
      <c r="A117" s="5"/>
      <c r="B117" s="6"/>
      <c r="C117" s="6"/>
      <c r="D117" s="5"/>
      <c r="E117" s="6"/>
      <c r="F117" s="5"/>
      <c r="G117" s="6"/>
    </row>
    <row r="118" spans="1:7" ht="23" x14ac:dyDescent="0.25">
      <c r="A118" s="5"/>
      <c r="B118" s="6"/>
      <c r="C118" s="6"/>
      <c r="D118" s="5"/>
      <c r="E118" s="6"/>
      <c r="F118" s="5"/>
      <c r="G118" s="6"/>
    </row>
    <row r="119" spans="1:7" ht="23" x14ac:dyDescent="0.25">
      <c r="A119" s="5"/>
      <c r="B119" s="6"/>
      <c r="C119" s="6"/>
      <c r="D119" s="5"/>
      <c r="E119" s="6"/>
      <c r="F119" s="5"/>
      <c r="G119" s="6"/>
    </row>
    <row r="120" spans="1:7" ht="23" x14ac:dyDescent="0.25">
      <c r="A120" s="5"/>
      <c r="B120" s="6"/>
      <c r="C120" s="6"/>
      <c r="D120" s="5"/>
      <c r="E120" s="6"/>
      <c r="F120" s="5"/>
      <c r="G120" s="6"/>
    </row>
    <row r="121" spans="1:7" ht="23" x14ac:dyDescent="0.25">
      <c r="A121" s="5"/>
      <c r="B121" s="6"/>
      <c r="C121" s="6"/>
      <c r="D121" s="5"/>
      <c r="E121" s="6"/>
      <c r="F121" s="5"/>
      <c r="G121" s="6"/>
    </row>
    <row r="122" spans="1:7" ht="23" x14ac:dyDescent="0.25">
      <c r="A122" s="5"/>
      <c r="B122" s="6"/>
      <c r="C122" s="6"/>
      <c r="D122" s="5"/>
      <c r="E122" s="6"/>
      <c r="F122" s="5"/>
      <c r="G122" s="6"/>
    </row>
    <row r="123" spans="1:7" ht="23" x14ac:dyDescent="0.25">
      <c r="A123" s="5"/>
      <c r="B123" s="6"/>
      <c r="C123" s="6"/>
      <c r="D123" s="5"/>
      <c r="E123" s="6"/>
      <c r="F123" s="5"/>
      <c r="G123" s="6"/>
    </row>
    <row r="124" spans="1:7" ht="23" x14ac:dyDescent="0.25">
      <c r="A124" s="5"/>
      <c r="B124" s="6"/>
      <c r="C124" s="6"/>
      <c r="D124" s="5"/>
      <c r="E124" s="6"/>
      <c r="F124" s="5"/>
      <c r="G124" s="6"/>
    </row>
    <row r="125" spans="1:7" ht="23" x14ac:dyDescent="0.25">
      <c r="A125" s="5"/>
      <c r="B125" s="6"/>
      <c r="C125" s="6"/>
      <c r="D125" s="5"/>
      <c r="E125" s="6"/>
      <c r="F125" s="5"/>
      <c r="G125" s="6"/>
    </row>
    <row r="126" spans="1:7" ht="23" x14ac:dyDescent="0.25">
      <c r="A126" s="5"/>
      <c r="B126" s="6"/>
      <c r="C126" s="6"/>
      <c r="D126" s="5"/>
      <c r="E126" s="6"/>
      <c r="F126" s="5"/>
      <c r="G126" s="6"/>
    </row>
    <row r="127" spans="1:7" ht="23" x14ac:dyDescent="0.25">
      <c r="A127" s="5"/>
      <c r="B127" s="6"/>
      <c r="C127" s="6"/>
      <c r="D127" s="5"/>
      <c r="E127" s="6"/>
      <c r="F127" s="5"/>
      <c r="G127" s="6"/>
    </row>
    <row r="128" spans="1:7" ht="23" x14ac:dyDescent="0.25">
      <c r="A128" s="5"/>
      <c r="B128" s="6"/>
      <c r="C128" s="6"/>
      <c r="D128" s="5"/>
      <c r="E128" s="6"/>
      <c r="F128" s="5"/>
      <c r="G128" s="6"/>
    </row>
    <row r="129" spans="1:7" ht="23" x14ac:dyDescent="0.25">
      <c r="A129" s="5"/>
      <c r="B129" s="6"/>
      <c r="C129" s="6"/>
      <c r="D129" s="5"/>
      <c r="E129" s="6"/>
      <c r="F129" s="5"/>
      <c r="G129" s="6"/>
    </row>
    <row r="130" spans="1:7" ht="23" x14ac:dyDescent="0.25">
      <c r="A130" s="5"/>
      <c r="B130" s="6"/>
      <c r="C130" s="6"/>
      <c r="D130" s="5"/>
      <c r="E130" s="6"/>
      <c r="F130" s="5"/>
      <c r="G130" s="6"/>
    </row>
    <row r="131" spans="1:7" ht="23" x14ac:dyDescent="0.25">
      <c r="A131" s="5"/>
      <c r="B131" s="6"/>
      <c r="C131" s="6"/>
      <c r="D131" s="5"/>
      <c r="E131" s="6"/>
      <c r="F131" s="5"/>
      <c r="G131" s="6"/>
    </row>
    <row r="132" spans="1:7" ht="23" x14ac:dyDescent="0.25">
      <c r="A132" s="5"/>
      <c r="B132" s="6"/>
      <c r="C132" s="6"/>
      <c r="D132" s="5"/>
      <c r="E132" s="6"/>
      <c r="F132" s="5"/>
      <c r="G132" s="6"/>
    </row>
    <row r="133" spans="1:7" ht="23" x14ac:dyDescent="0.25">
      <c r="A133" s="5"/>
      <c r="B133" s="6"/>
      <c r="C133" s="6"/>
      <c r="D133" s="5"/>
      <c r="E133" s="6"/>
      <c r="F133" s="5"/>
      <c r="G133" s="6"/>
    </row>
    <row r="134" spans="1:7" ht="23" x14ac:dyDescent="0.25">
      <c r="A134" s="5"/>
      <c r="B134" s="6"/>
      <c r="C134" s="6"/>
      <c r="D134" s="5"/>
      <c r="E134" s="6"/>
      <c r="F134" s="5"/>
      <c r="G134" s="6"/>
    </row>
    <row r="135" spans="1:7" ht="23" x14ac:dyDescent="0.25">
      <c r="A135" s="5"/>
      <c r="B135" s="6"/>
      <c r="C135" s="6"/>
      <c r="D135" s="5"/>
      <c r="E135" s="6"/>
      <c r="F135" s="5"/>
      <c r="G135" s="6"/>
    </row>
    <row r="136" spans="1:7" ht="23" x14ac:dyDescent="0.25">
      <c r="A136" s="5"/>
      <c r="B136" s="6"/>
      <c r="C136" s="6"/>
      <c r="D136" s="5"/>
      <c r="E136" s="6"/>
      <c r="F136" s="5"/>
      <c r="G136" s="6"/>
    </row>
    <row r="137" spans="1:7" ht="23" x14ac:dyDescent="0.25">
      <c r="A137" s="5"/>
      <c r="B137" s="6"/>
      <c r="C137" s="6"/>
      <c r="D137" s="5"/>
      <c r="E137" s="6"/>
      <c r="F137" s="5"/>
      <c r="G137" s="6"/>
    </row>
    <row r="138" spans="1:7" ht="23" x14ac:dyDescent="0.25">
      <c r="A138" s="5"/>
      <c r="B138" s="6"/>
      <c r="C138" s="6"/>
      <c r="D138" s="5"/>
      <c r="E138" s="6"/>
      <c r="F138" s="5"/>
      <c r="G138" s="6"/>
    </row>
    <row r="139" spans="1:7" ht="23" x14ac:dyDescent="0.25">
      <c r="A139" s="5"/>
      <c r="B139" s="6"/>
      <c r="C139" s="6"/>
      <c r="D139" s="5"/>
      <c r="E139" s="6"/>
      <c r="F139" s="5"/>
      <c r="G139" s="6"/>
    </row>
    <row r="140" spans="1:7" ht="23" x14ac:dyDescent="0.25">
      <c r="A140" s="5"/>
      <c r="B140" s="6"/>
      <c r="C140" s="6"/>
      <c r="D140" s="5"/>
      <c r="E140" s="6"/>
      <c r="F140" s="5"/>
      <c r="G140" s="6"/>
    </row>
    <row r="141" spans="1:7" ht="23" x14ac:dyDescent="0.25">
      <c r="A141" s="5"/>
      <c r="B141" s="6"/>
      <c r="C141" s="6"/>
      <c r="D141" s="5"/>
      <c r="E141" s="6"/>
      <c r="F141" s="5"/>
      <c r="G141" s="6"/>
    </row>
    <row r="142" spans="1:7" ht="23" x14ac:dyDescent="0.25">
      <c r="A142" s="5"/>
      <c r="B142" s="6"/>
      <c r="C142" s="6"/>
      <c r="D142" s="5"/>
      <c r="E142" s="6"/>
      <c r="F142" s="5"/>
      <c r="G142" s="6"/>
    </row>
    <row r="143" spans="1:7" ht="23" x14ac:dyDescent="0.25">
      <c r="A143" s="5"/>
      <c r="B143" s="6"/>
      <c r="C143" s="6"/>
      <c r="D143" s="5"/>
      <c r="E143" s="6"/>
      <c r="F143" s="5"/>
      <c r="G143" s="6"/>
    </row>
    <row r="144" spans="1:7" ht="23" x14ac:dyDescent="0.25">
      <c r="A144" s="5"/>
      <c r="B144" s="6"/>
      <c r="C144" s="6"/>
      <c r="D144" s="5"/>
      <c r="E144" s="6"/>
      <c r="F144" s="5"/>
      <c r="G144" s="6"/>
    </row>
    <row r="145" spans="1:7" ht="23" x14ac:dyDescent="0.25">
      <c r="A145" s="5"/>
      <c r="B145" s="6"/>
      <c r="C145" s="6"/>
      <c r="D145" s="5"/>
      <c r="E145" s="6"/>
      <c r="F145" s="5"/>
      <c r="G145" s="6"/>
    </row>
    <row r="146" spans="1:7" ht="23" x14ac:dyDescent="0.25">
      <c r="A146" s="5"/>
      <c r="B146" s="6"/>
      <c r="C146" s="6"/>
      <c r="D146" s="5"/>
      <c r="E146" s="6"/>
      <c r="F146" s="5"/>
      <c r="G146" s="6"/>
    </row>
    <row r="147" spans="1:7" ht="23" x14ac:dyDescent="0.25">
      <c r="A147" s="5"/>
      <c r="B147" s="6"/>
      <c r="C147" s="6"/>
      <c r="D147" s="5"/>
      <c r="E147" s="6"/>
      <c r="F147" s="5"/>
      <c r="G147" s="6"/>
    </row>
    <row r="148" spans="1:7" ht="23" x14ac:dyDescent="0.25">
      <c r="A148" s="5"/>
      <c r="B148" s="6"/>
      <c r="C148" s="6"/>
      <c r="D148" s="5"/>
      <c r="E148" s="6"/>
      <c r="F148" s="5"/>
      <c r="G148" s="6"/>
    </row>
    <row r="149" spans="1:7" ht="23" x14ac:dyDescent="0.25">
      <c r="A149" s="5"/>
      <c r="B149" s="6"/>
      <c r="C149" s="6"/>
      <c r="D149" s="5"/>
      <c r="E149" s="6"/>
      <c r="F149" s="5"/>
      <c r="G149" s="6"/>
    </row>
    <row r="150" spans="1:7" ht="23" x14ac:dyDescent="0.25">
      <c r="A150" s="5"/>
      <c r="B150" s="6"/>
      <c r="C150" s="6"/>
      <c r="D150" s="5"/>
      <c r="E150" s="6"/>
      <c r="F150" s="5"/>
      <c r="G150" s="6"/>
    </row>
    <row r="151" spans="1:7" ht="23" x14ac:dyDescent="0.25">
      <c r="A151" s="5"/>
      <c r="B151" s="6"/>
      <c r="C151" s="6"/>
      <c r="D151" s="5"/>
      <c r="E151" s="6"/>
      <c r="F151" s="5"/>
      <c r="G151" s="6"/>
    </row>
    <row r="152" spans="1:7" ht="23" x14ac:dyDescent="0.25">
      <c r="A152" s="5"/>
      <c r="B152" s="6"/>
      <c r="C152" s="6"/>
      <c r="D152" s="5"/>
      <c r="E152" s="6"/>
      <c r="F152" s="5"/>
      <c r="G152" s="6"/>
    </row>
    <row r="153" spans="1:7" ht="23" x14ac:dyDescent="0.25">
      <c r="A153" s="5"/>
      <c r="B153" s="6"/>
      <c r="C153" s="6"/>
      <c r="D153" s="5"/>
      <c r="E153" s="6"/>
      <c r="F153" s="5"/>
      <c r="G153" s="6"/>
    </row>
    <row r="154" spans="1:7" ht="23" x14ac:dyDescent="0.25">
      <c r="A154" s="5"/>
      <c r="B154" s="6"/>
      <c r="C154" s="6"/>
      <c r="D154" s="5"/>
      <c r="E154" s="6"/>
      <c r="F154" s="5"/>
      <c r="G154" s="6"/>
    </row>
    <row r="155" spans="1:7" ht="23" x14ac:dyDescent="0.25">
      <c r="A155" s="5"/>
      <c r="B155" s="6"/>
      <c r="C155" s="6"/>
      <c r="D155" s="5"/>
      <c r="E155" s="6"/>
      <c r="F155" s="5"/>
      <c r="G155" s="6"/>
    </row>
    <row r="156" spans="1:7" ht="23" x14ac:dyDescent="0.25">
      <c r="A156" s="5"/>
      <c r="B156" s="6"/>
      <c r="C156" s="6"/>
      <c r="D156" s="5"/>
      <c r="E156" s="6"/>
      <c r="F156" s="5"/>
      <c r="G156" s="6"/>
    </row>
    <row r="157" spans="1:7" ht="23" x14ac:dyDescent="0.25">
      <c r="A157" s="5"/>
      <c r="B157" s="6"/>
      <c r="C157" s="6"/>
      <c r="D157" s="5"/>
      <c r="E157" s="6"/>
      <c r="F157" s="5"/>
      <c r="G157" s="6"/>
    </row>
    <row r="158" spans="1:7" ht="23" x14ac:dyDescent="0.25">
      <c r="A158" s="5"/>
      <c r="B158" s="6"/>
      <c r="C158" s="6"/>
      <c r="D158" s="5"/>
      <c r="E158" s="6"/>
      <c r="F158" s="5"/>
      <c r="G158" s="6"/>
    </row>
    <row r="159" spans="1:7" ht="23" x14ac:dyDescent="0.25">
      <c r="A159" s="5"/>
      <c r="B159" s="6"/>
      <c r="C159" s="6"/>
      <c r="D159" s="5"/>
      <c r="E159" s="6"/>
      <c r="F159" s="5"/>
      <c r="G159" s="6"/>
    </row>
    <row r="160" spans="1:7" ht="23" x14ac:dyDescent="0.25">
      <c r="A160" s="5"/>
      <c r="B160" s="6"/>
      <c r="C160" s="6"/>
      <c r="D160" s="5"/>
      <c r="E160" s="6"/>
      <c r="F160" s="5"/>
      <c r="G160" s="6"/>
    </row>
    <row r="161" spans="1:7" ht="23" x14ac:dyDescent="0.25">
      <c r="A161" s="5"/>
      <c r="B161" s="6"/>
      <c r="C161" s="6"/>
      <c r="D161" s="5"/>
      <c r="E161" s="6"/>
      <c r="F161" s="5"/>
      <c r="G161" s="6"/>
    </row>
    <row r="162" spans="1:7" ht="23" x14ac:dyDescent="0.25">
      <c r="A162" s="5"/>
      <c r="B162" s="6"/>
      <c r="C162" s="6"/>
      <c r="D162" s="5"/>
      <c r="E162" s="6"/>
      <c r="F162" s="5"/>
      <c r="G162" s="6"/>
    </row>
    <row r="163" spans="1:7" ht="23" x14ac:dyDescent="0.25">
      <c r="A163" s="5"/>
      <c r="B163" s="6"/>
      <c r="C163" s="6"/>
      <c r="D163" s="5"/>
      <c r="E163" s="6"/>
      <c r="F163" s="5"/>
      <c r="G163" s="6"/>
    </row>
    <row r="164" spans="1:7" ht="23" x14ac:dyDescent="0.25">
      <c r="A164" s="5"/>
      <c r="B164" s="6"/>
      <c r="C164" s="6"/>
      <c r="D164" s="5"/>
      <c r="E164" s="6"/>
      <c r="F164" s="5"/>
      <c r="G164" s="6"/>
    </row>
    <row r="165" spans="1:7" ht="23" x14ac:dyDescent="0.25">
      <c r="A165" s="5"/>
      <c r="B165" s="6"/>
      <c r="C165" s="6"/>
      <c r="D165" s="5"/>
      <c r="E165" s="6"/>
      <c r="F165" s="5"/>
      <c r="G165" s="6"/>
    </row>
    <row r="166" spans="1:7" ht="23" x14ac:dyDescent="0.25">
      <c r="A166" s="5"/>
      <c r="B166" s="6"/>
      <c r="C166" s="6"/>
      <c r="D166" s="5"/>
      <c r="E166" s="6"/>
      <c r="F166" s="5"/>
      <c r="G166" s="6"/>
    </row>
    <row r="167" spans="1:7" ht="23" x14ac:dyDescent="0.25">
      <c r="A167" s="5"/>
      <c r="B167" s="6"/>
      <c r="C167" s="6"/>
      <c r="D167" s="5"/>
      <c r="E167" s="6"/>
      <c r="F167" s="5"/>
      <c r="G167" s="6"/>
    </row>
    <row r="168" spans="1:7" ht="23" x14ac:dyDescent="0.25">
      <c r="A168" s="5"/>
      <c r="B168" s="6"/>
      <c r="C168" s="6"/>
      <c r="D168" s="6"/>
      <c r="E168" s="6"/>
      <c r="F168" s="5"/>
      <c r="G168" s="6"/>
    </row>
    <row r="169" spans="1:7" ht="23" x14ac:dyDescent="0.25">
      <c r="A169" s="5"/>
      <c r="B169" s="6"/>
      <c r="C169" s="6"/>
      <c r="D169" s="6"/>
      <c r="E169" s="6"/>
      <c r="F169" s="5"/>
      <c r="G169" s="6"/>
    </row>
    <row r="170" spans="1:7" ht="23" x14ac:dyDescent="0.25">
      <c r="A170" s="5"/>
      <c r="B170" s="6"/>
      <c r="C170" s="6"/>
      <c r="D170" s="6"/>
      <c r="E170" s="6"/>
      <c r="F170" s="5"/>
      <c r="G170" s="6"/>
    </row>
    <row r="171" spans="1:7" ht="23" x14ac:dyDescent="0.25">
      <c r="A171" s="5"/>
      <c r="B171" s="6"/>
      <c r="C171" s="6"/>
      <c r="D171" s="5"/>
      <c r="E171" s="6"/>
      <c r="F171" s="5"/>
      <c r="G171" s="6"/>
    </row>
    <row r="172" spans="1:7" ht="23" x14ac:dyDescent="0.25">
      <c r="A172" s="5"/>
      <c r="B172" s="6"/>
      <c r="C172" s="6"/>
      <c r="D172" s="5"/>
      <c r="E172" s="6"/>
      <c r="F172" s="5"/>
      <c r="G172" s="6"/>
    </row>
    <row r="173" spans="1:7" ht="23" x14ac:dyDescent="0.25">
      <c r="A173" s="5"/>
      <c r="B173" s="6"/>
      <c r="C173" s="6"/>
      <c r="D173" s="5"/>
      <c r="E173" s="6"/>
      <c r="F173" s="5"/>
      <c r="G173" s="6"/>
    </row>
    <row r="174" spans="1:7" ht="23" x14ac:dyDescent="0.25">
      <c r="A174" s="5"/>
      <c r="B174" s="6"/>
      <c r="C174" s="6"/>
      <c r="D174" s="5"/>
      <c r="E174" s="6"/>
      <c r="F174" s="5"/>
      <c r="G174" s="6"/>
    </row>
    <row r="175" spans="1:7" ht="23" x14ac:dyDescent="0.25">
      <c r="A175" s="5"/>
      <c r="B175" s="6"/>
      <c r="C175" s="6"/>
      <c r="D175" s="5"/>
      <c r="E175" s="6"/>
      <c r="F175" s="5"/>
      <c r="G175" s="6"/>
    </row>
    <row r="176" spans="1:7" ht="23" x14ac:dyDescent="0.25">
      <c r="A176" s="5"/>
      <c r="B176" s="6"/>
      <c r="C176" s="6"/>
      <c r="D176" s="5"/>
      <c r="E176" s="6"/>
      <c r="F176" s="5"/>
      <c r="G176" s="6"/>
    </row>
    <row r="177" spans="1:7" ht="23" x14ac:dyDescent="0.25">
      <c r="A177" s="5"/>
      <c r="B177" s="6"/>
      <c r="C177" s="6"/>
      <c r="D177" s="5"/>
      <c r="E177" s="6"/>
      <c r="F177" s="5"/>
      <c r="G177" s="6"/>
    </row>
    <row r="178" spans="1:7" ht="23" x14ac:dyDescent="0.25">
      <c r="A178" s="5"/>
      <c r="B178" s="6"/>
      <c r="C178" s="6"/>
      <c r="D178" s="5"/>
      <c r="E178" s="6"/>
      <c r="F178" s="5"/>
      <c r="G178" s="6"/>
    </row>
    <row r="179" spans="1:7" ht="23" x14ac:dyDescent="0.25">
      <c r="A179" s="5"/>
      <c r="B179" s="6"/>
      <c r="C179" s="6"/>
      <c r="D179" s="5"/>
      <c r="E179" s="6"/>
      <c r="F179" s="5"/>
      <c r="G179" s="6"/>
    </row>
    <row r="180" spans="1:7" ht="23" x14ac:dyDescent="0.25">
      <c r="A180" s="5"/>
      <c r="B180" s="6"/>
      <c r="C180" s="6"/>
      <c r="D180" s="5"/>
      <c r="E180" s="6"/>
      <c r="F180" s="5"/>
      <c r="G180" s="6"/>
    </row>
    <row r="181" spans="1:7" ht="23" x14ac:dyDescent="0.25">
      <c r="A181" s="5"/>
      <c r="B181" s="6"/>
      <c r="C181" s="6"/>
      <c r="D181" s="5"/>
      <c r="E181" s="6"/>
      <c r="F181" s="5"/>
      <c r="G181" s="6"/>
    </row>
    <row r="182" spans="1:7" ht="23" x14ac:dyDescent="0.25">
      <c r="A182" s="5"/>
      <c r="B182" s="6"/>
      <c r="C182" s="6"/>
      <c r="D182" s="5"/>
      <c r="E182" s="6"/>
      <c r="F182" s="5"/>
      <c r="G182" s="6"/>
    </row>
    <row r="183" spans="1:7" ht="23" x14ac:dyDescent="0.25">
      <c r="A183" s="5"/>
      <c r="B183" s="6"/>
      <c r="C183" s="6"/>
      <c r="D183" s="5"/>
      <c r="E183" s="6"/>
      <c r="F183" s="5"/>
      <c r="G183" s="6"/>
    </row>
    <row r="184" spans="1:7" ht="23" x14ac:dyDescent="0.25">
      <c r="A184" s="5"/>
      <c r="B184" s="6"/>
      <c r="C184" s="6"/>
      <c r="D184" s="5"/>
      <c r="E184" s="6"/>
      <c r="F184" s="5"/>
      <c r="G184" s="6"/>
    </row>
    <row r="185" spans="1:7" ht="23" x14ac:dyDescent="0.25">
      <c r="A185" s="5"/>
      <c r="B185" s="6"/>
      <c r="C185" s="6"/>
      <c r="D185" s="5"/>
      <c r="E185" s="6"/>
      <c r="F185" s="5"/>
      <c r="G185" s="6"/>
    </row>
    <row r="186" spans="1:7" ht="23" x14ac:dyDescent="0.25">
      <c r="A186" s="5"/>
      <c r="B186" s="6"/>
      <c r="C186" s="6"/>
      <c r="D186" s="5"/>
      <c r="E186" s="6"/>
      <c r="F186" s="5"/>
      <c r="G186" s="6"/>
    </row>
    <row r="187" spans="1:7" ht="23" x14ac:dyDescent="0.25">
      <c r="A187" s="5"/>
      <c r="B187" s="6"/>
      <c r="C187" s="6"/>
      <c r="D187" s="5"/>
      <c r="E187" s="6"/>
      <c r="F187" s="5"/>
      <c r="G187" s="6"/>
    </row>
    <row r="188" spans="1:7" ht="23" x14ac:dyDescent="0.25">
      <c r="A188" s="5"/>
      <c r="B188" s="6"/>
      <c r="C188" s="6"/>
      <c r="D188" s="5"/>
      <c r="E188" s="6"/>
      <c r="F188" s="5"/>
      <c r="G188" s="6"/>
    </row>
    <row r="189" spans="1:7" ht="23" x14ac:dyDescent="0.25">
      <c r="A189" s="5"/>
      <c r="B189" s="6"/>
      <c r="C189" s="6"/>
      <c r="D189" s="5"/>
      <c r="E189" s="6"/>
      <c r="F189" s="5"/>
      <c r="G189" s="6"/>
    </row>
    <row r="190" spans="1:7" ht="23" x14ac:dyDescent="0.25">
      <c r="A190" s="5"/>
      <c r="B190" s="6"/>
      <c r="C190" s="6"/>
      <c r="D190" s="5"/>
      <c r="E190" s="6"/>
      <c r="F190" s="5"/>
      <c r="G190" s="6"/>
    </row>
    <row r="191" spans="1:7" ht="23" x14ac:dyDescent="0.25">
      <c r="A191" s="5"/>
      <c r="B191" s="6"/>
      <c r="C191" s="6"/>
      <c r="D191" s="5"/>
      <c r="E191" s="6"/>
      <c r="F191" s="5"/>
      <c r="G191" s="6"/>
    </row>
    <row r="192" spans="1:7" ht="23" x14ac:dyDescent="0.25">
      <c r="A192" s="5"/>
      <c r="B192" s="6"/>
      <c r="C192" s="6"/>
      <c r="D192" s="5"/>
      <c r="E192" s="6"/>
      <c r="F192" s="5"/>
      <c r="G192" s="6"/>
    </row>
    <row r="193" spans="1:7" ht="23" x14ac:dyDescent="0.25">
      <c r="A193" s="5"/>
      <c r="B193" s="6"/>
      <c r="C193" s="6"/>
      <c r="D193" s="5"/>
      <c r="E193" s="6"/>
      <c r="F193" s="5"/>
      <c r="G193" s="6"/>
    </row>
    <row r="194" spans="1:7" ht="23" x14ac:dyDescent="0.25">
      <c r="A194" s="5"/>
      <c r="B194" s="6"/>
      <c r="C194" s="6"/>
      <c r="D194" s="5"/>
      <c r="E194" s="6"/>
      <c r="F194" s="5"/>
      <c r="G194" s="6"/>
    </row>
    <row r="195" spans="1:7" ht="23" x14ac:dyDescent="0.25">
      <c r="A195" s="5"/>
      <c r="B195" s="6"/>
      <c r="C195" s="6"/>
      <c r="D195" s="5"/>
      <c r="E195" s="5"/>
      <c r="F195" s="5"/>
      <c r="G195" s="6"/>
    </row>
    <row r="196" spans="1:7" ht="23" x14ac:dyDescent="0.25">
      <c r="A196" s="5"/>
      <c r="B196" s="6"/>
      <c r="C196" s="6"/>
      <c r="D196" s="5"/>
      <c r="E196" s="5"/>
      <c r="F196" s="5"/>
      <c r="G196" s="6"/>
    </row>
    <row r="197" spans="1:7" ht="23" x14ac:dyDescent="0.25">
      <c r="A197" s="5"/>
      <c r="B197" s="6"/>
      <c r="C197" s="6"/>
      <c r="D197" s="5"/>
      <c r="E197" s="5"/>
      <c r="F197" s="5"/>
      <c r="G197" s="6"/>
    </row>
    <row r="198" spans="1:7" ht="23" x14ac:dyDescent="0.25">
      <c r="A198" s="5"/>
      <c r="B198" s="6"/>
      <c r="C198" s="6"/>
      <c r="D198" s="5"/>
      <c r="E198" s="5"/>
      <c r="F198" s="5"/>
      <c r="G198" s="6"/>
    </row>
    <row r="199" spans="1:7" ht="23" x14ac:dyDescent="0.25">
      <c r="A199" s="5"/>
      <c r="B199" s="6"/>
      <c r="C199" s="6"/>
      <c r="D199" s="5"/>
      <c r="E199" s="5"/>
      <c r="F199" s="5"/>
      <c r="G199" s="6"/>
    </row>
    <row r="200" spans="1:7" ht="23" x14ac:dyDescent="0.25">
      <c r="A200" s="5"/>
      <c r="B200" s="6"/>
      <c r="C200" s="6"/>
      <c r="D200" s="5"/>
      <c r="E200" s="5"/>
      <c r="F200" s="5"/>
      <c r="G200" s="6"/>
    </row>
    <row r="201" spans="1:7" ht="23" x14ac:dyDescent="0.25">
      <c r="A201" s="5"/>
      <c r="B201" s="6"/>
      <c r="C201" s="6"/>
      <c r="D201" s="5"/>
      <c r="E201" s="5"/>
      <c r="F201" s="5"/>
      <c r="G201" s="6"/>
    </row>
    <row r="202" spans="1:7" ht="23" x14ac:dyDescent="0.25">
      <c r="A202" s="5"/>
      <c r="B202" s="6"/>
      <c r="C202" s="6"/>
      <c r="D202" s="5"/>
      <c r="E202" s="5"/>
      <c r="F202" s="5"/>
      <c r="G202" s="6"/>
    </row>
    <row r="203" spans="1:7" ht="23" x14ac:dyDescent="0.25">
      <c r="A203" s="5"/>
      <c r="B203" s="6"/>
      <c r="C203" s="6"/>
      <c r="D203" s="5"/>
      <c r="E203" s="5"/>
      <c r="F203" s="5"/>
      <c r="G203" s="6"/>
    </row>
    <row r="204" spans="1:7" ht="23" x14ac:dyDescent="0.25">
      <c r="A204" s="5"/>
      <c r="B204" s="6"/>
      <c r="C204" s="6"/>
      <c r="D204" s="5"/>
      <c r="E204" s="5"/>
      <c r="F204" s="5"/>
      <c r="G204" s="6"/>
    </row>
    <row r="205" spans="1:7" ht="23" x14ac:dyDescent="0.25">
      <c r="A205" s="5"/>
      <c r="B205" s="6"/>
      <c r="C205" s="6"/>
      <c r="D205" s="5"/>
      <c r="E205" s="5"/>
      <c r="F205" s="5"/>
      <c r="G205" s="6"/>
    </row>
    <row r="206" spans="1:7" ht="23" x14ac:dyDescent="0.25">
      <c r="A206" s="5"/>
      <c r="B206" s="6"/>
      <c r="C206" s="6"/>
      <c r="D206" s="5"/>
      <c r="E206" s="5"/>
      <c r="F206" s="5"/>
      <c r="G206" s="6"/>
    </row>
    <row r="207" spans="1:7" ht="23" x14ac:dyDescent="0.25">
      <c r="A207" s="5"/>
      <c r="B207" s="6"/>
      <c r="C207" s="6"/>
      <c r="D207" s="5"/>
      <c r="E207" s="5"/>
      <c r="F207" s="5"/>
      <c r="G207" s="6"/>
    </row>
    <row r="208" spans="1:7" ht="23" x14ac:dyDescent="0.25">
      <c r="A208" s="5"/>
      <c r="B208" s="6"/>
      <c r="C208" s="6"/>
      <c r="D208" s="5"/>
      <c r="E208" s="5"/>
      <c r="F208" s="5"/>
      <c r="G208" s="6"/>
    </row>
    <row r="209" spans="1:7" ht="23" x14ac:dyDescent="0.25">
      <c r="A209" s="5"/>
      <c r="B209" s="6"/>
      <c r="C209" s="6"/>
      <c r="D209" s="5"/>
      <c r="E209" s="5"/>
      <c r="F209" s="5"/>
      <c r="G209" s="6"/>
    </row>
    <row r="210" spans="1:7" ht="23" x14ac:dyDescent="0.25">
      <c r="A210" s="5"/>
      <c r="B210" s="6"/>
      <c r="C210" s="6"/>
      <c r="D210" s="5"/>
      <c r="E210" s="5"/>
      <c r="F210" s="5"/>
      <c r="G210" s="6"/>
    </row>
    <row r="211" spans="1:7" ht="23" x14ac:dyDescent="0.25">
      <c r="A211" s="5"/>
      <c r="B211" s="6"/>
      <c r="C211" s="6"/>
      <c r="D211" s="5"/>
      <c r="E211" s="5"/>
      <c r="F211" s="5"/>
      <c r="G211" s="6"/>
    </row>
    <row r="212" spans="1:7" ht="23" x14ac:dyDescent="0.25">
      <c r="A212" s="5"/>
      <c r="B212" s="6"/>
      <c r="C212" s="6"/>
      <c r="D212" s="5"/>
      <c r="E212" s="5"/>
      <c r="F212" s="5"/>
      <c r="G212" s="6"/>
    </row>
    <row r="213" spans="1:7" ht="23" x14ac:dyDescent="0.25">
      <c r="A213" s="5"/>
      <c r="B213" s="6"/>
      <c r="C213" s="6"/>
      <c r="D213" s="5"/>
      <c r="E213" s="5"/>
      <c r="F213" s="5"/>
      <c r="G213" s="6"/>
    </row>
    <row r="214" spans="1:7" ht="23" x14ac:dyDescent="0.25">
      <c r="A214" s="5"/>
      <c r="B214" s="6"/>
      <c r="C214" s="6"/>
      <c r="D214" s="5"/>
      <c r="E214" s="5"/>
      <c r="F214" s="5"/>
      <c r="G214" s="6"/>
    </row>
    <row r="215" spans="1:7" ht="23" x14ac:dyDescent="0.25">
      <c r="A215" s="5"/>
      <c r="B215" s="6"/>
      <c r="C215" s="6"/>
      <c r="D215" s="5"/>
      <c r="E215" s="5"/>
      <c r="F215" s="5"/>
      <c r="G215" s="6"/>
    </row>
    <row r="216" spans="1:7" ht="23" x14ac:dyDescent="0.25">
      <c r="A216" s="5"/>
      <c r="B216" s="6"/>
      <c r="C216" s="6"/>
      <c r="D216" s="5"/>
      <c r="E216" s="5"/>
      <c r="F216" s="5"/>
      <c r="G216" s="6"/>
    </row>
    <row r="217" spans="1:7" ht="23" x14ac:dyDescent="0.25">
      <c r="A217" s="5"/>
      <c r="B217" s="6"/>
      <c r="C217" s="6"/>
      <c r="D217" s="5"/>
      <c r="E217" s="5"/>
      <c r="F217" s="5"/>
      <c r="G217" s="6"/>
    </row>
    <row r="218" spans="1:7" ht="23" x14ac:dyDescent="0.25">
      <c r="A218" s="5"/>
      <c r="B218" s="6"/>
      <c r="C218" s="6"/>
      <c r="D218" s="5"/>
      <c r="E218" s="5"/>
      <c r="F218" s="5"/>
      <c r="G218" s="6"/>
    </row>
    <row r="219" spans="1:7" ht="23" x14ac:dyDescent="0.25">
      <c r="A219" s="5"/>
      <c r="B219" s="6"/>
      <c r="C219" s="6"/>
      <c r="D219" s="5"/>
      <c r="E219" s="5"/>
      <c r="F219" s="5"/>
      <c r="G219" s="6"/>
    </row>
    <row r="220" spans="1:7" ht="23" x14ac:dyDescent="0.25">
      <c r="A220" s="5"/>
      <c r="B220" s="6"/>
      <c r="C220" s="6"/>
      <c r="D220" s="5"/>
      <c r="E220" s="5"/>
      <c r="F220" s="5"/>
      <c r="G220" s="6"/>
    </row>
    <row r="221" spans="1:7" ht="23" x14ac:dyDescent="0.25">
      <c r="A221" s="5"/>
      <c r="B221" s="6"/>
      <c r="C221" s="6"/>
      <c r="D221" s="5"/>
      <c r="E221" s="5"/>
      <c r="F221" s="5"/>
      <c r="G221" s="6"/>
    </row>
    <row r="222" spans="1:7" ht="23" x14ac:dyDescent="0.25">
      <c r="A222" s="5"/>
      <c r="B222" s="6"/>
      <c r="C222" s="6"/>
      <c r="D222" s="5"/>
      <c r="E222" s="5"/>
      <c r="F222" s="5"/>
      <c r="G222" s="6"/>
    </row>
    <row r="223" spans="1:7" ht="23" x14ac:dyDescent="0.25">
      <c r="A223" s="5"/>
      <c r="B223" s="6"/>
      <c r="C223" s="6"/>
      <c r="D223" s="5"/>
      <c r="E223" s="5"/>
      <c r="F223" s="5"/>
      <c r="G223" s="6"/>
    </row>
    <row r="224" spans="1:7" ht="23" x14ac:dyDescent="0.25">
      <c r="A224" s="5"/>
      <c r="B224" s="6"/>
      <c r="C224" s="6"/>
      <c r="D224" s="5"/>
      <c r="E224" s="5"/>
      <c r="F224" s="5"/>
      <c r="G224" s="6"/>
    </row>
    <row r="225" spans="1:7" ht="23" x14ac:dyDescent="0.25">
      <c r="A225" s="5"/>
      <c r="B225" s="6"/>
      <c r="C225" s="6"/>
      <c r="D225" s="5"/>
      <c r="E225" s="5"/>
      <c r="F225" s="5"/>
      <c r="G225" s="6"/>
    </row>
    <row r="226" spans="1:7" ht="23" x14ac:dyDescent="0.25">
      <c r="A226" s="5"/>
      <c r="B226" s="6"/>
      <c r="C226" s="6"/>
      <c r="D226" s="5"/>
      <c r="E226" s="5"/>
      <c r="F226" s="5"/>
      <c r="G226" s="6"/>
    </row>
    <row r="227" spans="1:7" ht="23" x14ac:dyDescent="0.25">
      <c r="A227" s="5"/>
      <c r="B227" s="6"/>
      <c r="C227" s="6"/>
      <c r="D227" s="5"/>
      <c r="E227" s="5"/>
      <c r="F227" s="5"/>
      <c r="G227" s="6"/>
    </row>
    <row r="228" spans="1:7" ht="23" x14ac:dyDescent="0.25">
      <c r="A228" s="5"/>
      <c r="B228" s="6"/>
      <c r="C228" s="6"/>
      <c r="D228" s="5"/>
      <c r="E228" s="5"/>
      <c r="F228" s="5"/>
      <c r="G228" s="6"/>
    </row>
    <row r="229" spans="1:7" ht="23" x14ac:dyDescent="0.25">
      <c r="A229" s="5"/>
      <c r="B229" s="6"/>
      <c r="C229" s="6"/>
      <c r="D229" s="5"/>
      <c r="E229" s="5"/>
      <c r="F229" s="5"/>
      <c r="G229" s="6"/>
    </row>
    <row r="230" spans="1:7" ht="23" x14ac:dyDescent="0.25">
      <c r="A230" s="5"/>
      <c r="B230" s="6"/>
      <c r="C230" s="6"/>
      <c r="D230" s="5"/>
      <c r="E230" s="5"/>
      <c r="F230" s="5"/>
      <c r="G230" s="6"/>
    </row>
    <row r="231" spans="1:7" ht="23" x14ac:dyDescent="0.25">
      <c r="A231" s="5"/>
      <c r="B231" s="6"/>
      <c r="C231" s="6"/>
      <c r="D231" s="5"/>
      <c r="E231" s="5"/>
      <c r="F231" s="5"/>
      <c r="G231" s="6"/>
    </row>
    <row r="232" spans="1:7" ht="23" x14ac:dyDescent="0.25">
      <c r="A232" s="5"/>
      <c r="B232" s="6"/>
      <c r="C232" s="6"/>
      <c r="D232" s="5"/>
      <c r="E232" s="5"/>
      <c r="F232" s="5"/>
      <c r="G232" s="6"/>
    </row>
    <row r="233" spans="1:7" ht="23" x14ac:dyDescent="0.25">
      <c r="A233" s="5"/>
      <c r="B233" s="6"/>
      <c r="C233" s="6"/>
      <c r="D233" s="5"/>
      <c r="E233" s="5"/>
      <c r="F233" s="5"/>
      <c r="G233" s="6"/>
    </row>
    <row r="234" spans="1:7" ht="23" x14ac:dyDescent="0.25">
      <c r="A234" s="5"/>
      <c r="B234" s="6"/>
      <c r="C234" s="6"/>
      <c r="D234" s="5"/>
      <c r="E234" s="5"/>
      <c r="F234" s="5"/>
      <c r="G234" s="6"/>
    </row>
    <row r="235" spans="1:7" ht="23" x14ac:dyDescent="0.25">
      <c r="A235" s="5"/>
      <c r="B235" s="5"/>
      <c r="C235" s="6"/>
      <c r="D235" s="5"/>
      <c r="E235" s="5"/>
      <c r="F235" s="5"/>
      <c r="G235" s="6"/>
    </row>
    <row r="236" spans="1:7" ht="23" x14ac:dyDescent="0.25">
      <c r="A236" s="5"/>
      <c r="B236" s="5"/>
      <c r="C236" s="6"/>
      <c r="D236" s="5"/>
      <c r="E236" s="5"/>
      <c r="F236" s="5"/>
      <c r="G236" s="6"/>
    </row>
    <row r="237" spans="1:7" ht="23" x14ac:dyDescent="0.25">
      <c r="A237" s="5"/>
      <c r="B237" s="5"/>
      <c r="C237" s="6"/>
      <c r="D237" s="5"/>
      <c r="E237" s="5"/>
      <c r="F237" s="5"/>
      <c r="G237" s="6"/>
    </row>
    <row r="238" spans="1:7" ht="23" x14ac:dyDescent="0.25">
      <c r="A238" s="5"/>
      <c r="B238" s="5"/>
      <c r="C238" s="6"/>
      <c r="D238" s="5"/>
      <c r="E238" s="5"/>
      <c r="F238" s="5"/>
      <c r="G238" s="6"/>
    </row>
    <row r="239" spans="1:7" ht="23" x14ac:dyDescent="0.25">
      <c r="A239" s="5"/>
      <c r="B239" s="5"/>
      <c r="C239" s="6"/>
      <c r="D239" s="5"/>
      <c r="E239" s="5"/>
      <c r="F239" s="5"/>
      <c r="G239" s="6"/>
    </row>
    <row r="240" spans="1:7" ht="23" x14ac:dyDescent="0.25">
      <c r="A240" s="5"/>
      <c r="B240" s="5"/>
      <c r="C240" s="6"/>
      <c r="D240" s="5"/>
      <c r="E240" s="5"/>
      <c r="F240" s="5"/>
      <c r="G240" s="6"/>
    </row>
    <row r="241" spans="1:7" ht="23" x14ac:dyDescent="0.25">
      <c r="A241" s="5"/>
      <c r="B241" s="5"/>
      <c r="C241" s="6"/>
      <c r="D241" s="5"/>
      <c r="E241" s="5"/>
      <c r="F241" s="5"/>
      <c r="G241" s="6"/>
    </row>
    <row r="242" spans="1:7" ht="23" x14ac:dyDescent="0.25">
      <c r="A242" s="5"/>
      <c r="B242" s="5"/>
      <c r="C242" s="6"/>
      <c r="D242" s="5"/>
      <c r="E242" s="5"/>
      <c r="F242" s="5"/>
      <c r="G242" s="6"/>
    </row>
    <row r="243" spans="1:7" ht="23" x14ac:dyDescent="0.25">
      <c r="A243" s="5"/>
      <c r="B243" s="5"/>
      <c r="C243" s="6"/>
      <c r="D243" s="5"/>
      <c r="E243" s="5"/>
      <c r="F243" s="5"/>
      <c r="G243" s="6"/>
    </row>
    <row r="244" spans="1:7" ht="23" x14ac:dyDescent="0.25">
      <c r="A244" s="5"/>
      <c r="B244" s="5"/>
      <c r="C244" s="6"/>
      <c r="D244" s="5"/>
      <c r="E244" s="5"/>
      <c r="F244" s="5"/>
      <c r="G244" s="6"/>
    </row>
    <row r="245" spans="1:7" ht="23" x14ac:dyDescent="0.25">
      <c r="A245" s="5"/>
      <c r="B245" s="5"/>
      <c r="C245" s="6"/>
      <c r="D245" s="5"/>
      <c r="E245" s="5"/>
      <c r="F245" s="5"/>
      <c r="G245" s="6"/>
    </row>
    <row r="246" spans="1:7" ht="23" x14ac:dyDescent="0.25">
      <c r="A246" s="5"/>
      <c r="B246" s="5"/>
      <c r="C246" s="6"/>
      <c r="D246" s="5"/>
      <c r="E246" s="5"/>
      <c r="F246" s="5"/>
      <c r="G246" s="6"/>
    </row>
    <row r="247" spans="1:7" ht="23" x14ac:dyDescent="0.25">
      <c r="A247" s="5"/>
      <c r="B247" s="5"/>
      <c r="C247" s="6"/>
      <c r="D247" s="5"/>
      <c r="E247" s="5"/>
      <c r="F247" s="5"/>
      <c r="G247" s="6"/>
    </row>
    <row r="248" spans="1:7" ht="23" x14ac:dyDescent="0.25">
      <c r="A248" s="5"/>
      <c r="B248" s="5"/>
      <c r="C248" s="6"/>
      <c r="D248" s="5"/>
      <c r="E248" s="5"/>
      <c r="F248" s="5"/>
      <c r="G248" s="6"/>
    </row>
    <row r="249" spans="1:7" ht="23" x14ac:dyDescent="0.25">
      <c r="A249" s="5"/>
      <c r="B249" s="5"/>
      <c r="C249" s="6"/>
      <c r="D249" s="5"/>
      <c r="E249" s="5"/>
      <c r="F249" s="5"/>
      <c r="G249" s="6"/>
    </row>
    <row r="250" spans="1:7" ht="23" x14ac:dyDescent="0.25">
      <c r="A250" s="5"/>
      <c r="B250" s="5"/>
      <c r="C250" s="6"/>
      <c r="D250" s="5"/>
      <c r="E250" s="5"/>
      <c r="F250" s="5"/>
      <c r="G250" s="6"/>
    </row>
    <row r="251" spans="1:7" ht="23" x14ac:dyDescent="0.25">
      <c r="A251" s="5"/>
      <c r="B251" s="5"/>
      <c r="C251" s="6"/>
      <c r="D251" s="5"/>
      <c r="E251" s="5"/>
      <c r="F251" s="5"/>
      <c r="G251" s="6"/>
    </row>
    <row r="252" spans="1:7" ht="23" x14ac:dyDescent="0.25">
      <c r="A252" s="5"/>
      <c r="B252" s="5"/>
      <c r="C252" s="6"/>
      <c r="D252" s="5"/>
      <c r="E252" s="5"/>
      <c r="F252" s="5"/>
      <c r="G252" s="6"/>
    </row>
    <row r="253" spans="1:7" ht="23" x14ac:dyDescent="0.25">
      <c r="A253" s="5"/>
      <c r="B253" s="5"/>
      <c r="C253" s="6"/>
      <c r="D253" s="5"/>
      <c r="E253" s="5"/>
      <c r="F253" s="5"/>
      <c r="G253" s="6"/>
    </row>
    <row r="254" spans="1:7" ht="23" x14ac:dyDescent="0.25">
      <c r="A254" s="5"/>
      <c r="B254" s="5"/>
      <c r="C254" s="6"/>
      <c r="D254" s="5"/>
      <c r="E254" s="5"/>
      <c r="F254" s="5"/>
      <c r="G254" s="6"/>
    </row>
    <row r="255" spans="1:7" ht="23" x14ac:dyDescent="0.25">
      <c r="A255" s="5"/>
      <c r="B255" s="5"/>
      <c r="C255" s="6"/>
      <c r="D255" s="5"/>
      <c r="E255" s="5"/>
      <c r="F255" s="5"/>
      <c r="G255" s="6"/>
    </row>
    <row r="256" spans="1:7" ht="23" x14ac:dyDescent="0.25">
      <c r="A256" s="5"/>
      <c r="B256" s="5"/>
      <c r="C256" s="5"/>
      <c r="D256" s="5"/>
      <c r="E256" s="5"/>
      <c r="F256" s="5"/>
      <c r="G256" s="6"/>
    </row>
    <row r="257" spans="1:7" ht="23" x14ac:dyDescent="0.25">
      <c r="A257" s="5"/>
      <c r="B257" s="5"/>
      <c r="C257" s="5"/>
      <c r="D257" s="5"/>
      <c r="E257" s="5"/>
      <c r="F257" s="5"/>
      <c r="G257" s="5"/>
    </row>
    <row r="258" spans="1:7" ht="23" x14ac:dyDescent="0.25">
      <c r="A258" s="5"/>
      <c r="B258" s="5"/>
      <c r="C258" s="5"/>
      <c r="D258" s="5"/>
      <c r="E258" s="5"/>
      <c r="F258" s="5"/>
      <c r="G258" s="5"/>
    </row>
  </sheetData>
  <sortState xmlns:xlrd2="http://schemas.microsoft.com/office/spreadsheetml/2017/richdata2" ref="A18:F263">
    <sortCondition descending="1" ref="A18:A2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7484-C5E2-4E4D-A3CE-631E306226BB}">
  <dimension ref="A1:BK12"/>
  <sheetViews>
    <sheetView workbookViewId="0">
      <selection activeCell="L19" sqref="L19"/>
    </sheetView>
  </sheetViews>
  <sheetFormatPr baseColWidth="10" defaultRowHeight="16" x14ac:dyDescent="0.2"/>
  <sheetData>
    <row r="1" spans="1:63" x14ac:dyDescent="0.2">
      <c r="A1" t="s">
        <v>10</v>
      </c>
      <c r="B1">
        <v>1</v>
      </c>
      <c r="C1">
        <f>B1+1</f>
        <v>2</v>
      </c>
      <c r="D1">
        <f t="shared" ref="D1:B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</row>
    <row r="2" spans="1:63" x14ac:dyDescent="0.2">
      <c r="A2" t="s">
        <v>11</v>
      </c>
      <c r="B2">
        <v>44</v>
      </c>
      <c r="C2">
        <v>47</v>
      </c>
      <c r="D2">
        <v>77</v>
      </c>
      <c r="E2">
        <v>80</v>
      </c>
      <c r="F2">
        <v>124</v>
      </c>
      <c r="G2">
        <v>156</v>
      </c>
      <c r="H2">
        <v>187</v>
      </c>
      <c r="I2">
        <v>224</v>
      </c>
      <c r="J2">
        <v>244</v>
      </c>
      <c r="K2">
        <v>288</v>
      </c>
      <c r="L2">
        <v>328</v>
      </c>
      <c r="M2">
        <v>372</v>
      </c>
      <c r="N2">
        <f>M2+15</f>
        <v>387</v>
      </c>
      <c r="O2">
        <f>N2+39</f>
        <v>426</v>
      </c>
      <c r="P2">
        <v>488</v>
      </c>
      <c r="Q2">
        <f>P2+44</f>
        <v>532</v>
      </c>
      <c r="R2">
        <f>Q2+38</f>
        <v>570</v>
      </c>
      <c r="S2">
        <f>R2+120</f>
        <v>690</v>
      </c>
      <c r="T2">
        <f>S2+87</f>
        <v>777</v>
      </c>
      <c r="U2">
        <v>946</v>
      </c>
      <c r="V2">
        <f>U2+62</f>
        <v>1008</v>
      </c>
      <c r="W2">
        <f>V2+156</f>
        <v>1164</v>
      </c>
      <c r="X2">
        <f>W2+43</f>
        <v>1207</v>
      </c>
      <c r="Y2">
        <f>X2+91</f>
        <v>1298</v>
      </c>
      <c r="Z2">
        <f>Y2+77</f>
        <v>1375</v>
      </c>
      <c r="AA2">
        <f>Z2+101</f>
        <v>1476</v>
      </c>
      <c r="AB2">
        <f>AA2+157</f>
        <v>1633</v>
      </c>
      <c r="AC2">
        <f>AB2+176</f>
        <v>1809</v>
      </c>
      <c r="AD2">
        <f>AC2+116</f>
        <v>1925</v>
      </c>
      <c r="AE2">
        <f>AD2+152</f>
        <v>2077</v>
      </c>
      <c r="AF2">
        <f>AE2+179</f>
        <v>2256</v>
      </c>
      <c r="AG2">
        <f>AF2+106</f>
        <v>2362</v>
      </c>
      <c r="AH2">
        <f>AG2+172</f>
        <v>2534</v>
      </c>
      <c r="AI2">
        <f>AH2+211</f>
        <v>2745</v>
      </c>
      <c r="AJ2">
        <f>AI2+144</f>
        <v>2889</v>
      </c>
      <c r="AK2">
        <f>AJ2+113</f>
        <v>3002</v>
      </c>
      <c r="AL2">
        <f>AK2+276</f>
        <v>3278</v>
      </c>
      <c r="AM2">
        <f>AL2+170</f>
        <v>3448</v>
      </c>
      <c r="AN2">
        <f>AM2+163</f>
        <v>3611</v>
      </c>
      <c r="AO2">
        <f>AN2+286</f>
        <v>3897</v>
      </c>
      <c r="AP2">
        <f>AO2+149</f>
        <v>4046</v>
      </c>
      <c r="AQ2">
        <f>AP2+294</f>
        <v>4340</v>
      </c>
      <c r="AR2">
        <f>AQ2+275</f>
        <v>4615</v>
      </c>
      <c r="AS2">
        <f>AR2+219</f>
        <v>4834</v>
      </c>
      <c r="AT2">
        <f>AS2+437</f>
        <v>5271</v>
      </c>
      <c r="AU2">
        <f>AT2+29</f>
        <v>5300</v>
      </c>
      <c r="AV2">
        <f>AU2+293</f>
        <v>5593</v>
      </c>
      <c r="AW2">
        <f>AV2+272</f>
        <v>5865</v>
      </c>
      <c r="AX2">
        <f>AW2+282</f>
        <v>6147</v>
      </c>
      <c r="AY2">
        <f>AX2+308</f>
        <v>6455</v>
      </c>
      <c r="AZ2">
        <f>AY2+15</f>
        <v>6470</v>
      </c>
      <c r="BA2">
        <f>AZ2+196</f>
        <v>6666</v>
      </c>
      <c r="BB2" s="4">
        <f>BA2+285</f>
        <v>6951</v>
      </c>
      <c r="BC2" s="4">
        <f>BB2+208</f>
        <v>7159</v>
      </c>
      <c r="BD2" s="4">
        <f>BC2+227</f>
        <v>7386</v>
      </c>
      <c r="BE2" s="4">
        <f>BD2+257</f>
        <v>7643</v>
      </c>
      <c r="BF2" s="4">
        <f>BE2+200</f>
        <v>7843</v>
      </c>
      <c r="BG2" s="4">
        <f>BF2+177</f>
        <v>8020</v>
      </c>
      <c r="BH2" s="4">
        <f>BG2+143</f>
        <v>8163</v>
      </c>
      <c r="BI2" s="4">
        <f>BH2+417</f>
        <v>8580</v>
      </c>
      <c r="BJ2" s="4">
        <f>BI2+154</f>
        <v>8734</v>
      </c>
    </row>
    <row r="3" spans="1:63" x14ac:dyDescent="0.2">
      <c r="A3" t="s">
        <v>17</v>
      </c>
      <c r="B3">
        <f>B2-32</f>
        <v>12</v>
      </c>
      <c r="C3">
        <f>C2-B2</f>
        <v>3</v>
      </c>
      <c r="D3">
        <f t="shared" ref="D3:BJ3" si="1">D2-C2</f>
        <v>30</v>
      </c>
      <c r="E3">
        <f t="shared" si="1"/>
        <v>3</v>
      </c>
      <c r="F3">
        <f t="shared" si="1"/>
        <v>44</v>
      </c>
      <c r="G3">
        <f t="shared" si="1"/>
        <v>32</v>
      </c>
      <c r="H3">
        <f t="shared" si="1"/>
        <v>31</v>
      </c>
      <c r="I3">
        <f t="shared" si="1"/>
        <v>37</v>
      </c>
      <c r="J3">
        <f t="shared" si="1"/>
        <v>20</v>
      </c>
      <c r="K3">
        <f t="shared" si="1"/>
        <v>44</v>
      </c>
      <c r="L3">
        <f t="shared" si="1"/>
        <v>40</v>
      </c>
      <c r="M3">
        <f t="shared" si="1"/>
        <v>44</v>
      </c>
      <c r="N3">
        <f t="shared" si="1"/>
        <v>15</v>
      </c>
      <c r="O3">
        <f t="shared" si="1"/>
        <v>39</v>
      </c>
      <c r="P3">
        <f t="shared" si="1"/>
        <v>62</v>
      </c>
      <c r="Q3">
        <f t="shared" si="1"/>
        <v>44</v>
      </c>
      <c r="R3">
        <f t="shared" si="1"/>
        <v>38</v>
      </c>
      <c r="S3">
        <f t="shared" si="1"/>
        <v>120</v>
      </c>
      <c r="T3">
        <f t="shared" si="1"/>
        <v>87</v>
      </c>
      <c r="U3">
        <f t="shared" si="1"/>
        <v>169</v>
      </c>
      <c r="V3">
        <f t="shared" si="1"/>
        <v>62</v>
      </c>
      <c r="W3">
        <f t="shared" si="1"/>
        <v>156</v>
      </c>
      <c r="X3">
        <f t="shared" si="1"/>
        <v>43</v>
      </c>
      <c r="Y3">
        <f t="shared" si="1"/>
        <v>91</v>
      </c>
      <c r="Z3">
        <f t="shared" si="1"/>
        <v>77</v>
      </c>
      <c r="AA3">
        <f t="shared" si="1"/>
        <v>101</v>
      </c>
      <c r="AB3">
        <f t="shared" si="1"/>
        <v>157</v>
      </c>
      <c r="AC3">
        <f t="shared" si="1"/>
        <v>176</v>
      </c>
      <c r="AD3">
        <f t="shared" si="1"/>
        <v>116</v>
      </c>
      <c r="AE3">
        <f t="shared" si="1"/>
        <v>152</v>
      </c>
      <c r="AF3">
        <f t="shared" si="1"/>
        <v>179</v>
      </c>
      <c r="AG3">
        <f t="shared" si="1"/>
        <v>106</v>
      </c>
      <c r="AH3">
        <f t="shared" si="1"/>
        <v>172</v>
      </c>
      <c r="AI3">
        <f t="shared" si="1"/>
        <v>211</v>
      </c>
      <c r="AJ3">
        <f t="shared" si="1"/>
        <v>144</v>
      </c>
      <c r="AK3">
        <f t="shared" si="1"/>
        <v>113</v>
      </c>
      <c r="AL3">
        <f t="shared" si="1"/>
        <v>276</v>
      </c>
      <c r="AM3">
        <f t="shared" si="1"/>
        <v>170</v>
      </c>
      <c r="AN3">
        <f t="shared" si="1"/>
        <v>163</v>
      </c>
      <c r="AO3">
        <f t="shared" si="1"/>
        <v>286</v>
      </c>
      <c r="AP3">
        <f t="shared" si="1"/>
        <v>149</v>
      </c>
      <c r="AQ3">
        <f t="shared" si="1"/>
        <v>294</v>
      </c>
      <c r="AR3">
        <f t="shared" si="1"/>
        <v>275</v>
      </c>
      <c r="AS3">
        <f t="shared" si="1"/>
        <v>219</v>
      </c>
      <c r="AT3">
        <f t="shared" si="1"/>
        <v>437</v>
      </c>
      <c r="AU3">
        <f t="shared" si="1"/>
        <v>29</v>
      </c>
      <c r="AV3">
        <f t="shared" si="1"/>
        <v>293</v>
      </c>
      <c r="AW3">
        <f t="shared" si="1"/>
        <v>272</v>
      </c>
      <c r="AX3">
        <f t="shared" si="1"/>
        <v>282</v>
      </c>
      <c r="AY3">
        <f t="shared" si="1"/>
        <v>308</v>
      </c>
      <c r="AZ3">
        <f t="shared" si="1"/>
        <v>15</v>
      </c>
      <c r="BA3">
        <f t="shared" si="1"/>
        <v>196</v>
      </c>
      <c r="BB3">
        <f t="shared" si="1"/>
        <v>285</v>
      </c>
      <c r="BC3">
        <f t="shared" si="1"/>
        <v>208</v>
      </c>
      <c r="BD3">
        <f t="shared" si="1"/>
        <v>227</v>
      </c>
      <c r="BE3">
        <f t="shared" si="1"/>
        <v>257</v>
      </c>
      <c r="BF3">
        <f t="shared" si="1"/>
        <v>200</v>
      </c>
      <c r="BG3">
        <f t="shared" si="1"/>
        <v>177</v>
      </c>
      <c r="BH3">
        <f t="shared" si="1"/>
        <v>143</v>
      </c>
      <c r="BI3">
        <f t="shared" si="1"/>
        <v>417</v>
      </c>
      <c r="BJ3">
        <f t="shared" si="1"/>
        <v>154</v>
      </c>
    </row>
    <row r="4" spans="1:63" x14ac:dyDescent="0.2">
      <c r="A4" t="s">
        <v>13</v>
      </c>
      <c r="H4">
        <f>(H3+G3+F3+E3+D3+C3+B3)/7</f>
        <v>22.142857142857142</v>
      </c>
      <c r="I4">
        <f t="shared" ref="I4:BJ4" si="2">(I3+H3+G3+F3+E3+D3+C3)/7</f>
        <v>25.714285714285715</v>
      </c>
      <c r="J4">
        <f t="shared" si="2"/>
        <v>28.142857142857142</v>
      </c>
      <c r="K4">
        <f t="shared" si="2"/>
        <v>30.142857142857142</v>
      </c>
      <c r="L4">
        <f t="shared" si="2"/>
        <v>35.428571428571431</v>
      </c>
      <c r="M4">
        <f t="shared" si="2"/>
        <v>35.428571428571431</v>
      </c>
      <c r="N4">
        <f t="shared" si="2"/>
        <v>33</v>
      </c>
      <c r="O4">
        <f t="shared" si="2"/>
        <v>34.142857142857146</v>
      </c>
      <c r="P4">
        <f t="shared" si="2"/>
        <v>37.714285714285715</v>
      </c>
      <c r="Q4">
        <f t="shared" si="2"/>
        <v>41.142857142857146</v>
      </c>
      <c r="R4">
        <f t="shared" si="2"/>
        <v>40.285714285714285</v>
      </c>
      <c r="S4">
        <f t="shared" si="2"/>
        <v>51.714285714285715</v>
      </c>
      <c r="T4">
        <f t="shared" si="2"/>
        <v>57.857142857142854</v>
      </c>
      <c r="U4">
        <f t="shared" si="2"/>
        <v>79.857142857142861</v>
      </c>
      <c r="V4">
        <f t="shared" si="2"/>
        <v>83.142857142857139</v>
      </c>
      <c r="W4">
        <f t="shared" si="2"/>
        <v>96.571428571428569</v>
      </c>
      <c r="X4">
        <f t="shared" si="2"/>
        <v>96.428571428571431</v>
      </c>
      <c r="Y4">
        <f t="shared" si="2"/>
        <v>104</v>
      </c>
      <c r="Z4">
        <f t="shared" si="2"/>
        <v>97.857142857142861</v>
      </c>
      <c r="AA4">
        <f t="shared" si="2"/>
        <v>99.857142857142861</v>
      </c>
      <c r="AB4">
        <f t="shared" si="2"/>
        <v>98.142857142857139</v>
      </c>
      <c r="AC4">
        <f t="shared" si="2"/>
        <v>114.42857142857143</v>
      </c>
      <c r="AD4">
        <f t="shared" si="2"/>
        <v>108.71428571428571</v>
      </c>
      <c r="AE4">
        <f t="shared" si="2"/>
        <v>124.28571428571429</v>
      </c>
      <c r="AF4">
        <f t="shared" si="2"/>
        <v>136.85714285714286</v>
      </c>
      <c r="AG4">
        <f t="shared" si="2"/>
        <v>141</v>
      </c>
      <c r="AH4">
        <f t="shared" si="2"/>
        <v>151.14285714285714</v>
      </c>
      <c r="AI4">
        <f t="shared" si="2"/>
        <v>158.85714285714286</v>
      </c>
      <c r="AJ4">
        <f t="shared" si="2"/>
        <v>154.28571428571428</v>
      </c>
      <c r="AK4">
        <f t="shared" si="2"/>
        <v>153.85714285714286</v>
      </c>
      <c r="AL4">
        <f t="shared" si="2"/>
        <v>171.57142857142858</v>
      </c>
      <c r="AM4">
        <f t="shared" si="2"/>
        <v>170.28571428571428</v>
      </c>
      <c r="AN4">
        <f t="shared" si="2"/>
        <v>178.42857142857142</v>
      </c>
      <c r="AO4">
        <f t="shared" si="2"/>
        <v>194.71428571428572</v>
      </c>
      <c r="AP4">
        <f t="shared" si="2"/>
        <v>185.85714285714286</v>
      </c>
      <c r="AQ4">
        <f t="shared" si="2"/>
        <v>207.28571428571428</v>
      </c>
      <c r="AR4">
        <f t="shared" si="2"/>
        <v>230.42857142857142</v>
      </c>
      <c r="AS4">
        <f t="shared" si="2"/>
        <v>222.28571428571428</v>
      </c>
      <c r="AT4">
        <f t="shared" si="2"/>
        <v>260.42857142857144</v>
      </c>
      <c r="AU4">
        <f t="shared" si="2"/>
        <v>241.28571428571428</v>
      </c>
      <c r="AV4">
        <f t="shared" si="2"/>
        <v>242.28571428571428</v>
      </c>
      <c r="AW4">
        <f t="shared" si="2"/>
        <v>259.85714285714283</v>
      </c>
      <c r="AX4">
        <f t="shared" si="2"/>
        <v>258.14285714285717</v>
      </c>
      <c r="AY4">
        <f t="shared" si="2"/>
        <v>262.85714285714283</v>
      </c>
      <c r="AZ4">
        <f t="shared" si="2"/>
        <v>233.71428571428572</v>
      </c>
      <c r="BA4">
        <f t="shared" si="2"/>
        <v>199.28571428571428</v>
      </c>
      <c r="BB4">
        <f t="shared" si="2"/>
        <v>235.85714285714286</v>
      </c>
      <c r="BC4">
        <f t="shared" si="2"/>
        <v>223.71428571428572</v>
      </c>
      <c r="BD4">
        <f t="shared" si="2"/>
        <v>217.28571428571428</v>
      </c>
      <c r="BE4">
        <f t="shared" si="2"/>
        <v>213.71428571428572</v>
      </c>
      <c r="BF4">
        <f t="shared" si="2"/>
        <v>198.28571428571428</v>
      </c>
      <c r="BG4">
        <f t="shared" si="2"/>
        <v>221.42857142857142</v>
      </c>
      <c r="BH4">
        <f t="shared" si="2"/>
        <v>213.85714285714286</v>
      </c>
      <c r="BI4">
        <f t="shared" si="2"/>
        <v>232.71428571428572</v>
      </c>
      <c r="BJ4">
        <f t="shared" si="2"/>
        <v>225</v>
      </c>
    </row>
    <row r="12" spans="1:63" x14ac:dyDescent="0.2">
      <c r="B12" s="7"/>
      <c r="C12" s="7"/>
      <c r="D12" s="7"/>
      <c r="E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virginia-stats</vt:lpstr>
      <vt:lpstr>va-averages</vt:lpstr>
      <vt:lpstr>fairfax-average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2020-06-08T02:28:29Z</dcterms:modified>
</cp:coreProperties>
</file>