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AIM" sheetId="1" r:id="rId1"/>
  </sheets>
  <definedNames>
    <definedName name="BoardQty">'T-AIM'!$I$1</definedName>
    <definedName name="digikey_part_data">'T-AIM'!$J$5:$O$35</definedName>
    <definedName name="farnell_part_data">'T-AIM'!$P$5:$U$35</definedName>
    <definedName name="global_part_data">'T-AIM'!$A$5:$I$35</definedName>
    <definedName name="local_part_data">'T-AIM'!$AN$5:$AS$35</definedName>
    <definedName name="mouser_part_data">'T-AIM'!$V$5:$AA$35</definedName>
    <definedName name="newark_part_data">'T-AIM'!$AB$5:$AG$35</definedName>
    <definedName name="rs_part_data">'T-AIM'!$AH$5:$AM$35</definedName>
    <definedName name="TotalCost">'T-AIM'!$I$2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<sst xmlns="http://schemas.openxmlformats.org/spreadsheetml/2006/main" count="339" uniqueCount="205">
  <si>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</si>
  <si>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</si>
  <si>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</si>
  <si>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</si>
  <si>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</si>
  <si>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</si>
  <si>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</si>
  <si>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</si>
  <si>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</si>
  <si>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</si>
  <si>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J2</t>
  </si>
  <si>
    <t>PIR Sensor Connector</t>
  </si>
  <si>
    <t>TO_SOT_Packages_THT:TO-5-3</t>
  </si>
  <si>
    <t>EKMC1603111</t>
  </si>
  <si>
    <t>BZ1</t>
  </si>
  <si>
    <t>Alarm Buzzer</t>
  </si>
  <si>
    <t>T-AIM:AT-1220-TT-9-R</t>
  </si>
  <si>
    <t>AT-1220-TT-9-R</t>
  </si>
  <si>
    <t>D1</t>
  </si>
  <si>
    <t>Red LED</t>
  </si>
  <si>
    <t>LEDs:LED_1206</t>
  </si>
  <si>
    <t>LTST-C150CKT</t>
  </si>
  <si>
    <t>D2</t>
  </si>
  <si>
    <t>Blue LED</t>
  </si>
  <si>
    <t>LTST-C150TBKT</t>
  </si>
  <si>
    <t>R12,R13</t>
  </si>
  <si>
    <t>220</t>
  </si>
  <si>
    <t>Resistors_SMD:R_1206_HandSoldering</t>
  </si>
  <si>
    <t>RC1206FR-07220RL</t>
  </si>
  <si>
    <t>IC2</t>
  </si>
  <si>
    <t>MAX17043</t>
  </si>
  <si>
    <t>SparkFun-PowerIC:TDFN-8</t>
  </si>
  <si>
    <t>MAX17043G+U</t>
  </si>
  <si>
    <t>J3</t>
  </si>
  <si>
    <t>JY-MCU HC-05 Pins</t>
  </si>
  <si>
    <t>Pin_Headers:Pin_Header_Straight_1x06_Pitch2.00mm</t>
  </si>
  <si>
    <t>R7</t>
  </si>
  <si>
    <t>4.7k</t>
  </si>
  <si>
    <t>Resistors_SMD:R_0805_HandSoldering</t>
  </si>
  <si>
    <t>RC0805FR-074K7L</t>
  </si>
  <si>
    <t>R3,R11</t>
  </si>
  <si>
    <t>1k</t>
  </si>
  <si>
    <t>RC0805JR-071KL</t>
  </si>
  <si>
    <t>R4</t>
  </si>
  <si>
    <t>150</t>
  </si>
  <si>
    <t>RMCF0805JT150R</t>
  </si>
  <si>
    <t>IC1</t>
  </si>
  <si>
    <t>ATMEGA328PB-A</t>
  </si>
  <si>
    <t>Housings_QFP:TQFP-32_7x7mm_Pitch0.8mm</t>
  </si>
  <si>
    <t>ATMEGA328PB-AU</t>
  </si>
  <si>
    <t>C2</t>
  </si>
  <si>
    <t>10uF</t>
  </si>
  <si>
    <t>Capacitors_SMD:CP_Elec_5x5.3</t>
  </si>
  <si>
    <t>875105359001</t>
  </si>
  <si>
    <t>U1</t>
  </si>
  <si>
    <t>TPS61200</t>
  </si>
  <si>
    <t>SparkFun-PowerIC:DRC-10</t>
  </si>
  <si>
    <t>TPS61200DRCR</t>
  </si>
  <si>
    <t>L1</t>
  </si>
  <si>
    <t>4.7uH, 1.2A</t>
  </si>
  <si>
    <t>T-AIM:INDUCTOR_4.7UH</t>
  </si>
  <si>
    <t>CDRH2D18/HPNP-4R7NC</t>
  </si>
  <si>
    <t>JP1</t>
  </si>
  <si>
    <t>M02JST-PTH-2</t>
  </si>
  <si>
    <t>SparkFun-Connectors:JST-2-PTH</t>
  </si>
  <si>
    <t>S2B-PH-K-S(LF)(SN)</t>
  </si>
  <si>
    <t>C1</t>
  </si>
  <si>
    <t>Capacitors_SMD:C_1206_HandSoldering</t>
  </si>
  <si>
    <t>F930J106MAA</t>
  </si>
  <si>
    <t>C3,C4,C7,C11-C13</t>
  </si>
  <si>
    <t>0.1uF</t>
  </si>
  <si>
    <t>293D104X9035A2TE3</t>
  </si>
  <si>
    <t>R1,R8</t>
  </si>
  <si>
    <t>2M</t>
  </si>
  <si>
    <t>RMCF0805JT2M00</t>
  </si>
  <si>
    <t>R6</t>
  </si>
  <si>
    <t>1.2M</t>
  </si>
  <si>
    <t>RC0805FR-071M2L</t>
  </si>
  <si>
    <t>C10</t>
  </si>
  <si>
    <t>22uF</t>
  </si>
  <si>
    <t>F930G226MAA</t>
  </si>
  <si>
    <t>R2,R5</t>
  </si>
  <si>
    <t>220k</t>
  </si>
  <si>
    <t>RC0805JR-07220KL</t>
  </si>
  <si>
    <t>SJ1</t>
  </si>
  <si>
    <t>SOLDERJUMPER_2WAY-OLDPASTE1&amp;2</t>
  </si>
  <si>
    <t>SparkFun-Passives:SJ_3</t>
  </si>
  <si>
    <t>TP1,TP2</t>
  </si>
  <si>
    <t>ExtOsc</t>
  </si>
  <si>
    <t>Connectors:PINTST</t>
  </si>
  <si>
    <t>CES-101-02-T-S-RA</t>
  </si>
  <si>
    <t>C8,C9</t>
  </si>
  <si>
    <t>22pF</t>
  </si>
  <si>
    <t>Capacitors_SMD:C_0603_HandSoldering</t>
  </si>
  <si>
    <t>06033J220GBSTR</t>
  </si>
  <si>
    <t>J1</t>
  </si>
  <si>
    <t>ADXL345 Connector</t>
  </si>
  <si>
    <t>Pin_Headers:Pin_Header_Straight_1x09_Pitch2.54mm</t>
  </si>
  <si>
    <t>PREC009SAAN-RC</t>
  </si>
  <si>
    <t>SW1,SW2</t>
  </si>
  <si>
    <t>Connection Button</t>
  </si>
  <si>
    <t>Buttons_Switches_SMD:SW_SPST_PTS645</t>
  </si>
  <si>
    <t>PTS645SL50SMTR92 LFS</t>
  </si>
  <si>
    <t>R9,R10,R14,R15</t>
  </si>
  <si>
    <t>10k</t>
  </si>
  <si>
    <t>RC1206JR-0710KL</t>
  </si>
  <si>
    <t>C5</t>
  </si>
  <si>
    <t>1uF</t>
  </si>
  <si>
    <t>293D105X0016A2TE3</t>
  </si>
  <si>
    <t>C6</t>
  </si>
  <si>
    <t>10nF</t>
  </si>
  <si>
    <t>ECH-U1H103JX5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</si>
  <si>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</si>
  <si>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</si>
  <si>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</si>
  <si>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</si>
  <si>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</si>
  <si>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</si>
  <si>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</si>
  <si>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</si>
  <si>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</si>
  <si>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255-3086-ND</t>
  </si>
  <si>
    <t>668-1468-ND</t>
  </si>
  <si>
    <t>160-1167-1-ND</t>
  </si>
  <si>
    <t>160-1643-1-ND</t>
  </si>
  <si>
    <t>311-220FRCT-ND</t>
  </si>
  <si>
    <t>311-4.70KCRCT-ND</t>
  </si>
  <si>
    <t>311-1.0KARCT-ND</t>
  </si>
  <si>
    <t>RMCF0805JT150RCT-ND</t>
  </si>
  <si>
    <t>ATMEGA328PB-AU-ND</t>
  </si>
  <si>
    <t>732-6416-1-ND</t>
  </si>
  <si>
    <t>296-27017-1-ND</t>
  </si>
  <si>
    <t>308-2297-1-ND</t>
  </si>
  <si>
    <t>455-1719-ND</t>
  </si>
  <si>
    <t>478-8151-1-ND</t>
  </si>
  <si>
    <t>718-1109-1-ND</t>
  </si>
  <si>
    <t>RMCF0805JT2M00CT-ND</t>
  </si>
  <si>
    <t>311-1.20MCRCT-ND</t>
  </si>
  <si>
    <t>478-8138-1-ND</t>
  </si>
  <si>
    <t>311-220KARCT-ND</t>
  </si>
  <si>
    <t>478-4444-1-ND</t>
  </si>
  <si>
    <t>CKN9088CT-ND</t>
  </si>
  <si>
    <t>311-10KERCT-ND</t>
  </si>
  <si>
    <t>718-1111-1-ND</t>
  </si>
  <si>
    <t>PCF1340CT-ND</t>
  </si>
  <si>
    <t>Farnell</t>
  </si>
  <si>
    <t>2095731</t>
  </si>
  <si>
    <t>9240900</t>
  </si>
  <si>
    <t>9237704</t>
  </si>
  <si>
    <t>9234004</t>
  </si>
  <si>
    <t>2523203</t>
  </si>
  <si>
    <t>2347999</t>
  </si>
  <si>
    <t>1818567</t>
  </si>
  <si>
    <t>1702743</t>
  </si>
  <si>
    <t>1514828</t>
  </si>
  <si>
    <t>9238000</t>
  </si>
  <si>
    <t>9234292</t>
  </si>
  <si>
    <t>1803170</t>
  </si>
  <si>
    <t>1327595</t>
  </si>
  <si>
    <t>2435163</t>
  </si>
  <si>
    <t>9240640</t>
  </si>
  <si>
    <t>1650988</t>
  </si>
  <si>
    <t>9695389</t>
  </si>
  <si>
    <t>Mouser</t>
  </si>
  <si>
    <t>769-EKMC1603111</t>
  </si>
  <si>
    <t>665-AT1220TT9R</t>
  </si>
  <si>
    <t>859-LTST-C150CKT</t>
  </si>
  <si>
    <t>859-LTST-C150TBKT</t>
  </si>
  <si>
    <t>700-MAX17043G+U</t>
  </si>
  <si>
    <t>556-ATMEGA328PB-AU</t>
  </si>
  <si>
    <t>710-875105359001</t>
  </si>
  <si>
    <t>851-CDRH2D18HP-4R7NC</t>
  </si>
  <si>
    <t>647-F930G226MAA</t>
  </si>
  <si>
    <t>603-RC0805JR-07220KL</t>
  </si>
  <si>
    <t>611-PTS645SL50SMTR92</t>
  </si>
  <si>
    <t>667-ECH-U1H103JX5</t>
  </si>
  <si>
    <t>Newark</t>
  </si>
  <si>
    <t>43K7073</t>
  </si>
  <si>
    <t>98K7656</t>
  </si>
  <si>
    <t>68R0243</t>
  </si>
  <si>
    <t>68R0253</t>
  </si>
  <si>
    <t>86W6331</t>
  </si>
  <si>
    <t>38K8066</t>
  </si>
  <si>
    <t>58R3249</t>
  </si>
  <si>
    <t>09K5732</t>
  </si>
  <si>
    <t>26M6832</t>
  </si>
  <si>
    <t>26M6824</t>
  </si>
  <si>
    <t>87P3851</t>
  </si>
  <si>
    <t>34M9360</t>
  </si>
  <si>
    <t>68R0303</t>
  </si>
  <si>
    <t>27X7890</t>
  </si>
  <si>
    <t>96K9300</t>
  </si>
  <si>
    <t>Rs Components</t>
  </si>
  <si>
    <t>692-0856</t>
  </si>
  <si>
    <t>692-0887</t>
  </si>
  <si>
    <t>618-0944</t>
  </si>
  <si>
    <t>618-1408</t>
  </si>
  <si>
    <t>618-3583</t>
  </si>
  <si>
    <t>838-7487</t>
  </si>
  <si>
    <t>820-1494</t>
  </si>
  <si>
    <t>618-3741</t>
  </si>
  <si>
    <t>698-2790</t>
  </si>
  <si>
    <t>712-8518</t>
  </si>
  <si>
    <t>Local</t>
  </si>
  <si>
    <t>#FD0DD541AF37715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</si>
</sst>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EKMC1603111%20" TargetMode="External"/><Relationship Id="rId2" Type="http://schemas.openxmlformats.org/officeDocument/2006/relationships/hyperlink" Target="http://it.farnell.com/panasonic-electric-works/ekmc1603111/sensor-motion-12m-white/dp/2095731" TargetMode="External"/><Relationship Id="rId3" Type="http://schemas.openxmlformats.org/officeDocument/2006/relationships/hyperlink" Target="http://www.mouser.com/Search/Refine.aspx?Keyword=EKMC1603111%20" TargetMode="External"/><Relationship Id="rId4" Type="http://schemas.openxmlformats.org/officeDocument/2006/relationships/hyperlink" Target="http://www.newark.com/panasonic-electric-works/ekmc1603111/pir-motion-sensor-digital-3vdc/dp/26T3945" TargetMode="External"/><Relationship Id="rId5" Type="http://schemas.openxmlformats.org/officeDocument/2006/relationships/hyperlink" Target="http://www.digikey.com/scripts/DkSearch/dksus.dll?WT.z_header=search_go&amp;lang=en&amp;keywords=AT-1220-TT-9-R%20" TargetMode="External"/><Relationship Id="rId6" Type="http://schemas.openxmlformats.org/officeDocument/2006/relationships/hyperlink" Target="http://www.mouser.com/Search/Refine.aspx?Keyword=AT-1220-TT-9-R%20" TargetMode="External"/><Relationship Id="rId7" Type="http://schemas.openxmlformats.org/officeDocument/2006/relationships/hyperlink" Target="http://www.digikey.com/product-detail/en/lite-on-inc/LTST-C150CKT/160-1167-1-ND/269239" TargetMode="External"/><Relationship Id="rId8" Type="http://schemas.openxmlformats.org/officeDocument/2006/relationships/hyperlink" Target="http://www.mouser.com/Search/Refine.aspx?Keyword=LTST-C150CKT%20" TargetMode="External"/><Relationship Id="rId9" Type="http://schemas.openxmlformats.org/officeDocument/2006/relationships/hyperlink" Target="http://it.rs-online.com/web/c/?searchTerm=LTST-C150CKT%20" TargetMode="External"/><Relationship Id="rId10" Type="http://schemas.openxmlformats.org/officeDocument/2006/relationships/hyperlink" Target="http://www.digikey.com/product-detail/en/lite-on-inc/LTST-C150TBKT/160-1643-1-ND/573584" TargetMode="External"/><Relationship Id="rId11" Type="http://schemas.openxmlformats.org/officeDocument/2006/relationships/hyperlink" Target="http://it.farnell.com/webapp/wcs/stores/servlet/Search?catalogId=15001&amp;langId=-4&amp;storeId=10165&amp;gs=true&amp;st=LTST-C150TBKT%20" TargetMode="External"/><Relationship Id="rId12" Type="http://schemas.openxmlformats.org/officeDocument/2006/relationships/hyperlink" Target="http://www.mouser.com/Search/Refine.aspx?Keyword=LTST-C150TBKT%20" TargetMode="External"/><Relationship Id="rId13" Type="http://schemas.openxmlformats.org/officeDocument/2006/relationships/hyperlink" Target="http://www.newark.com/webapp/wcs/stores/servlet/Search?catalogId=15003&amp;langId=-1&amp;storeId=10194&amp;gs=true&amp;st=LTST-C150TBKT%20" TargetMode="External"/><Relationship Id="rId14" Type="http://schemas.openxmlformats.org/officeDocument/2006/relationships/hyperlink" Target="http://it.rs-online.com/web/c/?searchTerm=LTST-C150TBKT%20" TargetMode="External"/><Relationship Id="rId15" Type="http://schemas.openxmlformats.org/officeDocument/2006/relationships/hyperlink" Target="http://www.digikey.com/product-detail/en/yageo/RC1206FR-07220RL/311-220FRCT-ND/731640" TargetMode="External"/><Relationship Id="rId16" Type="http://schemas.openxmlformats.org/officeDocument/2006/relationships/hyperlink" Target="http://it.farnell.com/yageo-phycomp/rc1206fr-07220rl/res-film-spesso-220r-1-0-25w-1206/dp/9240900" TargetMode="External"/><Relationship Id="rId17" Type="http://schemas.openxmlformats.org/officeDocument/2006/relationships/hyperlink" Target="http://www.newark.com/yageo-phycomp/rc1206fr-07220rl/surface-mount-thick-film-resistor/dp/98K7656" TargetMode="External"/><Relationship Id="rId18" Type="http://schemas.openxmlformats.org/officeDocument/2006/relationships/hyperlink" Target="http://it.rs-online.com/web/c/?searchTerm=RC1206FR-07220RL%20" TargetMode="External"/><Relationship Id="rId19" Type="http://schemas.openxmlformats.org/officeDocument/2006/relationships/hyperlink" Target="http://www.digikey.com/scripts/DkSearch/dksus.dll?WT.z_header=search_go&amp;lang=en&amp;keywords=MAX17043G%2BU%20" TargetMode="External"/><Relationship Id="rId20" Type="http://schemas.openxmlformats.org/officeDocument/2006/relationships/hyperlink" Target="http://www.mouser.com/Search/Refine.aspx?Keyword=MAX17043G%2BU%20" TargetMode="External"/><Relationship Id="rId21" Type="http://schemas.openxmlformats.org/officeDocument/2006/relationships/hyperlink" Target="https://www.amazon.de/SainSmart-Wireless-Transceiver-Bluetooth-Arduino/dp/B01MQE2XFT/ref=sr_1_1?ie=UTF8&amp;qid=1490716311&amp;sr=8-1&amp;keywords=jy-mcu+hc-05" TargetMode="External"/><Relationship Id="rId22" Type="http://schemas.openxmlformats.org/officeDocument/2006/relationships/hyperlink" Target="http://www.digikey.com/product-detail/en/yageo/RC0805FR-074K7L/311-4.70KCRCT-ND/730876" TargetMode="External"/><Relationship Id="rId23" Type="http://schemas.openxmlformats.org/officeDocument/2006/relationships/hyperlink" Target="http://it.farnell.com/yageo-phycomp/rc0805fr-074k7l/res-film-spesso-4k7-1-0-125w-0805/dp/9237704" TargetMode="External"/><Relationship Id="rId24" Type="http://schemas.openxmlformats.org/officeDocument/2006/relationships/hyperlink" Target="http://www.newark.com/yageo/rc0805fr-074k7l/res-thick-film-4k7-1-0-125w-0805/dp/68R0243" TargetMode="External"/><Relationship Id="rId25" Type="http://schemas.openxmlformats.org/officeDocument/2006/relationships/hyperlink" Target="http://it.rs-online.com/web/c/?searchTerm=RC0805FR-074K7L%20" TargetMode="External"/><Relationship Id="rId26" Type="http://schemas.openxmlformats.org/officeDocument/2006/relationships/hyperlink" Target="http://www.digikey.com/product-detail/en/yageo/RC0805JR-071KL/311-1.0KARCT-ND/731165" TargetMode="External"/><Relationship Id="rId27" Type="http://schemas.openxmlformats.org/officeDocument/2006/relationships/hyperlink" Target="http://it.farnell.com/yageo-phycomp/rc0805jr-071kl/res-film-spesso-1k-5-0-125w-0805/dp/9234004" TargetMode="External"/><Relationship Id="rId28" Type="http://schemas.openxmlformats.org/officeDocument/2006/relationships/hyperlink" Target="http://www.newark.com/yageo/rc0805jr-071kl/res-thick-film-1k-5-0-125w-0805/dp/68R0253" TargetMode="External"/><Relationship Id="rId29" Type="http://schemas.openxmlformats.org/officeDocument/2006/relationships/hyperlink" Target="http://it.rs-online.com/web/c/?searchTerm=RC0805JR-071KL%20" TargetMode="External"/><Relationship Id="rId30" Type="http://schemas.openxmlformats.org/officeDocument/2006/relationships/hyperlink" Target="http://www.digikey.com/product-detail/en/stackpole-electronics-inc/RMCF0805JT150R/RMCF0805JT150RCT-ND/1942541" TargetMode="External"/><Relationship Id="rId31" Type="http://schemas.openxmlformats.org/officeDocument/2006/relationships/hyperlink" Target="http://www.digikey.com/product-detail/en/microchip-technology/ATMEGA328PB-AU/ATMEGA328PB-AU-ND/5638812" TargetMode="External"/><Relationship Id="rId32" Type="http://schemas.openxmlformats.org/officeDocument/2006/relationships/hyperlink" Target="http://it.farnell.com/webapp/wcs/stores/servlet/Search?catalogId=15001&amp;langId=-4&amp;storeId=10165&amp;gs=true&amp;st=ATMEGA328PB-AU%20" TargetMode="External"/><Relationship Id="rId33" Type="http://schemas.openxmlformats.org/officeDocument/2006/relationships/hyperlink" Target="http://www.mouser.com/Search/../ProductDetail/Microchip-Technology-Atmel/ATMEGA328PB-AU/?qs=sGAEpiMZZMvqv2n3s2xjsWT%2fOfaiuxUeMU%2feDJZBHWboTUGl9aysTg%3d%3d" TargetMode="External"/><Relationship Id="rId34" Type="http://schemas.openxmlformats.org/officeDocument/2006/relationships/hyperlink" Target="http://www.newark.com/atmel/atmega328pb-au/avr-32kbytes-flash-1kbytes-eeprom/dp/58Y6083" TargetMode="External"/><Relationship Id="rId35" Type="http://schemas.openxmlformats.org/officeDocument/2006/relationships/hyperlink" Target="http://www.digikey.com/product-detail/en/wurth-electronics-inc/875105359001/732-6416-1-ND/5147967" TargetMode="External"/><Relationship Id="rId36" Type="http://schemas.openxmlformats.org/officeDocument/2006/relationships/hyperlink" Target="http://it.farnell.com/webapp/wcs/stores/servlet/Search?catalogId=15001&amp;langId=-4&amp;storeId=10165&amp;gs=true&amp;st=875105359001%20" TargetMode="External"/><Relationship Id="rId37" Type="http://schemas.openxmlformats.org/officeDocument/2006/relationships/hyperlink" Target="http://www.mouser.com/Search/Refine.aspx?Keyword=875105359001%20" TargetMode="External"/><Relationship Id="rId38" Type="http://schemas.openxmlformats.org/officeDocument/2006/relationships/hyperlink" Target="http://it.rs-online.com/web/c/?searchTerm=875105359001%20" TargetMode="External"/><Relationship Id="rId39" Type="http://schemas.openxmlformats.org/officeDocument/2006/relationships/hyperlink" Target="http://www.digikey.com/product-detail/en/texas-instruments/TPS61200DRCR/296-27017-1-ND/2255303" TargetMode="External"/><Relationship Id="rId40" Type="http://schemas.openxmlformats.org/officeDocument/2006/relationships/hyperlink" Target="http://it.farnell.com/webapp/wcs/stores/servlet/Search?catalogId=15001&amp;langId=-4&amp;storeId=10165&amp;gs=true&amp;st=TPS61200DRCR%20" TargetMode="External"/><Relationship Id="rId41" Type="http://schemas.openxmlformats.org/officeDocument/2006/relationships/hyperlink" Target="http://www.newark.com/texas-instruments/tps61200drcr/dc-dc-converter-boost-600ma-son/dp/86W6331" TargetMode="External"/><Relationship Id="rId42" Type="http://schemas.openxmlformats.org/officeDocument/2006/relationships/hyperlink" Target="http://www.digikey.com/product-detail/en/sumida-america-components-inc/CDRH2D18-HPNP-4R7NC/308-2297-1-ND/4356367" TargetMode="External"/><Relationship Id="rId43" Type="http://schemas.openxmlformats.org/officeDocument/2006/relationships/hyperlink" Target="http://www.mouser.com/Search/Refine.aspx?Keyword=CDRH2D18%2FHPNP-4R7NC%20" TargetMode="External"/><Relationship Id="rId44" Type="http://schemas.openxmlformats.org/officeDocument/2006/relationships/hyperlink" Target="http://www.digikey.com/scripts/DkSearch/dksus.dll?WT.z_header=search_go&amp;lang=en&amp;keywords=S2B-PH-K-S%28LF%29%28SN%29%20" TargetMode="External"/><Relationship Id="rId45" Type="http://schemas.openxmlformats.org/officeDocument/2006/relationships/hyperlink" Target="http://it.farnell.com/webapp/wcs/stores/servlet/Search?catalogId=15001&amp;langId=-4&amp;storeId=10165&amp;gs=true&amp;st=S2B-PH-K-S%28LF%29%28SN%29%20" TargetMode="External"/><Relationship Id="rId46" Type="http://schemas.openxmlformats.org/officeDocument/2006/relationships/hyperlink" Target="http://www.mouser.com/Search/Refine.aspx?Keyword=S2B-PH-K-S%28LF%29%28SN%29%20" TargetMode="External"/><Relationship Id="rId47" Type="http://schemas.openxmlformats.org/officeDocument/2006/relationships/hyperlink" Target="http://www.newark.com/webapp/wcs/stores/servlet/Search?catalogId=15003&amp;langId=-1&amp;storeId=10194&amp;gs=true&amp;st=S2B-PH-K-S%28LF%29%28SN%29%20" TargetMode="External"/><Relationship Id="rId48" Type="http://schemas.openxmlformats.org/officeDocument/2006/relationships/hyperlink" Target="http://it.rs-online.com/web/p/file-di-contatti-da-pcb/8201494/" TargetMode="External"/><Relationship Id="rId49" Type="http://schemas.openxmlformats.org/officeDocument/2006/relationships/hyperlink" Target="http://www.digikey.com/product-detail/en/avx-corporation/F930J106MAA/478-8151-1-ND/4005580" TargetMode="External"/><Relationship Id="rId50" Type="http://schemas.openxmlformats.org/officeDocument/2006/relationships/hyperlink" Target="http://it.farnell.com/avx-formerly-known-as-nichicon/f930j106maa/tantalum-capacitor-10uf-6-3v-3/dp/1818567" TargetMode="External"/><Relationship Id="rId51" Type="http://schemas.openxmlformats.org/officeDocument/2006/relationships/hyperlink" Target="http://www.newark.com/avx-formerly-known-as-nichicon/f930j106maa/tantalum-capacitor-10uf-6-3v-3/dp/58R3249" TargetMode="External"/><Relationship Id="rId52" Type="http://schemas.openxmlformats.org/officeDocument/2006/relationships/hyperlink" Target="http://it.rs-online.com/web/c/?searchTerm=F930J106MAA%20" TargetMode="External"/><Relationship Id="rId53" Type="http://schemas.openxmlformats.org/officeDocument/2006/relationships/hyperlink" Target="http://www.digikey.com/product-detail/en/vishay-sprague/293D104X9035A2TE3/718-1109-1-ND/1559603" TargetMode="External"/><Relationship Id="rId54" Type="http://schemas.openxmlformats.org/officeDocument/2006/relationships/hyperlink" Target="http://it.farnell.com/vishay/293d104x9035a2te3/condensatore-tant-100nf-35v-case/dp/1702743" TargetMode="External"/><Relationship Id="rId55" Type="http://schemas.openxmlformats.org/officeDocument/2006/relationships/hyperlink" Target="http://www.newark.com/vishay/293d104x9035a2te3/tantalum-capacitor-0-1uf-35v-20/dp/09K5732" TargetMode="External"/><Relationship Id="rId56" Type="http://schemas.openxmlformats.org/officeDocument/2006/relationships/hyperlink" Target="http://www.digikey.com/product-detail/en/stackpole-electronics-inc/RMCF0805JT2M00/RMCF0805JT2M00CT-ND/1942602" TargetMode="External"/><Relationship Id="rId57" Type="http://schemas.openxmlformats.org/officeDocument/2006/relationships/hyperlink" Target="http://it.farnell.com/webapp/wcs/stores/servlet/Search?catalogId=15001&amp;langId=-4&amp;storeId=10165&amp;gs=true&amp;st=RMCF0805JT2M00%20" TargetMode="External"/><Relationship Id="rId58" Type="http://schemas.openxmlformats.org/officeDocument/2006/relationships/hyperlink" Target="http://www.digikey.com/product-detail/en/yageo/RC0805FR-071M2L/311-1.20MCRCT-ND/730414" TargetMode="External"/><Relationship Id="rId59" Type="http://schemas.openxmlformats.org/officeDocument/2006/relationships/hyperlink" Target="http://it.farnell.com/yageo-phycomp/rc0805fr-071m2l/res-film-spesso-1m2-1-0-125w-0805/dp/9238000" TargetMode="External"/><Relationship Id="rId60" Type="http://schemas.openxmlformats.org/officeDocument/2006/relationships/hyperlink" Target="http://www.newark.com/yageo-phycomp/rc0805fr-071m2l/surface-mount-thick-film-resistor/dp/26M6832" TargetMode="External"/><Relationship Id="rId61" Type="http://schemas.openxmlformats.org/officeDocument/2006/relationships/hyperlink" Target="http://it.rs-online.com/web/c/?searchTerm=RC0805FR-071M2L%20" TargetMode="External"/><Relationship Id="rId62" Type="http://schemas.openxmlformats.org/officeDocument/2006/relationships/hyperlink" Target="http://www.digikey.com/product-detail/en/avx-corporation/F930G226MAA/478-8138-1-ND/4005890" TargetMode="External"/><Relationship Id="rId63" Type="http://schemas.openxmlformats.org/officeDocument/2006/relationships/hyperlink" Target="http://www.mouser.com/Search/../ProductDetail/AVX/F930G226MAA/?qs=sGAEpiMZZMuEN2agSAc2puC4lhRhLeolByE5caCPLAI%3d" TargetMode="External"/><Relationship Id="rId64" Type="http://schemas.openxmlformats.org/officeDocument/2006/relationships/hyperlink" Target="http://it.rs-online.com/web/c/?searchTerm=F930G226MAA%20" TargetMode="External"/><Relationship Id="rId65" Type="http://schemas.openxmlformats.org/officeDocument/2006/relationships/hyperlink" Target="http://www.digikey.com/product-detail/en/yageo/RC0805JR-07220KL/311-220KARCT-ND/731231" TargetMode="External"/><Relationship Id="rId66" Type="http://schemas.openxmlformats.org/officeDocument/2006/relationships/hyperlink" Target="http://it.farnell.com/yageo-phycomp/rc0805jr-07220kl/res-film-spesso-220k-5-0-125w/dp/9234292" TargetMode="External"/><Relationship Id="rId67" Type="http://schemas.openxmlformats.org/officeDocument/2006/relationships/hyperlink" Target="http://www.mouser.com/Search/Refine.aspx?Keyword=RC0805JR-07220KL%20" TargetMode="External"/><Relationship Id="rId68" Type="http://schemas.openxmlformats.org/officeDocument/2006/relationships/hyperlink" Target="http://www.newark.com/webapp/wcs/stores/servlet/Search?catalogId=15003&amp;langId=-1&amp;storeId=10194&amp;gs=true&amp;st=RC0805JR-07220KL%20" TargetMode="External"/><Relationship Id="rId69" Type="http://schemas.openxmlformats.org/officeDocument/2006/relationships/hyperlink" Target="http://www.digikey.com/scripts/DkSearch/dksus.dll?WT.z_header=search_go&amp;lang=en&amp;keywords=CES-101-02-T-S-RA%20" TargetMode="External"/><Relationship Id="rId70" Type="http://schemas.openxmlformats.org/officeDocument/2006/relationships/hyperlink" Target="http://it.farnell.com/webapp/wcs/stores/servlet/Search?catalogId=15001&amp;langId=-4&amp;storeId=10165&amp;gs=true&amp;st=CES-101-02-T-S-RA%20" TargetMode="External"/><Relationship Id="rId71" Type="http://schemas.openxmlformats.org/officeDocument/2006/relationships/hyperlink" Target="http://www.newark.com/webapp/wcs/stores/servlet/Search?catalogId=15003&amp;langId=-1&amp;storeId=10194&amp;gs=true&amp;st=CES-101-02-T-S-RA%20" TargetMode="External"/><Relationship Id="rId72" Type="http://schemas.openxmlformats.org/officeDocument/2006/relationships/hyperlink" Target="http://www.digikey.com/product-detail/en/avx-corporation/06033J220GBSTR/478-4444-1-ND/1551167" TargetMode="External"/><Relationship Id="rId73" Type="http://schemas.openxmlformats.org/officeDocument/2006/relationships/hyperlink" Target="http://it.farnell.com/avx/06033j220gbstr/condensatore-rf-accu-p-22pf-25v/dp/1327595" TargetMode="External"/><Relationship Id="rId74" Type="http://schemas.openxmlformats.org/officeDocument/2006/relationships/hyperlink" Target="http://www.newark.com/webapp/wcs/stores/servlet/Search?catalogId=15003&amp;langId=-1&amp;storeId=10194&amp;gs=true&amp;st=06033J220GBSTR%20" TargetMode="External"/><Relationship Id="rId75" Type="http://schemas.openxmlformats.org/officeDocument/2006/relationships/hyperlink" Target="http://it.rs-online.com/web/c/?searchTerm=06033J220GBSTR%20" TargetMode="External"/><Relationship Id="rId76" Type="http://schemas.openxmlformats.org/officeDocument/2006/relationships/hyperlink" Target="http://www.digikey.com/scripts/DkSearch/dksus.dll?WT.z_header=search_go&amp;lang=en&amp;keywords=PREC009SAAN-RC%20" TargetMode="External"/><Relationship Id="rId77" Type="http://schemas.openxmlformats.org/officeDocument/2006/relationships/hyperlink" Target="http://www.digikey.com/product-detail/en/c-k/PTS645SL50SMTR92-LFS/CKN9088CT-ND/1146811" TargetMode="External"/><Relationship Id="rId78" Type="http://schemas.openxmlformats.org/officeDocument/2006/relationships/hyperlink" Target="http://it.farnell.com/c-k-components/pts645sl50smtr92lfs/interruttore-tattile-spst-0-05a/dp/2435163" TargetMode="External"/><Relationship Id="rId79" Type="http://schemas.openxmlformats.org/officeDocument/2006/relationships/hyperlink" Target="http://www.mouser.com/Search/../ProductDetail/CK-Components/PTS645SL50SMTR-92-LFS/?qs=sGAEpiMZZMsgGjVA3toVBAOa31dqKfOflbI7E2vbKoo%3d" TargetMode="External"/><Relationship Id="rId80" Type="http://schemas.openxmlformats.org/officeDocument/2006/relationships/hyperlink" Target="http://www.newark.com/webapp/wcs/stores/servlet/Search?catalogId=15003&amp;langId=-1&amp;storeId=10194&amp;gs=true&amp;st=PTS645SL50SMTR92%20LFS%20" TargetMode="External"/><Relationship Id="rId81" Type="http://schemas.openxmlformats.org/officeDocument/2006/relationships/hyperlink" Target="http://www.digikey.com/product-detail/en/yageo/RC1206JR-0710KL/311-10KERCT-ND/732156" TargetMode="External"/><Relationship Id="rId82" Type="http://schemas.openxmlformats.org/officeDocument/2006/relationships/hyperlink" Target="http://it.farnell.com/yageo-phycomp/rc1206jr-0710kl/res-film-spesso-10k-5-0-25w-1206/dp/9240640" TargetMode="External"/><Relationship Id="rId83" Type="http://schemas.openxmlformats.org/officeDocument/2006/relationships/hyperlink" Target="http://www.newark.com/yageo/rc1206jr-0710kl/res-thick-film-10k-5-0-25w-1206/dp/68R0303" TargetMode="External"/><Relationship Id="rId84" Type="http://schemas.openxmlformats.org/officeDocument/2006/relationships/hyperlink" Target="http://www.digikey.com/product-detail/en/vishay-sprague/293D105X0016A2TE3/718-1111-1-ND/1559605" TargetMode="External"/><Relationship Id="rId85" Type="http://schemas.openxmlformats.org/officeDocument/2006/relationships/hyperlink" Target="http://it.farnell.com/vishay/293d105x0016a2te3/condensatore-tantalio-1uf-16v/dp/1650988" TargetMode="External"/><Relationship Id="rId86" Type="http://schemas.openxmlformats.org/officeDocument/2006/relationships/hyperlink" Target="http://www.newark.com/vishay/293d105x0016a2te3/tantalum-capacitor-1uf-16v-9-3/dp/27X7890" TargetMode="External"/><Relationship Id="rId87" Type="http://schemas.openxmlformats.org/officeDocument/2006/relationships/hyperlink" Target="http://www.digikey.com/product-detail/en/panasonic-electronic-components/ECH-U1H103JX5/PCF1340CT-ND/353812" TargetMode="External"/><Relationship Id="rId88" Type="http://schemas.openxmlformats.org/officeDocument/2006/relationships/hyperlink" Target="http://it.farnell.com/panasonic-electronic-components/echu1h103jx5/condensatore-film-pps-10nf-50v/dp/9695389" TargetMode="External"/><Relationship Id="rId89" Type="http://schemas.openxmlformats.org/officeDocument/2006/relationships/hyperlink" Target="http://www.mouser.com/Search/Refine.aspx?Keyword=ECH-U1H103JX5%20" TargetMode="External"/><Relationship Id="rId90" Type="http://schemas.openxmlformats.org/officeDocument/2006/relationships/hyperlink" Target="http://www.newark.com/panasonic-electronic-components/ech-u1h103jx5/capacitor-pps-film-0-01uf-50v/dp/96K9300" TargetMode="External"/><Relationship Id="rId91" Type="http://schemas.openxmlformats.org/officeDocument/2006/relationships/hyperlink" Target="http://it.rs-online.com/web/p/condensatori-al-polifenilensolfuro/7128518/" TargetMode="External"/><Relationship Id="rId92" Type="http://schemas.openxmlformats.org/officeDocument/2006/relationships/vmlDrawing" Target="../drawings/vmlDrawing1.vml"/><Relationship Id="rId9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9.140625" outlineLevel="2"/>
    <col min="45" max="45" width="9.140625" outlineLevel="2"/>
  </cols>
  <sheetData>
    <row r="1" spans="1:45">
      <c r="H1" s="2" t="s">
        <v>112</v>
      </c>
      <c r="I1" s="2">
        <v>100</v>
      </c>
    </row>
    <row r="2" spans="1:45">
      <c r="H2" s="3" t="s">
        <v>113</v>
      </c>
      <c r="I2" s="4">
        <f>sum(I7:I35)</f>
        <v>0</v>
      </c>
      <c r="M2" s="4">
        <f>sum(M7:M35)</f>
        <v>0</v>
      </c>
      <c r="S2" s="4">
        <f>sum(S7:S35)</f>
        <v>0</v>
      </c>
      <c r="Y2" s="4">
        <f>sum(Y7:Y35)</f>
        <v>0</v>
      </c>
      <c r="AE2" s="4">
        <f>sum(AE7:AE35)</f>
        <v>0</v>
      </c>
      <c r="AK2" s="4">
        <f>sum(AK7:AK35)</f>
        <v>0</v>
      </c>
      <c r="AQ2" s="4">
        <f>sum(AQ7:AQ35)</f>
        <v>0</v>
      </c>
    </row>
    <row r="3" spans="1:45">
      <c r="H3" s="3" t="s">
        <v>114</v>
      </c>
      <c r="I3" s="5">
        <f>TotalCost/BoardQty</f>
        <v>0</v>
      </c>
    </row>
    <row r="5" spans="1:45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115</v>
      </c>
      <c r="K5" s="7"/>
      <c r="L5" s="7"/>
      <c r="M5" s="7"/>
      <c r="N5" s="7"/>
      <c r="O5" s="7"/>
      <c r="P5" s="8" t="s">
        <v>145</v>
      </c>
      <c r="Q5" s="8"/>
      <c r="R5" s="8"/>
      <c r="S5" s="8"/>
      <c r="T5" s="8"/>
      <c r="U5" s="8"/>
      <c r="V5" s="9" t="s">
        <v>163</v>
      </c>
      <c r="W5" s="9"/>
      <c r="X5" s="9"/>
      <c r="Y5" s="9"/>
      <c r="Z5" s="9"/>
      <c r="AA5" s="9"/>
      <c r="AB5" s="10" t="s">
        <v>176</v>
      </c>
      <c r="AC5" s="10"/>
      <c r="AD5" s="10"/>
      <c r="AE5" s="10"/>
      <c r="AF5" s="10"/>
      <c r="AG5" s="10"/>
      <c r="AH5" s="11" t="s">
        <v>192</v>
      </c>
      <c r="AI5" s="11"/>
      <c r="AJ5" s="11"/>
      <c r="AK5" s="11"/>
      <c r="AL5" s="11"/>
      <c r="AM5" s="11"/>
      <c r="AN5" s="12" t="s">
        <v>203</v>
      </c>
      <c r="AO5" s="12"/>
      <c r="AP5" s="12"/>
      <c r="AQ5" s="12"/>
      <c r="AR5" s="12"/>
      <c r="AS5" s="12"/>
    </row>
    <row r="6" spans="1:45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116</v>
      </c>
      <c r="K6" s="13" t="s">
        <v>117</v>
      </c>
      <c r="L6" s="13" t="s">
        <v>8</v>
      </c>
      <c r="M6" s="13" t="s">
        <v>9</v>
      </c>
      <c r="N6" s="13" t="s">
        <v>118</v>
      </c>
      <c r="O6" s="13" t="s">
        <v>119</v>
      </c>
      <c r="P6" s="13" t="s">
        <v>116</v>
      </c>
      <c r="Q6" s="13" t="s">
        <v>117</v>
      </c>
      <c r="R6" s="13" t="s">
        <v>8</v>
      </c>
      <c r="S6" s="13" t="s">
        <v>9</v>
      </c>
      <c r="T6" s="13" t="s">
        <v>118</v>
      </c>
      <c r="U6" s="13" t="s">
        <v>119</v>
      </c>
      <c r="V6" s="13" t="s">
        <v>116</v>
      </c>
      <c r="W6" s="13" t="s">
        <v>117</v>
      </c>
      <c r="X6" s="13" t="s">
        <v>8</v>
      </c>
      <c r="Y6" s="13" t="s">
        <v>9</v>
      </c>
      <c r="Z6" s="13" t="s">
        <v>118</v>
      </c>
      <c r="AA6" s="13" t="s">
        <v>119</v>
      </c>
      <c r="AB6" s="13" t="s">
        <v>116</v>
      </c>
      <c r="AC6" s="13" t="s">
        <v>117</v>
      </c>
      <c r="AD6" s="13" t="s">
        <v>8</v>
      </c>
      <c r="AE6" s="13" t="s">
        <v>9</v>
      </c>
      <c r="AF6" s="13" t="s">
        <v>118</v>
      </c>
      <c r="AG6" s="13" t="s">
        <v>119</v>
      </c>
      <c r="AH6" s="13" t="s">
        <v>116</v>
      </c>
      <c r="AI6" s="13" t="s">
        <v>117</v>
      </c>
      <c r="AJ6" s="13" t="s">
        <v>8</v>
      </c>
      <c r="AK6" s="13" t="s">
        <v>9</v>
      </c>
      <c r="AL6" s="13" t="s">
        <v>118</v>
      </c>
      <c r="AM6" s="13" t="s">
        <v>119</v>
      </c>
      <c r="AN6" s="13" t="s">
        <v>116</v>
      </c>
      <c r="AO6" s="13" t="s">
        <v>117</v>
      </c>
      <c r="AP6" s="13" t="s">
        <v>8</v>
      </c>
      <c r="AQ6" s="13" t="s">
        <v>9</v>
      </c>
      <c r="AR6" s="13" t="s">
        <v>118</v>
      </c>
      <c r="AS6" s="13" t="s">
        <v>119</v>
      </c>
    </row>
    <row r="7" spans="1:45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7" s="14">
        <f>iferror(G7*H7,"")</f>
        <v>0</v>
      </c>
      <c r="J7">
        <v>5886</v>
      </c>
      <c r="L7" s="14">
        <f>iferror(lookup(if(K7="",G7,K7),{0,1,5,10,25,50,100,500,1000},{0.0,13.18,12.912,10.76,9.9532,9.684,8.339,7.801,7.3975}),"")</f>
        <v>0</v>
      </c>
      <c r="M7" s="14">
        <f>iferror(if(K7="",G7,K7)*L7,"")</f>
        <v>0</v>
      </c>
      <c r="N7" t="s">
        <v>121</v>
      </c>
      <c r="O7" s="15" t="s">
        <v>120</v>
      </c>
      <c r="P7">
        <v>495</v>
      </c>
      <c r="R7" s="14">
        <f>iferror(lookup(if(Q7="",G7,Q7),{0,1,5,10,40,150,400},{0.0,11.004304999999999,10.479269999999998,9.10775,8.111255,7.0718999999999985,6.568294999999999}),"")</f>
        <v>0</v>
      </c>
      <c r="S7" s="14">
        <f>iferror(if(Q7="",G7,Q7)*R7,"")</f>
        <v>0</v>
      </c>
      <c r="T7" t="s">
        <v>146</v>
      </c>
      <c r="U7" s="15" t="s">
        <v>120</v>
      </c>
      <c r="V7">
        <v>1596</v>
      </c>
      <c r="X7" s="14">
        <f>iferror(lookup(if(W7="",G7,W7),{0,1,10,25,50,100,250,500},{0.0,10.76,9.94,9.35,8.81,8.33,7.26,7.23}),"")</f>
        <v>0</v>
      </c>
      <c r="Y7" s="14">
        <f>iferror(if(W7="",G7,W7)*X7,"")</f>
        <v>0</v>
      </c>
      <c r="Z7" t="s">
        <v>164</v>
      </c>
      <c r="AA7" s="15" t="s">
        <v>120</v>
      </c>
      <c r="AG7" s="15" t="s">
        <v>120</v>
      </c>
    </row>
    <row r="8" spans="1:45">
      <c r="A8" t="s">
        <v>14</v>
      </c>
      <c r="B8" t="s">
        <v>15</v>
      </c>
      <c r="D8" t="s">
        <v>16</v>
      </c>
      <c r="F8" t="s">
        <v>17</v>
      </c>
      <c r="G8">
        <f>BoardQty*1</f>
        <v>0</v>
      </c>
      <c r="H8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8" s="14">
        <f>iferror(G8*H8,"")</f>
        <v>0</v>
      </c>
      <c r="J8">
        <v>1719</v>
      </c>
      <c r="L8" s="14">
        <f>iferror(lookup(if(K8="",G8,K8),{0,1,10,100,500,1000,5000},{0.0,0.74,0.675,0.54,0.4482,0.3915,0.351}),"")</f>
        <v>0</v>
      </c>
      <c r="M8" s="14">
        <f>iferror(if(K8="",G8,K8)*L8,"")</f>
        <v>0</v>
      </c>
      <c r="N8" t="s">
        <v>122</v>
      </c>
      <c r="O8" s="15" t="s">
        <v>120</v>
      </c>
      <c r="V8">
        <v>1340</v>
      </c>
      <c r="X8" s="14">
        <f>iferror(lookup(if(W8="",G8,W8),{0,1,10,50,100,200,500,1000,2000,5000},{0.0,0.74,0.675,0.577,0.54,0.499,0.447,0.391,0.377,0.352}),"")</f>
        <v>0</v>
      </c>
      <c r="Y8" s="14">
        <f>iferror(if(W8="",G8,W8)*X8,"")</f>
        <v>0</v>
      </c>
      <c r="Z8" t="s">
        <v>165</v>
      </c>
      <c r="AA8" s="15" t="s">
        <v>120</v>
      </c>
    </row>
    <row r="9" spans="1:45">
      <c r="A9" t="s">
        <v>18</v>
      </c>
      <c r="B9" t="s">
        <v>19</v>
      </c>
      <c r="D9" t="s">
        <v>20</v>
      </c>
      <c r="F9" t="s">
        <v>21</v>
      </c>
      <c r="G9">
        <f>BoardQty*1</f>
        <v>0</v>
      </c>
      <c r="H9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9" s="14">
        <f>iferror(G9*H9,"")</f>
        <v>0</v>
      </c>
      <c r="J9">
        <v>272843</v>
      </c>
      <c r="L9" s="14">
        <f>iferror(lookup(if(K9="",G9,K9),{0,1,10,25,100,250,500,1000,3000,6000,15000,30000,75000,150000},{0.0,0.37,0.27,0.1988,0.1419,0.09648,0.08514,0.06669,0.05934,0.0516,0.04644,0.04128,0.03741,0.03483}),"")</f>
        <v>0</v>
      </c>
      <c r="M9" s="14">
        <f>iferror(if(K9="",G9,K9)*L9,"")</f>
        <v>0</v>
      </c>
      <c r="N9" t="s">
        <v>123</v>
      </c>
      <c r="O9" s="15" t="s">
        <v>120</v>
      </c>
      <c r="V9">
        <v>32457</v>
      </c>
      <c r="X9" s="14">
        <f>iferror(lookup(if(W9="",G9,W9),{0,1,10,100,1000,3000,9000,24000,45000},{0.0,0.4,0.297,0.096,0.075,0.054,0.048,0.045,0.041}),"")</f>
        <v>0</v>
      </c>
      <c r="Y9" s="14">
        <f>iferror(if(W9="",G9,W9)*X9,"")</f>
        <v>0</v>
      </c>
      <c r="Z9" t="s">
        <v>166</v>
      </c>
      <c r="AA9" s="15" t="s">
        <v>120</v>
      </c>
      <c r="AH9">
        <v>350</v>
      </c>
      <c r="AJ9" s="14">
        <f>iferror(lookup(if(AI9="",G9,AI9),{0,1,50,250},{0.0,0.139295,0.139295,0.09214899999999998}),"")</f>
        <v>0</v>
      </c>
      <c r="AK9" s="14">
        <f>iferror(if(AI9="",G9,AI9)*AJ9,"")</f>
        <v>0</v>
      </c>
      <c r="AL9" t="s">
        <v>193</v>
      </c>
      <c r="AM9" s="15" t="s">
        <v>120</v>
      </c>
    </row>
    <row r="10" spans="1:45">
      <c r="A10" t="s">
        <v>22</v>
      </c>
      <c r="B10" t="s">
        <v>23</v>
      </c>
      <c r="D10" t="s">
        <v>20</v>
      </c>
      <c r="F10" t="s">
        <v>24</v>
      </c>
      <c r="G10">
        <f>BoardQty*1</f>
        <v>0</v>
      </c>
      <c r="H10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0" s="14">
        <f>iferror(G10*H10,"")</f>
        <v>0</v>
      </c>
      <c r="J10">
        <v>261819</v>
      </c>
      <c r="L10" s="14">
        <f>iferror(lookup(if(K10="",G10,K10),{0,1,10,25,100,250,500,1000,3000,6000,15000,30000,75000,150000},{0.0,0.39,0.272,0.2356,0.1813,0.14728,0.10876,0.09064,0.0824,0.07416,0.06592,0.0618,0.05562,0.05356}),"")</f>
        <v>0</v>
      </c>
      <c r="M10" s="14">
        <f>iferror(if(K10="",G10,K10)*L10,"")</f>
        <v>0</v>
      </c>
      <c r="N10" t="s">
        <v>124</v>
      </c>
      <c r="O10" s="15" t="s">
        <v>120</v>
      </c>
      <c r="U10" s="15" t="s">
        <v>120</v>
      </c>
      <c r="V10">
        <v>16616</v>
      </c>
      <c r="X10" s="14">
        <f>iferror(lookup(if(W10="",G10,W10),{0,1,10,100,500,1000,3000,9000,24000,45000},{0.0,0.5,0.371,0.14,0.119,0.093,0.067,0.06,0.056,0.054}),"")</f>
        <v>0</v>
      </c>
      <c r="Y10" s="14">
        <f>iferror(if(W10="",G10,W10)*X10,"")</f>
        <v>0</v>
      </c>
      <c r="Z10" t="s">
        <v>167</v>
      </c>
      <c r="AA10" s="15" t="s">
        <v>120</v>
      </c>
      <c r="AB10">
        <v>326</v>
      </c>
      <c r="AD10" s="14">
        <f>iferror(lookup(if(AC10="",G10,AC10),{0,1,10,100,500,1000},{0.0,0.909,0.735,0.564,0.498,0.394}),"")</f>
        <v>0</v>
      </c>
      <c r="AE10" s="14">
        <f>iferror(if(AC10="",G10,AC10)*AD10,"")</f>
        <v>0</v>
      </c>
      <c r="AF10" t="s">
        <v>177</v>
      </c>
      <c r="AG10" s="15" t="s">
        <v>120</v>
      </c>
      <c r="AH10">
        <v>175</v>
      </c>
      <c r="AJ10" s="14">
        <f>iferror(lookup(if(AI10="",G10,AI10),{0,1,25,125},{0.0,0.24001599999999998,0.24001599999999998,0.18429799999999996}),"")</f>
        <v>0</v>
      </c>
      <c r="AK10" s="14">
        <f>iferror(if(AI10="",G10,AI10)*AJ10,"")</f>
        <v>0</v>
      </c>
      <c r="AL10" t="s">
        <v>194</v>
      </c>
      <c r="AM10" s="15" t="s">
        <v>120</v>
      </c>
    </row>
    <row r="11" spans="1:45">
      <c r="A11" t="s">
        <v>25</v>
      </c>
      <c r="B11" t="s">
        <v>26</v>
      </c>
      <c r="D11" t="s">
        <v>27</v>
      </c>
      <c r="F11" t="s">
        <v>28</v>
      </c>
      <c r="G11">
        <f>BoardQty*2</f>
        <v>0</v>
      </c>
      <c r="H11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1" s="14">
        <f>iferror(G11*H11,"")</f>
        <v>0</v>
      </c>
      <c r="J11">
        <v>1242064</v>
      </c>
      <c r="L11" s="14">
        <f>iferror(lookup(if(K11="",G11,K11),{0,1,10,25,50,100,250,500,1000,5000,10000,25000,50000,125000},{0.0,0.1,0.029,0.0212,0.016,0.0118,0.009,0.0072,0.0053,0.0038,0.0033,0.0029,0.00266,0.00261}),"")</f>
        <v>0</v>
      </c>
      <c r="M11" s="14">
        <f>iferror(if(K11="",G11,K11)*L11,"")</f>
        <v>0</v>
      </c>
      <c r="N11" t="s">
        <v>125</v>
      </c>
      <c r="O11" s="15" t="s">
        <v>120</v>
      </c>
      <c r="P11">
        <v>27204</v>
      </c>
      <c r="R11" s="14">
        <f>iferror(lookup(if(Q11="",G11,Q11),{0,1,100,500,1000,2500},{0.0,0.021429999999999998,0.021429999999999998,0.010714999999999999,0.010714999999999999,0.010714999999999999}),"")</f>
        <v>0</v>
      </c>
      <c r="S11" s="14">
        <f>iferror(if(Q11="",G11,Q11)*R11,"")</f>
        <v>0</v>
      </c>
      <c r="T11" t="s">
        <v>147</v>
      </c>
      <c r="U11" s="15" t="s">
        <v>120</v>
      </c>
      <c r="AB11">
        <v>21758</v>
      </c>
      <c r="AD11" s="14">
        <f>iferror(lookup(if(AC11="",G11,AC11),{0,1,10,25,100,250,500,1000,2500},{0.0,0.034,0.034,0.025,0.014,0.011,0.009,0.007,0.006}),"")</f>
        <v>0</v>
      </c>
      <c r="AE11" s="14">
        <f>iferror(if(AC11="",G11,AC11)*AD11,"")</f>
        <v>0</v>
      </c>
      <c r="AF11" t="s">
        <v>178</v>
      </c>
      <c r="AG11" s="15" t="s">
        <v>120</v>
      </c>
      <c r="AH11">
        <v>5</v>
      </c>
      <c r="AJ11" s="14">
        <f>iferror(lookup(if(AI11="",G11,AI11),{0,1,5},{0.0,27.826854999999995,21.933604999999996}),"")</f>
        <v>0</v>
      </c>
      <c r="AK11" s="14">
        <f>iferror(if(AI11="",G11,AI11)*AJ11,"")</f>
        <v>0</v>
      </c>
      <c r="AL11" t="s">
        <v>195</v>
      </c>
      <c r="AM11" s="15" t="s">
        <v>120</v>
      </c>
    </row>
    <row r="12" spans="1:45">
      <c r="A12" t="s">
        <v>29</v>
      </c>
      <c r="B12" t="s">
        <v>30</v>
      </c>
      <c r="D12" t="s">
        <v>31</v>
      </c>
      <c r="F12" t="s">
        <v>32</v>
      </c>
      <c r="G12">
        <f>BoardQty*1</f>
        <v>0</v>
      </c>
      <c r="H12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2" s="14">
        <f>iferror(G12*H12,"")</f>
        <v>0</v>
      </c>
      <c r="O12" s="15" t="s">
        <v>120</v>
      </c>
      <c r="V12">
        <v>0</v>
      </c>
      <c r="X12" s="14">
        <f>iferror(lookup(if(W12="",G12,W12),{0,1,10,25,50,100,250,500,1000},{0.0,3.28,3.11,2.48,2.36,2.17,2.06,1.99,1.59}),"")</f>
        <v>0</v>
      </c>
      <c r="Y12" s="14">
        <f>iferror(if(W12="",G12,W12)*X12,"")</f>
        <v>0</v>
      </c>
      <c r="Z12" t="s">
        <v>168</v>
      </c>
      <c r="AA12" s="15" t="s">
        <v>120</v>
      </c>
    </row>
    <row r="13" spans="1:45">
      <c r="A13" t="s">
        <v>33</v>
      </c>
      <c r="B13" t="s">
        <v>34</v>
      </c>
      <c r="D13" t="s">
        <v>35</v>
      </c>
      <c r="G13">
        <f>BoardQty*1</f>
        <v>0</v>
      </c>
      <c r="H13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3" s="14">
        <f>iferror(G13*H13,"")</f>
        <v>0</v>
      </c>
      <c r="AN13">
        <v>0</v>
      </c>
      <c r="AP13" s="14">
        <f>iferror(lookup(if(AO13="",G13,AO13),{0,1},{0.0,7.99}),"")</f>
        <v>0</v>
      </c>
      <c r="AQ13" s="14">
        <f>iferror(if(AO13="",G13,AO13)*AP13,"")</f>
        <v>0</v>
      </c>
      <c r="AR13" t="s">
        <v>204</v>
      </c>
      <c r="AS13" s="15" t="s">
        <v>120</v>
      </c>
    </row>
    <row r="14" spans="1:45">
      <c r="A14" t="s">
        <v>36</v>
      </c>
      <c r="B14" t="s">
        <v>37</v>
      </c>
      <c r="D14" t="s">
        <v>38</v>
      </c>
      <c r="F14" t="s">
        <v>39</v>
      </c>
      <c r="G14">
        <f>BoardQty*1</f>
        <v>0</v>
      </c>
      <c r="H14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4" s="14">
        <f>iferror(G14*H14,"")</f>
        <v>0</v>
      </c>
      <c r="J14">
        <v>1922374</v>
      </c>
      <c r="L14" s="14">
        <f>iferror(lookup(if(K14="",G14,K14),{0,1,10,25,50,100,250,500,1000,5000,10000,25000,50000,125000},{0.0,0.1,0.019,0.0136,0.0104,0.0077,0.00584,0.00468,0.00345,0.00247,0.00215,0.00189,0.00173,0.00169}),"")</f>
        <v>0</v>
      </c>
      <c r="M14" s="14">
        <f>iferror(if(K14="",G14,K14)*L14,"")</f>
        <v>0</v>
      </c>
      <c r="N14" t="s">
        <v>126</v>
      </c>
      <c r="O14" s="15" t="s">
        <v>120</v>
      </c>
      <c r="P14">
        <v>22215</v>
      </c>
      <c r="R14" s="14">
        <f>iferror(lookup(if(Q14="",G14,Q14),{0,1,100,500,1000,2500},{0.0,0.010714999999999999,0.010714999999999999,0.010714999999999999,0.010714999999999999,0.010714999999999999}),"")</f>
        <v>0</v>
      </c>
      <c r="S14" s="14">
        <f>iferror(if(Q14="",G14,Q14)*R14,"")</f>
        <v>0</v>
      </c>
      <c r="T14" t="s">
        <v>148</v>
      </c>
      <c r="U14" s="15" t="s">
        <v>120</v>
      </c>
      <c r="AB14">
        <v>4184</v>
      </c>
      <c r="AD14" s="14">
        <f>iferror(lookup(if(AC14="",G14,AC14),{0,1,10,25,100,250,500,1000},{0.0,0.093,0.02,0.014,0.008,0.006,0.005,0.004}),"")</f>
        <v>0</v>
      </c>
      <c r="AE14" s="14">
        <f>iferror(if(AC14="",G14,AC14)*AD14,"")</f>
        <v>0</v>
      </c>
      <c r="AF14" t="s">
        <v>179</v>
      </c>
      <c r="AG14" s="15" t="s">
        <v>120</v>
      </c>
      <c r="AH14">
        <v>9</v>
      </c>
      <c r="AJ14" s="14">
        <f>iferror(lookup(if(AI14="",G14,AI14),{0,1,5},{0.0,23.551569999999998,19.447725}),"")</f>
        <v>0</v>
      </c>
      <c r="AK14" s="14">
        <f>iferror(if(AI14="",G14,AI14)*AJ14,"")</f>
        <v>0</v>
      </c>
      <c r="AL14" t="s">
        <v>196</v>
      </c>
      <c r="AM14" s="15" t="s">
        <v>120</v>
      </c>
    </row>
    <row r="15" spans="1:45">
      <c r="A15" t="s">
        <v>40</v>
      </c>
      <c r="B15" t="s">
        <v>41</v>
      </c>
      <c r="D15" t="s">
        <v>38</v>
      </c>
      <c r="F15" t="s">
        <v>42</v>
      </c>
      <c r="G15">
        <f>BoardQty*2</f>
        <v>0</v>
      </c>
      <c r="H15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5" s="14">
        <f>iferror(G15*H15,"")</f>
        <v>0</v>
      </c>
      <c r="J15">
        <v>1384869</v>
      </c>
      <c r="L15" s="14">
        <f>iferror(lookup(if(K15="",G15,K15),{0,1,10,25,50,100,250,500,1000,5000,10000,25000,50000,125000},{0.0,0.1,0.016,0.0116,0.009,0.0066,0.00504,0.00404,0.00297,0.00213,0.00185,0.00162,0.00149,0.00146}),"")</f>
        <v>0</v>
      </c>
      <c r="M15" s="14">
        <f>iferror(if(K15="",G15,K15)*L15,"")</f>
        <v>0</v>
      </c>
      <c r="N15" t="s">
        <v>127</v>
      </c>
      <c r="O15" s="15" t="s">
        <v>120</v>
      </c>
      <c r="P15">
        <v>113338</v>
      </c>
      <c r="R15" s="14">
        <f>iferror(lookup(if(Q15="",G15,Q15),{0,1,100,500,1000,2500,5000,25000,50000},{0.0,0.010714999999999999,0.010714999999999999,0.010714999999999999,0.010714999999999999,0.0,0.0,0.0,0.0}),"")</f>
        <v>0</v>
      </c>
      <c r="S15" s="14">
        <f>iferror(if(Q15="",G15,Q15)*R15,"")</f>
        <v>0</v>
      </c>
      <c r="T15" t="s">
        <v>149</v>
      </c>
      <c r="U15" s="15" t="s">
        <v>120</v>
      </c>
      <c r="AB15">
        <v>6257</v>
      </c>
      <c r="AD15" s="14">
        <f>iferror(lookup(if(AC15="",G15,AC15),{0,1,10,25,100,250,500,1000},{0.0,0.1,0.018,0.012,0.007,0.005,0.004,0.003}),"")</f>
        <v>0</v>
      </c>
      <c r="AE15" s="14">
        <f>iferror(if(AC15="",G15,AC15)*AD15,"")</f>
        <v>0</v>
      </c>
      <c r="AF15" t="s">
        <v>180</v>
      </c>
      <c r="AG15" s="15" t="s">
        <v>120</v>
      </c>
      <c r="AH15">
        <v>8</v>
      </c>
      <c r="AJ15" s="14">
        <f>iferror(lookup(if(AI15="",G15,AI15),{0,1,5},{0.0,23.551569999999998,19.447725}),"")</f>
        <v>0</v>
      </c>
      <c r="AK15" s="14">
        <f>iferror(if(AI15="",G15,AI15)*AJ15,"")</f>
        <v>0</v>
      </c>
      <c r="AL15" t="s">
        <v>197</v>
      </c>
      <c r="AM15" s="15" t="s">
        <v>120</v>
      </c>
    </row>
    <row r="16" spans="1:45">
      <c r="A16" t="s">
        <v>43</v>
      </c>
      <c r="B16" t="s">
        <v>44</v>
      </c>
      <c r="D16" t="s">
        <v>38</v>
      </c>
      <c r="F16" t="s">
        <v>45</v>
      </c>
      <c r="G16">
        <f>BoardQty*1</f>
        <v>0</v>
      </c>
      <c r="H16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6" s="14">
        <f>iferror(G16*H16,"")</f>
        <v>0</v>
      </c>
      <c r="J16">
        <v>31532</v>
      </c>
      <c r="L16" s="14">
        <f>iferror(lookup(if(K16="",G16,K16),{0,1,10,25,50,100,250,500,1000,5000,10000,25000,50000},{0.0,0.1,0.015,0.0108,0.0084,0.0061,0.00468,0.00374,0.00276,0.00198,0.00172,0.00151,0.00141}),"")</f>
        <v>0</v>
      </c>
      <c r="M16" s="14">
        <f>iferror(if(K16="",G16,K16)*L16,"")</f>
        <v>0</v>
      </c>
      <c r="N16" t="s">
        <v>128</v>
      </c>
      <c r="O16" s="15" t="s">
        <v>120</v>
      </c>
    </row>
    <row r="17" spans="1:39">
      <c r="A17" t="s">
        <v>46</v>
      </c>
      <c r="B17" t="s">
        <v>47</v>
      </c>
      <c r="D17" t="s">
        <v>48</v>
      </c>
      <c r="F17" t="s">
        <v>49</v>
      </c>
      <c r="G17">
        <f>BoardQty*1</f>
        <v>0</v>
      </c>
      <c r="H17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7" s="14">
        <f>iferror(G17*H17,"")</f>
        <v>0</v>
      </c>
      <c r="J17">
        <v>5688</v>
      </c>
      <c r="L17" s="14">
        <f>iferror(lookup(if(K17="",G17,K17),{0,1,25,100,2000},{0.0,1.38,1.2668,1.1536,1.21541}),"")</f>
        <v>0</v>
      </c>
      <c r="M17" s="14">
        <f>iferror(if(K17="",G17,K17)*L17,"")</f>
        <v>0</v>
      </c>
      <c r="N17" t="s">
        <v>129</v>
      </c>
      <c r="O17" s="15" t="s">
        <v>120</v>
      </c>
      <c r="P17">
        <v>1629</v>
      </c>
      <c r="R17" s="14">
        <f>iferror(lookup(if(Q17="",G17,Q17),{0,1,10,25,50,100,500},{0.0,3.0216299999999996,2.389445,2.143,1.960845,1.7679749999999996,1.6822549999999998}),"")</f>
        <v>0</v>
      </c>
      <c r="S17" s="14">
        <f>iferror(if(Q17="",G17,Q17)*R17,"")</f>
        <v>0</v>
      </c>
      <c r="T17" t="s">
        <v>150</v>
      </c>
      <c r="U17" s="15" t="s">
        <v>120</v>
      </c>
      <c r="V17">
        <v>0</v>
      </c>
      <c r="X17" s="14">
        <f>iferror(lookup(if(W17="",G17,W17),{0,1,10,25,50,100,250,500,1000,2500},{0.0,2.73,2.44,2.19,2.06,2.0,1.81,1.61,1.36,1.35}),"")</f>
        <v>0</v>
      </c>
      <c r="Y17" s="14">
        <f>iferror(if(W17="",G17,W17)*X17,"")</f>
        <v>0</v>
      </c>
      <c r="Z17" t="s">
        <v>169</v>
      </c>
      <c r="AA17" s="15" t="s">
        <v>120</v>
      </c>
      <c r="AG17" s="15" t="s">
        <v>120</v>
      </c>
    </row>
    <row r="18" spans="1:39">
      <c r="A18" t="s">
        <v>50</v>
      </c>
      <c r="B18" t="s">
        <v>51</v>
      </c>
      <c r="D18" t="s">
        <v>52</v>
      </c>
      <c r="F18" t="s">
        <v>53</v>
      </c>
      <c r="G18">
        <f>BoardQty*1</f>
        <v>0</v>
      </c>
      <c r="H18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8" s="14">
        <f>iferror(G18*H18,"")</f>
        <v>0</v>
      </c>
      <c r="J18">
        <v>1411</v>
      </c>
      <c r="L18" s="14">
        <f>iferror(lookup(if(K18="",G18,K18),{0,1,50,100,250,500,1000},{0.0,0.5,0.417,0.363,0.323,0.283,0.269}),"")</f>
        <v>0</v>
      </c>
      <c r="M18" s="14">
        <f>iferror(if(K18="",G18,K18)*L18,"")</f>
        <v>0</v>
      </c>
      <c r="N18" t="s">
        <v>130</v>
      </c>
      <c r="O18" s="15" t="s">
        <v>120</v>
      </c>
      <c r="U18" s="15" t="s">
        <v>120</v>
      </c>
      <c r="V18">
        <v>1052</v>
      </c>
      <c r="X18" s="14">
        <f>iferror(lookup(if(W18="",G18,W18),{0,1,10,25,50,100,250,500,1000},{0.0,0.456,0.389,0.388,0.387,0.334,0.297,0.26,0.26}),"")</f>
        <v>0</v>
      </c>
      <c r="Y18" s="14">
        <f>iferror(if(W18="",G18,W18)*X18,"")</f>
        <v>0</v>
      </c>
      <c r="Z18" t="s">
        <v>170</v>
      </c>
      <c r="AA18" s="15" t="s">
        <v>120</v>
      </c>
      <c r="AH18">
        <v>20</v>
      </c>
      <c r="AJ18" s="14">
        <f>iferror(lookup(if(AI18="",G18,AI18),{0,1,10,50},{0.0,0.38145399999999996,0.38145399999999996,0.37931099999999995}),"")</f>
        <v>0</v>
      </c>
      <c r="AK18" s="14">
        <f>iferror(if(AI18="",G18,AI18)*AJ18,"")</f>
        <v>0</v>
      </c>
      <c r="AL18" t="s">
        <v>198</v>
      </c>
      <c r="AM18" s="15" t="s">
        <v>120</v>
      </c>
    </row>
    <row r="19" spans="1:39">
      <c r="A19" t="s">
        <v>54</v>
      </c>
      <c r="B19" t="s">
        <v>55</v>
      </c>
      <c r="D19" t="s">
        <v>56</v>
      </c>
      <c r="F19" t="s">
        <v>57</v>
      </c>
      <c r="G19">
        <f>BoardQty*1</f>
        <v>0</v>
      </c>
      <c r="H19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19" s="14">
        <f>iferror(G19*H19,"")</f>
        <v>0</v>
      </c>
      <c r="J19">
        <v>6851</v>
      </c>
      <c r="L19" s="14">
        <f>iferror(lookup(if(K19="",G19,K19),{0,1,10,100,250,500,1000,1250,3000,6000},{0.0,2.46,2.211,1.7771,1.864,1.46002,1.20974,1.165,1.0125,1.053}),"")</f>
        <v>0</v>
      </c>
      <c r="M19" s="14">
        <f>iferror(if(K19="",G19,K19)*L19,"")</f>
        <v>0</v>
      </c>
      <c r="N19" t="s">
        <v>131</v>
      </c>
      <c r="O19" s="15" t="s">
        <v>120</v>
      </c>
      <c r="P19">
        <v>2101</v>
      </c>
      <c r="R19" s="14">
        <f>iferror(lookup(if(Q19="",G19,Q19),{0,1,10,25,50,100,250},{0.0,3.696675,3.3109349999999997,3.0644899999999997,2.9680549999999997,2.65732,2.5073099999999995}),"")</f>
        <v>0</v>
      </c>
      <c r="S19" s="14">
        <f>iferror(if(Q19="",G19,Q19)*R19,"")</f>
        <v>0</v>
      </c>
      <c r="T19" t="s">
        <v>151</v>
      </c>
      <c r="U19" s="15" t="s">
        <v>120</v>
      </c>
      <c r="AB19">
        <v>2101</v>
      </c>
      <c r="AD19" s="14">
        <f>iferror(lookup(if(AC19="",G19,AC19),{0,1,10,25,50,100,250,500,1000},{0.0,2.39,2.14,1.98,1.92,1.72,1.62,1.41,1.02}),"")</f>
        <v>0</v>
      </c>
      <c r="AE19" s="14">
        <f>iferror(if(AC19="",G19,AC19)*AD19,"")</f>
        <v>0</v>
      </c>
      <c r="AF19" t="s">
        <v>181</v>
      </c>
      <c r="AG19" s="15" t="s">
        <v>120</v>
      </c>
    </row>
    <row r="20" spans="1:39">
      <c r="A20" t="s">
        <v>58</v>
      </c>
      <c r="B20" t="s">
        <v>59</v>
      </c>
      <c r="D20" t="s">
        <v>60</v>
      </c>
      <c r="F20" t="s">
        <v>61</v>
      </c>
      <c r="G20">
        <f>BoardQty*1</f>
        <v>0</v>
      </c>
      <c r="H20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0" s="14">
        <f>iferror(G20*H20,"")</f>
        <v>0</v>
      </c>
      <c r="J20">
        <v>1662</v>
      </c>
      <c r="L20" s="14">
        <f>iferror(lookup(if(K20="",G20,K20),{0,1,10,25,50,100,250,500,1000,3000,5000,10000,25000},{0.0,1.06,0.983,0.9072,0.756,0.7106,0.63504,0.54432,0.432,0.4185,0.405,0.3915,0.378}),"")</f>
        <v>0</v>
      </c>
      <c r="M20" s="14">
        <f>iferror(if(K20="",G20,K20)*L20,"")</f>
        <v>0</v>
      </c>
      <c r="N20" t="s">
        <v>132</v>
      </c>
      <c r="O20" s="15" t="s">
        <v>120</v>
      </c>
      <c r="V20">
        <v>5421</v>
      </c>
      <c r="X20" s="14">
        <f>iferror(lookup(if(W20="",G20,W20),{0,1,10,100,500,1000,2000,10000,25000},{0.0,1.08,0.81,0.769,0.621,0.431,0.405,0.391,0.377}),"")</f>
        <v>0</v>
      </c>
      <c r="Y20" s="14">
        <f>iferror(if(W20="",G20,W20)*X20,"")</f>
        <v>0</v>
      </c>
      <c r="Z20" t="s">
        <v>171</v>
      </c>
      <c r="AA20" s="15" t="s">
        <v>120</v>
      </c>
    </row>
    <row r="21" spans="1:39">
      <c r="A21" t="s">
        <v>62</v>
      </c>
      <c r="B21" t="s">
        <v>63</v>
      </c>
      <c r="D21" t="s">
        <v>64</v>
      </c>
      <c r="F21" t="s">
        <v>65</v>
      </c>
      <c r="G21">
        <f>BoardQty*1</f>
        <v>0</v>
      </c>
      <c r="H21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1" s="14">
        <f>iferror(G21*H21,"")</f>
        <v>0</v>
      </c>
      <c r="J21">
        <v>70712</v>
      </c>
      <c r="L21" s="14">
        <f>iferror(lookup(if(K21="",G21,K21),{0,1,10,100,500,1000,5000,10000},{0.0,0.17,0.161,0.0991,0.08202,0.07177,0.06152,0.05981}),"")</f>
        <v>0</v>
      </c>
      <c r="M21" s="14">
        <f>iferror(if(K21="",G21,K21)*L21,"")</f>
        <v>0</v>
      </c>
      <c r="N21" t="s">
        <v>133</v>
      </c>
      <c r="O21" s="15" t="s">
        <v>120</v>
      </c>
      <c r="U21" s="15" t="s">
        <v>120</v>
      </c>
      <c r="AA21" s="15" t="s">
        <v>120</v>
      </c>
      <c r="AB21">
        <v>5095</v>
      </c>
      <c r="AD21" s="14">
        <f>iferror(lookup(if(AC21="",G21,AC21),{0,1,10,25,50,100,250,500,1000},{0.0,0.201,0.197,0.171,0.153,0.143,0.127,0.122,0.1}),"")</f>
        <v>0</v>
      </c>
      <c r="AE21" s="14">
        <f>iferror(if(AC21="",G21,AC21)*AD21,"")</f>
        <v>0</v>
      </c>
      <c r="AF21" t="s">
        <v>182</v>
      </c>
      <c r="AG21" s="15" t="s">
        <v>120</v>
      </c>
      <c r="AH21">
        <v>330</v>
      </c>
      <c r="AJ21" s="14">
        <f>iferror(lookup(if(AI21="",G21,AI21),{0,1,5,125},{0.0,0.10715,0.10715,0.09214899999999998}),"")</f>
        <v>0</v>
      </c>
      <c r="AK21" s="14">
        <f>iferror(if(AI21="",G21,AI21)*AJ21,"")</f>
        <v>0</v>
      </c>
      <c r="AL21" t="s">
        <v>199</v>
      </c>
      <c r="AM21" s="15" t="s">
        <v>120</v>
      </c>
    </row>
    <row r="22" spans="1:39">
      <c r="A22" t="s">
        <v>66</v>
      </c>
      <c r="B22" t="s">
        <v>51</v>
      </c>
      <c r="D22" t="s">
        <v>67</v>
      </c>
      <c r="F22" t="s">
        <v>68</v>
      </c>
      <c r="G22">
        <f>BoardQty*1</f>
        <v>0</v>
      </c>
      <c r="H22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2" s="14">
        <f>iferror(G22*H22,"")</f>
        <v>0</v>
      </c>
      <c r="J22">
        <v>51879</v>
      </c>
      <c r="L22" s="14">
        <f>iferror(lookup(if(K22="",G22,K22),{0,1,10,25,50,100,250,500,1000,2000,4000,10000,14000,50000,100000},{0.0,0.29,0.201,0.1644,0.1404,0.1204,0.10036,0.09032,0.07627,0.0698,0.06457,0.06108,0.05793,0.05235,0.04624}),"")</f>
        <v>0</v>
      </c>
      <c r="M22" s="14">
        <f>iferror(if(K22="",G22,K22)*L22,"")</f>
        <v>0</v>
      </c>
      <c r="N22" t="s">
        <v>134</v>
      </c>
      <c r="O22" s="15" t="s">
        <v>120</v>
      </c>
      <c r="P22">
        <v>1916</v>
      </c>
      <c r="R22" s="14">
        <f>iferror(lookup(if(Q22="",G22,Q22),{0,1,50,100,500,1000},{0.0,0.30644899999999997,0.1810835,0.173583,0.1446525,0.11572199999999999}),"")</f>
        <v>0</v>
      </c>
      <c r="S22" s="14">
        <f>iferror(if(Q22="",G22,Q22)*R22,"")</f>
        <v>0</v>
      </c>
      <c r="T22" t="s">
        <v>152</v>
      </c>
      <c r="U22" s="15" t="s">
        <v>120</v>
      </c>
      <c r="AB22">
        <v>1916</v>
      </c>
      <c r="AD22" s="14">
        <f>iferror(lookup(if(AC22="",G22,AC22),{0,1,50,100,500,1000},{0.0,0.282,0.179,0.116,0.105,0.096}),"")</f>
        <v>0</v>
      </c>
      <c r="AE22" s="14">
        <f>iferror(if(AC22="",G22,AC22)*AD22,"")</f>
        <v>0</v>
      </c>
      <c r="AF22" t="s">
        <v>183</v>
      </c>
      <c r="AG22" s="15" t="s">
        <v>120</v>
      </c>
      <c r="AM22" s="15" t="s">
        <v>120</v>
      </c>
    </row>
    <row r="23" spans="1:39">
      <c r="A23" t="s">
        <v>69</v>
      </c>
      <c r="B23" t="s">
        <v>70</v>
      </c>
      <c r="D23" t="s">
        <v>67</v>
      </c>
      <c r="F23" t="s">
        <v>71</v>
      </c>
      <c r="G23">
        <f>BoardQty*6</f>
        <v>0</v>
      </c>
      <c r="H23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3" s="14">
        <f>iferror(G23*H23,"")</f>
        <v>0</v>
      </c>
      <c r="J23">
        <v>1740</v>
      </c>
      <c r="L23" s="14">
        <f>iferror(lookup(if(K23="",G23,K23),{0,1,10,25,50,100,250,500,1000,2000,4000,10000,14000,50000,100000},{0.0,0.35,0.243,0.1996,0.1702,0.146,0.12164,0.10946,0.09244,0.07614,0.07191,0.06768,0.06557,0.05922,0.05499}),"")</f>
        <v>0</v>
      </c>
      <c r="M23" s="14">
        <f>iferror(if(K23="",G23,K23)*L23,"")</f>
        <v>0</v>
      </c>
      <c r="N23" t="s">
        <v>135</v>
      </c>
      <c r="O23" s="15" t="s">
        <v>120</v>
      </c>
      <c r="P23">
        <v>1572</v>
      </c>
      <c r="R23" s="14">
        <f>iferror(lookup(if(Q23="",G23,Q23),{0,1,50,250,500,1000,2000,10000,20000},{0.0,0.22501499999999997,0.22501499999999997,0.17143999999999998,0.15001,0.12857999999999997,0.10715,0.09643499999999999,0.08571999999999999}),"")</f>
        <v>0</v>
      </c>
      <c r="S23" s="14">
        <f>iferror(if(Q23="",G23,Q23)*R23,"")</f>
        <v>0</v>
      </c>
      <c r="T23" t="s">
        <v>153</v>
      </c>
      <c r="U23" s="15" t="s">
        <v>120</v>
      </c>
      <c r="AB23">
        <v>2999</v>
      </c>
      <c r="AD23" s="14">
        <f>iferror(lookup(if(AC23="",G23,AC23),{0,1,10,100,250,500,1000},{0.0,0.876,0.69,0.416,0.311,0.267,0.208}),"")</f>
        <v>0</v>
      </c>
      <c r="AE23" s="14">
        <f>iferror(if(AC23="",G23,AC23)*AD23,"")</f>
        <v>0</v>
      </c>
      <c r="AF23" t="s">
        <v>184</v>
      </c>
      <c r="AG23" s="15" t="s">
        <v>120</v>
      </c>
    </row>
    <row r="24" spans="1:39">
      <c r="A24" t="s">
        <v>72</v>
      </c>
      <c r="B24" t="s">
        <v>73</v>
      </c>
      <c r="D24" t="s">
        <v>38</v>
      </c>
      <c r="F24" t="s">
        <v>74</v>
      </c>
      <c r="G24">
        <f>BoardQty*2</f>
        <v>0</v>
      </c>
      <c r="H24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4" s="14">
        <f>iferror(G24*H24,"")</f>
        <v>0</v>
      </c>
      <c r="J24">
        <v>26745</v>
      </c>
      <c r="L24" s="14">
        <f>iferror(lookup(if(K24="",G24,K24),{0,1,10,25,50,100,250,500,1000,5000,10000,25000,50000},{0.0,0.1,0.015,0.0108,0.0084,0.0061,0.00468,0.00374,0.00276,0.00198,0.00172,0.00151,0.00141}),"")</f>
        <v>0</v>
      </c>
      <c r="M24" s="14">
        <f>iferror(if(K24="",G24,K24)*L24,"")</f>
        <v>0</v>
      </c>
      <c r="N24" t="s">
        <v>136</v>
      </c>
      <c r="O24" s="15" t="s">
        <v>120</v>
      </c>
      <c r="P24">
        <v>3395</v>
      </c>
      <c r="R24" s="14">
        <f>iferror(lookup(if(Q24="",G24,Q24),{0,1,10,100,500,1000},{0.0,0.06375424999999998,0.03610955,0.021001399999999996,0.01703685,0.015000999999999999}),"")</f>
        <v>0</v>
      </c>
      <c r="S24" s="14">
        <f>iferror(if(Q24="",G24,Q24)*R24,"")</f>
        <v>0</v>
      </c>
      <c r="T24" t="s">
        <v>154</v>
      </c>
      <c r="U24" s="15" t="s">
        <v>120</v>
      </c>
    </row>
    <row r="25" spans="1:39">
      <c r="A25" t="s">
        <v>75</v>
      </c>
      <c r="B25" t="s">
        <v>76</v>
      </c>
      <c r="D25" t="s">
        <v>38</v>
      </c>
      <c r="F25" t="s">
        <v>77</v>
      </c>
      <c r="G25">
        <f>BoardQty*1</f>
        <v>0</v>
      </c>
      <c r="H25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5" s="14">
        <f>iferror(G25*H25,"")</f>
        <v>0</v>
      </c>
      <c r="J25">
        <v>99231</v>
      </c>
      <c r="L25" s="14">
        <f>iferror(lookup(if(K25="",G25,K25),{0,1,10,25,50,100,250,500,1000,5000,10000,25000,50000,125000},{0.0,0.1,0.02,0.0148,0.0112,0.0083,0.00636,0.00508,0.00374,0.00245,0.00213,0.00187,0.00172,0.00168}),"")</f>
        <v>0</v>
      </c>
      <c r="M25" s="14">
        <f>iferror(if(K25="",G25,K25)*L25,"")</f>
        <v>0</v>
      </c>
      <c r="N25" t="s">
        <v>137</v>
      </c>
      <c r="O25" s="15" t="s">
        <v>120</v>
      </c>
      <c r="P25">
        <v>6495</v>
      </c>
      <c r="R25" s="14">
        <f>iferror(lookup(if(Q25="",G25,Q25),{0,1,100,500,1000,2500,5000,25000,50000},{0.0,0.010714999999999999,0.010714999999999999,0.010714999999999999,0.010714999999999999,0.010714999999999999,0.0,0.0,0.0}),"")</f>
        <v>0</v>
      </c>
      <c r="S25" s="14">
        <f>iferror(if(Q25="",G25,Q25)*R25,"")</f>
        <v>0</v>
      </c>
      <c r="T25" t="s">
        <v>155</v>
      </c>
      <c r="U25" s="15" t="s">
        <v>120</v>
      </c>
      <c r="AB25">
        <v>4496</v>
      </c>
      <c r="AD25" s="14">
        <f>iferror(lookup(if(AC25="",G25,AC25),{0,1,10,25,100,250,1000},{0.0,0.021,0.021,0.02,0.012,0.009,0.007}),"")</f>
        <v>0</v>
      </c>
      <c r="AE25" s="14">
        <f>iferror(if(AC25="",G25,AC25)*AD25,"")</f>
        <v>0</v>
      </c>
      <c r="AF25" t="s">
        <v>185</v>
      </c>
      <c r="AG25" s="15" t="s">
        <v>120</v>
      </c>
      <c r="AH25">
        <v>1</v>
      </c>
      <c r="AJ25" s="14">
        <f>iferror(lookup(if(AI25="",G25,AI25),{0,1,5,10},{0.0,11.03645,8.27198,6.06469}),"")</f>
        <v>0</v>
      </c>
      <c r="AK25" s="14">
        <f>iferror(if(AI25="",G25,AI25)*AJ25,"")</f>
        <v>0</v>
      </c>
      <c r="AL25" t="s">
        <v>200</v>
      </c>
      <c r="AM25" s="15" t="s">
        <v>120</v>
      </c>
    </row>
    <row r="26" spans="1:39">
      <c r="A26" t="s">
        <v>78</v>
      </c>
      <c r="B26" t="s">
        <v>79</v>
      </c>
      <c r="D26" t="s">
        <v>67</v>
      </c>
      <c r="F26" t="s">
        <v>80</v>
      </c>
      <c r="G26">
        <f>BoardQty*1</f>
        <v>0</v>
      </c>
      <c r="H26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6" s="14">
        <f>iferror(G26*H26,"")</f>
        <v>0</v>
      </c>
      <c r="J26">
        <v>2184</v>
      </c>
      <c r="L26" s="14">
        <f>iferror(lookup(if(K26="",G26,K26),{0,1,10,25,50,100,250,500,1000,2000,4000,10000,14000,50000,100000},{0.0,0.32,0.223,0.1824,0.1558,0.1335,0.11128,0.10014,0.08457,0.0774,0.0716,0.06773,0.06424,0.05805,0.05128}),"")</f>
        <v>0</v>
      </c>
      <c r="M26" s="14">
        <f>iferror(if(K26="",G26,K26)*L26,"")</f>
        <v>0</v>
      </c>
      <c r="N26" t="s">
        <v>138</v>
      </c>
      <c r="O26" s="15" t="s">
        <v>120</v>
      </c>
      <c r="V26">
        <v>1531</v>
      </c>
      <c r="X26" s="14">
        <f>iferror(lookup(if(W26="",G26,W26),{0,1,10,100,1000,2000,10000},{0.0,0.31,0.151,0.096,0.082,0.071,0.069}),"")</f>
        <v>0</v>
      </c>
      <c r="Y26" s="14">
        <f>iferror(if(W26="",G26,W26)*X26,"")</f>
        <v>0</v>
      </c>
      <c r="Z26" t="s">
        <v>172</v>
      </c>
      <c r="AA26" s="15" t="s">
        <v>120</v>
      </c>
      <c r="AM26" s="15" t="s">
        <v>120</v>
      </c>
    </row>
    <row r="27" spans="1:39">
      <c r="A27" t="s">
        <v>81</v>
      </c>
      <c r="B27" t="s">
        <v>82</v>
      </c>
      <c r="D27" t="s">
        <v>38</v>
      </c>
      <c r="F27" t="s">
        <v>83</v>
      </c>
      <c r="G27">
        <f>BoardQty*2</f>
        <v>0</v>
      </c>
      <c r="H27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7" s="14">
        <f>iferror(G27*H27,"")</f>
        <v>0</v>
      </c>
      <c r="J27">
        <v>301175</v>
      </c>
      <c r="L27" s="14">
        <f>iferror(lookup(if(K27="",G27,K27),{0,1,10,25,50,100,250,500,1000,5000,10000,25000,50000,125000},{0.0,0.1,0.016,0.0116,0.009,0.0066,0.00504,0.00404,0.00297,0.00213,0.00185,0.00162,0.00149,0.00146}),"")</f>
        <v>0</v>
      </c>
      <c r="M27" s="14">
        <f>iferror(if(K27="",G27,K27)*L27,"")</f>
        <v>0</v>
      </c>
      <c r="N27" t="s">
        <v>139</v>
      </c>
      <c r="O27" s="15" t="s">
        <v>120</v>
      </c>
      <c r="P27">
        <v>9513</v>
      </c>
      <c r="R27" s="14">
        <f>iferror(lookup(if(Q27="",G27,Q27),{0,1,100,500,1000,2500,5000,25000,50000},{0.0,0.010714999999999999,0.010714999999999999,0.010714999999999999,0.010714999999999999,0.0,0.0,0.0,0.0}),"")</f>
        <v>0</v>
      </c>
      <c r="S27" s="14">
        <f>iferror(if(Q27="",G27,Q27)*R27,"")</f>
        <v>0</v>
      </c>
      <c r="T27" t="s">
        <v>156</v>
      </c>
      <c r="U27" s="15" t="s">
        <v>120</v>
      </c>
      <c r="V27">
        <v>46591</v>
      </c>
      <c r="X27" s="14">
        <f>iferror(lookup(if(W27="",G27,W27),{0,1,10,100,1000,5000,10000},{0.0,0.1,0.013,0.005,0.003,0.003,0.002}),"")</f>
        <v>0</v>
      </c>
      <c r="Y27" s="14">
        <f>iferror(if(W27="",G27,W27)*X27,"")</f>
        <v>0</v>
      </c>
      <c r="Z27" t="s">
        <v>173</v>
      </c>
      <c r="AA27" s="15" t="s">
        <v>120</v>
      </c>
      <c r="AB27">
        <v>4278</v>
      </c>
      <c r="AD27" s="14">
        <f>iferror(lookup(if(AC27="",G27,AC27),{0,1,10,25,100,250,1000},{0.0,0.015,0.015,0.014,0.008,0.006,0.005}),"")</f>
        <v>0</v>
      </c>
      <c r="AE27" s="14">
        <f>iferror(if(AC27="",G27,AC27)*AD27,"")</f>
        <v>0</v>
      </c>
      <c r="AF27" t="s">
        <v>186</v>
      </c>
      <c r="AG27" s="15" t="s">
        <v>120</v>
      </c>
    </row>
    <row r="28" spans="1:39">
      <c r="A28" t="s">
        <v>84</v>
      </c>
      <c r="B28" t="s">
        <v>85</v>
      </c>
      <c r="D28" t="s">
        <v>86</v>
      </c>
      <c r="G28">
        <f>BoardQty*1</f>
        <v>0</v>
      </c>
      <c r="H28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8" s="14">
        <f>iferror(G28*H28,"")</f>
        <v>0</v>
      </c>
    </row>
    <row r="29" spans="1:39">
      <c r="A29" t="s">
        <v>87</v>
      </c>
      <c r="B29" t="s">
        <v>88</v>
      </c>
      <c r="D29" t="s">
        <v>89</v>
      </c>
      <c r="F29" t="s">
        <v>90</v>
      </c>
      <c r="G29">
        <f>BoardQty*2</f>
        <v>0</v>
      </c>
      <c r="H29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29" s="14">
        <f>iferror(G29*H29,"")</f>
        <v>0</v>
      </c>
      <c r="O29" s="15" t="s">
        <v>120</v>
      </c>
      <c r="P29">
        <v>200</v>
      </c>
      <c r="R29" s="14">
        <f>iferror(lookup(if(Q29="",G29,Q29),{0,1,100,500,1000,2500,5000,10000,20000},{0.0,0.1339375,0.1339375,0.10500699999999999,0.09429199999999999,0.0867915,0.07607649999999999,0.07071899999999999,0.062146999999999994}),"")</f>
        <v>0</v>
      </c>
      <c r="S29" s="14">
        <f>iferror(if(Q29="",G29,Q29)*R29,"")</f>
        <v>0</v>
      </c>
      <c r="T29" t="s">
        <v>157</v>
      </c>
      <c r="U29" s="15" t="s">
        <v>120</v>
      </c>
      <c r="AB29">
        <v>200</v>
      </c>
      <c r="AD29" s="14">
        <f>iferror(lookup(if(AC29="",G29,AC29),{0,1,10,100,500,1000,5000,10000},{0.0,0.221,0.2,0.166,0.136,0.114,0.105,0.1}),"")</f>
        <v>0</v>
      </c>
      <c r="AE29" s="14">
        <f>iferror(if(AC29="",G29,AC29)*AD29,"")</f>
        <v>0</v>
      </c>
      <c r="AF29" t="s">
        <v>187</v>
      </c>
      <c r="AG29" s="15" t="s">
        <v>120</v>
      </c>
    </row>
    <row r="30" spans="1:39">
      <c r="A30" t="s">
        <v>91</v>
      </c>
      <c r="B30" t="s">
        <v>92</v>
      </c>
      <c r="D30" t="s">
        <v>93</v>
      </c>
      <c r="F30" t="s">
        <v>94</v>
      </c>
      <c r="G30">
        <f>BoardQty*2</f>
        <v>0</v>
      </c>
      <c r="H30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0" s="14">
        <f>iferror(G30*H30,"")</f>
        <v>0</v>
      </c>
      <c r="J30">
        <v>8870</v>
      </c>
      <c r="L30" s="14">
        <f>iferror(lookup(if(K30="",G30,K30),{0,1,10,25,50,100,250,500,1000,3000,6000,9000,15000,30000},{0.0,1.01,0.794,0.7272,0.6878,0.5951,0.529,0.44966,0.39675,0.3335,0.31625,0.30475,0.29969,0.29325}),"")</f>
        <v>0</v>
      </c>
      <c r="M30" s="14">
        <f>iferror(if(K30="",G30,K30)*L30,"")</f>
        <v>0</v>
      </c>
      <c r="N30" t="s">
        <v>140</v>
      </c>
      <c r="O30" s="15" t="s">
        <v>120</v>
      </c>
      <c r="P30">
        <v>1075</v>
      </c>
      <c r="R30" s="14">
        <f>iferror(lookup(if(Q30="",G30,Q30),{0,1,50,250,500,1500,3000,15000,30000},{0.0,0.653615,0.653615,0.5250349999999999,0.47145999999999993,0.38573999999999997,0.34287999999999996,0.332165,0.32144999999999996}),"")</f>
        <v>0</v>
      </c>
      <c r="S30" s="14">
        <f>iferror(if(Q30="",G30,Q30)*R30,"")</f>
        <v>0</v>
      </c>
      <c r="T30" t="s">
        <v>158</v>
      </c>
      <c r="U30" s="15" t="s">
        <v>120</v>
      </c>
      <c r="AB30">
        <v>625</v>
      </c>
      <c r="AD30" s="14">
        <f>iferror(lookup(if(AC30="",G30,AC30),{0,1,100,500,1000},{0.0,1.0,0.796,0.611,0.437}),"")</f>
        <v>0</v>
      </c>
      <c r="AE30" s="14">
        <f>iferror(if(AC30="",G30,AC30)*AD30,"")</f>
        <v>0</v>
      </c>
      <c r="AF30" t="s">
        <v>188</v>
      </c>
      <c r="AG30" s="15" t="s">
        <v>120</v>
      </c>
      <c r="AH30">
        <v>45</v>
      </c>
      <c r="AJ30" s="14">
        <f>iferror(lookup(if(AI30="",G30,AI30),{0,1,5,25},{0.0,0.362167,0.362167,0.355738}),"")</f>
        <v>0</v>
      </c>
      <c r="AK30" s="14">
        <f>iferror(if(AI30="",G30,AI30)*AJ30,"")</f>
        <v>0</v>
      </c>
      <c r="AL30" t="s">
        <v>201</v>
      </c>
      <c r="AM30" s="15" t="s">
        <v>120</v>
      </c>
    </row>
    <row r="31" spans="1:39">
      <c r="A31" t="s">
        <v>95</v>
      </c>
      <c r="B31" t="s">
        <v>96</v>
      </c>
      <c r="D31" t="s">
        <v>97</v>
      </c>
      <c r="F31" t="s">
        <v>98</v>
      </c>
      <c r="G31">
        <f>BoardQty*1</f>
        <v>0</v>
      </c>
      <c r="H31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1" s="14">
        <f>iferror(G31*H31,"")</f>
        <v>0</v>
      </c>
      <c r="O31" s="15" t="s">
        <v>120</v>
      </c>
    </row>
    <row r="32" spans="1:39">
      <c r="A32" t="s">
        <v>99</v>
      </c>
      <c r="B32" t="s">
        <v>100</v>
      </c>
      <c r="D32" t="s">
        <v>101</v>
      </c>
      <c r="F32" t="s">
        <v>102</v>
      </c>
      <c r="G32">
        <f>BoardQty*2</f>
        <v>0</v>
      </c>
      <c r="H32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2" s="14">
        <f>iferror(G32*H32,"")</f>
        <v>0</v>
      </c>
      <c r="J32">
        <v>16996</v>
      </c>
      <c r="L32" s="14">
        <f>iferror(lookup(if(K32="",G32,K32),{0,1,10,25,50,100,250,500,1000,5000},{0.0,0.29,0.28,0.2704,0.2602,0.2503,0.23024,0.2002,0.15925,0.13195}),"")</f>
        <v>0</v>
      </c>
      <c r="M32" s="14">
        <f>iferror(if(K32="",G32,K32)*L32,"")</f>
        <v>0</v>
      </c>
      <c r="N32" t="s">
        <v>141</v>
      </c>
      <c r="O32" s="15" t="s">
        <v>120</v>
      </c>
      <c r="P32">
        <v>17</v>
      </c>
      <c r="R32" s="14">
        <f>iferror(lookup(if(Q32="",G32,Q32),{0,1,80,250,700,2000,7000,14000},{0.0,0.246445,0.246445,0.23572999999999997,0.19286999999999999,0.18215499999999998,0.17143999999999998,0.17143999999999998}),"")</f>
        <v>0</v>
      </c>
      <c r="S32" s="14">
        <f>iferror(if(Q32="",G32,Q32)*R32,"")</f>
        <v>0</v>
      </c>
      <c r="T32" t="s">
        <v>159</v>
      </c>
      <c r="U32" s="15" t="s">
        <v>120</v>
      </c>
      <c r="V32">
        <v>5320</v>
      </c>
      <c r="X32" s="14">
        <f>iferror(lookup(if(W32="",G32,W32),{0,1,25,50,100,250,500,1000,2000,5000},{0.0,0.28,0.27,0.26,0.25,0.23,0.2,0.159,0.155,0.131}),"")</f>
        <v>0</v>
      </c>
      <c r="Y32" s="14">
        <f>iferror(if(W32="",G32,W32)*X32,"")</f>
        <v>0</v>
      </c>
      <c r="Z32" t="s">
        <v>174</v>
      </c>
      <c r="AA32" s="15" t="s">
        <v>120</v>
      </c>
      <c r="AG32" s="15" t="s">
        <v>120</v>
      </c>
    </row>
    <row r="33" spans="1:43">
      <c r="A33" t="s">
        <v>103</v>
      </c>
      <c r="B33" t="s">
        <v>104</v>
      </c>
      <c r="D33" t="s">
        <v>27</v>
      </c>
      <c r="F33" t="s">
        <v>105</v>
      </c>
      <c r="G33">
        <f>BoardQty*4</f>
        <v>0</v>
      </c>
      <c r="H33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3" s="14">
        <f>iferror(G33*H33,"")</f>
        <v>0</v>
      </c>
      <c r="J33">
        <v>1139815</v>
      </c>
      <c r="L33" s="14">
        <f>iferror(lookup(if(K33="",G33,K33),{0,1,10,25,50,100,250,500,1000,5000,10000,25000,50000,125000},{0.0,0.1,0.022,0.016,0.0122,0.009,0.00684,0.00548,0.00403,0.00289,0.00251,0.0022,0.00202,0.00198}),"")</f>
        <v>0</v>
      </c>
      <c r="M33" s="14">
        <f>iferror(if(K33="",G33,K33)*L33,"")</f>
        <v>0</v>
      </c>
      <c r="N33" t="s">
        <v>142</v>
      </c>
      <c r="O33" s="15" t="s">
        <v>120</v>
      </c>
      <c r="P33">
        <v>26256</v>
      </c>
      <c r="R33" s="14">
        <f>iferror(lookup(if(Q33="",G33,Q33),{0,1,100,500,1000,2500,5000,25000,50000},{0.0,0.010714999999999999,0.010714999999999999,0.010714999999999999,0.010714999999999999,0.010714999999999999,0.0,0.0,0.0}),"")</f>
        <v>0</v>
      </c>
      <c r="S33" s="14">
        <f>iferror(if(Q33="",G33,Q33)*R33,"")</f>
        <v>0</v>
      </c>
      <c r="T33" t="s">
        <v>160</v>
      </c>
      <c r="U33" s="15" t="s">
        <v>120</v>
      </c>
      <c r="AB33">
        <v>8449</v>
      </c>
      <c r="AD33" s="14">
        <f>iferror(lookup(if(AC33="",G33,AC33),{0,1,10,25,100,250,500,1000},{0.0,0.094,0.023,0.016,0.009,0.007,0.006,0.004}),"")</f>
        <v>0</v>
      </c>
      <c r="AE33" s="14">
        <f>iferror(if(AC33="",G33,AC33)*AD33,"")</f>
        <v>0</v>
      </c>
      <c r="AF33" t="s">
        <v>189</v>
      </c>
      <c r="AG33" s="15" t="s">
        <v>120</v>
      </c>
    </row>
    <row r="34" spans="1:43">
      <c r="A34" t="s">
        <v>106</v>
      </c>
      <c r="B34" t="s">
        <v>107</v>
      </c>
      <c r="D34" t="s">
        <v>67</v>
      </c>
      <c r="F34" t="s">
        <v>108</v>
      </c>
      <c r="G34">
        <f>BoardQty*1</f>
        <v>0</v>
      </c>
      <c r="H34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4" s="14">
        <f>iferror(G34*H34,"")</f>
        <v>0</v>
      </c>
      <c r="J34">
        <v>225</v>
      </c>
      <c r="L34" s="14">
        <f>iferror(lookup(if(K34="",G34,K34),{0,1,10,25,50,100,250,500,1000,2000,4000,10000,14000,50000,100000},{0.0,0.31,0.217,0.1784,0.1522,0.1304,0.10868,0.0978,0.08259,0.0756,0.06993,0.06615,0.06275,0.0567,0.05009}),"")</f>
        <v>0</v>
      </c>
      <c r="M34" s="14">
        <f>iferror(if(K34="",G34,K34)*L34,"")</f>
        <v>0</v>
      </c>
      <c r="N34" t="s">
        <v>143</v>
      </c>
      <c r="O34" s="15" t="s">
        <v>120</v>
      </c>
      <c r="P34">
        <v>6140</v>
      </c>
      <c r="R34" s="14">
        <f>iferror(lookup(if(Q34="",G34,Q34),{0,1,50,250,500,1000,2000,10000,20000},{0.0,0.18215499999999998,0.18215499999999998,0.139295,0.12857999999999997,0.10715,0.09643499999999999,0.08571999999999999,0.075005}),"")</f>
        <v>0</v>
      </c>
      <c r="S34" s="14">
        <f>iferror(if(Q34="",G34,Q34)*R34,"")</f>
        <v>0</v>
      </c>
      <c r="T34" t="s">
        <v>161</v>
      </c>
      <c r="U34" s="15" t="s">
        <v>120</v>
      </c>
      <c r="AB34">
        <v>4000</v>
      </c>
      <c r="AD34" s="14">
        <f>iferror(lookup(if(AC34="",G34,AC34),{0,1,2000,4000,8000,12000},{0.0,0.118,0.118,0.112,0.108,0.105}),"")</f>
        <v>0</v>
      </c>
      <c r="AE34" s="14">
        <f>iferror(if(AC34="",G34,AC34)*AD34,"")</f>
        <v>0</v>
      </c>
      <c r="AF34" t="s">
        <v>190</v>
      </c>
      <c r="AG34" s="15" t="s">
        <v>120</v>
      </c>
    </row>
    <row r="35" spans="1:43">
      <c r="A35" t="s">
        <v>109</v>
      </c>
      <c r="B35" t="s">
        <v>110</v>
      </c>
      <c r="D35" t="s">
        <v>67</v>
      </c>
      <c r="F35" t="s">
        <v>111</v>
      </c>
      <c r="G35">
        <f>BoardQty*1</f>
        <v>0</v>
      </c>
      <c r="H35" s="14">
        <f>MINA(INDIRECT(ADDRESS(ROW(),COLUMN(digikey_part_data)+2)),INDIRECT(ADDRESS(ROW(),COLUMN(newark_part_data)+2)),INDIRECT(ADDRESS(ROW(),COLUMN(mouser_part_data)+2)),INDIRECT(ADDRESS(ROW(),COLUMN(rs_part_data)+2)),INDIRECT(ADDRESS(ROW(),COLUMN(farnell_part_data)+2)),INDIRECT(ADDRESS(ROW(),COLUMN(local_part_data)+2)))</f>
        <v>0</v>
      </c>
      <c r="I35" s="14">
        <f>iferror(G35*H35,"")</f>
        <v>0</v>
      </c>
      <c r="J35">
        <v>44992</v>
      </c>
      <c r="L35" s="14">
        <f>iferror(lookup(if(K35="",G35,K35),{0,1,10,25,50,100,250,500,1000,3000,6000,9000,15000,30000,75000},{0.0,0.48,0.339,0.2888,0.256,0.2229,0.18992,0.16514,0.14037,0.11488,0.1077,0.10052,0.09873,0.09693,0.09334}),"")</f>
        <v>0</v>
      </c>
      <c r="M35" s="14">
        <f>iferror(if(K35="",G35,K35)*L35,"")</f>
        <v>0</v>
      </c>
      <c r="N35" t="s">
        <v>144</v>
      </c>
      <c r="O35" s="15" t="s">
        <v>120</v>
      </c>
      <c r="P35">
        <v>5314</v>
      </c>
      <c r="R35" s="14">
        <f>iferror(lookup(if(Q35="",G35,Q35),{0,1,50,250,500,1500,3000,15000,30000},{0.0,0.246445,0.246445,0.18215499999999998,0.139295,0.12857999999999997,0.10715,0.09643499999999999,0.09643499999999999}),"")</f>
        <v>0</v>
      </c>
      <c r="S35" s="14">
        <f>iferror(if(Q35="",G35,Q35)*R35,"")</f>
        <v>0</v>
      </c>
      <c r="T35" t="s">
        <v>162</v>
      </c>
      <c r="U35" s="15" t="s">
        <v>120</v>
      </c>
      <c r="V35">
        <v>8283</v>
      </c>
      <c r="X35" s="14">
        <f>iferror(lookup(if(W35="",G35,W35),{0,1,10,100,500,1000,3000,9000,24000,45000},{0.0,0.61,0.35,0.236,0.214,0.197,0.131,0.12,0.118,0.116}),"")</f>
        <v>0</v>
      </c>
      <c r="Y35" s="14">
        <f>iferror(if(W35="",G35,W35)*X35,"")</f>
        <v>0</v>
      </c>
      <c r="Z35" t="s">
        <v>175</v>
      </c>
      <c r="AA35" s="15" t="s">
        <v>120</v>
      </c>
      <c r="AB35">
        <v>2927</v>
      </c>
      <c r="AD35" s="14">
        <f>iferror(lookup(if(AC35="",G35,AC35),{0,1,10,25,50,100,500,1000},{0.0,0.61,0.35,0.312,0.274,0.236,0.214,0.197}),"")</f>
        <v>0</v>
      </c>
      <c r="AE35" s="14">
        <f>iferror(if(AC35="",G35,AC35)*AD35,"")</f>
        <v>0</v>
      </c>
      <c r="AF35" t="s">
        <v>191</v>
      </c>
      <c r="AG35" s="15" t="s">
        <v>120</v>
      </c>
      <c r="AH35">
        <v>1040</v>
      </c>
      <c r="AJ35" s="14">
        <f>iferror(lookup(if(AI35="",G35,AI35),{0,1,10,50},{0.0,0.34287999999999996,0.34287999999999996,0.2882335}),"")</f>
        <v>0</v>
      </c>
      <c r="AK35" s="14">
        <f>iferror(if(AI35="",G35,AI35)*AJ35,"")</f>
        <v>0</v>
      </c>
      <c r="AL35" t="s">
        <v>202</v>
      </c>
      <c r="AM35" s="15" t="s">
        <v>120</v>
      </c>
    </row>
    <row r="37" spans="1:43">
      <c r="K37">
        <f t="array" ref="K37">IFERROR(CONCATENATE(TEXT(INDEX($K$7:$K$35,SMALL(IF($N$7:$N$35&lt;&gt;"",IF($K$7:$K$35&lt;&gt;"",ROW($K$7:$K$35)-MIN(ROW($K$7:$K$35))+1,""),""),ROW()-ROW(A$37)+1)),"##0"),","),"")</f>
        <v>0</v>
      </c>
      <c r="L37">
        <f t="array" ref="L37">IFERROR(CONCATENATE((INDEX($N$7:$N$35,SMALL(IF($N$7:$N$35&lt;&gt;"",IF($K$7:$K$35&lt;&gt;"",ROW($K$7:$K$35)-MIN(ROW($K$7:$K$35))+1,""),""),ROW()-ROW(A$37)+1))),","),"")</f>
        <v>0</v>
      </c>
      <c r="M37">
        <f t="array" ref="M37">IFERROR(CONCATENATE((INDEX($A$7:$A$35,SMALL(IF($N$7:$N$35&lt;&gt;"",IF($K$7:$K$35&lt;&gt;"",ROW($K$7:$K$35)-MIN(ROW($K$7:$K$35))+1,""),""),ROW()-ROW(A$37)+1))),),"")</f>
        <v>0</v>
      </c>
      <c r="Q37">
        <f t="array" ref="Q37">IFERROR(CONCATENATE((INDEX($T$7:$T$35,SMALL(IF($T$7:$T$35&lt;&gt;"",IF($Q$7:$Q$35&lt;&gt;"",ROW($Q$7:$Q$35)-MIN(ROW($Q$7:$Q$35))+1,""),""),ROW()-ROW(A$37)+1)))," "),"")</f>
        <v>0</v>
      </c>
      <c r="R37">
        <f t="array" ref="R37">IFERROR(CONCATENATE(TEXT(INDEX($Q$7:$Q$35,SMALL(IF($T$7:$T$35&lt;&gt;"",IF($Q$7:$Q$35&lt;&gt;"",ROW($Q$7:$Q$35)-MIN(ROW($Q$7:$Q$35))+1,""),""),ROW()-ROW(A$37)+1)),"##0")," "),"")</f>
        <v>0</v>
      </c>
      <c r="S37">
        <f t="array" ref="S37">IFERROR(CONCATENATE((INDEX($A$7:$A$35,SMALL(IF($T$7:$T$35&lt;&gt;"",IF($Q$7:$Q$35&lt;&gt;"",ROW($Q$7:$Q$35)-MIN(ROW($Q$7:$Q$35))+1,""),""),ROW()-ROW(A$37)+1))),),"")</f>
        <v>0</v>
      </c>
      <c r="W37">
        <f t="array" ref="W37">IFERROR(CONCATENATE((INDEX($Z$7:$Z$35,SMALL(IF($Z$7:$Z$35&lt;&gt;"",IF($W$7:$W$35&lt;&gt;"",ROW($W$7:$W$35)-MIN(ROW($W$7:$W$35))+1,""),""),ROW()-ROW(A$37)+1)))," "),"")</f>
        <v>0</v>
      </c>
      <c r="X37">
        <f t="array" ref="X37">IFERROR(CONCATENATE(TEXT(INDEX($W$7:$W$35,SMALL(IF($Z$7:$Z$35&lt;&gt;"",IF($W$7:$W$35&lt;&gt;"",ROW($W$7:$W$35)-MIN(ROW($W$7:$W$35))+1,""),""),ROW()-ROW(A$37)+1)),"##0")," "),"")</f>
        <v>0</v>
      </c>
      <c r="Y37">
        <f t="array" ref="Y37">IFERROR(CONCATENATE((INDEX($A$7:$A$35,SMALL(IF($Z$7:$Z$35&lt;&gt;"",IF($W$7:$W$35&lt;&gt;"",ROW($W$7:$W$35)-MIN(ROW($W$7:$W$35))+1,""),""),ROW()-ROW(A$37)+1))),),"")</f>
        <v>0</v>
      </c>
      <c r="AC37">
        <f t="array" ref="AC37">IFERROR(CONCATENATE((INDEX($AF$7:$AF$35,SMALL(IF($AF$7:$AF$35&lt;&gt;"",IF($AC$7:$AC$35&lt;&gt;"",ROW($AC$7:$AC$35)-MIN(ROW($AC$7:$AC$35))+1,""),""),ROW()-ROW(A$37)+1))),","),"")</f>
        <v>0</v>
      </c>
      <c r="AD37">
        <f t="array" ref="AD37">IFERROR(CONCATENATE(TEXT(INDEX($AC$7:$AC$35,SMALL(IF($AF$7:$AF$35&lt;&gt;"",IF($AC$7:$AC$35&lt;&gt;"",ROW($AC$7:$AC$35)-MIN(ROW($AC$7:$AC$35))+1,""),""),ROW()-ROW(A$37)+1)),"##0"),","),"")</f>
        <v>0</v>
      </c>
      <c r="AE37">
        <f t="array" ref="AE37">IFERROR(CONCATENATE((INDEX($A$7:$A$35,SMALL(IF($AF$7:$AF$35&lt;&gt;"",IF($AC$7:$AC$35&lt;&gt;"",ROW($AC$7:$AC$35)-MIN(ROW($AC$7:$AC$35))+1,""),""),ROW()-ROW(A$37)+1))),),"")</f>
        <v>0</v>
      </c>
      <c r="AI37">
        <f t="array" ref="AI37">IFERROR(CONCATENATE((INDEX($AL$7:$AL$35,SMALL(IF($AL$7:$AL$35&lt;&gt;"",IF($AI$7:$AI$35&lt;&gt;"",ROW($AI$7:$AI$35)-MIN(ROW($AI$7:$AI$35))+1,""),""),ROW()-ROW(A$37)+1)))," "),"")</f>
        <v>0</v>
      </c>
      <c r="AJ37">
        <f t="array" ref="AJ37">IFERROR(CONCATENATE(TEXT(INDEX($AI$7:$AI$35,SMALL(IF($AL$7:$AL$35&lt;&gt;"",IF($AI$7:$AI$35&lt;&gt;"",ROW($AI$7:$AI$35)-MIN(ROW($AI$7:$AI$35))+1,""),""),ROW()-ROW(A$37)+1)),"##0")," "),"")</f>
        <v>0</v>
      </c>
      <c r="AK37">
        <f t="array" ref="AK37">IFERROR(CONCATENATE((INDEX($A$7:$A$35,SMALL(IF($AL$7:$AL$35&lt;&gt;"",IF($AI$7:$AI$35&lt;&gt;"",ROW($AI$7:$AI$35)-MIN(ROW($AI$7:$AI$35))+1,""),""),ROW()-ROW(A$37)+1))),),"")</f>
        <v>0</v>
      </c>
      <c r="AO37">
        <f t="array" ref="AO37">IFERROR(CONCATENATE(TEXT(INDEX($AO$7:$AO$35,SMALL(IF($AR$7:$AR$35&lt;&gt;"",IF($AO$7:$AO$35&lt;&gt;"",ROW($AO$7:$AO$35)-MIN(ROW($AO$7:$AO$35))+1,""),""),ROW()-ROW(A$37)+1)),"##0"),),"")</f>
        <v>0</v>
      </c>
      <c r="AP37">
        <f t="array" ref="AP37">IFERROR(CONCATENATE((INDEX($AR$7:$AR$35,SMALL(IF($AR$7:$AR$35&lt;&gt;"",IF($AO$7:$AO$35&lt;&gt;"",ROW($AO$7:$AO$35)-MIN(ROW($AO$7:$AO$35))+1,""),""),ROW()-ROW(A$37)+1))),),"")</f>
        <v>0</v>
      </c>
      <c r="AQ37">
        <f t="array" ref="AQ37">IFERROR(CONCATENATE((INDEX($A$7:$A$35,SMALL(IF($AR$7:$AR$35&lt;&gt;"",IF($AO$7:$AO$35&lt;&gt;"",ROW($AO$7:$AO$35)-MIN(ROW($AO$7:$AO$35))+1,""),""),ROW()-ROW(A$37)+1))),),"")</f>
        <v>0</v>
      </c>
    </row>
    <row r="38" spans="1:43">
      <c r="K38">
        <f t="array" ref="K38">IFERROR(CONCATENATE(TEXT(INDEX($K$7:$K$35,SMALL(IF($N$7:$N$35&lt;&gt;"",IF($K$7:$K$35&lt;&gt;"",ROW($K$7:$K$35)-MIN(ROW($K$7:$K$35))+1,""),""),ROW()-ROW(A$37)+1)),"##0"),","),"")</f>
        <v>0</v>
      </c>
      <c r="L38">
        <f t="array" ref="L38">IFERROR(CONCATENATE((INDEX($N$7:$N$35,SMALL(IF($N$7:$N$35&lt;&gt;"",IF($K$7:$K$35&lt;&gt;"",ROW($K$7:$K$35)-MIN(ROW($K$7:$K$35))+1,""),""),ROW()-ROW(A$37)+1))),","),"")</f>
        <v>0</v>
      </c>
      <c r="M38">
        <f t="array" ref="M38">IFERROR(CONCATENATE((INDEX($A$7:$A$35,SMALL(IF($N$7:$N$35&lt;&gt;"",IF($K$7:$K$35&lt;&gt;"",ROW($K$7:$K$35)-MIN(ROW($K$7:$K$35))+1,""),""),ROW()-ROW(A$37)+1))),),"")</f>
        <v>0</v>
      </c>
      <c r="Q38">
        <f t="array" ref="Q38">IFERROR(CONCATENATE((INDEX($T$7:$T$35,SMALL(IF($T$7:$T$35&lt;&gt;"",IF($Q$7:$Q$35&lt;&gt;"",ROW($Q$7:$Q$35)-MIN(ROW($Q$7:$Q$35))+1,""),""),ROW()-ROW(A$37)+1)))," "),"")</f>
        <v>0</v>
      </c>
      <c r="R38">
        <f t="array" ref="R38">IFERROR(CONCATENATE(TEXT(INDEX($Q$7:$Q$35,SMALL(IF($T$7:$T$35&lt;&gt;"",IF($Q$7:$Q$35&lt;&gt;"",ROW($Q$7:$Q$35)-MIN(ROW($Q$7:$Q$35))+1,""),""),ROW()-ROW(A$37)+1)),"##0")," "),"")</f>
        <v>0</v>
      </c>
      <c r="S38">
        <f t="array" ref="S38">IFERROR(CONCATENATE((INDEX($A$7:$A$35,SMALL(IF($T$7:$T$35&lt;&gt;"",IF($Q$7:$Q$35&lt;&gt;"",ROW($Q$7:$Q$35)-MIN(ROW($Q$7:$Q$35))+1,""),""),ROW()-ROW(A$37)+1))),),"")</f>
        <v>0</v>
      </c>
      <c r="W38">
        <f t="array" ref="W38">IFERROR(CONCATENATE((INDEX($Z$7:$Z$35,SMALL(IF($Z$7:$Z$35&lt;&gt;"",IF($W$7:$W$35&lt;&gt;"",ROW($W$7:$W$35)-MIN(ROW($W$7:$W$35))+1,""),""),ROW()-ROW(A$37)+1)))," "),"")</f>
        <v>0</v>
      </c>
      <c r="X38">
        <f t="array" ref="X38">IFERROR(CONCATENATE(TEXT(INDEX($W$7:$W$35,SMALL(IF($Z$7:$Z$35&lt;&gt;"",IF($W$7:$W$35&lt;&gt;"",ROW($W$7:$W$35)-MIN(ROW($W$7:$W$35))+1,""),""),ROW()-ROW(A$37)+1)),"##0")," "),"")</f>
        <v>0</v>
      </c>
      <c r="Y38">
        <f t="array" ref="Y38">IFERROR(CONCATENATE((INDEX($A$7:$A$35,SMALL(IF($Z$7:$Z$35&lt;&gt;"",IF($W$7:$W$35&lt;&gt;"",ROW($W$7:$W$35)-MIN(ROW($W$7:$W$35))+1,""),""),ROW()-ROW(A$37)+1))),),"")</f>
        <v>0</v>
      </c>
      <c r="AC38">
        <f t="array" ref="AC38">IFERROR(CONCATENATE((INDEX($AF$7:$AF$35,SMALL(IF($AF$7:$AF$35&lt;&gt;"",IF($AC$7:$AC$35&lt;&gt;"",ROW($AC$7:$AC$35)-MIN(ROW($AC$7:$AC$35))+1,""),""),ROW()-ROW(A$37)+1))),","),"")</f>
        <v>0</v>
      </c>
      <c r="AD38">
        <f t="array" ref="AD38">IFERROR(CONCATENATE(TEXT(INDEX($AC$7:$AC$35,SMALL(IF($AF$7:$AF$35&lt;&gt;"",IF($AC$7:$AC$35&lt;&gt;"",ROW($AC$7:$AC$35)-MIN(ROW($AC$7:$AC$35))+1,""),""),ROW()-ROW(A$37)+1)),"##0"),","),"")</f>
        <v>0</v>
      </c>
      <c r="AE38">
        <f t="array" ref="AE38">IFERROR(CONCATENATE((INDEX($A$7:$A$35,SMALL(IF($AF$7:$AF$35&lt;&gt;"",IF($AC$7:$AC$35&lt;&gt;"",ROW($AC$7:$AC$35)-MIN(ROW($AC$7:$AC$35))+1,""),""),ROW()-ROW(A$37)+1))),),"")</f>
        <v>0</v>
      </c>
      <c r="AI38">
        <f t="array" ref="AI38">IFERROR(CONCATENATE((INDEX($AL$7:$AL$35,SMALL(IF($AL$7:$AL$35&lt;&gt;"",IF($AI$7:$AI$35&lt;&gt;"",ROW($AI$7:$AI$35)-MIN(ROW($AI$7:$AI$35))+1,""),""),ROW()-ROW(A$37)+1)))," "),"")</f>
        <v>0</v>
      </c>
      <c r="AJ38">
        <f t="array" ref="AJ38">IFERROR(CONCATENATE(TEXT(INDEX($AI$7:$AI$35,SMALL(IF($AL$7:$AL$35&lt;&gt;"",IF($AI$7:$AI$35&lt;&gt;"",ROW($AI$7:$AI$35)-MIN(ROW($AI$7:$AI$35))+1,""),""),ROW()-ROW(A$37)+1)),"##0")," "),"")</f>
        <v>0</v>
      </c>
      <c r="AK38">
        <f t="array" ref="AK38">IFERROR(CONCATENATE((INDEX($A$7:$A$35,SMALL(IF($AL$7:$AL$35&lt;&gt;"",IF($AI$7:$AI$35&lt;&gt;"",ROW($AI$7:$AI$35)-MIN(ROW($AI$7:$AI$35))+1,""),""),ROW()-ROW(A$37)+1))),),"")</f>
        <v>0</v>
      </c>
      <c r="AO38">
        <f t="array" ref="AO38">IFERROR(CONCATENATE(TEXT(INDEX($AO$7:$AO$35,SMALL(IF($AR$7:$AR$35&lt;&gt;"",IF($AO$7:$AO$35&lt;&gt;"",ROW($AO$7:$AO$35)-MIN(ROW($AO$7:$AO$35))+1,""),""),ROW()-ROW(A$37)+1)),"##0"),),"")</f>
        <v>0</v>
      </c>
      <c r="AP38">
        <f t="array" ref="AP38">IFERROR(CONCATENATE((INDEX($AR$7:$AR$35,SMALL(IF($AR$7:$AR$35&lt;&gt;"",IF($AO$7:$AO$35&lt;&gt;"",ROW($AO$7:$AO$35)-MIN(ROW($AO$7:$AO$35))+1,""),""),ROW()-ROW(A$37)+1))),),"")</f>
        <v>0</v>
      </c>
      <c r="AQ38">
        <f t="array" ref="AQ38">IFERROR(CONCATENATE((INDEX($A$7:$A$35,SMALL(IF($AR$7:$AR$35&lt;&gt;"",IF($AO$7:$AO$35&lt;&gt;"",ROW($AO$7:$AO$35)-MIN(ROW($AO$7:$AO$35))+1,""),""),ROW()-ROW(A$37)+1))),),"")</f>
        <v>0</v>
      </c>
    </row>
    <row r="39" spans="1:43">
      <c r="K39">
        <f t="array" ref="K39">IFERROR(CONCATENATE(TEXT(INDEX($K$7:$K$35,SMALL(IF($N$7:$N$35&lt;&gt;"",IF($K$7:$K$35&lt;&gt;"",ROW($K$7:$K$35)-MIN(ROW($K$7:$K$35))+1,""),""),ROW()-ROW(A$37)+1)),"##0"),","),"")</f>
        <v>0</v>
      </c>
      <c r="L39">
        <f t="array" ref="L39">IFERROR(CONCATENATE((INDEX($N$7:$N$35,SMALL(IF($N$7:$N$35&lt;&gt;"",IF($K$7:$K$35&lt;&gt;"",ROW($K$7:$K$35)-MIN(ROW($K$7:$K$35))+1,""),""),ROW()-ROW(A$37)+1))),","),"")</f>
        <v>0</v>
      </c>
      <c r="M39">
        <f t="array" ref="M39">IFERROR(CONCATENATE((INDEX($A$7:$A$35,SMALL(IF($N$7:$N$35&lt;&gt;"",IF($K$7:$K$35&lt;&gt;"",ROW($K$7:$K$35)-MIN(ROW($K$7:$K$35))+1,""),""),ROW()-ROW(A$37)+1))),),"")</f>
        <v>0</v>
      </c>
      <c r="Q39">
        <f t="array" ref="Q39">IFERROR(CONCATENATE((INDEX($T$7:$T$35,SMALL(IF($T$7:$T$35&lt;&gt;"",IF($Q$7:$Q$35&lt;&gt;"",ROW($Q$7:$Q$35)-MIN(ROW($Q$7:$Q$35))+1,""),""),ROW()-ROW(A$37)+1)))," "),"")</f>
        <v>0</v>
      </c>
      <c r="R39">
        <f t="array" ref="R39">IFERROR(CONCATENATE(TEXT(INDEX($Q$7:$Q$35,SMALL(IF($T$7:$T$35&lt;&gt;"",IF($Q$7:$Q$35&lt;&gt;"",ROW($Q$7:$Q$35)-MIN(ROW($Q$7:$Q$35))+1,""),""),ROW()-ROW(A$37)+1)),"##0")," "),"")</f>
        <v>0</v>
      </c>
      <c r="S39">
        <f t="array" ref="S39">IFERROR(CONCATENATE((INDEX($A$7:$A$35,SMALL(IF($T$7:$T$35&lt;&gt;"",IF($Q$7:$Q$35&lt;&gt;"",ROW($Q$7:$Q$35)-MIN(ROW($Q$7:$Q$35))+1,""),""),ROW()-ROW(A$37)+1))),),"")</f>
        <v>0</v>
      </c>
      <c r="W39">
        <f t="array" ref="W39">IFERROR(CONCATENATE((INDEX($Z$7:$Z$35,SMALL(IF($Z$7:$Z$35&lt;&gt;"",IF($W$7:$W$35&lt;&gt;"",ROW($W$7:$W$35)-MIN(ROW($W$7:$W$35))+1,""),""),ROW()-ROW(A$37)+1)))," "),"")</f>
        <v>0</v>
      </c>
      <c r="X39">
        <f t="array" ref="X39">IFERROR(CONCATENATE(TEXT(INDEX($W$7:$W$35,SMALL(IF($Z$7:$Z$35&lt;&gt;"",IF($W$7:$W$35&lt;&gt;"",ROW($W$7:$W$35)-MIN(ROW($W$7:$W$35))+1,""),""),ROW()-ROW(A$37)+1)),"##0")," "),"")</f>
        <v>0</v>
      </c>
      <c r="Y39">
        <f t="array" ref="Y39">IFERROR(CONCATENATE((INDEX($A$7:$A$35,SMALL(IF($Z$7:$Z$35&lt;&gt;"",IF($W$7:$W$35&lt;&gt;"",ROW($W$7:$W$35)-MIN(ROW($W$7:$W$35))+1,""),""),ROW()-ROW(A$37)+1))),),"")</f>
        <v>0</v>
      </c>
      <c r="AC39">
        <f t="array" ref="AC39">IFERROR(CONCATENATE((INDEX($AF$7:$AF$35,SMALL(IF($AF$7:$AF$35&lt;&gt;"",IF($AC$7:$AC$35&lt;&gt;"",ROW($AC$7:$AC$35)-MIN(ROW($AC$7:$AC$35))+1,""),""),ROW()-ROW(A$37)+1))),","),"")</f>
        <v>0</v>
      </c>
      <c r="AD39">
        <f t="array" ref="AD39">IFERROR(CONCATENATE(TEXT(INDEX($AC$7:$AC$35,SMALL(IF($AF$7:$AF$35&lt;&gt;"",IF($AC$7:$AC$35&lt;&gt;"",ROW($AC$7:$AC$35)-MIN(ROW($AC$7:$AC$35))+1,""),""),ROW()-ROW(A$37)+1)),"##0"),","),"")</f>
        <v>0</v>
      </c>
      <c r="AE39">
        <f t="array" ref="AE39">IFERROR(CONCATENATE((INDEX($A$7:$A$35,SMALL(IF($AF$7:$AF$35&lt;&gt;"",IF($AC$7:$AC$35&lt;&gt;"",ROW($AC$7:$AC$35)-MIN(ROW($AC$7:$AC$35))+1,""),""),ROW()-ROW(A$37)+1))),),"")</f>
        <v>0</v>
      </c>
      <c r="AI39">
        <f t="array" ref="AI39">IFERROR(CONCATENATE((INDEX($AL$7:$AL$35,SMALL(IF($AL$7:$AL$35&lt;&gt;"",IF($AI$7:$AI$35&lt;&gt;"",ROW($AI$7:$AI$35)-MIN(ROW($AI$7:$AI$35))+1,""),""),ROW()-ROW(A$37)+1)))," "),"")</f>
        <v>0</v>
      </c>
      <c r="AJ39">
        <f t="array" ref="AJ39">IFERROR(CONCATENATE(TEXT(INDEX($AI$7:$AI$35,SMALL(IF($AL$7:$AL$35&lt;&gt;"",IF($AI$7:$AI$35&lt;&gt;"",ROW($AI$7:$AI$35)-MIN(ROW($AI$7:$AI$35))+1,""),""),ROW()-ROW(A$37)+1)),"##0")," "),"")</f>
        <v>0</v>
      </c>
      <c r="AK39">
        <f t="array" ref="AK39">IFERROR(CONCATENATE((INDEX($A$7:$A$35,SMALL(IF($AL$7:$AL$35&lt;&gt;"",IF($AI$7:$AI$35&lt;&gt;"",ROW($AI$7:$AI$35)-MIN(ROW($AI$7:$AI$35))+1,""),""),ROW()-ROW(A$37)+1))),),"")</f>
        <v>0</v>
      </c>
      <c r="AO39">
        <f t="array" ref="AO39">IFERROR(CONCATENATE(TEXT(INDEX($AO$7:$AO$35,SMALL(IF($AR$7:$AR$35&lt;&gt;"",IF($AO$7:$AO$35&lt;&gt;"",ROW($AO$7:$AO$35)-MIN(ROW($AO$7:$AO$35))+1,""),""),ROW()-ROW(A$37)+1)),"##0"),),"")</f>
        <v>0</v>
      </c>
      <c r="AP39">
        <f t="array" ref="AP39">IFERROR(CONCATENATE((INDEX($AR$7:$AR$35,SMALL(IF($AR$7:$AR$35&lt;&gt;"",IF($AO$7:$AO$35&lt;&gt;"",ROW($AO$7:$AO$35)-MIN(ROW($AO$7:$AO$35))+1,""),""),ROW()-ROW(A$37)+1))),),"")</f>
        <v>0</v>
      </c>
      <c r="AQ39">
        <f t="array" ref="AQ39">IFERROR(CONCATENATE((INDEX($A$7:$A$35,SMALL(IF($AR$7:$AR$35&lt;&gt;"",IF($AO$7:$AO$35&lt;&gt;"",ROW($AO$7:$AO$35)-MIN(ROW($AO$7:$AO$35))+1,""),""),ROW()-ROW(A$37)+1))),),"")</f>
        <v>0</v>
      </c>
    </row>
    <row r="40" spans="1:43">
      <c r="K40">
        <f t="array" ref="K40">IFERROR(CONCATENATE(TEXT(INDEX($K$7:$K$35,SMALL(IF($N$7:$N$35&lt;&gt;"",IF($K$7:$K$35&lt;&gt;"",ROW($K$7:$K$35)-MIN(ROW($K$7:$K$35))+1,""),""),ROW()-ROW(A$37)+1)),"##0"),","),"")</f>
        <v>0</v>
      </c>
      <c r="L40">
        <f t="array" ref="L40">IFERROR(CONCATENATE((INDEX($N$7:$N$35,SMALL(IF($N$7:$N$35&lt;&gt;"",IF($K$7:$K$35&lt;&gt;"",ROW($K$7:$K$35)-MIN(ROW($K$7:$K$35))+1,""),""),ROW()-ROW(A$37)+1))),","),"")</f>
        <v>0</v>
      </c>
      <c r="M40">
        <f t="array" ref="M40">IFERROR(CONCATENATE((INDEX($A$7:$A$35,SMALL(IF($N$7:$N$35&lt;&gt;"",IF($K$7:$K$35&lt;&gt;"",ROW($K$7:$K$35)-MIN(ROW($K$7:$K$35))+1,""),""),ROW()-ROW(A$37)+1))),),"")</f>
        <v>0</v>
      </c>
      <c r="Q40">
        <f t="array" ref="Q40">IFERROR(CONCATENATE((INDEX($T$7:$T$35,SMALL(IF($T$7:$T$35&lt;&gt;"",IF($Q$7:$Q$35&lt;&gt;"",ROW($Q$7:$Q$35)-MIN(ROW($Q$7:$Q$35))+1,""),""),ROW()-ROW(A$37)+1)))," "),"")</f>
        <v>0</v>
      </c>
      <c r="R40">
        <f t="array" ref="R40">IFERROR(CONCATENATE(TEXT(INDEX($Q$7:$Q$35,SMALL(IF($T$7:$T$35&lt;&gt;"",IF($Q$7:$Q$35&lt;&gt;"",ROW($Q$7:$Q$35)-MIN(ROW($Q$7:$Q$35))+1,""),""),ROW()-ROW(A$37)+1)),"##0")," "),"")</f>
        <v>0</v>
      </c>
      <c r="S40">
        <f t="array" ref="S40">IFERROR(CONCATENATE((INDEX($A$7:$A$35,SMALL(IF($T$7:$T$35&lt;&gt;"",IF($Q$7:$Q$35&lt;&gt;"",ROW($Q$7:$Q$35)-MIN(ROW($Q$7:$Q$35))+1,""),""),ROW()-ROW(A$37)+1))),),"")</f>
        <v>0</v>
      </c>
      <c r="W40">
        <f t="array" ref="W40">IFERROR(CONCATENATE((INDEX($Z$7:$Z$35,SMALL(IF($Z$7:$Z$35&lt;&gt;"",IF($W$7:$W$35&lt;&gt;"",ROW($W$7:$W$35)-MIN(ROW($W$7:$W$35))+1,""),""),ROW()-ROW(A$37)+1)))," "),"")</f>
        <v>0</v>
      </c>
      <c r="X40">
        <f t="array" ref="X40">IFERROR(CONCATENATE(TEXT(INDEX($W$7:$W$35,SMALL(IF($Z$7:$Z$35&lt;&gt;"",IF($W$7:$W$35&lt;&gt;"",ROW($W$7:$W$35)-MIN(ROW($W$7:$W$35))+1,""),""),ROW()-ROW(A$37)+1)),"##0")," "),"")</f>
        <v>0</v>
      </c>
      <c r="Y40">
        <f t="array" ref="Y40">IFERROR(CONCATENATE((INDEX($A$7:$A$35,SMALL(IF($Z$7:$Z$35&lt;&gt;"",IF($W$7:$W$35&lt;&gt;"",ROW($W$7:$W$35)-MIN(ROW($W$7:$W$35))+1,""),""),ROW()-ROW(A$37)+1))),),"")</f>
        <v>0</v>
      </c>
      <c r="AC40">
        <f t="array" ref="AC40">IFERROR(CONCATENATE((INDEX($AF$7:$AF$35,SMALL(IF($AF$7:$AF$35&lt;&gt;"",IF($AC$7:$AC$35&lt;&gt;"",ROW($AC$7:$AC$35)-MIN(ROW($AC$7:$AC$35))+1,""),""),ROW()-ROW(A$37)+1))),","),"")</f>
        <v>0</v>
      </c>
      <c r="AD40">
        <f t="array" ref="AD40">IFERROR(CONCATENATE(TEXT(INDEX($AC$7:$AC$35,SMALL(IF($AF$7:$AF$35&lt;&gt;"",IF($AC$7:$AC$35&lt;&gt;"",ROW($AC$7:$AC$35)-MIN(ROW($AC$7:$AC$35))+1,""),""),ROW()-ROW(A$37)+1)),"##0"),","),"")</f>
        <v>0</v>
      </c>
      <c r="AE40">
        <f t="array" ref="AE40">IFERROR(CONCATENATE((INDEX($A$7:$A$35,SMALL(IF($AF$7:$AF$35&lt;&gt;"",IF($AC$7:$AC$35&lt;&gt;"",ROW($AC$7:$AC$35)-MIN(ROW($AC$7:$AC$35))+1,""),""),ROW()-ROW(A$37)+1))),),"")</f>
        <v>0</v>
      </c>
      <c r="AI40">
        <f t="array" ref="AI40">IFERROR(CONCATENATE((INDEX($AL$7:$AL$35,SMALL(IF($AL$7:$AL$35&lt;&gt;"",IF($AI$7:$AI$35&lt;&gt;"",ROW($AI$7:$AI$35)-MIN(ROW($AI$7:$AI$35))+1,""),""),ROW()-ROW(A$37)+1)))," "),"")</f>
        <v>0</v>
      </c>
      <c r="AJ40">
        <f t="array" ref="AJ40">IFERROR(CONCATENATE(TEXT(INDEX($AI$7:$AI$35,SMALL(IF($AL$7:$AL$35&lt;&gt;"",IF($AI$7:$AI$35&lt;&gt;"",ROW($AI$7:$AI$35)-MIN(ROW($AI$7:$AI$35))+1,""),""),ROW()-ROW(A$37)+1)),"##0")," "),"")</f>
        <v>0</v>
      </c>
      <c r="AK40">
        <f t="array" ref="AK40">IFERROR(CONCATENATE((INDEX($A$7:$A$35,SMALL(IF($AL$7:$AL$35&lt;&gt;"",IF($AI$7:$AI$35&lt;&gt;"",ROW($AI$7:$AI$35)-MIN(ROW($AI$7:$AI$35))+1,""),""),ROW()-ROW(A$37)+1))),),"")</f>
        <v>0</v>
      </c>
      <c r="AO40">
        <f t="array" ref="AO40">IFERROR(CONCATENATE(TEXT(INDEX($AO$7:$AO$35,SMALL(IF($AR$7:$AR$35&lt;&gt;"",IF($AO$7:$AO$35&lt;&gt;"",ROW($AO$7:$AO$35)-MIN(ROW($AO$7:$AO$35))+1,""),""),ROW()-ROW(A$37)+1)),"##0"),),"")</f>
        <v>0</v>
      </c>
      <c r="AP40">
        <f t="array" ref="AP40">IFERROR(CONCATENATE((INDEX($AR$7:$AR$35,SMALL(IF($AR$7:$AR$35&lt;&gt;"",IF($AO$7:$AO$35&lt;&gt;"",ROW($AO$7:$AO$35)-MIN(ROW($AO$7:$AO$35))+1,""),""),ROW()-ROW(A$37)+1))),),"")</f>
        <v>0</v>
      </c>
      <c r="AQ40">
        <f t="array" ref="AQ40">IFERROR(CONCATENATE((INDEX($A$7:$A$35,SMALL(IF($AR$7:$AR$35&lt;&gt;"",IF($AO$7:$AO$35&lt;&gt;"",ROW($AO$7:$AO$35)-MIN(ROW($AO$7:$AO$35))+1,""),""),ROW()-ROW(A$37)+1))),),"")</f>
        <v>0</v>
      </c>
    </row>
    <row r="41" spans="1:43">
      <c r="K41">
        <f t="array" ref="K41">IFERROR(CONCATENATE(TEXT(INDEX($K$7:$K$35,SMALL(IF($N$7:$N$35&lt;&gt;"",IF($K$7:$K$35&lt;&gt;"",ROW($K$7:$K$35)-MIN(ROW($K$7:$K$35))+1,""),""),ROW()-ROW(A$37)+1)),"##0"),","),"")</f>
        <v>0</v>
      </c>
      <c r="L41">
        <f t="array" ref="L41">IFERROR(CONCATENATE((INDEX($N$7:$N$35,SMALL(IF($N$7:$N$35&lt;&gt;"",IF($K$7:$K$35&lt;&gt;"",ROW($K$7:$K$35)-MIN(ROW($K$7:$K$35))+1,""),""),ROW()-ROW(A$37)+1))),","),"")</f>
        <v>0</v>
      </c>
      <c r="M41">
        <f t="array" ref="M41">IFERROR(CONCATENATE((INDEX($A$7:$A$35,SMALL(IF($N$7:$N$35&lt;&gt;"",IF($K$7:$K$35&lt;&gt;"",ROW($K$7:$K$35)-MIN(ROW($K$7:$K$35))+1,""),""),ROW()-ROW(A$37)+1))),),"")</f>
        <v>0</v>
      </c>
      <c r="Q41">
        <f t="array" ref="Q41">IFERROR(CONCATENATE((INDEX($T$7:$T$35,SMALL(IF($T$7:$T$35&lt;&gt;"",IF($Q$7:$Q$35&lt;&gt;"",ROW($Q$7:$Q$35)-MIN(ROW($Q$7:$Q$35))+1,""),""),ROW()-ROW(A$37)+1)))," "),"")</f>
        <v>0</v>
      </c>
      <c r="R41">
        <f t="array" ref="R41">IFERROR(CONCATENATE(TEXT(INDEX($Q$7:$Q$35,SMALL(IF($T$7:$T$35&lt;&gt;"",IF($Q$7:$Q$35&lt;&gt;"",ROW($Q$7:$Q$35)-MIN(ROW($Q$7:$Q$35))+1,""),""),ROW()-ROW(A$37)+1)),"##0")," "),"")</f>
        <v>0</v>
      </c>
      <c r="S41">
        <f t="array" ref="S41">IFERROR(CONCATENATE((INDEX($A$7:$A$35,SMALL(IF($T$7:$T$35&lt;&gt;"",IF($Q$7:$Q$35&lt;&gt;"",ROW($Q$7:$Q$35)-MIN(ROW($Q$7:$Q$35))+1,""),""),ROW()-ROW(A$37)+1))),),"")</f>
        <v>0</v>
      </c>
      <c r="W41">
        <f t="array" ref="W41">IFERROR(CONCATENATE((INDEX($Z$7:$Z$35,SMALL(IF($Z$7:$Z$35&lt;&gt;"",IF($W$7:$W$35&lt;&gt;"",ROW($W$7:$W$35)-MIN(ROW($W$7:$W$35))+1,""),""),ROW()-ROW(A$37)+1)))," "),"")</f>
        <v>0</v>
      </c>
      <c r="X41">
        <f t="array" ref="X41">IFERROR(CONCATENATE(TEXT(INDEX($W$7:$W$35,SMALL(IF($Z$7:$Z$35&lt;&gt;"",IF($W$7:$W$35&lt;&gt;"",ROW($W$7:$W$35)-MIN(ROW($W$7:$W$35))+1,""),""),ROW()-ROW(A$37)+1)),"##0")," "),"")</f>
        <v>0</v>
      </c>
      <c r="Y41">
        <f t="array" ref="Y41">IFERROR(CONCATENATE((INDEX($A$7:$A$35,SMALL(IF($Z$7:$Z$35&lt;&gt;"",IF($W$7:$W$35&lt;&gt;"",ROW($W$7:$W$35)-MIN(ROW($W$7:$W$35))+1,""),""),ROW()-ROW(A$37)+1))),),"")</f>
        <v>0</v>
      </c>
      <c r="AC41">
        <f t="array" ref="AC41">IFERROR(CONCATENATE((INDEX($AF$7:$AF$35,SMALL(IF($AF$7:$AF$35&lt;&gt;"",IF($AC$7:$AC$35&lt;&gt;"",ROW($AC$7:$AC$35)-MIN(ROW($AC$7:$AC$35))+1,""),""),ROW()-ROW(A$37)+1))),","),"")</f>
        <v>0</v>
      </c>
      <c r="AD41">
        <f t="array" ref="AD41">IFERROR(CONCATENATE(TEXT(INDEX($AC$7:$AC$35,SMALL(IF($AF$7:$AF$35&lt;&gt;"",IF($AC$7:$AC$35&lt;&gt;"",ROW($AC$7:$AC$35)-MIN(ROW($AC$7:$AC$35))+1,""),""),ROW()-ROW(A$37)+1)),"##0"),","),"")</f>
        <v>0</v>
      </c>
      <c r="AE41">
        <f t="array" ref="AE41">IFERROR(CONCATENATE((INDEX($A$7:$A$35,SMALL(IF($AF$7:$AF$35&lt;&gt;"",IF($AC$7:$AC$35&lt;&gt;"",ROW($AC$7:$AC$35)-MIN(ROW($AC$7:$AC$35))+1,""),""),ROW()-ROW(A$37)+1))),),"")</f>
        <v>0</v>
      </c>
      <c r="AI41">
        <f t="array" ref="AI41">IFERROR(CONCATENATE((INDEX($AL$7:$AL$35,SMALL(IF($AL$7:$AL$35&lt;&gt;"",IF($AI$7:$AI$35&lt;&gt;"",ROW($AI$7:$AI$35)-MIN(ROW($AI$7:$AI$35))+1,""),""),ROW()-ROW(A$37)+1)))," "),"")</f>
        <v>0</v>
      </c>
      <c r="AJ41">
        <f t="array" ref="AJ41">IFERROR(CONCATENATE(TEXT(INDEX($AI$7:$AI$35,SMALL(IF($AL$7:$AL$35&lt;&gt;"",IF($AI$7:$AI$35&lt;&gt;"",ROW($AI$7:$AI$35)-MIN(ROW($AI$7:$AI$35))+1,""),""),ROW()-ROW(A$37)+1)),"##0")," "),"")</f>
        <v>0</v>
      </c>
      <c r="AK41">
        <f t="array" ref="AK41">IFERROR(CONCATENATE((INDEX($A$7:$A$35,SMALL(IF($AL$7:$AL$35&lt;&gt;"",IF($AI$7:$AI$35&lt;&gt;"",ROW($AI$7:$AI$35)-MIN(ROW($AI$7:$AI$35))+1,""),""),ROW()-ROW(A$37)+1))),),"")</f>
        <v>0</v>
      </c>
      <c r="AO41">
        <f t="array" ref="AO41">IFERROR(CONCATENATE(TEXT(INDEX($AO$7:$AO$35,SMALL(IF($AR$7:$AR$35&lt;&gt;"",IF($AO$7:$AO$35&lt;&gt;"",ROW($AO$7:$AO$35)-MIN(ROW($AO$7:$AO$35))+1,""),""),ROW()-ROW(A$37)+1)),"##0"),),"")</f>
        <v>0</v>
      </c>
      <c r="AP41">
        <f t="array" ref="AP41">IFERROR(CONCATENATE((INDEX($AR$7:$AR$35,SMALL(IF($AR$7:$AR$35&lt;&gt;"",IF($AO$7:$AO$35&lt;&gt;"",ROW($AO$7:$AO$35)-MIN(ROW($AO$7:$AO$35))+1,""),""),ROW()-ROW(A$37)+1))),),"")</f>
        <v>0</v>
      </c>
      <c r="AQ41">
        <f t="array" ref="AQ41">IFERROR(CONCATENATE((INDEX($A$7:$A$35,SMALL(IF($AR$7:$AR$35&lt;&gt;"",IF($AO$7:$AO$35&lt;&gt;"",ROW($AO$7:$AO$35)-MIN(ROW($AO$7:$AO$35))+1,""),""),ROW()-ROW(A$37)+1))),),"")</f>
        <v>0</v>
      </c>
    </row>
    <row r="42" spans="1:43">
      <c r="K42">
        <f t="array" ref="K42">IFERROR(CONCATENATE(TEXT(INDEX($K$7:$K$35,SMALL(IF($N$7:$N$35&lt;&gt;"",IF($K$7:$K$35&lt;&gt;"",ROW($K$7:$K$35)-MIN(ROW($K$7:$K$35))+1,""),""),ROW()-ROW(A$37)+1)),"##0"),","),"")</f>
        <v>0</v>
      </c>
      <c r="L42">
        <f t="array" ref="L42">IFERROR(CONCATENATE((INDEX($N$7:$N$35,SMALL(IF($N$7:$N$35&lt;&gt;"",IF($K$7:$K$35&lt;&gt;"",ROW($K$7:$K$35)-MIN(ROW($K$7:$K$35))+1,""),""),ROW()-ROW(A$37)+1))),","),"")</f>
        <v>0</v>
      </c>
      <c r="M42">
        <f t="array" ref="M42">IFERROR(CONCATENATE((INDEX($A$7:$A$35,SMALL(IF($N$7:$N$35&lt;&gt;"",IF($K$7:$K$35&lt;&gt;"",ROW($K$7:$K$35)-MIN(ROW($K$7:$K$35))+1,""),""),ROW()-ROW(A$37)+1))),),"")</f>
        <v>0</v>
      </c>
      <c r="Q42">
        <f t="array" ref="Q42">IFERROR(CONCATENATE((INDEX($T$7:$T$35,SMALL(IF($T$7:$T$35&lt;&gt;"",IF($Q$7:$Q$35&lt;&gt;"",ROW($Q$7:$Q$35)-MIN(ROW($Q$7:$Q$35))+1,""),""),ROW()-ROW(A$37)+1)))," "),"")</f>
        <v>0</v>
      </c>
      <c r="R42">
        <f t="array" ref="R42">IFERROR(CONCATENATE(TEXT(INDEX($Q$7:$Q$35,SMALL(IF($T$7:$T$35&lt;&gt;"",IF($Q$7:$Q$35&lt;&gt;"",ROW($Q$7:$Q$35)-MIN(ROW($Q$7:$Q$35))+1,""),""),ROW()-ROW(A$37)+1)),"##0")," "),"")</f>
        <v>0</v>
      </c>
      <c r="S42">
        <f t="array" ref="S42">IFERROR(CONCATENATE((INDEX($A$7:$A$35,SMALL(IF($T$7:$T$35&lt;&gt;"",IF($Q$7:$Q$35&lt;&gt;"",ROW($Q$7:$Q$35)-MIN(ROW($Q$7:$Q$35))+1,""),""),ROW()-ROW(A$37)+1))),),"")</f>
        <v>0</v>
      </c>
      <c r="W42">
        <f t="array" ref="W42">IFERROR(CONCATENATE((INDEX($Z$7:$Z$35,SMALL(IF($Z$7:$Z$35&lt;&gt;"",IF($W$7:$W$35&lt;&gt;"",ROW($W$7:$W$35)-MIN(ROW($W$7:$W$35))+1,""),""),ROW()-ROW(A$37)+1)))," "),"")</f>
        <v>0</v>
      </c>
      <c r="X42">
        <f t="array" ref="X42">IFERROR(CONCATENATE(TEXT(INDEX($W$7:$W$35,SMALL(IF($Z$7:$Z$35&lt;&gt;"",IF($W$7:$W$35&lt;&gt;"",ROW($W$7:$W$35)-MIN(ROW($W$7:$W$35))+1,""),""),ROW()-ROW(A$37)+1)),"##0")," "),"")</f>
        <v>0</v>
      </c>
      <c r="Y42">
        <f t="array" ref="Y42">IFERROR(CONCATENATE((INDEX($A$7:$A$35,SMALL(IF($Z$7:$Z$35&lt;&gt;"",IF($W$7:$W$35&lt;&gt;"",ROW($W$7:$W$35)-MIN(ROW($W$7:$W$35))+1,""),""),ROW()-ROW(A$37)+1))),),"")</f>
        <v>0</v>
      </c>
      <c r="AC42">
        <f t="array" ref="AC42">IFERROR(CONCATENATE((INDEX($AF$7:$AF$35,SMALL(IF($AF$7:$AF$35&lt;&gt;"",IF($AC$7:$AC$35&lt;&gt;"",ROW($AC$7:$AC$35)-MIN(ROW($AC$7:$AC$35))+1,""),""),ROW()-ROW(A$37)+1))),","),"")</f>
        <v>0</v>
      </c>
      <c r="AD42">
        <f t="array" ref="AD42">IFERROR(CONCATENATE(TEXT(INDEX($AC$7:$AC$35,SMALL(IF($AF$7:$AF$35&lt;&gt;"",IF($AC$7:$AC$35&lt;&gt;"",ROW($AC$7:$AC$35)-MIN(ROW($AC$7:$AC$35))+1,""),""),ROW()-ROW(A$37)+1)),"##0"),","),"")</f>
        <v>0</v>
      </c>
      <c r="AE42">
        <f t="array" ref="AE42">IFERROR(CONCATENATE((INDEX($A$7:$A$35,SMALL(IF($AF$7:$AF$35&lt;&gt;"",IF($AC$7:$AC$35&lt;&gt;"",ROW($AC$7:$AC$35)-MIN(ROW($AC$7:$AC$35))+1,""),""),ROW()-ROW(A$37)+1))),),"")</f>
        <v>0</v>
      </c>
      <c r="AI42">
        <f t="array" ref="AI42">IFERROR(CONCATENATE((INDEX($AL$7:$AL$35,SMALL(IF($AL$7:$AL$35&lt;&gt;"",IF($AI$7:$AI$35&lt;&gt;"",ROW($AI$7:$AI$35)-MIN(ROW($AI$7:$AI$35))+1,""),""),ROW()-ROW(A$37)+1)))," "),"")</f>
        <v>0</v>
      </c>
      <c r="AJ42">
        <f t="array" ref="AJ42">IFERROR(CONCATENATE(TEXT(INDEX($AI$7:$AI$35,SMALL(IF($AL$7:$AL$35&lt;&gt;"",IF($AI$7:$AI$35&lt;&gt;"",ROW($AI$7:$AI$35)-MIN(ROW($AI$7:$AI$35))+1,""),""),ROW()-ROW(A$37)+1)),"##0")," "),"")</f>
        <v>0</v>
      </c>
      <c r="AK42">
        <f t="array" ref="AK42">IFERROR(CONCATENATE((INDEX($A$7:$A$35,SMALL(IF($AL$7:$AL$35&lt;&gt;"",IF($AI$7:$AI$35&lt;&gt;"",ROW($AI$7:$AI$35)-MIN(ROW($AI$7:$AI$35))+1,""),""),ROW()-ROW(A$37)+1))),),"")</f>
        <v>0</v>
      </c>
      <c r="AO42">
        <f t="array" ref="AO42">IFERROR(CONCATENATE(TEXT(INDEX($AO$7:$AO$35,SMALL(IF($AR$7:$AR$35&lt;&gt;"",IF($AO$7:$AO$35&lt;&gt;"",ROW($AO$7:$AO$35)-MIN(ROW($AO$7:$AO$35))+1,""),""),ROW()-ROW(A$37)+1)),"##0"),),"")</f>
        <v>0</v>
      </c>
      <c r="AP42">
        <f t="array" ref="AP42">IFERROR(CONCATENATE((INDEX($AR$7:$AR$35,SMALL(IF($AR$7:$AR$35&lt;&gt;"",IF($AO$7:$AO$35&lt;&gt;"",ROW($AO$7:$AO$35)-MIN(ROW($AO$7:$AO$35))+1,""),""),ROW()-ROW(A$37)+1))),),"")</f>
        <v>0</v>
      </c>
      <c r="AQ42">
        <f t="array" ref="AQ42">IFERROR(CONCATENATE((INDEX($A$7:$A$35,SMALL(IF($AR$7:$AR$35&lt;&gt;"",IF($AO$7:$AO$35&lt;&gt;"",ROW($AO$7:$AO$35)-MIN(ROW($AO$7:$AO$35))+1,""),""),ROW()-ROW(A$37)+1))),),"")</f>
        <v>0</v>
      </c>
    </row>
    <row r="43" spans="1:43">
      <c r="K43">
        <f t="array" ref="K43">IFERROR(CONCATENATE(TEXT(INDEX($K$7:$K$35,SMALL(IF($N$7:$N$35&lt;&gt;"",IF($K$7:$K$35&lt;&gt;"",ROW($K$7:$K$35)-MIN(ROW($K$7:$K$35))+1,""),""),ROW()-ROW(A$37)+1)),"##0"),","),"")</f>
        <v>0</v>
      </c>
      <c r="L43">
        <f t="array" ref="L43">IFERROR(CONCATENATE((INDEX($N$7:$N$35,SMALL(IF($N$7:$N$35&lt;&gt;"",IF($K$7:$K$35&lt;&gt;"",ROW($K$7:$K$35)-MIN(ROW($K$7:$K$35))+1,""),""),ROW()-ROW(A$37)+1))),","),"")</f>
        <v>0</v>
      </c>
      <c r="M43">
        <f t="array" ref="M43">IFERROR(CONCATENATE((INDEX($A$7:$A$35,SMALL(IF($N$7:$N$35&lt;&gt;"",IF($K$7:$K$35&lt;&gt;"",ROW($K$7:$K$35)-MIN(ROW($K$7:$K$35))+1,""),""),ROW()-ROW(A$37)+1))),),"")</f>
        <v>0</v>
      </c>
      <c r="Q43">
        <f t="array" ref="Q43">IFERROR(CONCATENATE((INDEX($T$7:$T$35,SMALL(IF($T$7:$T$35&lt;&gt;"",IF($Q$7:$Q$35&lt;&gt;"",ROW($Q$7:$Q$35)-MIN(ROW($Q$7:$Q$35))+1,""),""),ROW()-ROW(A$37)+1)))," "),"")</f>
        <v>0</v>
      </c>
      <c r="R43">
        <f t="array" ref="R43">IFERROR(CONCATENATE(TEXT(INDEX($Q$7:$Q$35,SMALL(IF($T$7:$T$35&lt;&gt;"",IF($Q$7:$Q$35&lt;&gt;"",ROW($Q$7:$Q$35)-MIN(ROW($Q$7:$Q$35))+1,""),""),ROW()-ROW(A$37)+1)),"##0")," "),"")</f>
        <v>0</v>
      </c>
      <c r="S43">
        <f t="array" ref="S43">IFERROR(CONCATENATE((INDEX($A$7:$A$35,SMALL(IF($T$7:$T$35&lt;&gt;"",IF($Q$7:$Q$35&lt;&gt;"",ROW($Q$7:$Q$35)-MIN(ROW($Q$7:$Q$35))+1,""),""),ROW()-ROW(A$37)+1))),),"")</f>
        <v>0</v>
      </c>
      <c r="W43">
        <f t="array" ref="W43">IFERROR(CONCATENATE((INDEX($Z$7:$Z$35,SMALL(IF($Z$7:$Z$35&lt;&gt;"",IF($W$7:$W$35&lt;&gt;"",ROW($W$7:$W$35)-MIN(ROW($W$7:$W$35))+1,""),""),ROW()-ROW(A$37)+1)))," "),"")</f>
        <v>0</v>
      </c>
      <c r="X43">
        <f t="array" ref="X43">IFERROR(CONCATENATE(TEXT(INDEX($W$7:$W$35,SMALL(IF($Z$7:$Z$35&lt;&gt;"",IF($W$7:$W$35&lt;&gt;"",ROW($W$7:$W$35)-MIN(ROW($W$7:$W$35))+1,""),""),ROW()-ROW(A$37)+1)),"##0")," "),"")</f>
        <v>0</v>
      </c>
      <c r="Y43">
        <f t="array" ref="Y43">IFERROR(CONCATENATE((INDEX($A$7:$A$35,SMALL(IF($Z$7:$Z$35&lt;&gt;"",IF($W$7:$W$35&lt;&gt;"",ROW($W$7:$W$35)-MIN(ROW($W$7:$W$35))+1,""),""),ROW()-ROW(A$37)+1))),),"")</f>
        <v>0</v>
      </c>
      <c r="AC43">
        <f t="array" ref="AC43">IFERROR(CONCATENATE((INDEX($AF$7:$AF$35,SMALL(IF($AF$7:$AF$35&lt;&gt;"",IF($AC$7:$AC$35&lt;&gt;"",ROW($AC$7:$AC$35)-MIN(ROW($AC$7:$AC$35))+1,""),""),ROW()-ROW(A$37)+1))),","),"")</f>
        <v>0</v>
      </c>
      <c r="AD43">
        <f t="array" ref="AD43">IFERROR(CONCATENATE(TEXT(INDEX($AC$7:$AC$35,SMALL(IF($AF$7:$AF$35&lt;&gt;"",IF($AC$7:$AC$35&lt;&gt;"",ROW($AC$7:$AC$35)-MIN(ROW($AC$7:$AC$35))+1,""),""),ROW()-ROW(A$37)+1)),"##0"),","),"")</f>
        <v>0</v>
      </c>
      <c r="AE43">
        <f t="array" ref="AE43">IFERROR(CONCATENATE((INDEX($A$7:$A$35,SMALL(IF($AF$7:$AF$35&lt;&gt;"",IF($AC$7:$AC$35&lt;&gt;"",ROW($AC$7:$AC$35)-MIN(ROW($AC$7:$AC$35))+1,""),""),ROW()-ROW(A$37)+1))),),"")</f>
        <v>0</v>
      </c>
      <c r="AI43">
        <f t="array" ref="AI43">IFERROR(CONCATENATE((INDEX($AL$7:$AL$35,SMALL(IF($AL$7:$AL$35&lt;&gt;"",IF($AI$7:$AI$35&lt;&gt;"",ROW($AI$7:$AI$35)-MIN(ROW($AI$7:$AI$35))+1,""),""),ROW()-ROW(A$37)+1)))," "),"")</f>
        <v>0</v>
      </c>
      <c r="AJ43">
        <f t="array" ref="AJ43">IFERROR(CONCATENATE(TEXT(INDEX($AI$7:$AI$35,SMALL(IF($AL$7:$AL$35&lt;&gt;"",IF($AI$7:$AI$35&lt;&gt;"",ROW($AI$7:$AI$35)-MIN(ROW($AI$7:$AI$35))+1,""),""),ROW()-ROW(A$37)+1)),"##0")," "),"")</f>
        <v>0</v>
      </c>
      <c r="AK43">
        <f t="array" ref="AK43">IFERROR(CONCATENATE((INDEX($A$7:$A$35,SMALL(IF($AL$7:$AL$35&lt;&gt;"",IF($AI$7:$AI$35&lt;&gt;"",ROW($AI$7:$AI$35)-MIN(ROW($AI$7:$AI$35))+1,""),""),ROW()-ROW(A$37)+1))),),"")</f>
        <v>0</v>
      </c>
      <c r="AO43">
        <f t="array" ref="AO43">IFERROR(CONCATENATE(TEXT(INDEX($AO$7:$AO$35,SMALL(IF($AR$7:$AR$35&lt;&gt;"",IF($AO$7:$AO$35&lt;&gt;"",ROW($AO$7:$AO$35)-MIN(ROW($AO$7:$AO$35))+1,""),""),ROW()-ROW(A$37)+1)),"##0"),),"")</f>
        <v>0</v>
      </c>
      <c r="AP43">
        <f t="array" ref="AP43">IFERROR(CONCATENATE((INDEX($AR$7:$AR$35,SMALL(IF($AR$7:$AR$35&lt;&gt;"",IF($AO$7:$AO$35&lt;&gt;"",ROW($AO$7:$AO$35)-MIN(ROW($AO$7:$AO$35))+1,""),""),ROW()-ROW(A$37)+1))),),"")</f>
        <v>0</v>
      </c>
      <c r="AQ43">
        <f t="array" ref="AQ43">IFERROR(CONCATENATE((INDEX($A$7:$A$35,SMALL(IF($AR$7:$AR$35&lt;&gt;"",IF($AO$7:$AO$35&lt;&gt;"",ROW($AO$7:$AO$35)-MIN(ROW($AO$7:$AO$35))+1,""),""),ROW()-ROW(A$37)+1))),),"")</f>
        <v>0</v>
      </c>
    </row>
    <row r="44" spans="1:43">
      <c r="K44">
        <f t="array" ref="K44">IFERROR(CONCATENATE(TEXT(INDEX($K$7:$K$35,SMALL(IF($N$7:$N$35&lt;&gt;"",IF($K$7:$K$35&lt;&gt;"",ROW($K$7:$K$35)-MIN(ROW($K$7:$K$35))+1,""),""),ROW()-ROW(A$37)+1)),"##0"),","),"")</f>
        <v>0</v>
      </c>
      <c r="L44">
        <f t="array" ref="L44">IFERROR(CONCATENATE((INDEX($N$7:$N$35,SMALL(IF($N$7:$N$35&lt;&gt;"",IF($K$7:$K$35&lt;&gt;"",ROW($K$7:$K$35)-MIN(ROW($K$7:$K$35))+1,""),""),ROW()-ROW(A$37)+1))),","),"")</f>
        <v>0</v>
      </c>
      <c r="M44">
        <f t="array" ref="M44">IFERROR(CONCATENATE((INDEX($A$7:$A$35,SMALL(IF($N$7:$N$35&lt;&gt;"",IF($K$7:$K$35&lt;&gt;"",ROW($K$7:$K$35)-MIN(ROW($K$7:$K$35))+1,""),""),ROW()-ROW(A$37)+1))),),"")</f>
        <v>0</v>
      </c>
      <c r="Q44">
        <f t="array" ref="Q44">IFERROR(CONCATENATE((INDEX($T$7:$T$35,SMALL(IF($T$7:$T$35&lt;&gt;"",IF($Q$7:$Q$35&lt;&gt;"",ROW($Q$7:$Q$35)-MIN(ROW($Q$7:$Q$35))+1,""),""),ROW()-ROW(A$37)+1)))," "),"")</f>
        <v>0</v>
      </c>
      <c r="R44">
        <f t="array" ref="R44">IFERROR(CONCATENATE(TEXT(INDEX($Q$7:$Q$35,SMALL(IF($T$7:$T$35&lt;&gt;"",IF($Q$7:$Q$35&lt;&gt;"",ROW($Q$7:$Q$35)-MIN(ROW($Q$7:$Q$35))+1,""),""),ROW()-ROW(A$37)+1)),"##0")," "),"")</f>
        <v>0</v>
      </c>
      <c r="S44">
        <f t="array" ref="S44">IFERROR(CONCATENATE((INDEX($A$7:$A$35,SMALL(IF($T$7:$T$35&lt;&gt;"",IF($Q$7:$Q$35&lt;&gt;"",ROW($Q$7:$Q$35)-MIN(ROW($Q$7:$Q$35))+1,""),""),ROW()-ROW(A$37)+1))),),"")</f>
        <v>0</v>
      </c>
      <c r="W44">
        <f t="array" ref="W44">IFERROR(CONCATENATE((INDEX($Z$7:$Z$35,SMALL(IF($Z$7:$Z$35&lt;&gt;"",IF($W$7:$W$35&lt;&gt;"",ROW($W$7:$W$35)-MIN(ROW($W$7:$W$35))+1,""),""),ROW()-ROW(A$37)+1)))," "),"")</f>
        <v>0</v>
      </c>
      <c r="X44">
        <f t="array" ref="X44">IFERROR(CONCATENATE(TEXT(INDEX($W$7:$W$35,SMALL(IF($Z$7:$Z$35&lt;&gt;"",IF($W$7:$W$35&lt;&gt;"",ROW($W$7:$W$35)-MIN(ROW($W$7:$W$35))+1,""),""),ROW()-ROW(A$37)+1)),"##0")," "),"")</f>
        <v>0</v>
      </c>
      <c r="Y44">
        <f t="array" ref="Y44">IFERROR(CONCATENATE((INDEX($A$7:$A$35,SMALL(IF($Z$7:$Z$35&lt;&gt;"",IF($W$7:$W$35&lt;&gt;"",ROW($W$7:$W$35)-MIN(ROW($W$7:$W$35))+1,""),""),ROW()-ROW(A$37)+1))),),"")</f>
        <v>0</v>
      </c>
      <c r="AC44">
        <f t="array" ref="AC44">IFERROR(CONCATENATE((INDEX($AF$7:$AF$35,SMALL(IF($AF$7:$AF$35&lt;&gt;"",IF($AC$7:$AC$35&lt;&gt;"",ROW($AC$7:$AC$35)-MIN(ROW($AC$7:$AC$35))+1,""),""),ROW()-ROW(A$37)+1))),","),"")</f>
        <v>0</v>
      </c>
      <c r="AD44">
        <f t="array" ref="AD44">IFERROR(CONCATENATE(TEXT(INDEX($AC$7:$AC$35,SMALL(IF($AF$7:$AF$35&lt;&gt;"",IF($AC$7:$AC$35&lt;&gt;"",ROW($AC$7:$AC$35)-MIN(ROW($AC$7:$AC$35))+1,""),""),ROW()-ROW(A$37)+1)),"##0"),","),"")</f>
        <v>0</v>
      </c>
      <c r="AE44">
        <f t="array" ref="AE44">IFERROR(CONCATENATE((INDEX($A$7:$A$35,SMALL(IF($AF$7:$AF$35&lt;&gt;"",IF($AC$7:$AC$35&lt;&gt;"",ROW($AC$7:$AC$35)-MIN(ROW($AC$7:$AC$35))+1,""),""),ROW()-ROW(A$37)+1))),),"")</f>
        <v>0</v>
      </c>
      <c r="AI44">
        <f t="array" ref="AI44">IFERROR(CONCATENATE((INDEX($AL$7:$AL$35,SMALL(IF($AL$7:$AL$35&lt;&gt;"",IF($AI$7:$AI$35&lt;&gt;"",ROW($AI$7:$AI$35)-MIN(ROW($AI$7:$AI$35))+1,""),""),ROW()-ROW(A$37)+1)))," "),"")</f>
        <v>0</v>
      </c>
      <c r="AJ44">
        <f t="array" ref="AJ44">IFERROR(CONCATENATE(TEXT(INDEX($AI$7:$AI$35,SMALL(IF($AL$7:$AL$35&lt;&gt;"",IF($AI$7:$AI$35&lt;&gt;"",ROW($AI$7:$AI$35)-MIN(ROW($AI$7:$AI$35))+1,""),""),ROW()-ROW(A$37)+1)),"##0")," "),"")</f>
        <v>0</v>
      </c>
      <c r="AK44">
        <f t="array" ref="AK44">IFERROR(CONCATENATE((INDEX($A$7:$A$35,SMALL(IF($AL$7:$AL$35&lt;&gt;"",IF($AI$7:$AI$35&lt;&gt;"",ROW($AI$7:$AI$35)-MIN(ROW($AI$7:$AI$35))+1,""),""),ROW()-ROW(A$37)+1))),),"")</f>
        <v>0</v>
      </c>
      <c r="AO44">
        <f t="array" ref="AO44">IFERROR(CONCATENATE(TEXT(INDEX($AO$7:$AO$35,SMALL(IF($AR$7:$AR$35&lt;&gt;"",IF($AO$7:$AO$35&lt;&gt;"",ROW($AO$7:$AO$35)-MIN(ROW($AO$7:$AO$35))+1,""),""),ROW()-ROW(A$37)+1)),"##0"),),"")</f>
        <v>0</v>
      </c>
      <c r="AP44">
        <f t="array" ref="AP44">IFERROR(CONCATENATE((INDEX($AR$7:$AR$35,SMALL(IF($AR$7:$AR$35&lt;&gt;"",IF($AO$7:$AO$35&lt;&gt;"",ROW($AO$7:$AO$35)-MIN(ROW($AO$7:$AO$35))+1,""),""),ROW()-ROW(A$37)+1))),),"")</f>
        <v>0</v>
      </c>
      <c r="AQ44">
        <f t="array" ref="AQ44">IFERROR(CONCATENATE((INDEX($A$7:$A$35,SMALL(IF($AR$7:$AR$35&lt;&gt;"",IF($AO$7:$AO$35&lt;&gt;"",ROW($AO$7:$AO$35)-MIN(ROW($AO$7:$AO$35))+1,""),""),ROW()-ROW(A$37)+1))),),"")</f>
        <v>0</v>
      </c>
    </row>
    <row r="45" spans="1:43">
      <c r="K45">
        <f t="array" ref="K45">IFERROR(CONCATENATE(TEXT(INDEX($K$7:$K$35,SMALL(IF($N$7:$N$35&lt;&gt;"",IF($K$7:$K$35&lt;&gt;"",ROW($K$7:$K$35)-MIN(ROW($K$7:$K$35))+1,""),""),ROW()-ROW(A$37)+1)),"##0"),","),"")</f>
        <v>0</v>
      </c>
      <c r="L45">
        <f t="array" ref="L45">IFERROR(CONCATENATE((INDEX($N$7:$N$35,SMALL(IF($N$7:$N$35&lt;&gt;"",IF($K$7:$K$35&lt;&gt;"",ROW($K$7:$K$35)-MIN(ROW($K$7:$K$35))+1,""),""),ROW()-ROW(A$37)+1))),","),"")</f>
        <v>0</v>
      </c>
      <c r="M45">
        <f t="array" ref="M45">IFERROR(CONCATENATE((INDEX($A$7:$A$35,SMALL(IF($N$7:$N$35&lt;&gt;"",IF($K$7:$K$35&lt;&gt;"",ROW($K$7:$K$35)-MIN(ROW($K$7:$K$35))+1,""),""),ROW()-ROW(A$37)+1))),),"")</f>
        <v>0</v>
      </c>
      <c r="Q45">
        <f t="array" ref="Q45">IFERROR(CONCATENATE((INDEX($T$7:$T$35,SMALL(IF($T$7:$T$35&lt;&gt;"",IF($Q$7:$Q$35&lt;&gt;"",ROW($Q$7:$Q$35)-MIN(ROW($Q$7:$Q$35))+1,""),""),ROW()-ROW(A$37)+1)))," "),"")</f>
        <v>0</v>
      </c>
      <c r="R45">
        <f t="array" ref="R45">IFERROR(CONCATENATE(TEXT(INDEX($Q$7:$Q$35,SMALL(IF($T$7:$T$35&lt;&gt;"",IF($Q$7:$Q$35&lt;&gt;"",ROW($Q$7:$Q$35)-MIN(ROW($Q$7:$Q$35))+1,""),""),ROW()-ROW(A$37)+1)),"##0")," "),"")</f>
        <v>0</v>
      </c>
      <c r="S45">
        <f t="array" ref="S45">IFERROR(CONCATENATE((INDEX($A$7:$A$35,SMALL(IF($T$7:$T$35&lt;&gt;"",IF($Q$7:$Q$35&lt;&gt;"",ROW($Q$7:$Q$35)-MIN(ROW($Q$7:$Q$35))+1,""),""),ROW()-ROW(A$37)+1))),),"")</f>
        <v>0</v>
      </c>
      <c r="W45">
        <f t="array" ref="W45">IFERROR(CONCATENATE((INDEX($Z$7:$Z$35,SMALL(IF($Z$7:$Z$35&lt;&gt;"",IF($W$7:$W$35&lt;&gt;"",ROW($W$7:$W$35)-MIN(ROW($W$7:$W$35))+1,""),""),ROW()-ROW(A$37)+1)))," "),"")</f>
        <v>0</v>
      </c>
      <c r="X45">
        <f t="array" ref="X45">IFERROR(CONCATENATE(TEXT(INDEX($W$7:$W$35,SMALL(IF($Z$7:$Z$35&lt;&gt;"",IF($W$7:$W$35&lt;&gt;"",ROW($W$7:$W$35)-MIN(ROW($W$7:$W$35))+1,""),""),ROW()-ROW(A$37)+1)),"##0")," "),"")</f>
        <v>0</v>
      </c>
      <c r="Y45">
        <f t="array" ref="Y45">IFERROR(CONCATENATE((INDEX($A$7:$A$35,SMALL(IF($Z$7:$Z$35&lt;&gt;"",IF($W$7:$W$35&lt;&gt;"",ROW($W$7:$W$35)-MIN(ROW($W$7:$W$35))+1,""),""),ROW()-ROW(A$37)+1))),),"")</f>
        <v>0</v>
      </c>
      <c r="AC45">
        <f t="array" ref="AC45">IFERROR(CONCATENATE((INDEX($AF$7:$AF$35,SMALL(IF($AF$7:$AF$35&lt;&gt;"",IF($AC$7:$AC$35&lt;&gt;"",ROW($AC$7:$AC$35)-MIN(ROW($AC$7:$AC$35))+1,""),""),ROW()-ROW(A$37)+1))),","),"")</f>
        <v>0</v>
      </c>
      <c r="AD45">
        <f t="array" ref="AD45">IFERROR(CONCATENATE(TEXT(INDEX($AC$7:$AC$35,SMALL(IF($AF$7:$AF$35&lt;&gt;"",IF($AC$7:$AC$35&lt;&gt;"",ROW($AC$7:$AC$35)-MIN(ROW($AC$7:$AC$35))+1,""),""),ROW()-ROW(A$37)+1)),"##0"),","),"")</f>
        <v>0</v>
      </c>
      <c r="AE45">
        <f t="array" ref="AE45">IFERROR(CONCATENATE((INDEX($A$7:$A$35,SMALL(IF($AF$7:$AF$35&lt;&gt;"",IF($AC$7:$AC$35&lt;&gt;"",ROW($AC$7:$AC$35)-MIN(ROW($AC$7:$AC$35))+1,""),""),ROW()-ROW(A$37)+1))),),"")</f>
        <v>0</v>
      </c>
      <c r="AI45">
        <f t="array" ref="AI45">IFERROR(CONCATENATE((INDEX($AL$7:$AL$35,SMALL(IF($AL$7:$AL$35&lt;&gt;"",IF($AI$7:$AI$35&lt;&gt;"",ROW($AI$7:$AI$35)-MIN(ROW($AI$7:$AI$35))+1,""),""),ROW()-ROW(A$37)+1)))," "),"")</f>
        <v>0</v>
      </c>
      <c r="AJ45">
        <f t="array" ref="AJ45">IFERROR(CONCATENATE(TEXT(INDEX($AI$7:$AI$35,SMALL(IF($AL$7:$AL$35&lt;&gt;"",IF($AI$7:$AI$35&lt;&gt;"",ROW($AI$7:$AI$35)-MIN(ROW($AI$7:$AI$35))+1,""),""),ROW()-ROW(A$37)+1)),"##0")," "),"")</f>
        <v>0</v>
      </c>
      <c r="AK45">
        <f t="array" ref="AK45">IFERROR(CONCATENATE((INDEX($A$7:$A$35,SMALL(IF($AL$7:$AL$35&lt;&gt;"",IF($AI$7:$AI$35&lt;&gt;"",ROW($AI$7:$AI$35)-MIN(ROW($AI$7:$AI$35))+1,""),""),ROW()-ROW(A$37)+1))),),"")</f>
        <v>0</v>
      </c>
      <c r="AO45">
        <f t="array" ref="AO45">IFERROR(CONCATENATE(TEXT(INDEX($AO$7:$AO$35,SMALL(IF($AR$7:$AR$35&lt;&gt;"",IF($AO$7:$AO$35&lt;&gt;"",ROW($AO$7:$AO$35)-MIN(ROW($AO$7:$AO$35))+1,""),""),ROW()-ROW(A$37)+1)),"##0"),),"")</f>
        <v>0</v>
      </c>
      <c r="AP45">
        <f t="array" ref="AP45">IFERROR(CONCATENATE((INDEX($AR$7:$AR$35,SMALL(IF($AR$7:$AR$35&lt;&gt;"",IF($AO$7:$AO$35&lt;&gt;"",ROW($AO$7:$AO$35)-MIN(ROW($AO$7:$AO$35))+1,""),""),ROW()-ROW(A$37)+1))),),"")</f>
        <v>0</v>
      </c>
      <c r="AQ45">
        <f t="array" ref="AQ45">IFERROR(CONCATENATE((INDEX($A$7:$A$35,SMALL(IF($AR$7:$AR$35&lt;&gt;"",IF($AO$7:$AO$35&lt;&gt;"",ROW($AO$7:$AO$35)-MIN(ROW($AO$7:$AO$35))+1,""),""),ROW()-ROW(A$37)+1))),),"")</f>
        <v>0</v>
      </c>
    </row>
    <row r="46" spans="1:43">
      <c r="K46">
        <f t="array" ref="K46">IFERROR(CONCATENATE(TEXT(INDEX($K$7:$K$35,SMALL(IF($N$7:$N$35&lt;&gt;"",IF($K$7:$K$35&lt;&gt;"",ROW($K$7:$K$35)-MIN(ROW($K$7:$K$35))+1,""),""),ROW()-ROW(A$37)+1)),"##0"),","),"")</f>
        <v>0</v>
      </c>
      <c r="L46">
        <f t="array" ref="L46">IFERROR(CONCATENATE((INDEX($N$7:$N$35,SMALL(IF($N$7:$N$35&lt;&gt;"",IF($K$7:$K$35&lt;&gt;"",ROW($K$7:$K$35)-MIN(ROW($K$7:$K$35))+1,""),""),ROW()-ROW(A$37)+1))),","),"")</f>
        <v>0</v>
      </c>
      <c r="M46">
        <f t="array" ref="M46">IFERROR(CONCATENATE((INDEX($A$7:$A$35,SMALL(IF($N$7:$N$35&lt;&gt;"",IF($K$7:$K$35&lt;&gt;"",ROW($K$7:$K$35)-MIN(ROW($K$7:$K$35))+1,""),""),ROW()-ROW(A$37)+1))),),"")</f>
        <v>0</v>
      </c>
      <c r="Q46">
        <f t="array" ref="Q46">IFERROR(CONCATENATE((INDEX($T$7:$T$35,SMALL(IF($T$7:$T$35&lt;&gt;"",IF($Q$7:$Q$35&lt;&gt;"",ROW($Q$7:$Q$35)-MIN(ROW($Q$7:$Q$35))+1,""),""),ROW()-ROW(A$37)+1)))," "),"")</f>
        <v>0</v>
      </c>
      <c r="R46">
        <f t="array" ref="R46">IFERROR(CONCATENATE(TEXT(INDEX($Q$7:$Q$35,SMALL(IF($T$7:$T$35&lt;&gt;"",IF($Q$7:$Q$35&lt;&gt;"",ROW($Q$7:$Q$35)-MIN(ROW($Q$7:$Q$35))+1,""),""),ROW()-ROW(A$37)+1)),"##0")," "),"")</f>
        <v>0</v>
      </c>
      <c r="S46">
        <f t="array" ref="S46">IFERROR(CONCATENATE((INDEX($A$7:$A$35,SMALL(IF($T$7:$T$35&lt;&gt;"",IF($Q$7:$Q$35&lt;&gt;"",ROW($Q$7:$Q$35)-MIN(ROW($Q$7:$Q$35))+1,""),""),ROW()-ROW(A$37)+1))),),"")</f>
        <v>0</v>
      </c>
      <c r="W46">
        <f t="array" ref="W46">IFERROR(CONCATENATE((INDEX($Z$7:$Z$35,SMALL(IF($Z$7:$Z$35&lt;&gt;"",IF($W$7:$W$35&lt;&gt;"",ROW($W$7:$W$35)-MIN(ROW($W$7:$W$35))+1,""),""),ROW()-ROW(A$37)+1)))," "),"")</f>
        <v>0</v>
      </c>
      <c r="X46">
        <f t="array" ref="X46">IFERROR(CONCATENATE(TEXT(INDEX($W$7:$W$35,SMALL(IF($Z$7:$Z$35&lt;&gt;"",IF($W$7:$W$35&lt;&gt;"",ROW($W$7:$W$35)-MIN(ROW($W$7:$W$35))+1,""),""),ROW()-ROW(A$37)+1)),"##0")," "),"")</f>
        <v>0</v>
      </c>
      <c r="Y46">
        <f t="array" ref="Y46">IFERROR(CONCATENATE((INDEX($A$7:$A$35,SMALL(IF($Z$7:$Z$35&lt;&gt;"",IF($W$7:$W$35&lt;&gt;"",ROW($W$7:$W$35)-MIN(ROW($W$7:$W$35))+1,""),""),ROW()-ROW(A$37)+1))),),"")</f>
        <v>0</v>
      </c>
      <c r="AC46">
        <f t="array" ref="AC46">IFERROR(CONCATENATE((INDEX($AF$7:$AF$35,SMALL(IF($AF$7:$AF$35&lt;&gt;"",IF($AC$7:$AC$35&lt;&gt;"",ROW($AC$7:$AC$35)-MIN(ROW($AC$7:$AC$35))+1,""),""),ROW()-ROW(A$37)+1))),","),"")</f>
        <v>0</v>
      </c>
      <c r="AD46">
        <f t="array" ref="AD46">IFERROR(CONCATENATE(TEXT(INDEX($AC$7:$AC$35,SMALL(IF($AF$7:$AF$35&lt;&gt;"",IF($AC$7:$AC$35&lt;&gt;"",ROW($AC$7:$AC$35)-MIN(ROW($AC$7:$AC$35))+1,""),""),ROW()-ROW(A$37)+1)),"##0"),","),"")</f>
        <v>0</v>
      </c>
      <c r="AE46">
        <f t="array" ref="AE46">IFERROR(CONCATENATE((INDEX($A$7:$A$35,SMALL(IF($AF$7:$AF$35&lt;&gt;"",IF($AC$7:$AC$35&lt;&gt;"",ROW($AC$7:$AC$35)-MIN(ROW($AC$7:$AC$35))+1,""),""),ROW()-ROW(A$37)+1))),),"")</f>
        <v>0</v>
      </c>
      <c r="AI46">
        <f t="array" ref="AI46">IFERROR(CONCATENATE((INDEX($AL$7:$AL$35,SMALL(IF($AL$7:$AL$35&lt;&gt;"",IF($AI$7:$AI$35&lt;&gt;"",ROW($AI$7:$AI$35)-MIN(ROW($AI$7:$AI$35))+1,""),""),ROW()-ROW(A$37)+1)))," "),"")</f>
        <v>0</v>
      </c>
      <c r="AJ46">
        <f t="array" ref="AJ46">IFERROR(CONCATENATE(TEXT(INDEX($AI$7:$AI$35,SMALL(IF($AL$7:$AL$35&lt;&gt;"",IF($AI$7:$AI$35&lt;&gt;"",ROW($AI$7:$AI$35)-MIN(ROW($AI$7:$AI$35))+1,""),""),ROW()-ROW(A$37)+1)),"##0")," "),"")</f>
        <v>0</v>
      </c>
      <c r="AK46">
        <f t="array" ref="AK46">IFERROR(CONCATENATE((INDEX($A$7:$A$35,SMALL(IF($AL$7:$AL$35&lt;&gt;"",IF($AI$7:$AI$35&lt;&gt;"",ROW($AI$7:$AI$35)-MIN(ROW($AI$7:$AI$35))+1,""),""),ROW()-ROW(A$37)+1))),),"")</f>
        <v>0</v>
      </c>
      <c r="AO46">
        <f t="array" ref="AO46">IFERROR(CONCATENATE(TEXT(INDEX($AO$7:$AO$35,SMALL(IF($AR$7:$AR$35&lt;&gt;"",IF($AO$7:$AO$35&lt;&gt;"",ROW($AO$7:$AO$35)-MIN(ROW($AO$7:$AO$35))+1,""),""),ROW()-ROW(A$37)+1)),"##0"),),"")</f>
        <v>0</v>
      </c>
      <c r="AP46">
        <f t="array" ref="AP46">IFERROR(CONCATENATE((INDEX($AR$7:$AR$35,SMALL(IF($AR$7:$AR$35&lt;&gt;"",IF($AO$7:$AO$35&lt;&gt;"",ROW($AO$7:$AO$35)-MIN(ROW($AO$7:$AO$35))+1,""),""),ROW()-ROW(A$37)+1))),),"")</f>
        <v>0</v>
      </c>
      <c r="AQ46">
        <f t="array" ref="AQ46">IFERROR(CONCATENATE((INDEX($A$7:$A$35,SMALL(IF($AR$7:$AR$35&lt;&gt;"",IF($AO$7:$AO$35&lt;&gt;"",ROW($AO$7:$AO$35)-MIN(ROW($AO$7:$AO$35))+1,""),""),ROW()-ROW(A$37)+1))),),"")</f>
        <v>0</v>
      </c>
    </row>
    <row r="47" spans="1:43">
      <c r="K47">
        <f t="array" ref="K47">IFERROR(CONCATENATE(TEXT(INDEX($K$7:$K$35,SMALL(IF($N$7:$N$35&lt;&gt;"",IF($K$7:$K$35&lt;&gt;"",ROW($K$7:$K$35)-MIN(ROW($K$7:$K$35))+1,""),""),ROW()-ROW(A$37)+1)),"##0"),","),"")</f>
        <v>0</v>
      </c>
      <c r="L47">
        <f t="array" ref="L47">IFERROR(CONCATENATE((INDEX($N$7:$N$35,SMALL(IF($N$7:$N$35&lt;&gt;"",IF($K$7:$K$35&lt;&gt;"",ROW($K$7:$K$35)-MIN(ROW($K$7:$K$35))+1,""),""),ROW()-ROW(A$37)+1))),","),"")</f>
        <v>0</v>
      </c>
      <c r="M47">
        <f t="array" ref="M47">IFERROR(CONCATENATE((INDEX($A$7:$A$35,SMALL(IF($N$7:$N$35&lt;&gt;"",IF($K$7:$K$35&lt;&gt;"",ROW($K$7:$K$35)-MIN(ROW($K$7:$K$35))+1,""),""),ROW()-ROW(A$37)+1))),),"")</f>
        <v>0</v>
      </c>
      <c r="Q47">
        <f t="array" ref="Q47">IFERROR(CONCATENATE((INDEX($T$7:$T$35,SMALL(IF($T$7:$T$35&lt;&gt;"",IF($Q$7:$Q$35&lt;&gt;"",ROW($Q$7:$Q$35)-MIN(ROW($Q$7:$Q$35))+1,""),""),ROW()-ROW(A$37)+1)))," "),"")</f>
        <v>0</v>
      </c>
      <c r="R47">
        <f t="array" ref="R47">IFERROR(CONCATENATE(TEXT(INDEX($Q$7:$Q$35,SMALL(IF($T$7:$T$35&lt;&gt;"",IF($Q$7:$Q$35&lt;&gt;"",ROW($Q$7:$Q$35)-MIN(ROW($Q$7:$Q$35))+1,""),""),ROW()-ROW(A$37)+1)),"##0")," "),"")</f>
        <v>0</v>
      </c>
      <c r="S47">
        <f t="array" ref="S47">IFERROR(CONCATENATE((INDEX($A$7:$A$35,SMALL(IF($T$7:$T$35&lt;&gt;"",IF($Q$7:$Q$35&lt;&gt;"",ROW($Q$7:$Q$35)-MIN(ROW($Q$7:$Q$35))+1,""),""),ROW()-ROW(A$37)+1))),),"")</f>
        <v>0</v>
      </c>
      <c r="W47">
        <f t="array" ref="W47">IFERROR(CONCATENATE((INDEX($Z$7:$Z$35,SMALL(IF($Z$7:$Z$35&lt;&gt;"",IF($W$7:$W$35&lt;&gt;"",ROW($W$7:$W$35)-MIN(ROW($W$7:$W$35))+1,""),""),ROW()-ROW(A$37)+1)))," "),"")</f>
        <v>0</v>
      </c>
      <c r="X47">
        <f t="array" ref="X47">IFERROR(CONCATENATE(TEXT(INDEX($W$7:$W$35,SMALL(IF($Z$7:$Z$35&lt;&gt;"",IF($W$7:$W$35&lt;&gt;"",ROW($W$7:$W$35)-MIN(ROW($W$7:$W$35))+1,""),""),ROW()-ROW(A$37)+1)),"##0")," "),"")</f>
        <v>0</v>
      </c>
      <c r="Y47">
        <f t="array" ref="Y47">IFERROR(CONCATENATE((INDEX($A$7:$A$35,SMALL(IF($Z$7:$Z$35&lt;&gt;"",IF($W$7:$W$35&lt;&gt;"",ROW($W$7:$W$35)-MIN(ROW($W$7:$W$35))+1,""),""),ROW()-ROW(A$37)+1))),),"")</f>
        <v>0</v>
      </c>
      <c r="AC47">
        <f t="array" ref="AC47">IFERROR(CONCATENATE((INDEX($AF$7:$AF$35,SMALL(IF($AF$7:$AF$35&lt;&gt;"",IF($AC$7:$AC$35&lt;&gt;"",ROW($AC$7:$AC$35)-MIN(ROW($AC$7:$AC$35))+1,""),""),ROW()-ROW(A$37)+1))),","),"")</f>
        <v>0</v>
      </c>
      <c r="AD47">
        <f t="array" ref="AD47">IFERROR(CONCATENATE(TEXT(INDEX($AC$7:$AC$35,SMALL(IF($AF$7:$AF$35&lt;&gt;"",IF($AC$7:$AC$35&lt;&gt;"",ROW($AC$7:$AC$35)-MIN(ROW($AC$7:$AC$35))+1,""),""),ROW()-ROW(A$37)+1)),"##0"),","),"")</f>
        <v>0</v>
      </c>
      <c r="AE47">
        <f t="array" ref="AE47">IFERROR(CONCATENATE((INDEX($A$7:$A$35,SMALL(IF($AF$7:$AF$35&lt;&gt;"",IF($AC$7:$AC$35&lt;&gt;"",ROW($AC$7:$AC$35)-MIN(ROW($AC$7:$AC$35))+1,""),""),ROW()-ROW(A$37)+1))),),"")</f>
        <v>0</v>
      </c>
      <c r="AI47">
        <f t="array" ref="AI47">IFERROR(CONCATENATE((INDEX($AL$7:$AL$35,SMALL(IF($AL$7:$AL$35&lt;&gt;"",IF($AI$7:$AI$35&lt;&gt;"",ROW($AI$7:$AI$35)-MIN(ROW($AI$7:$AI$35))+1,""),""),ROW()-ROW(A$37)+1)))," "),"")</f>
        <v>0</v>
      </c>
      <c r="AJ47">
        <f t="array" ref="AJ47">IFERROR(CONCATENATE(TEXT(INDEX($AI$7:$AI$35,SMALL(IF($AL$7:$AL$35&lt;&gt;"",IF($AI$7:$AI$35&lt;&gt;"",ROW($AI$7:$AI$35)-MIN(ROW($AI$7:$AI$35))+1,""),""),ROW()-ROW(A$37)+1)),"##0")," "),"")</f>
        <v>0</v>
      </c>
      <c r="AK47">
        <f t="array" ref="AK47">IFERROR(CONCATENATE((INDEX($A$7:$A$35,SMALL(IF($AL$7:$AL$35&lt;&gt;"",IF($AI$7:$AI$35&lt;&gt;"",ROW($AI$7:$AI$35)-MIN(ROW($AI$7:$AI$35))+1,""),""),ROW()-ROW(A$37)+1))),),"")</f>
        <v>0</v>
      </c>
      <c r="AO47">
        <f t="array" ref="AO47">IFERROR(CONCATENATE(TEXT(INDEX($AO$7:$AO$35,SMALL(IF($AR$7:$AR$35&lt;&gt;"",IF($AO$7:$AO$35&lt;&gt;"",ROW($AO$7:$AO$35)-MIN(ROW($AO$7:$AO$35))+1,""),""),ROW()-ROW(A$37)+1)),"##0"),),"")</f>
        <v>0</v>
      </c>
      <c r="AP47">
        <f t="array" ref="AP47">IFERROR(CONCATENATE((INDEX($AR$7:$AR$35,SMALL(IF($AR$7:$AR$35&lt;&gt;"",IF($AO$7:$AO$35&lt;&gt;"",ROW($AO$7:$AO$35)-MIN(ROW($AO$7:$AO$35))+1,""),""),ROW()-ROW(A$37)+1))),),"")</f>
        <v>0</v>
      </c>
      <c r="AQ47">
        <f t="array" ref="AQ47">IFERROR(CONCATENATE((INDEX($A$7:$A$35,SMALL(IF($AR$7:$AR$35&lt;&gt;"",IF($AO$7:$AO$35&lt;&gt;"",ROW($AO$7:$AO$35)-MIN(ROW($AO$7:$AO$35))+1,""),""),ROW()-ROW(A$37)+1))),),"")</f>
        <v>0</v>
      </c>
    </row>
    <row r="48" spans="1:43">
      <c r="K48">
        <f t="array" ref="K48">IFERROR(CONCATENATE(TEXT(INDEX($K$7:$K$35,SMALL(IF($N$7:$N$35&lt;&gt;"",IF($K$7:$K$35&lt;&gt;"",ROW($K$7:$K$35)-MIN(ROW($K$7:$K$35))+1,""),""),ROW()-ROW(A$37)+1)),"##0"),","),"")</f>
        <v>0</v>
      </c>
      <c r="L48">
        <f t="array" ref="L48">IFERROR(CONCATENATE((INDEX($N$7:$N$35,SMALL(IF($N$7:$N$35&lt;&gt;"",IF($K$7:$K$35&lt;&gt;"",ROW($K$7:$K$35)-MIN(ROW($K$7:$K$35))+1,""),""),ROW()-ROW(A$37)+1))),","),"")</f>
        <v>0</v>
      </c>
      <c r="M48">
        <f t="array" ref="M48">IFERROR(CONCATENATE((INDEX($A$7:$A$35,SMALL(IF($N$7:$N$35&lt;&gt;"",IF($K$7:$K$35&lt;&gt;"",ROW($K$7:$K$35)-MIN(ROW($K$7:$K$35))+1,""),""),ROW()-ROW(A$37)+1))),),"")</f>
        <v>0</v>
      </c>
      <c r="Q48">
        <f t="array" ref="Q48">IFERROR(CONCATENATE((INDEX($T$7:$T$35,SMALL(IF($T$7:$T$35&lt;&gt;"",IF($Q$7:$Q$35&lt;&gt;"",ROW($Q$7:$Q$35)-MIN(ROW($Q$7:$Q$35))+1,""),""),ROW()-ROW(A$37)+1)))," "),"")</f>
        <v>0</v>
      </c>
      <c r="R48">
        <f t="array" ref="R48">IFERROR(CONCATENATE(TEXT(INDEX($Q$7:$Q$35,SMALL(IF($T$7:$T$35&lt;&gt;"",IF($Q$7:$Q$35&lt;&gt;"",ROW($Q$7:$Q$35)-MIN(ROW($Q$7:$Q$35))+1,""),""),ROW()-ROW(A$37)+1)),"##0")," "),"")</f>
        <v>0</v>
      </c>
      <c r="S48">
        <f t="array" ref="S48">IFERROR(CONCATENATE((INDEX($A$7:$A$35,SMALL(IF($T$7:$T$35&lt;&gt;"",IF($Q$7:$Q$35&lt;&gt;"",ROW($Q$7:$Q$35)-MIN(ROW($Q$7:$Q$35))+1,""),""),ROW()-ROW(A$37)+1))),),"")</f>
        <v>0</v>
      </c>
      <c r="W48">
        <f t="array" ref="W48">IFERROR(CONCATENATE((INDEX($Z$7:$Z$35,SMALL(IF($Z$7:$Z$35&lt;&gt;"",IF($W$7:$W$35&lt;&gt;"",ROW($W$7:$W$35)-MIN(ROW($W$7:$W$35))+1,""),""),ROW()-ROW(A$37)+1)))," "),"")</f>
        <v>0</v>
      </c>
      <c r="X48">
        <f t="array" ref="X48">IFERROR(CONCATENATE(TEXT(INDEX($W$7:$W$35,SMALL(IF($Z$7:$Z$35&lt;&gt;"",IF($W$7:$W$35&lt;&gt;"",ROW($W$7:$W$35)-MIN(ROW($W$7:$W$35))+1,""),""),ROW()-ROW(A$37)+1)),"##0")," "),"")</f>
        <v>0</v>
      </c>
      <c r="Y48">
        <f t="array" ref="Y48">IFERROR(CONCATENATE((INDEX($A$7:$A$35,SMALL(IF($Z$7:$Z$35&lt;&gt;"",IF($W$7:$W$35&lt;&gt;"",ROW($W$7:$W$35)-MIN(ROW($W$7:$W$35))+1,""),""),ROW()-ROW(A$37)+1))),),"")</f>
        <v>0</v>
      </c>
      <c r="AC48">
        <f t="array" ref="AC48">IFERROR(CONCATENATE((INDEX($AF$7:$AF$35,SMALL(IF($AF$7:$AF$35&lt;&gt;"",IF($AC$7:$AC$35&lt;&gt;"",ROW($AC$7:$AC$35)-MIN(ROW($AC$7:$AC$35))+1,""),""),ROW()-ROW(A$37)+1))),","),"")</f>
        <v>0</v>
      </c>
      <c r="AD48">
        <f t="array" ref="AD48">IFERROR(CONCATENATE(TEXT(INDEX($AC$7:$AC$35,SMALL(IF($AF$7:$AF$35&lt;&gt;"",IF($AC$7:$AC$35&lt;&gt;"",ROW($AC$7:$AC$35)-MIN(ROW($AC$7:$AC$35))+1,""),""),ROW()-ROW(A$37)+1)),"##0"),","),"")</f>
        <v>0</v>
      </c>
      <c r="AE48">
        <f t="array" ref="AE48">IFERROR(CONCATENATE((INDEX($A$7:$A$35,SMALL(IF($AF$7:$AF$35&lt;&gt;"",IF($AC$7:$AC$35&lt;&gt;"",ROW($AC$7:$AC$35)-MIN(ROW($AC$7:$AC$35))+1,""),""),ROW()-ROW(A$37)+1))),),"")</f>
        <v>0</v>
      </c>
      <c r="AI48">
        <f t="array" ref="AI48">IFERROR(CONCATENATE((INDEX($AL$7:$AL$35,SMALL(IF($AL$7:$AL$35&lt;&gt;"",IF($AI$7:$AI$35&lt;&gt;"",ROW($AI$7:$AI$35)-MIN(ROW($AI$7:$AI$35))+1,""),""),ROW()-ROW(A$37)+1)))," "),"")</f>
        <v>0</v>
      </c>
      <c r="AJ48">
        <f t="array" ref="AJ48">IFERROR(CONCATENATE(TEXT(INDEX($AI$7:$AI$35,SMALL(IF($AL$7:$AL$35&lt;&gt;"",IF($AI$7:$AI$35&lt;&gt;"",ROW($AI$7:$AI$35)-MIN(ROW($AI$7:$AI$35))+1,""),""),ROW()-ROW(A$37)+1)),"##0")," "),"")</f>
        <v>0</v>
      </c>
      <c r="AK48">
        <f t="array" ref="AK48">IFERROR(CONCATENATE((INDEX($A$7:$A$35,SMALL(IF($AL$7:$AL$35&lt;&gt;"",IF($AI$7:$AI$35&lt;&gt;"",ROW($AI$7:$AI$35)-MIN(ROW($AI$7:$AI$35))+1,""),""),ROW()-ROW(A$37)+1))),),"")</f>
        <v>0</v>
      </c>
      <c r="AO48">
        <f t="array" ref="AO48">IFERROR(CONCATENATE(TEXT(INDEX($AO$7:$AO$35,SMALL(IF($AR$7:$AR$35&lt;&gt;"",IF($AO$7:$AO$35&lt;&gt;"",ROW($AO$7:$AO$35)-MIN(ROW($AO$7:$AO$35))+1,""),""),ROW()-ROW(A$37)+1)),"##0"),),"")</f>
        <v>0</v>
      </c>
      <c r="AP48">
        <f t="array" ref="AP48">IFERROR(CONCATENATE((INDEX($AR$7:$AR$35,SMALL(IF($AR$7:$AR$35&lt;&gt;"",IF($AO$7:$AO$35&lt;&gt;"",ROW($AO$7:$AO$35)-MIN(ROW($AO$7:$AO$35))+1,""),""),ROW()-ROW(A$37)+1))),),"")</f>
        <v>0</v>
      </c>
      <c r="AQ48">
        <f t="array" ref="AQ48">IFERROR(CONCATENATE((INDEX($A$7:$A$35,SMALL(IF($AR$7:$AR$35&lt;&gt;"",IF($AO$7:$AO$35&lt;&gt;"",ROW($AO$7:$AO$35)-MIN(ROW($AO$7:$AO$35))+1,""),""),ROW()-ROW(A$37)+1))),),"")</f>
        <v>0</v>
      </c>
    </row>
    <row r="49" spans="11:43">
      <c r="K49">
        <f t="array" ref="K49">IFERROR(CONCATENATE(TEXT(INDEX($K$7:$K$35,SMALL(IF($N$7:$N$35&lt;&gt;"",IF($K$7:$K$35&lt;&gt;"",ROW($K$7:$K$35)-MIN(ROW($K$7:$K$35))+1,""),""),ROW()-ROW(A$37)+1)),"##0"),","),"")</f>
        <v>0</v>
      </c>
      <c r="L49">
        <f t="array" ref="L49">IFERROR(CONCATENATE((INDEX($N$7:$N$35,SMALL(IF($N$7:$N$35&lt;&gt;"",IF($K$7:$K$35&lt;&gt;"",ROW($K$7:$K$35)-MIN(ROW($K$7:$K$35))+1,""),""),ROW()-ROW(A$37)+1))),","),"")</f>
        <v>0</v>
      </c>
      <c r="M49">
        <f t="array" ref="M49">IFERROR(CONCATENATE((INDEX($A$7:$A$35,SMALL(IF($N$7:$N$35&lt;&gt;"",IF($K$7:$K$35&lt;&gt;"",ROW($K$7:$K$35)-MIN(ROW($K$7:$K$35))+1,""),""),ROW()-ROW(A$37)+1))),),"")</f>
        <v>0</v>
      </c>
      <c r="Q49">
        <f t="array" ref="Q49">IFERROR(CONCATENATE((INDEX($T$7:$T$35,SMALL(IF($T$7:$T$35&lt;&gt;"",IF($Q$7:$Q$35&lt;&gt;"",ROW($Q$7:$Q$35)-MIN(ROW($Q$7:$Q$35))+1,""),""),ROW()-ROW(A$37)+1)))," "),"")</f>
        <v>0</v>
      </c>
      <c r="R49">
        <f t="array" ref="R49">IFERROR(CONCATENATE(TEXT(INDEX($Q$7:$Q$35,SMALL(IF($T$7:$T$35&lt;&gt;"",IF($Q$7:$Q$35&lt;&gt;"",ROW($Q$7:$Q$35)-MIN(ROW($Q$7:$Q$35))+1,""),""),ROW()-ROW(A$37)+1)),"##0")," "),"")</f>
        <v>0</v>
      </c>
      <c r="S49">
        <f t="array" ref="S49">IFERROR(CONCATENATE((INDEX($A$7:$A$35,SMALL(IF($T$7:$T$35&lt;&gt;"",IF($Q$7:$Q$35&lt;&gt;"",ROW($Q$7:$Q$35)-MIN(ROW($Q$7:$Q$35))+1,""),""),ROW()-ROW(A$37)+1))),),"")</f>
        <v>0</v>
      </c>
      <c r="W49">
        <f t="array" ref="W49">IFERROR(CONCATENATE((INDEX($Z$7:$Z$35,SMALL(IF($Z$7:$Z$35&lt;&gt;"",IF($W$7:$W$35&lt;&gt;"",ROW($W$7:$W$35)-MIN(ROW($W$7:$W$35))+1,""),""),ROW()-ROW(A$37)+1)))," "),"")</f>
        <v>0</v>
      </c>
      <c r="X49">
        <f t="array" ref="X49">IFERROR(CONCATENATE(TEXT(INDEX($W$7:$W$35,SMALL(IF($Z$7:$Z$35&lt;&gt;"",IF($W$7:$W$35&lt;&gt;"",ROW($W$7:$W$35)-MIN(ROW($W$7:$W$35))+1,""),""),ROW()-ROW(A$37)+1)),"##0")," "),"")</f>
        <v>0</v>
      </c>
      <c r="Y49">
        <f t="array" ref="Y49">IFERROR(CONCATENATE((INDEX($A$7:$A$35,SMALL(IF($Z$7:$Z$35&lt;&gt;"",IF($W$7:$W$35&lt;&gt;"",ROW($W$7:$W$35)-MIN(ROW($W$7:$W$35))+1,""),""),ROW()-ROW(A$37)+1))),),"")</f>
        <v>0</v>
      </c>
      <c r="AC49">
        <f t="array" ref="AC49">IFERROR(CONCATENATE((INDEX($AF$7:$AF$35,SMALL(IF($AF$7:$AF$35&lt;&gt;"",IF($AC$7:$AC$35&lt;&gt;"",ROW($AC$7:$AC$35)-MIN(ROW($AC$7:$AC$35))+1,""),""),ROW()-ROW(A$37)+1))),","),"")</f>
        <v>0</v>
      </c>
      <c r="AD49">
        <f t="array" ref="AD49">IFERROR(CONCATENATE(TEXT(INDEX($AC$7:$AC$35,SMALL(IF($AF$7:$AF$35&lt;&gt;"",IF($AC$7:$AC$35&lt;&gt;"",ROW($AC$7:$AC$35)-MIN(ROW($AC$7:$AC$35))+1,""),""),ROW()-ROW(A$37)+1)),"##0"),","),"")</f>
        <v>0</v>
      </c>
      <c r="AE49">
        <f t="array" ref="AE49">IFERROR(CONCATENATE((INDEX($A$7:$A$35,SMALL(IF($AF$7:$AF$35&lt;&gt;"",IF($AC$7:$AC$35&lt;&gt;"",ROW($AC$7:$AC$35)-MIN(ROW($AC$7:$AC$35))+1,""),""),ROW()-ROW(A$37)+1))),),"")</f>
        <v>0</v>
      </c>
      <c r="AI49">
        <f t="array" ref="AI49">IFERROR(CONCATENATE((INDEX($AL$7:$AL$35,SMALL(IF($AL$7:$AL$35&lt;&gt;"",IF($AI$7:$AI$35&lt;&gt;"",ROW($AI$7:$AI$35)-MIN(ROW($AI$7:$AI$35))+1,""),""),ROW()-ROW(A$37)+1)))," "),"")</f>
        <v>0</v>
      </c>
      <c r="AJ49">
        <f t="array" ref="AJ49">IFERROR(CONCATENATE(TEXT(INDEX($AI$7:$AI$35,SMALL(IF($AL$7:$AL$35&lt;&gt;"",IF($AI$7:$AI$35&lt;&gt;"",ROW($AI$7:$AI$35)-MIN(ROW($AI$7:$AI$35))+1,""),""),ROW()-ROW(A$37)+1)),"##0")," "),"")</f>
        <v>0</v>
      </c>
      <c r="AK49">
        <f t="array" ref="AK49">IFERROR(CONCATENATE((INDEX($A$7:$A$35,SMALL(IF($AL$7:$AL$35&lt;&gt;"",IF($AI$7:$AI$35&lt;&gt;"",ROW($AI$7:$AI$35)-MIN(ROW($AI$7:$AI$35))+1,""),""),ROW()-ROW(A$37)+1))),),"")</f>
        <v>0</v>
      </c>
      <c r="AO49">
        <f t="array" ref="AO49">IFERROR(CONCATENATE(TEXT(INDEX($AO$7:$AO$35,SMALL(IF($AR$7:$AR$35&lt;&gt;"",IF($AO$7:$AO$35&lt;&gt;"",ROW($AO$7:$AO$35)-MIN(ROW($AO$7:$AO$35))+1,""),""),ROW()-ROW(A$37)+1)),"##0"),),"")</f>
        <v>0</v>
      </c>
      <c r="AP49">
        <f t="array" ref="AP49">IFERROR(CONCATENATE((INDEX($AR$7:$AR$35,SMALL(IF($AR$7:$AR$35&lt;&gt;"",IF($AO$7:$AO$35&lt;&gt;"",ROW($AO$7:$AO$35)-MIN(ROW($AO$7:$AO$35))+1,""),""),ROW()-ROW(A$37)+1))),),"")</f>
        <v>0</v>
      </c>
      <c r="AQ49">
        <f t="array" ref="AQ49">IFERROR(CONCATENATE((INDEX($A$7:$A$35,SMALL(IF($AR$7:$AR$35&lt;&gt;"",IF($AO$7:$AO$35&lt;&gt;"",ROW($AO$7:$AO$35)-MIN(ROW($AO$7:$AO$35))+1,""),""),ROW()-ROW(A$37)+1))),),"")</f>
        <v>0</v>
      </c>
    </row>
    <row r="50" spans="11:43">
      <c r="K50">
        <f t="array" ref="K50">IFERROR(CONCATENATE(TEXT(INDEX($K$7:$K$35,SMALL(IF($N$7:$N$35&lt;&gt;"",IF($K$7:$K$35&lt;&gt;"",ROW($K$7:$K$35)-MIN(ROW($K$7:$K$35))+1,""),""),ROW()-ROW(A$37)+1)),"##0"),","),"")</f>
        <v>0</v>
      </c>
      <c r="L50">
        <f t="array" ref="L50">IFERROR(CONCATENATE((INDEX($N$7:$N$35,SMALL(IF($N$7:$N$35&lt;&gt;"",IF($K$7:$K$35&lt;&gt;"",ROW($K$7:$K$35)-MIN(ROW($K$7:$K$35))+1,""),""),ROW()-ROW(A$37)+1))),","),"")</f>
        <v>0</v>
      </c>
      <c r="M50">
        <f t="array" ref="M50">IFERROR(CONCATENATE((INDEX($A$7:$A$35,SMALL(IF($N$7:$N$35&lt;&gt;"",IF($K$7:$K$35&lt;&gt;"",ROW($K$7:$K$35)-MIN(ROW($K$7:$K$35))+1,""),""),ROW()-ROW(A$37)+1))),),"")</f>
        <v>0</v>
      </c>
      <c r="Q50">
        <f t="array" ref="Q50">IFERROR(CONCATENATE((INDEX($T$7:$T$35,SMALL(IF($T$7:$T$35&lt;&gt;"",IF($Q$7:$Q$35&lt;&gt;"",ROW($Q$7:$Q$35)-MIN(ROW($Q$7:$Q$35))+1,""),""),ROW()-ROW(A$37)+1)))," "),"")</f>
        <v>0</v>
      </c>
      <c r="R50">
        <f t="array" ref="R50">IFERROR(CONCATENATE(TEXT(INDEX($Q$7:$Q$35,SMALL(IF($T$7:$T$35&lt;&gt;"",IF($Q$7:$Q$35&lt;&gt;"",ROW($Q$7:$Q$35)-MIN(ROW($Q$7:$Q$35))+1,""),""),ROW()-ROW(A$37)+1)),"##0")," "),"")</f>
        <v>0</v>
      </c>
      <c r="S50">
        <f t="array" ref="S50">IFERROR(CONCATENATE((INDEX($A$7:$A$35,SMALL(IF($T$7:$T$35&lt;&gt;"",IF($Q$7:$Q$35&lt;&gt;"",ROW($Q$7:$Q$35)-MIN(ROW($Q$7:$Q$35))+1,""),""),ROW()-ROW(A$37)+1))),),"")</f>
        <v>0</v>
      </c>
      <c r="W50">
        <f t="array" ref="W50">IFERROR(CONCATENATE((INDEX($Z$7:$Z$35,SMALL(IF($Z$7:$Z$35&lt;&gt;"",IF($W$7:$W$35&lt;&gt;"",ROW($W$7:$W$35)-MIN(ROW($W$7:$W$35))+1,""),""),ROW()-ROW(A$37)+1)))," "),"")</f>
        <v>0</v>
      </c>
      <c r="X50">
        <f t="array" ref="X50">IFERROR(CONCATENATE(TEXT(INDEX($W$7:$W$35,SMALL(IF($Z$7:$Z$35&lt;&gt;"",IF($W$7:$W$35&lt;&gt;"",ROW($W$7:$W$35)-MIN(ROW($W$7:$W$35))+1,""),""),ROW()-ROW(A$37)+1)),"##0")," "),"")</f>
        <v>0</v>
      </c>
      <c r="Y50">
        <f t="array" ref="Y50">IFERROR(CONCATENATE((INDEX($A$7:$A$35,SMALL(IF($Z$7:$Z$35&lt;&gt;"",IF($W$7:$W$35&lt;&gt;"",ROW($W$7:$W$35)-MIN(ROW($W$7:$W$35))+1,""),""),ROW()-ROW(A$37)+1))),),"")</f>
        <v>0</v>
      </c>
      <c r="AC50">
        <f t="array" ref="AC50">IFERROR(CONCATENATE((INDEX($AF$7:$AF$35,SMALL(IF($AF$7:$AF$35&lt;&gt;"",IF($AC$7:$AC$35&lt;&gt;"",ROW($AC$7:$AC$35)-MIN(ROW($AC$7:$AC$35))+1,""),""),ROW()-ROW(A$37)+1))),","),"")</f>
        <v>0</v>
      </c>
      <c r="AD50">
        <f t="array" ref="AD50">IFERROR(CONCATENATE(TEXT(INDEX($AC$7:$AC$35,SMALL(IF($AF$7:$AF$35&lt;&gt;"",IF($AC$7:$AC$35&lt;&gt;"",ROW($AC$7:$AC$35)-MIN(ROW($AC$7:$AC$35))+1,""),""),ROW()-ROW(A$37)+1)),"##0"),","),"")</f>
        <v>0</v>
      </c>
      <c r="AE50">
        <f t="array" ref="AE50">IFERROR(CONCATENATE((INDEX($A$7:$A$35,SMALL(IF($AF$7:$AF$35&lt;&gt;"",IF($AC$7:$AC$35&lt;&gt;"",ROW($AC$7:$AC$35)-MIN(ROW($AC$7:$AC$35))+1,""),""),ROW()-ROW(A$37)+1))),),"")</f>
        <v>0</v>
      </c>
      <c r="AI50">
        <f t="array" ref="AI50">IFERROR(CONCATENATE((INDEX($AL$7:$AL$35,SMALL(IF($AL$7:$AL$35&lt;&gt;"",IF($AI$7:$AI$35&lt;&gt;"",ROW($AI$7:$AI$35)-MIN(ROW($AI$7:$AI$35))+1,""),""),ROW()-ROW(A$37)+1)))," "),"")</f>
        <v>0</v>
      </c>
      <c r="AJ50">
        <f t="array" ref="AJ50">IFERROR(CONCATENATE(TEXT(INDEX($AI$7:$AI$35,SMALL(IF($AL$7:$AL$35&lt;&gt;"",IF($AI$7:$AI$35&lt;&gt;"",ROW($AI$7:$AI$35)-MIN(ROW($AI$7:$AI$35))+1,""),""),ROW()-ROW(A$37)+1)),"##0")," "),"")</f>
        <v>0</v>
      </c>
      <c r="AK50">
        <f t="array" ref="AK50">IFERROR(CONCATENATE((INDEX($A$7:$A$35,SMALL(IF($AL$7:$AL$35&lt;&gt;"",IF($AI$7:$AI$35&lt;&gt;"",ROW($AI$7:$AI$35)-MIN(ROW($AI$7:$AI$35))+1,""),""),ROW()-ROW(A$37)+1))),),"")</f>
        <v>0</v>
      </c>
      <c r="AO50">
        <f t="array" ref="AO50">IFERROR(CONCATENATE(TEXT(INDEX($AO$7:$AO$35,SMALL(IF($AR$7:$AR$35&lt;&gt;"",IF($AO$7:$AO$35&lt;&gt;"",ROW($AO$7:$AO$35)-MIN(ROW($AO$7:$AO$35))+1,""),""),ROW()-ROW(A$37)+1)),"##0"),),"")</f>
        <v>0</v>
      </c>
      <c r="AP50">
        <f t="array" ref="AP50">IFERROR(CONCATENATE((INDEX($AR$7:$AR$35,SMALL(IF($AR$7:$AR$35&lt;&gt;"",IF($AO$7:$AO$35&lt;&gt;"",ROW($AO$7:$AO$35)-MIN(ROW($AO$7:$AO$35))+1,""),""),ROW()-ROW(A$37)+1))),),"")</f>
        <v>0</v>
      </c>
      <c r="AQ50">
        <f t="array" ref="AQ50">IFERROR(CONCATENATE((INDEX($A$7:$A$35,SMALL(IF($AR$7:$AR$35&lt;&gt;"",IF($AO$7:$AO$35&lt;&gt;"",ROW($AO$7:$AO$35)-MIN(ROW($AO$7:$AO$35))+1,""),""),ROW()-ROW(A$37)+1))),),"")</f>
        <v>0</v>
      </c>
    </row>
    <row r="51" spans="11:43">
      <c r="K51">
        <f t="array" ref="K51">IFERROR(CONCATENATE(TEXT(INDEX($K$7:$K$35,SMALL(IF($N$7:$N$35&lt;&gt;"",IF($K$7:$K$35&lt;&gt;"",ROW($K$7:$K$35)-MIN(ROW($K$7:$K$35))+1,""),""),ROW()-ROW(A$37)+1)),"##0"),","),"")</f>
        <v>0</v>
      </c>
      <c r="L51">
        <f t="array" ref="L51">IFERROR(CONCATENATE((INDEX($N$7:$N$35,SMALL(IF($N$7:$N$35&lt;&gt;"",IF($K$7:$K$35&lt;&gt;"",ROW($K$7:$K$35)-MIN(ROW($K$7:$K$35))+1,""),""),ROW()-ROW(A$37)+1))),","),"")</f>
        <v>0</v>
      </c>
      <c r="M51">
        <f t="array" ref="M51">IFERROR(CONCATENATE((INDEX($A$7:$A$35,SMALL(IF($N$7:$N$35&lt;&gt;"",IF($K$7:$K$35&lt;&gt;"",ROW($K$7:$K$35)-MIN(ROW($K$7:$K$35))+1,""),""),ROW()-ROW(A$37)+1))),),"")</f>
        <v>0</v>
      </c>
      <c r="Q51">
        <f t="array" ref="Q51">IFERROR(CONCATENATE((INDEX($T$7:$T$35,SMALL(IF($T$7:$T$35&lt;&gt;"",IF($Q$7:$Q$35&lt;&gt;"",ROW($Q$7:$Q$35)-MIN(ROW($Q$7:$Q$35))+1,""),""),ROW()-ROW(A$37)+1)))," "),"")</f>
        <v>0</v>
      </c>
      <c r="R51">
        <f t="array" ref="R51">IFERROR(CONCATENATE(TEXT(INDEX($Q$7:$Q$35,SMALL(IF($T$7:$T$35&lt;&gt;"",IF($Q$7:$Q$35&lt;&gt;"",ROW($Q$7:$Q$35)-MIN(ROW($Q$7:$Q$35))+1,""),""),ROW()-ROW(A$37)+1)),"##0")," "),"")</f>
        <v>0</v>
      </c>
      <c r="S51">
        <f t="array" ref="S51">IFERROR(CONCATENATE((INDEX($A$7:$A$35,SMALL(IF($T$7:$T$35&lt;&gt;"",IF($Q$7:$Q$35&lt;&gt;"",ROW($Q$7:$Q$35)-MIN(ROW($Q$7:$Q$35))+1,""),""),ROW()-ROW(A$37)+1))),),"")</f>
        <v>0</v>
      </c>
      <c r="W51">
        <f t="array" ref="W51">IFERROR(CONCATENATE((INDEX($Z$7:$Z$35,SMALL(IF($Z$7:$Z$35&lt;&gt;"",IF($W$7:$W$35&lt;&gt;"",ROW($W$7:$W$35)-MIN(ROW($W$7:$W$35))+1,""),""),ROW()-ROW(A$37)+1)))," "),"")</f>
        <v>0</v>
      </c>
      <c r="X51">
        <f t="array" ref="X51">IFERROR(CONCATENATE(TEXT(INDEX($W$7:$W$35,SMALL(IF($Z$7:$Z$35&lt;&gt;"",IF($W$7:$W$35&lt;&gt;"",ROW($W$7:$W$35)-MIN(ROW($W$7:$W$35))+1,""),""),ROW()-ROW(A$37)+1)),"##0")," "),"")</f>
        <v>0</v>
      </c>
      <c r="Y51">
        <f t="array" ref="Y51">IFERROR(CONCATENATE((INDEX($A$7:$A$35,SMALL(IF($Z$7:$Z$35&lt;&gt;"",IF($W$7:$W$35&lt;&gt;"",ROW($W$7:$W$35)-MIN(ROW($W$7:$W$35))+1,""),""),ROW()-ROW(A$37)+1))),),"")</f>
        <v>0</v>
      </c>
      <c r="AC51">
        <f t="array" ref="AC51">IFERROR(CONCATENATE((INDEX($AF$7:$AF$35,SMALL(IF($AF$7:$AF$35&lt;&gt;"",IF($AC$7:$AC$35&lt;&gt;"",ROW($AC$7:$AC$35)-MIN(ROW($AC$7:$AC$35))+1,""),""),ROW()-ROW(A$37)+1))),","),"")</f>
        <v>0</v>
      </c>
      <c r="AD51">
        <f t="array" ref="AD51">IFERROR(CONCATENATE(TEXT(INDEX($AC$7:$AC$35,SMALL(IF($AF$7:$AF$35&lt;&gt;"",IF($AC$7:$AC$35&lt;&gt;"",ROW($AC$7:$AC$35)-MIN(ROW($AC$7:$AC$35))+1,""),""),ROW()-ROW(A$37)+1)),"##0"),","),"")</f>
        <v>0</v>
      </c>
      <c r="AE51">
        <f t="array" ref="AE51">IFERROR(CONCATENATE((INDEX($A$7:$A$35,SMALL(IF($AF$7:$AF$35&lt;&gt;"",IF($AC$7:$AC$35&lt;&gt;"",ROW($AC$7:$AC$35)-MIN(ROW($AC$7:$AC$35))+1,""),""),ROW()-ROW(A$37)+1))),),"")</f>
        <v>0</v>
      </c>
      <c r="AI51">
        <f t="array" ref="AI51">IFERROR(CONCATENATE((INDEX($AL$7:$AL$35,SMALL(IF($AL$7:$AL$35&lt;&gt;"",IF($AI$7:$AI$35&lt;&gt;"",ROW($AI$7:$AI$35)-MIN(ROW($AI$7:$AI$35))+1,""),""),ROW()-ROW(A$37)+1)))," "),"")</f>
        <v>0</v>
      </c>
      <c r="AJ51">
        <f t="array" ref="AJ51">IFERROR(CONCATENATE(TEXT(INDEX($AI$7:$AI$35,SMALL(IF($AL$7:$AL$35&lt;&gt;"",IF($AI$7:$AI$35&lt;&gt;"",ROW($AI$7:$AI$35)-MIN(ROW($AI$7:$AI$35))+1,""),""),ROW()-ROW(A$37)+1)),"##0")," "),"")</f>
        <v>0</v>
      </c>
      <c r="AK51">
        <f t="array" ref="AK51">IFERROR(CONCATENATE((INDEX($A$7:$A$35,SMALL(IF($AL$7:$AL$35&lt;&gt;"",IF($AI$7:$AI$35&lt;&gt;"",ROW($AI$7:$AI$35)-MIN(ROW($AI$7:$AI$35))+1,""),""),ROW()-ROW(A$37)+1))),),"")</f>
        <v>0</v>
      </c>
      <c r="AO51">
        <f t="array" ref="AO51">IFERROR(CONCATENATE(TEXT(INDEX($AO$7:$AO$35,SMALL(IF($AR$7:$AR$35&lt;&gt;"",IF($AO$7:$AO$35&lt;&gt;"",ROW($AO$7:$AO$35)-MIN(ROW($AO$7:$AO$35))+1,""),""),ROW()-ROW(A$37)+1)),"##0"),),"")</f>
        <v>0</v>
      </c>
      <c r="AP51">
        <f t="array" ref="AP51">IFERROR(CONCATENATE((INDEX($AR$7:$AR$35,SMALL(IF($AR$7:$AR$35&lt;&gt;"",IF($AO$7:$AO$35&lt;&gt;"",ROW($AO$7:$AO$35)-MIN(ROW($AO$7:$AO$35))+1,""),""),ROW()-ROW(A$37)+1))),),"")</f>
        <v>0</v>
      </c>
      <c r="AQ51">
        <f t="array" ref="AQ51">IFERROR(CONCATENATE((INDEX($A$7:$A$35,SMALL(IF($AR$7:$AR$35&lt;&gt;"",IF($AO$7:$AO$35&lt;&gt;"",ROW($AO$7:$AO$35)-MIN(ROW($AO$7:$AO$35))+1,""),""),ROW()-ROW(A$37)+1))),),"")</f>
        <v>0</v>
      </c>
    </row>
    <row r="52" spans="11:43">
      <c r="K52">
        <f t="array" ref="K52">IFERROR(CONCATENATE(TEXT(INDEX($K$7:$K$35,SMALL(IF($N$7:$N$35&lt;&gt;"",IF($K$7:$K$35&lt;&gt;"",ROW($K$7:$K$35)-MIN(ROW($K$7:$K$35))+1,""),""),ROW()-ROW(A$37)+1)),"##0"),","),"")</f>
        <v>0</v>
      </c>
      <c r="L52">
        <f t="array" ref="L52">IFERROR(CONCATENATE((INDEX($N$7:$N$35,SMALL(IF($N$7:$N$35&lt;&gt;"",IF($K$7:$K$35&lt;&gt;"",ROW($K$7:$K$35)-MIN(ROW($K$7:$K$35))+1,""),""),ROW()-ROW(A$37)+1))),","),"")</f>
        <v>0</v>
      </c>
      <c r="M52">
        <f t="array" ref="M52">IFERROR(CONCATENATE((INDEX($A$7:$A$35,SMALL(IF($N$7:$N$35&lt;&gt;"",IF($K$7:$K$35&lt;&gt;"",ROW($K$7:$K$35)-MIN(ROW($K$7:$K$35))+1,""),""),ROW()-ROW(A$37)+1))),),"")</f>
        <v>0</v>
      </c>
      <c r="Q52">
        <f t="array" ref="Q52">IFERROR(CONCATENATE((INDEX($T$7:$T$35,SMALL(IF($T$7:$T$35&lt;&gt;"",IF($Q$7:$Q$35&lt;&gt;"",ROW($Q$7:$Q$35)-MIN(ROW($Q$7:$Q$35))+1,""),""),ROW()-ROW(A$37)+1)))," "),"")</f>
        <v>0</v>
      </c>
      <c r="R52">
        <f t="array" ref="R52">IFERROR(CONCATENATE(TEXT(INDEX($Q$7:$Q$35,SMALL(IF($T$7:$T$35&lt;&gt;"",IF($Q$7:$Q$35&lt;&gt;"",ROW($Q$7:$Q$35)-MIN(ROW($Q$7:$Q$35))+1,""),""),ROW()-ROW(A$37)+1)),"##0")," "),"")</f>
        <v>0</v>
      </c>
      <c r="S52">
        <f t="array" ref="S52">IFERROR(CONCATENATE((INDEX($A$7:$A$35,SMALL(IF($T$7:$T$35&lt;&gt;"",IF($Q$7:$Q$35&lt;&gt;"",ROW($Q$7:$Q$35)-MIN(ROW($Q$7:$Q$35))+1,""),""),ROW()-ROW(A$37)+1))),),"")</f>
        <v>0</v>
      </c>
      <c r="W52">
        <f t="array" ref="W52">IFERROR(CONCATENATE((INDEX($Z$7:$Z$35,SMALL(IF($Z$7:$Z$35&lt;&gt;"",IF($W$7:$W$35&lt;&gt;"",ROW($W$7:$W$35)-MIN(ROW($W$7:$W$35))+1,""),""),ROW()-ROW(A$37)+1)))," "),"")</f>
        <v>0</v>
      </c>
      <c r="X52">
        <f t="array" ref="X52">IFERROR(CONCATENATE(TEXT(INDEX($W$7:$W$35,SMALL(IF($Z$7:$Z$35&lt;&gt;"",IF($W$7:$W$35&lt;&gt;"",ROW($W$7:$W$35)-MIN(ROW($W$7:$W$35))+1,""),""),ROW()-ROW(A$37)+1)),"##0")," "),"")</f>
        <v>0</v>
      </c>
      <c r="Y52">
        <f t="array" ref="Y52">IFERROR(CONCATENATE((INDEX($A$7:$A$35,SMALL(IF($Z$7:$Z$35&lt;&gt;"",IF($W$7:$W$35&lt;&gt;"",ROW($W$7:$W$35)-MIN(ROW($W$7:$W$35))+1,""),""),ROW()-ROW(A$37)+1))),),"")</f>
        <v>0</v>
      </c>
      <c r="AC52">
        <f t="array" ref="AC52">IFERROR(CONCATENATE((INDEX($AF$7:$AF$35,SMALL(IF($AF$7:$AF$35&lt;&gt;"",IF($AC$7:$AC$35&lt;&gt;"",ROW($AC$7:$AC$35)-MIN(ROW($AC$7:$AC$35))+1,""),""),ROW()-ROW(A$37)+1))),","),"")</f>
        <v>0</v>
      </c>
      <c r="AD52">
        <f t="array" ref="AD52">IFERROR(CONCATENATE(TEXT(INDEX($AC$7:$AC$35,SMALL(IF($AF$7:$AF$35&lt;&gt;"",IF($AC$7:$AC$35&lt;&gt;"",ROW($AC$7:$AC$35)-MIN(ROW($AC$7:$AC$35))+1,""),""),ROW()-ROW(A$37)+1)),"##0"),","),"")</f>
        <v>0</v>
      </c>
      <c r="AE52">
        <f t="array" ref="AE52">IFERROR(CONCATENATE((INDEX($A$7:$A$35,SMALL(IF($AF$7:$AF$35&lt;&gt;"",IF($AC$7:$AC$35&lt;&gt;"",ROW($AC$7:$AC$35)-MIN(ROW($AC$7:$AC$35))+1,""),""),ROW()-ROW(A$37)+1))),),"")</f>
        <v>0</v>
      </c>
      <c r="AI52">
        <f t="array" ref="AI52">IFERROR(CONCATENATE((INDEX($AL$7:$AL$35,SMALL(IF($AL$7:$AL$35&lt;&gt;"",IF($AI$7:$AI$35&lt;&gt;"",ROW($AI$7:$AI$35)-MIN(ROW($AI$7:$AI$35))+1,""),""),ROW()-ROW(A$37)+1)))," "),"")</f>
        <v>0</v>
      </c>
      <c r="AJ52">
        <f t="array" ref="AJ52">IFERROR(CONCATENATE(TEXT(INDEX($AI$7:$AI$35,SMALL(IF($AL$7:$AL$35&lt;&gt;"",IF($AI$7:$AI$35&lt;&gt;"",ROW($AI$7:$AI$35)-MIN(ROW($AI$7:$AI$35))+1,""),""),ROW()-ROW(A$37)+1)),"##0")," "),"")</f>
        <v>0</v>
      </c>
      <c r="AK52">
        <f t="array" ref="AK52">IFERROR(CONCATENATE((INDEX($A$7:$A$35,SMALL(IF($AL$7:$AL$35&lt;&gt;"",IF($AI$7:$AI$35&lt;&gt;"",ROW($AI$7:$AI$35)-MIN(ROW($AI$7:$AI$35))+1,""),""),ROW()-ROW(A$37)+1))),),"")</f>
        <v>0</v>
      </c>
      <c r="AO52">
        <f t="array" ref="AO52">IFERROR(CONCATENATE(TEXT(INDEX($AO$7:$AO$35,SMALL(IF($AR$7:$AR$35&lt;&gt;"",IF($AO$7:$AO$35&lt;&gt;"",ROW($AO$7:$AO$35)-MIN(ROW($AO$7:$AO$35))+1,""),""),ROW()-ROW(A$37)+1)),"##0"),),"")</f>
        <v>0</v>
      </c>
      <c r="AP52">
        <f t="array" ref="AP52">IFERROR(CONCATENATE((INDEX($AR$7:$AR$35,SMALL(IF($AR$7:$AR$35&lt;&gt;"",IF($AO$7:$AO$35&lt;&gt;"",ROW($AO$7:$AO$35)-MIN(ROW($AO$7:$AO$35))+1,""),""),ROW()-ROW(A$37)+1))),),"")</f>
        <v>0</v>
      </c>
      <c r="AQ52">
        <f t="array" ref="AQ52">IFERROR(CONCATENATE((INDEX($A$7:$A$35,SMALL(IF($AR$7:$AR$35&lt;&gt;"",IF($AO$7:$AO$35&lt;&gt;"",ROW($AO$7:$AO$35)-MIN(ROW($AO$7:$AO$35))+1,""),""),ROW()-ROW(A$37)+1))),),"")</f>
        <v>0</v>
      </c>
    </row>
    <row r="53" spans="11:43">
      <c r="K53">
        <f t="array" ref="K53">IFERROR(CONCATENATE(TEXT(INDEX($K$7:$K$35,SMALL(IF($N$7:$N$35&lt;&gt;"",IF($K$7:$K$35&lt;&gt;"",ROW($K$7:$K$35)-MIN(ROW($K$7:$K$35))+1,""),""),ROW()-ROW(A$37)+1)),"##0"),","),"")</f>
        <v>0</v>
      </c>
      <c r="L53">
        <f t="array" ref="L53">IFERROR(CONCATENATE((INDEX($N$7:$N$35,SMALL(IF($N$7:$N$35&lt;&gt;"",IF($K$7:$K$35&lt;&gt;"",ROW($K$7:$K$35)-MIN(ROW($K$7:$K$35))+1,""),""),ROW()-ROW(A$37)+1))),","),"")</f>
        <v>0</v>
      </c>
      <c r="M53">
        <f t="array" ref="M53">IFERROR(CONCATENATE((INDEX($A$7:$A$35,SMALL(IF($N$7:$N$35&lt;&gt;"",IF($K$7:$K$35&lt;&gt;"",ROW($K$7:$K$35)-MIN(ROW($K$7:$K$35))+1,""),""),ROW()-ROW(A$37)+1))),),"")</f>
        <v>0</v>
      </c>
      <c r="Q53">
        <f t="array" ref="Q53">IFERROR(CONCATENATE((INDEX($T$7:$T$35,SMALL(IF($T$7:$T$35&lt;&gt;"",IF($Q$7:$Q$35&lt;&gt;"",ROW($Q$7:$Q$35)-MIN(ROW($Q$7:$Q$35))+1,""),""),ROW()-ROW(A$37)+1)))," "),"")</f>
        <v>0</v>
      </c>
      <c r="R53">
        <f t="array" ref="R53">IFERROR(CONCATENATE(TEXT(INDEX($Q$7:$Q$35,SMALL(IF($T$7:$T$35&lt;&gt;"",IF($Q$7:$Q$35&lt;&gt;"",ROW($Q$7:$Q$35)-MIN(ROW($Q$7:$Q$35))+1,""),""),ROW()-ROW(A$37)+1)),"##0")," "),"")</f>
        <v>0</v>
      </c>
      <c r="S53">
        <f t="array" ref="S53">IFERROR(CONCATENATE((INDEX($A$7:$A$35,SMALL(IF($T$7:$T$35&lt;&gt;"",IF($Q$7:$Q$35&lt;&gt;"",ROW($Q$7:$Q$35)-MIN(ROW($Q$7:$Q$35))+1,""),""),ROW()-ROW(A$37)+1))),),"")</f>
        <v>0</v>
      </c>
      <c r="W53">
        <f t="array" ref="W53">IFERROR(CONCATENATE((INDEX($Z$7:$Z$35,SMALL(IF($Z$7:$Z$35&lt;&gt;"",IF($W$7:$W$35&lt;&gt;"",ROW($W$7:$W$35)-MIN(ROW($W$7:$W$35))+1,""),""),ROW()-ROW(A$37)+1)))," "),"")</f>
        <v>0</v>
      </c>
      <c r="X53">
        <f t="array" ref="X53">IFERROR(CONCATENATE(TEXT(INDEX($W$7:$W$35,SMALL(IF($Z$7:$Z$35&lt;&gt;"",IF($W$7:$W$35&lt;&gt;"",ROW($W$7:$W$35)-MIN(ROW($W$7:$W$35))+1,""),""),ROW()-ROW(A$37)+1)),"##0")," "),"")</f>
        <v>0</v>
      </c>
      <c r="Y53">
        <f t="array" ref="Y53">IFERROR(CONCATENATE((INDEX($A$7:$A$35,SMALL(IF($Z$7:$Z$35&lt;&gt;"",IF($W$7:$W$35&lt;&gt;"",ROW($W$7:$W$35)-MIN(ROW($W$7:$W$35))+1,""),""),ROW()-ROW(A$37)+1))),),"")</f>
        <v>0</v>
      </c>
      <c r="AC53">
        <f t="array" ref="AC53">IFERROR(CONCATENATE((INDEX($AF$7:$AF$35,SMALL(IF($AF$7:$AF$35&lt;&gt;"",IF($AC$7:$AC$35&lt;&gt;"",ROW($AC$7:$AC$35)-MIN(ROW($AC$7:$AC$35))+1,""),""),ROW()-ROW(A$37)+1))),","),"")</f>
        <v>0</v>
      </c>
      <c r="AD53">
        <f t="array" ref="AD53">IFERROR(CONCATENATE(TEXT(INDEX($AC$7:$AC$35,SMALL(IF($AF$7:$AF$35&lt;&gt;"",IF($AC$7:$AC$35&lt;&gt;"",ROW($AC$7:$AC$35)-MIN(ROW($AC$7:$AC$35))+1,""),""),ROW()-ROW(A$37)+1)),"##0"),","),"")</f>
        <v>0</v>
      </c>
      <c r="AE53">
        <f t="array" ref="AE53">IFERROR(CONCATENATE((INDEX($A$7:$A$35,SMALL(IF($AF$7:$AF$35&lt;&gt;"",IF($AC$7:$AC$35&lt;&gt;"",ROW($AC$7:$AC$35)-MIN(ROW($AC$7:$AC$35))+1,""),""),ROW()-ROW(A$37)+1))),),"")</f>
        <v>0</v>
      </c>
      <c r="AI53">
        <f t="array" ref="AI53">IFERROR(CONCATENATE((INDEX($AL$7:$AL$35,SMALL(IF($AL$7:$AL$35&lt;&gt;"",IF($AI$7:$AI$35&lt;&gt;"",ROW($AI$7:$AI$35)-MIN(ROW($AI$7:$AI$35))+1,""),""),ROW()-ROW(A$37)+1)))," "),"")</f>
        <v>0</v>
      </c>
      <c r="AJ53">
        <f t="array" ref="AJ53">IFERROR(CONCATENATE(TEXT(INDEX($AI$7:$AI$35,SMALL(IF($AL$7:$AL$35&lt;&gt;"",IF($AI$7:$AI$35&lt;&gt;"",ROW($AI$7:$AI$35)-MIN(ROW($AI$7:$AI$35))+1,""),""),ROW()-ROW(A$37)+1)),"##0")," "),"")</f>
        <v>0</v>
      </c>
      <c r="AK53">
        <f t="array" ref="AK53">IFERROR(CONCATENATE((INDEX($A$7:$A$35,SMALL(IF($AL$7:$AL$35&lt;&gt;"",IF($AI$7:$AI$35&lt;&gt;"",ROW($AI$7:$AI$35)-MIN(ROW($AI$7:$AI$35))+1,""),""),ROW()-ROW(A$37)+1))),),"")</f>
        <v>0</v>
      </c>
      <c r="AO53">
        <f t="array" ref="AO53">IFERROR(CONCATENATE(TEXT(INDEX($AO$7:$AO$35,SMALL(IF($AR$7:$AR$35&lt;&gt;"",IF($AO$7:$AO$35&lt;&gt;"",ROW($AO$7:$AO$35)-MIN(ROW($AO$7:$AO$35))+1,""),""),ROW()-ROW(A$37)+1)),"##0"),),"")</f>
        <v>0</v>
      </c>
      <c r="AP53">
        <f t="array" ref="AP53">IFERROR(CONCATENATE((INDEX($AR$7:$AR$35,SMALL(IF($AR$7:$AR$35&lt;&gt;"",IF($AO$7:$AO$35&lt;&gt;"",ROW($AO$7:$AO$35)-MIN(ROW($AO$7:$AO$35))+1,""),""),ROW()-ROW(A$37)+1))),),"")</f>
        <v>0</v>
      </c>
      <c r="AQ53">
        <f t="array" ref="AQ53">IFERROR(CONCATENATE((INDEX($A$7:$A$35,SMALL(IF($AR$7:$AR$35&lt;&gt;"",IF($AO$7:$AO$35&lt;&gt;"",ROW($AO$7:$AO$35)-MIN(ROW($AO$7:$AO$35))+1,""),""),ROW()-ROW(A$37)+1))),),"")</f>
        <v>0</v>
      </c>
    </row>
    <row r="54" spans="11:43">
      <c r="K54">
        <f t="array" ref="K54">IFERROR(CONCATENATE(TEXT(INDEX($K$7:$K$35,SMALL(IF($N$7:$N$35&lt;&gt;"",IF($K$7:$K$35&lt;&gt;"",ROW($K$7:$K$35)-MIN(ROW($K$7:$K$35))+1,""),""),ROW()-ROW(A$37)+1)),"##0"),","),"")</f>
        <v>0</v>
      </c>
      <c r="L54">
        <f t="array" ref="L54">IFERROR(CONCATENATE((INDEX($N$7:$N$35,SMALL(IF($N$7:$N$35&lt;&gt;"",IF($K$7:$K$35&lt;&gt;"",ROW($K$7:$K$35)-MIN(ROW($K$7:$K$35))+1,""),""),ROW()-ROW(A$37)+1))),","),"")</f>
        <v>0</v>
      </c>
      <c r="M54">
        <f t="array" ref="M54">IFERROR(CONCATENATE((INDEX($A$7:$A$35,SMALL(IF($N$7:$N$35&lt;&gt;"",IF($K$7:$K$35&lt;&gt;"",ROW($K$7:$K$35)-MIN(ROW($K$7:$K$35))+1,""),""),ROW()-ROW(A$37)+1))),),"")</f>
        <v>0</v>
      </c>
      <c r="Q54">
        <f t="array" ref="Q54">IFERROR(CONCATENATE((INDEX($T$7:$T$35,SMALL(IF($T$7:$T$35&lt;&gt;"",IF($Q$7:$Q$35&lt;&gt;"",ROW($Q$7:$Q$35)-MIN(ROW($Q$7:$Q$35))+1,""),""),ROW()-ROW(A$37)+1)))," "),"")</f>
        <v>0</v>
      </c>
      <c r="R54">
        <f t="array" ref="R54">IFERROR(CONCATENATE(TEXT(INDEX($Q$7:$Q$35,SMALL(IF($T$7:$T$35&lt;&gt;"",IF($Q$7:$Q$35&lt;&gt;"",ROW($Q$7:$Q$35)-MIN(ROW($Q$7:$Q$35))+1,""),""),ROW()-ROW(A$37)+1)),"##0")," "),"")</f>
        <v>0</v>
      </c>
      <c r="S54">
        <f t="array" ref="S54">IFERROR(CONCATENATE((INDEX($A$7:$A$35,SMALL(IF($T$7:$T$35&lt;&gt;"",IF($Q$7:$Q$35&lt;&gt;"",ROW($Q$7:$Q$35)-MIN(ROW($Q$7:$Q$35))+1,""),""),ROW()-ROW(A$37)+1))),),"")</f>
        <v>0</v>
      </c>
      <c r="W54">
        <f t="array" ref="W54">IFERROR(CONCATENATE((INDEX($Z$7:$Z$35,SMALL(IF($Z$7:$Z$35&lt;&gt;"",IF($W$7:$W$35&lt;&gt;"",ROW($W$7:$W$35)-MIN(ROW($W$7:$W$35))+1,""),""),ROW()-ROW(A$37)+1)))," "),"")</f>
        <v>0</v>
      </c>
      <c r="X54">
        <f t="array" ref="X54">IFERROR(CONCATENATE(TEXT(INDEX($W$7:$W$35,SMALL(IF($Z$7:$Z$35&lt;&gt;"",IF($W$7:$W$35&lt;&gt;"",ROW($W$7:$W$35)-MIN(ROW($W$7:$W$35))+1,""),""),ROW()-ROW(A$37)+1)),"##0")," "),"")</f>
        <v>0</v>
      </c>
      <c r="Y54">
        <f t="array" ref="Y54">IFERROR(CONCATENATE((INDEX($A$7:$A$35,SMALL(IF($Z$7:$Z$35&lt;&gt;"",IF($W$7:$W$35&lt;&gt;"",ROW($W$7:$W$35)-MIN(ROW($W$7:$W$35))+1,""),""),ROW()-ROW(A$37)+1))),),"")</f>
        <v>0</v>
      </c>
      <c r="AC54">
        <f t="array" ref="AC54">IFERROR(CONCATENATE((INDEX($AF$7:$AF$35,SMALL(IF($AF$7:$AF$35&lt;&gt;"",IF($AC$7:$AC$35&lt;&gt;"",ROW($AC$7:$AC$35)-MIN(ROW($AC$7:$AC$35))+1,""),""),ROW()-ROW(A$37)+1))),","),"")</f>
        <v>0</v>
      </c>
      <c r="AD54">
        <f t="array" ref="AD54">IFERROR(CONCATENATE(TEXT(INDEX($AC$7:$AC$35,SMALL(IF($AF$7:$AF$35&lt;&gt;"",IF($AC$7:$AC$35&lt;&gt;"",ROW($AC$7:$AC$35)-MIN(ROW($AC$7:$AC$35))+1,""),""),ROW()-ROW(A$37)+1)),"##0"),","),"")</f>
        <v>0</v>
      </c>
      <c r="AE54">
        <f t="array" ref="AE54">IFERROR(CONCATENATE((INDEX($A$7:$A$35,SMALL(IF($AF$7:$AF$35&lt;&gt;"",IF($AC$7:$AC$35&lt;&gt;"",ROW($AC$7:$AC$35)-MIN(ROW($AC$7:$AC$35))+1,""),""),ROW()-ROW(A$37)+1))),),"")</f>
        <v>0</v>
      </c>
      <c r="AI54">
        <f t="array" ref="AI54">IFERROR(CONCATENATE((INDEX($AL$7:$AL$35,SMALL(IF($AL$7:$AL$35&lt;&gt;"",IF($AI$7:$AI$35&lt;&gt;"",ROW($AI$7:$AI$35)-MIN(ROW($AI$7:$AI$35))+1,""),""),ROW()-ROW(A$37)+1)))," "),"")</f>
        <v>0</v>
      </c>
      <c r="AJ54">
        <f t="array" ref="AJ54">IFERROR(CONCATENATE(TEXT(INDEX($AI$7:$AI$35,SMALL(IF($AL$7:$AL$35&lt;&gt;"",IF($AI$7:$AI$35&lt;&gt;"",ROW($AI$7:$AI$35)-MIN(ROW($AI$7:$AI$35))+1,""),""),ROW()-ROW(A$37)+1)),"##0")," "),"")</f>
        <v>0</v>
      </c>
      <c r="AK54">
        <f t="array" ref="AK54">IFERROR(CONCATENATE((INDEX($A$7:$A$35,SMALL(IF($AL$7:$AL$35&lt;&gt;"",IF($AI$7:$AI$35&lt;&gt;"",ROW($AI$7:$AI$35)-MIN(ROW($AI$7:$AI$35))+1,""),""),ROW()-ROW(A$37)+1))),),"")</f>
        <v>0</v>
      </c>
      <c r="AO54">
        <f t="array" ref="AO54">IFERROR(CONCATENATE(TEXT(INDEX($AO$7:$AO$35,SMALL(IF($AR$7:$AR$35&lt;&gt;"",IF($AO$7:$AO$35&lt;&gt;"",ROW($AO$7:$AO$35)-MIN(ROW($AO$7:$AO$35))+1,""),""),ROW()-ROW(A$37)+1)),"##0"),),"")</f>
        <v>0</v>
      </c>
      <c r="AP54">
        <f t="array" ref="AP54">IFERROR(CONCATENATE((INDEX($AR$7:$AR$35,SMALL(IF($AR$7:$AR$35&lt;&gt;"",IF($AO$7:$AO$35&lt;&gt;"",ROW($AO$7:$AO$35)-MIN(ROW($AO$7:$AO$35))+1,""),""),ROW()-ROW(A$37)+1))),),"")</f>
        <v>0</v>
      </c>
      <c r="AQ54">
        <f t="array" ref="AQ54">IFERROR(CONCATENATE((INDEX($A$7:$A$35,SMALL(IF($AR$7:$AR$35&lt;&gt;"",IF($AO$7:$AO$35&lt;&gt;"",ROW($AO$7:$AO$35)-MIN(ROW($AO$7:$AO$35))+1,""),""),ROW()-ROW(A$37)+1))),),"")</f>
        <v>0</v>
      </c>
    </row>
    <row r="55" spans="11:43">
      <c r="K55">
        <f t="array" ref="K55">IFERROR(CONCATENATE(TEXT(INDEX($K$7:$K$35,SMALL(IF($N$7:$N$35&lt;&gt;"",IF($K$7:$K$35&lt;&gt;"",ROW($K$7:$K$35)-MIN(ROW($K$7:$K$35))+1,""),""),ROW()-ROW(A$37)+1)),"##0"),","),"")</f>
        <v>0</v>
      </c>
      <c r="L55">
        <f t="array" ref="L55">IFERROR(CONCATENATE((INDEX($N$7:$N$35,SMALL(IF($N$7:$N$35&lt;&gt;"",IF($K$7:$K$35&lt;&gt;"",ROW($K$7:$K$35)-MIN(ROW($K$7:$K$35))+1,""),""),ROW()-ROW(A$37)+1))),","),"")</f>
        <v>0</v>
      </c>
      <c r="M55">
        <f t="array" ref="M55">IFERROR(CONCATENATE((INDEX($A$7:$A$35,SMALL(IF($N$7:$N$35&lt;&gt;"",IF($K$7:$K$35&lt;&gt;"",ROW($K$7:$K$35)-MIN(ROW($K$7:$K$35))+1,""),""),ROW()-ROW(A$37)+1))),),"")</f>
        <v>0</v>
      </c>
      <c r="Q55">
        <f t="array" ref="Q55">IFERROR(CONCATENATE((INDEX($T$7:$T$35,SMALL(IF($T$7:$T$35&lt;&gt;"",IF($Q$7:$Q$35&lt;&gt;"",ROW($Q$7:$Q$35)-MIN(ROW($Q$7:$Q$35))+1,""),""),ROW()-ROW(A$37)+1)))," "),"")</f>
        <v>0</v>
      </c>
      <c r="R55">
        <f t="array" ref="R55">IFERROR(CONCATENATE(TEXT(INDEX($Q$7:$Q$35,SMALL(IF($T$7:$T$35&lt;&gt;"",IF($Q$7:$Q$35&lt;&gt;"",ROW($Q$7:$Q$35)-MIN(ROW($Q$7:$Q$35))+1,""),""),ROW()-ROW(A$37)+1)),"##0")," "),"")</f>
        <v>0</v>
      </c>
      <c r="S55">
        <f t="array" ref="S55">IFERROR(CONCATENATE((INDEX($A$7:$A$35,SMALL(IF($T$7:$T$35&lt;&gt;"",IF($Q$7:$Q$35&lt;&gt;"",ROW($Q$7:$Q$35)-MIN(ROW($Q$7:$Q$35))+1,""),""),ROW()-ROW(A$37)+1))),),"")</f>
        <v>0</v>
      </c>
      <c r="W55">
        <f t="array" ref="W55">IFERROR(CONCATENATE((INDEX($Z$7:$Z$35,SMALL(IF($Z$7:$Z$35&lt;&gt;"",IF($W$7:$W$35&lt;&gt;"",ROW($W$7:$W$35)-MIN(ROW($W$7:$W$35))+1,""),""),ROW()-ROW(A$37)+1)))," "),"")</f>
        <v>0</v>
      </c>
      <c r="X55">
        <f t="array" ref="X55">IFERROR(CONCATENATE(TEXT(INDEX($W$7:$W$35,SMALL(IF($Z$7:$Z$35&lt;&gt;"",IF($W$7:$W$35&lt;&gt;"",ROW($W$7:$W$35)-MIN(ROW($W$7:$W$35))+1,""),""),ROW()-ROW(A$37)+1)),"##0")," "),"")</f>
        <v>0</v>
      </c>
      <c r="Y55">
        <f t="array" ref="Y55">IFERROR(CONCATENATE((INDEX($A$7:$A$35,SMALL(IF($Z$7:$Z$35&lt;&gt;"",IF($W$7:$W$35&lt;&gt;"",ROW($W$7:$W$35)-MIN(ROW($W$7:$W$35))+1,""),""),ROW()-ROW(A$37)+1))),),"")</f>
        <v>0</v>
      </c>
      <c r="AC55">
        <f t="array" ref="AC55">IFERROR(CONCATENATE((INDEX($AF$7:$AF$35,SMALL(IF($AF$7:$AF$35&lt;&gt;"",IF($AC$7:$AC$35&lt;&gt;"",ROW($AC$7:$AC$35)-MIN(ROW($AC$7:$AC$35))+1,""),""),ROW()-ROW(A$37)+1))),","),"")</f>
        <v>0</v>
      </c>
      <c r="AD55">
        <f t="array" ref="AD55">IFERROR(CONCATENATE(TEXT(INDEX($AC$7:$AC$35,SMALL(IF($AF$7:$AF$35&lt;&gt;"",IF($AC$7:$AC$35&lt;&gt;"",ROW($AC$7:$AC$35)-MIN(ROW($AC$7:$AC$35))+1,""),""),ROW()-ROW(A$37)+1)),"##0"),","),"")</f>
        <v>0</v>
      </c>
      <c r="AE55">
        <f t="array" ref="AE55">IFERROR(CONCATENATE((INDEX($A$7:$A$35,SMALL(IF($AF$7:$AF$35&lt;&gt;"",IF($AC$7:$AC$35&lt;&gt;"",ROW($AC$7:$AC$35)-MIN(ROW($AC$7:$AC$35))+1,""),""),ROW()-ROW(A$37)+1))),),"")</f>
        <v>0</v>
      </c>
      <c r="AI55">
        <f t="array" ref="AI55">IFERROR(CONCATENATE((INDEX($AL$7:$AL$35,SMALL(IF($AL$7:$AL$35&lt;&gt;"",IF($AI$7:$AI$35&lt;&gt;"",ROW($AI$7:$AI$35)-MIN(ROW($AI$7:$AI$35))+1,""),""),ROW()-ROW(A$37)+1)))," "),"")</f>
        <v>0</v>
      </c>
      <c r="AJ55">
        <f t="array" ref="AJ55">IFERROR(CONCATENATE(TEXT(INDEX($AI$7:$AI$35,SMALL(IF($AL$7:$AL$35&lt;&gt;"",IF($AI$7:$AI$35&lt;&gt;"",ROW($AI$7:$AI$35)-MIN(ROW($AI$7:$AI$35))+1,""),""),ROW()-ROW(A$37)+1)),"##0")," "),"")</f>
        <v>0</v>
      </c>
      <c r="AK55">
        <f t="array" ref="AK55">IFERROR(CONCATENATE((INDEX($A$7:$A$35,SMALL(IF($AL$7:$AL$35&lt;&gt;"",IF($AI$7:$AI$35&lt;&gt;"",ROW($AI$7:$AI$35)-MIN(ROW($AI$7:$AI$35))+1,""),""),ROW()-ROW(A$37)+1))),),"")</f>
        <v>0</v>
      </c>
      <c r="AO55">
        <f t="array" ref="AO55">IFERROR(CONCATENATE(TEXT(INDEX($AO$7:$AO$35,SMALL(IF($AR$7:$AR$35&lt;&gt;"",IF($AO$7:$AO$35&lt;&gt;"",ROW($AO$7:$AO$35)-MIN(ROW($AO$7:$AO$35))+1,""),""),ROW()-ROW(A$37)+1)),"##0"),),"")</f>
        <v>0</v>
      </c>
      <c r="AP55">
        <f t="array" ref="AP55">IFERROR(CONCATENATE((INDEX($AR$7:$AR$35,SMALL(IF($AR$7:$AR$35&lt;&gt;"",IF($AO$7:$AO$35&lt;&gt;"",ROW($AO$7:$AO$35)-MIN(ROW($AO$7:$AO$35))+1,""),""),ROW()-ROW(A$37)+1))),),"")</f>
        <v>0</v>
      </c>
      <c r="AQ55">
        <f t="array" ref="AQ55">IFERROR(CONCATENATE((INDEX($A$7:$A$35,SMALL(IF($AR$7:$AR$35&lt;&gt;"",IF($AO$7:$AO$35&lt;&gt;"",ROW($AO$7:$AO$35)-MIN(ROW($AO$7:$AO$35))+1,""),""),ROW()-ROW(A$37)+1))),),"")</f>
        <v>0</v>
      </c>
    </row>
    <row r="56" spans="11:43">
      <c r="K56">
        <f t="array" ref="K56">IFERROR(CONCATENATE(TEXT(INDEX($K$7:$K$35,SMALL(IF($N$7:$N$35&lt;&gt;"",IF($K$7:$K$35&lt;&gt;"",ROW($K$7:$K$35)-MIN(ROW($K$7:$K$35))+1,""),""),ROW()-ROW(A$37)+1)),"##0"),","),"")</f>
        <v>0</v>
      </c>
      <c r="L56">
        <f t="array" ref="L56">IFERROR(CONCATENATE((INDEX($N$7:$N$35,SMALL(IF($N$7:$N$35&lt;&gt;"",IF($K$7:$K$35&lt;&gt;"",ROW($K$7:$K$35)-MIN(ROW($K$7:$K$35))+1,""),""),ROW()-ROW(A$37)+1))),","),"")</f>
        <v>0</v>
      </c>
      <c r="M56">
        <f t="array" ref="M56">IFERROR(CONCATENATE((INDEX($A$7:$A$35,SMALL(IF($N$7:$N$35&lt;&gt;"",IF($K$7:$K$35&lt;&gt;"",ROW($K$7:$K$35)-MIN(ROW($K$7:$K$35))+1,""),""),ROW()-ROW(A$37)+1))),),"")</f>
        <v>0</v>
      </c>
      <c r="Q56">
        <f t="array" ref="Q56">IFERROR(CONCATENATE((INDEX($T$7:$T$35,SMALL(IF($T$7:$T$35&lt;&gt;"",IF($Q$7:$Q$35&lt;&gt;"",ROW($Q$7:$Q$35)-MIN(ROW($Q$7:$Q$35))+1,""),""),ROW()-ROW(A$37)+1)))," "),"")</f>
        <v>0</v>
      </c>
      <c r="R56">
        <f t="array" ref="R56">IFERROR(CONCATENATE(TEXT(INDEX($Q$7:$Q$35,SMALL(IF($T$7:$T$35&lt;&gt;"",IF($Q$7:$Q$35&lt;&gt;"",ROW($Q$7:$Q$35)-MIN(ROW($Q$7:$Q$35))+1,""),""),ROW()-ROW(A$37)+1)),"##0")," "),"")</f>
        <v>0</v>
      </c>
      <c r="S56">
        <f t="array" ref="S56">IFERROR(CONCATENATE((INDEX($A$7:$A$35,SMALL(IF($T$7:$T$35&lt;&gt;"",IF($Q$7:$Q$35&lt;&gt;"",ROW($Q$7:$Q$35)-MIN(ROW($Q$7:$Q$35))+1,""),""),ROW()-ROW(A$37)+1))),),"")</f>
        <v>0</v>
      </c>
      <c r="W56">
        <f t="array" ref="W56">IFERROR(CONCATENATE((INDEX($Z$7:$Z$35,SMALL(IF($Z$7:$Z$35&lt;&gt;"",IF($W$7:$W$35&lt;&gt;"",ROW($W$7:$W$35)-MIN(ROW($W$7:$W$35))+1,""),""),ROW()-ROW(A$37)+1)))," "),"")</f>
        <v>0</v>
      </c>
      <c r="X56">
        <f t="array" ref="X56">IFERROR(CONCATENATE(TEXT(INDEX($W$7:$W$35,SMALL(IF($Z$7:$Z$35&lt;&gt;"",IF($W$7:$W$35&lt;&gt;"",ROW($W$7:$W$35)-MIN(ROW($W$7:$W$35))+1,""),""),ROW()-ROW(A$37)+1)),"##0")," "),"")</f>
        <v>0</v>
      </c>
      <c r="Y56">
        <f t="array" ref="Y56">IFERROR(CONCATENATE((INDEX($A$7:$A$35,SMALL(IF($Z$7:$Z$35&lt;&gt;"",IF($W$7:$W$35&lt;&gt;"",ROW($W$7:$W$35)-MIN(ROW($W$7:$W$35))+1,""),""),ROW()-ROW(A$37)+1))),),"")</f>
        <v>0</v>
      </c>
      <c r="AC56">
        <f t="array" ref="AC56">IFERROR(CONCATENATE((INDEX($AF$7:$AF$35,SMALL(IF($AF$7:$AF$35&lt;&gt;"",IF($AC$7:$AC$35&lt;&gt;"",ROW($AC$7:$AC$35)-MIN(ROW($AC$7:$AC$35))+1,""),""),ROW()-ROW(A$37)+1))),","),"")</f>
        <v>0</v>
      </c>
      <c r="AD56">
        <f t="array" ref="AD56">IFERROR(CONCATENATE(TEXT(INDEX($AC$7:$AC$35,SMALL(IF($AF$7:$AF$35&lt;&gt;"",IF($AC$7:$AC$35&lt;&gt;"",ROW($AC$7:$AC$35)-MIN(ROW($AC$7:$AC$35))+1,""),""),ROW()-ROW(A$37)+1)),"##0"),","),"")</f>
        <v>0</v>
      </c>
      <c r="AE56">
        <f t="array" ref="AE56">IFERROR(CONCATENATE((INDEX($A$7:$A$35,SMALL(IF($AF$7:$AF$35&lt;&gt;"",IF($AC$7:$AC$35&lt;&gt;"",ROW($AC$7:$AC$35)-MIN(ROW($AC$7:$AC$35))+1,""),""),ROW()-ROW(A$37)+1))),),"")</f>
        <v>0</v>
      </c>
      <c r="AI56">
        <f t="array" ref="AI56">IFERROR(CONCATENATE((INDEX($AL$7:$AL$35,SMALL(IF($AL$7:$AL$35&lt;&gt;"",IF($AI$7:$AI$35&lt;&gt;"",ROW($AI$7:$AI$35)-MIN(ROW($AI$7:$AI$35))+1,""),""),ROW()-ROW(A$37)+1)))," "),"")</f>
        <v>0</v>
      </c>
      <c r="AJ56">
        <f t="array" ref="AJ56">IFERROR(CONCATENATE(TEXT(INDEX($AI$7:$AI$35,SMALL(IF($AL$7:$AL$35&lt;&gt;"",IF($AI$7:$AI$35&lt;&gt;"",ROW($AI$7:$AI$35)-MIN(ROW($AI$7:$AI$35))+1,""),""),ROW()-ROW(A$37)+1)),"##0")," "),"")</f>
        <v>0</v>
      </c>
      <c r="AK56">
        <f t="array" ref="AK56">IFERROR(CONCATENATE((INDEX($A$7:$A$35,SMALL(IF($AL$7:$AL$35&lt;&gt;"",IF($AI$7:$AI$35&lt;&gt;"",ROW($AI$7:$AI$35)-MIN(ROW($AI$7:$AI$35))+1,""),""),ROW()-ROW(A$37)+1))),),"")</f>
        <v>0</v>
      </c>
      <c r="AO56">
        <f t="array" ref="AO56">IFERROR(CONCATENATE(TEXT(INDEX($AO$7:$AO$35,SMALL(IF($AR$7:$AR$35&lt;&gt;"",IF($AO$7:$AO$35&lt;&gt;"",ROW($AO$7:$AO$35)-MIN(ROW($AO$7:$AO$35))+1,""),""),ROW()-ROW(A$37)+1)),"##0"),),"")</f>
        <v>0</v>
      </c>
      <c r="AP56">
        <f t="array" ref="AP56">IFERROR(CONCATENATE((INDEX($AR$7:$AR$35,SMALL(IF($AR$7:$AR$35&lt;&gt;"",IF($AO$7:$AO$35&lt;&gt;"",ROW($AO$7:$AO$35)-MIN(ROW($AO$7:$AO$35))+1,""),""),ROW()-ROW(A$37)+1))),),"")</f>
        <v>0</v>
      </c>
      <c r="AQ56">
        <f t="array" ref="AQ56">IFERROR(CONCATENATE((INDEX($A$7:$A$35,SMALL(IF($AR$7:$AR$35&lt;&gt;"",IF($AO$7:$AO$35&lt;&gt;"",ROW($AO$7:$AO$35)-MIN(ROW($AO$7:$AO$35))+1,""),""),ROW()-ROW(A$37)+1))),),"")</f>
        <v>0</v>
      </c>
    </row>
    <row r="57" spans="11:43">
      <c r="K57">
        <f t="array" ref="K57">IFERROR(CONCATENATE(TEXT(INDEX($K$7:$K$35,SMALL(IF($N$7:$N$35&lt;&gt;"",IF($K$7:$K$35&lt;&gt;"",ROW($K$7:$K$35)-MIN(ROW($K$7:$K$35))+1,""),""),ROW()-ROW(A$37)+1)),"##0"),","),"")</f>
        <v>0</v>
      </c>
      <c r="L57">
        <f t="array" ref="L57">IFERROR(CONCATENATE((INDEX($N$7:$N$35,SMALL(IF($N$7:$N$35&lt;&gt;"",IF($K$7:$K$35&lt;&gt;"",ROW($K$7:$K$35)-MIN(ROW($K$7:$K$35))+1,""),""),ROW()-ROW(A$37)+1))),","),"")</f>
        <v>0</v>
      </c>
      <c r="M57">
        <f t="array" ref="M57">IFERROR(CONCATENATE((INDEX($A$7:$A$35,SMALL(IF($N$7:$N$35&lt;&gt;"",IF($K$7:$K$35&lt;&gt;"",ROW($K$7:$K$35)-MIN(ROW($K$7:$K$35))+1,""),""),ROW()-ROW(A$37)+1))),),"")</f>
        <v>0</v>
      </c>
      <c r="Q57">
        <f t="array" ref="Q57">IFERROR(CONCATENATE((INDEX($T$7:$T$35,SMALL(IF($T$7:$T$35&lt;&gt;"",IF($Q$7:$Q$35&lt;&gt;"",ROW($Q$7:$Q$35)-MIN(ROW($Q$7:$Q$35))+1,""),""),ROW()-ROW(A$37)+1)))," "),"")</f>
        <v>0</v>
      </c>
      <c r="R57">
        <f t="array" ref="R57">IFERROR(CONCATENATE(TEXT(INDEX($Q$7:$Q$35,SMALL(IF($T$7:$T$35&lt;&gt;"",IF($Q$7:$Q$35&lt;&gt;"",ROW($Q$7:$Q$35)-MIN(ROW($Q$7:$Q$35))+1,""),""),ROW()-ROW(A$37)+1)),"##0")," "),"")</f>
        <v>0</v>
      </c>
      <c r="S57">
        <f t="array" ref="S57">IFERROR(CONCATENATE((INDEX($A$7:$A$35,SMALL(IF($T$7:$T$35&lt;&gt;"",IF($Q$7:$Q$35&lt;&gt;"",ROW($Q$7:$Q$35)-MIN(ROW($Q$7:$Q$35))+1,""),""),ROW()-ROW(A$37)+1))),),"")</f>
        <v>0</v>
      </c>
      <c r="W57">
        <f t="array" ref="W57">IFERROR(CONCATENATE((INDEX($Z$7:$Z$35,SMALL(IF($Z$7:$Z$35&lt;&gt;"",IF($W$7:$W$35&lt;&gt;"",ROW($W$7:$W$35)-MIN(ROW($W$7:$W$35))+1,""),""),ROW()-ROW(A$37)+1)))," "),"")</f>
        <v>0</v>
      </c>
      <c r="X57">
        <f t="array" ref="X57">IFERROR(CONCATENATE(TEXT(INDEX($W$7:$W$35,SMALL(IF($Z$7:$Z$35&lt;&gt;"",IF($W$7:$W$35&lt;&gt;"",ROW($W$7:$W$35)-MIN(ROW($W$7:$W$35))+1,""),""),ROW()-ROW(A$37)+1)),"##0")," "),"")</f>
        <v>0</v>
      </c>
      <c r="Y57">
        <f t="array" ref="Y57">IFERROR(CONCATENATE((INDEX($A$7:$A$35,SMALL(IF($Z$7:$Z$35&lt;&gt;"",IF($W$7:$W$35&lt;&gt;"",ROW($W$7:$W$35)-MIN(ROW($W$7:$W$35))+1,""),""),ROW()-ROW(A$37)+1))),),"")</f>
        <v>0</v>
      </c>
      <c r="AC57">
        <f t="array" ref="AC57">IFERROR(CONCATENATE((INDEX($AF$7:$AF$35,SMALL(IF($AF$7:$AF$35&lt;&gt;"",IF($AC$7:$AC$35&lt;&gt;"",ROW($AC$7:$AC$35)-MIN(ROW($AC$7:$AC$35))+1,""),""),ROW()-ROW(A$37)+1))),","),"")</f>
        <v>0</v>
      </c>
      <c r="AD57">
        <f t="array" ref="AD57">IFERROR(CONCATENATE(TEXT(INDEX($AC$7:$AC$35,SMALL(IF($AF$7:$AF$35&lt;&gt;"",IF($AC$7:$AC$35&lt;&gt;"",ROW($AC$7:$AC$35)-MIN(ROW($AC$7:$AC$35))+1,""),""),ROW()-ROW(A$37)+1)),"##0"),","),"")</f>
        <v>0</v>
      </c>
      <c r="AE57">
        <f t="array" ref="AE57">IFERROR(CONCATENATE((INDEX($A$7:$A$35,SMALL(IF($AF$7:$AF$35&lt;&gt;"",IF($AC$7:$AC$35&lt;&gt;"",ROW($AC$7:$AC$35)-MIN(ROW($AC$7:$AC$35))+1,""),""),ROW()-ROW(A$37)+1))),),"")</f>
        <v>0</v>
      </c>
      <c r="AI57">
        <f t="array" ref="AI57">IFERROR(CONCATENATE((INDEX($AL$7:$AL$35,SMALL(IF($AL$7:$AL$35&lt;&gt;"",IF($AI$7:$AI$35&lt;&gt;"",ROW($AI$7:$AI$35)-MIN(ROW($AI$7:$AI$35))+1,""),""),ROW()-ROW(A$37)+1)))," "),"")</f>
        <v>0</v>
      </c>
      <c r="AJ57">
        <f t="array" ref="AJ57">IFERROR(CONCATENATE(TEXT(INDEX($AI$7:$AI$35,SMALL(IF($AL$7:$AL$35&lt;&gt;"",IF($AI$7:$AI$35&lt;&gt;"",ROW($AI$7:$AI$35)-MIN(ROW($AI$7:$AI$35))+1,""),""),ROW()-ROW(A$37)+1)),"##0")," "),"")</f>
        <v>0</v>
      </c>
      <c r="AK57">
        <f t="array" ref="AK57">IFERROR(CONCATENATE((INDEX($A$7:$A$35,SMALL(IF($AL$7:$AL$35&lt;&gt;"",IF($AI$7:$AI$35&lt;&gt;"",ROW($AI$7:$AI$35)-MIN(ROW($AI$7:$AI$35))+1,""),""),ROW()-ROW(A$37)+1))),),"")</f>
        <v>0</v>
      </c>
      <c r="AO57">
        <f t="array" ref="AO57">IFERROR(CONCATENATE(TEXT(INDEX($AO$7:$AO$35,SMALL(IF($AR$7:$AR$35&lt;&gt;"",IF($AO$7:$AO$35&lt;&gt;"",ROW($AO$7:$AO$35)-MIN(ROW($AO$7:$AO$35))+1,""),""),ROW()-ROW(A$37)+1)),"##0"),),"")</f>
        <v>0</v>
      </c>
      <c r="AP57">
        <f t="array" ref="AP57">IFERROR(CONCATENATE((INDEX($AR$7:$AR$35,SMALL(IF($AR$7:$AR$35&lt;&gt;"",IF($AO$7:$AO$35&lt;&gt;"",ROW($AO$7:$AO$35)-MIN(ROW($AO$7:$AO$35))+1,""),""),ROW()-ROW(A$37)+1))),),"")</f>
        <v>0</v>
      </c>
      <c r="AQ57">
        <f t="array" ref="AQ57">IFERROR(CONCATENATE((INDEX($A$7:$A$35,SMALL(IF($AR$7:$AR$35&lt;&gt;"",IF($AO$7:$AO$35&lt;&gt;"",ROW($AO$7:$AO$35)-MIN(ROW($AO$7:$AO$35))+1,""),""),ROW()-ROW(A$37)+1))),),"")</f>
        <v>0</v>
      </c>
    </row>
    <row r="58" spans="11:43">
      <c r="K58">
        <f t="array" ref="K58">IFERROR(CONCATENATE(TEXT(INDEX($K$7:$K$35,SMALL(IF($N$7:$N$35&lt;&gt;"",IF($K$7:$K$35&lt;&gt;"",ROW($K$7:$K$35)-MIN(ROW($K$7:$K$35))+1,""),""),ROW()-ROW(A$37)+1)),"##0"),","),"")</f>
        <v>0</v>
      </c>
      <c r="L58">
        <f t="array" ref="L58">IFERROR(CONCATENATE((INDEX($N$7:$N$35,SMALL(IF($N$7:$N$35&lt;&gt;"",IF($K$7:$K$35&lt;&gt;"",ROW($K$7:$K$35)-MIN(ROW($K$7:$K$35))+1,""),""),ROW()-ROW(A$37)+1))),","),"")</f>
        <v>0</v>
      </c>
      <c r="M58">
        <f t="array" ref="M58">IFERROR(CONCATENATE((INDEX($A$7:$A$35,SMALL(IF($N$7:$N$35&lt;&gt;"",IF($K$7:$K$35&lt;&gt;"",ROW($K$7:$K$35)-MIN(ROW($K$7:$K$35))+1,""),""),ROW()-ROW(A$37)+1))),),"")</f>
        <v>0</v>
      </c>
      <c r="Q58">
        <f t="array" ref="Q58">IFERROR(CONCATENATE((INDEX($T$7:$T$35,SMALL(IF($T$7:$T$35&lt;&gt;"",IF($Q$7:$Q$35&lt;&gt;"",ROW($Q$7:$Q$35)-MIN(ROW($Q$7:$Q$35))+1,""),""),ROW()-ROW(A$37)+1)))," "),"")</f>
        <v>0</v>
      </c>
      <c r="R58">
        <f t="array" ref="R58">IFERROR(CONCATENATE(TEXT(INDEX($Q$7:$Q$35,SMALL(IF($T$7:$T$35&lt;&gt;"",IF($Q$7:$Q$35&lt;&gt;"",ROW($Q$7:$Q$35)-MIN(ROW($Q$7:$Q$35))+1,""),""),ROW()-ROW(A$37)+1)),"##0")," "),"")</f>
        <v>0</v>
      </c>
      <c r="S58">
        <f t="array" ref="S58">IFERROR(CONCATENATE((INDEX($A$7:$A$35,SMALL(IF($T$7:$T$35&lt;&gt;"",IF($Q$7:$Q$35&lt;&gt;"",ROW($Q$7:$Q$35)-MIN(ROW($Q$7:$Q$35))+1,""),""),ROW()-ROW(A$37)+1))),),"")</f>
        <v>0</v>
      </c>
      <c r="W58">
        <f t="array" ref="W58">IFERROR(CONCATENATE((INDEX($Z$7:$Z$35,SMALL(IF($Z$7:$Z$35&lt;&gt;"",IF($W$7:$W$35&lt;&gt;"",ROW($W$7:$W$35)-MIN(ROW($W$7:$W$35))+1,""),""),ROW()-ROW(A$37)+1)))," "),"")</f>
        <v>0</v>
      </c>
      <c r="X58">
        <f t="array" ref="X58">IFERROR(CONCATENATE(TEXT(INDEX($W$7:$W$35,SMALL(IF($Z$7:$Z$35&lt;&gt;"",IF($W$7:$W$35&lt;&gt;"",ROW($W$7:$W$35)-MIN(ROW($W$7:$W$35))+1,""),""),ROW()-ROW(A$37)+1)),"##0")," "),"")</f>
        <v>0</v>
      </c>
      <c r="Y58">
        <f t="array" ref="Y58">IFERROR(CONCATENATE((INDEX($A$7:$A$35,SMALL(IF($Z$7:$Z$35&lt;&gt;"",IF($W$7:$W$35&lt;&gt;"",ROW($W$7:$W$35)-MIN(ROW($W$7:$W$35))+1,""),""),ROW()-ROW(A$37)+1))),),"")</f>
        <v>0</v>
      </c>
      <c r="AC58">
        <f t="array" ref="AC58">IFERROR(CONCATENATE((INDEX($AF$7:$AF$35,SMALL(IF($AF$7:$AF$35&lt;&gt;"",IF($AC$7:$AC$35&lt;&gt;"",ROW($AC$7:$AC$35)-MIN(ROW($AC$7:$AC$35))+1,""),""),ROW()-ROW(A$37)+1))),","),"")</f>
        <v>0</v>
      </c>
      <c r="AD58">
        <f t="array" ref="AD58">IFERROR(CONCATENATE(TEXT(INDEX($AC$7:$AC$35,SMALL(IF($AF$7:$AF$35&lt;&gt;"",IF($AC$7:$AC$35&lt;&gt;"",ROW($AC$7:$AC$35)-MIN(ROW($AC$7:$AC$35))+1,""),""),ROW()-ROW(A$37)+1)),"##0"),","),"")</f>
        <v>0</v>
      </c>
      <c r="AE58">
        <f t="array" ref="AE58">IFERROR(CONCATENATE((INDEX($A$7:$A$35,SMALL(IF($AF$7:$AF$35&lt;&gt;"",IF($AC$7:$AC$35&lt;&gt;"",ROW($AC$7:$AC$35)-MIN(ROW($AC$7:$AC$35))+1,""),""),ROW()-ROW(A$37)+1))),),"")</f>
        <v>0</v>
      </c>
      <c r="AI58">
        <f t="array" ref="AI58">IFERROR(CONCATENATE((INDEX($AL$7:$AL$35,SMALL(IF($AL$7:$AL$35&lt;&gt;"",IF($AI$7:$AI$35&lt;&gt;"",ROW($AI$7:$AI$35)-MIN(ROW($AI$7:$AI$35))+1,""),""),ROW()-ROW(A$37)+1)))," "),"")</f>
        <v>0</v>
      </c>
      <c r="AJ58">
        <f t="array" ref="AJ58">IFERROR(CONCATENATE(TEXT(INDEX($AI$7:$AI$35,SMALL(IF($AL$7:$AL$35&lt;&gt;"",IF($AI$7:$AI$35&lt;&gt;"",ROW($AI$7:$AI$35)-MIN(ROW($AI$7:$AI$35))+1,""),""),ROW()-ROW(A$37)+1)),"##0")," "),"")</f>
        <v>0</v>
      </c>
      <c r="AK58">
        <f t="array" ref="AK58">IFERROR(CONCATENATE((INDEX($A$7:$A$35,SMALL(IF($AL$7:$AL$35&lt;&gt;"",IF($AI$7:$AI$35&lt;&gt;"",ROW($AI$7:$AI$35)-MIN(ROW($AI$7:$AI$35))+1,""),""),ROW()-ROW(A$37)+1))),),"")</f>
        <v>0</v>
      </c>
      <c r="AO58">
        <f t="array" ref="AO58">IFERROR(CONCATENATE(TEXT(INDEX($AO$7:$AO$35,SMALL(IF($AR$7:$AR$35&lt;&gt;"",IF($AO$7:$AO$35&lt;&gt;"",ROW($AO$7:$AO$35)-MIN(ROW($AO$7:$AO$35))+1,""),""),ROW()-ROW(A$37)+1)),"##0"),),"")</f>
        <v>0</v>
      </c>
      <c r="AP58">
        <f t="array" ref="AP58">IFERROR(CONCATENATE((INDEX($AR$7:$AR$35,SMALL(IF($AR$7:$AR$35&lt;&gt;"",IF($AO$7:$AO$35&lt;&gt;"",ROW($AO$7:$AO$35)-MIN(ROW($AO$7:$AO$35))+1,""),""),ROW()-ROW(A$37)+1))),),"")</f>
        <v>0</v>
      </c>
      <c r="AQ58">
        <f t="array" ref="AQ58">IFERROR(CONCATENATE((INDEX($A$7:$A$35,SMALL(IF($AR$7:$AR$35&lt;&gt;"",IF($AO$7:$AO$35&lt;&gt;"",ROW($AO$7:$AO$35)-MIN(ROW($AO$7:$AO$35))+1,""),""),ROW()-ROW(A$37)+1))),),"")</f>
        <v>0</v>
      </c>
    </row>
    <row r="59" spans="11:43">
      <c r="K59">
        <f t="array" ref="K59">IFERROR(CONCATENATE(TEXT(INDEX($K$7:$K$35,SMALL(IF($N$7:$N$35&lt;&gt;"",IF($K$7:$K$35&lt;&gt;"",ROW($K$7:$K$35)-MIN(ROW($K$7:$K$35))+1,""),""),ROW()-ROW(A$37)+1)),"##0"),","),"")</f>
        <v>0</v>
      </c>
      <c r="L59">
        <f t="array" ref="L59">IFERROR(CONCATENATE((INDEX($N$7:$N$35,SMALL(IF($N$7:$N$35&lt;&gt;"",IF($K$7:$K$35&lt;&gt;"",ROW($K$7:$K$35)-MIN(ROW($K$7:$K$35))+1,""),""),ROW()-ROW(A$37)+1))),","),"")</f>
        <v>0</v>
      </c>
      <c r="M59">
        <f t="array" ref="M59">IFERROR(CONCATENATE((INDEX($A$7:$A$35,SMALL(IF($N$7:$N$35&lt;&gt;"",IF($K$7:$K$35&lt;&gt;"",ROW($K$7:$K$35)-MIN(ROW($K$7:$K$35))+1,""),""),ROW()-ROW(A$37)+1))),),"")</f>
        <v>0</v>
      </c>
      <c r="Q59">
        <f t="array" ref="Q59">IFERROR(CONCATENATE((INDEX($T$7:$T$35,SMALL(IF($T$7:$T$35&lt;&gt;"",IF($Q$7:$Q$35&lt;&gt;"",ROW($Q$7:$Q$35)-MIN(ROW($Q$7:$Q$35))+1,""),""),ROW()-ROW(A$37)+1)))," "),"")</f>
        <v>0</v>
      </c>
      <c r="R59">
        <f t="array" ref="R59">IFERROR(CONCATENATE(TEXT(INDEX($Q$7:$Q$35,SMALL(IF($T$7:$T$35&lt;&gt;"",IF($Q$7:$Q$35&lt;&gt;"",ROW($Q$7:$Q$35)-MIN(ROW($Q$7:$Q$35))+1,""),""),ROW()-ROW(A$37)+1)),"##0")," "),"")</f>
        <v>0</v>
      </c>
      <c r="S59">
        <f t="array" ref="S59">IFERROR(CONCATENATE((INDEX($A$7:$A$35,SMALL(IF($T$7:$T$35&lt;&gt;"",IF($Q$7:$Q$35&lt;&gt;"",ROW($Q$7:$Q$35)-MIN(ROW($Q$7:$Q$35))+1,""),""),ROW()-ROW(A$37)+1))),),"")</f>
        <v>0</v>
      </c>
      <c r="W59">
        <f t="array" ref="W59">IFERROR(CONCATENATE((INDEX($Z$7:$Z$35,SMALL(IF($Z$7:$Z$35&lt;&gt;"",IF($W$7:$W$35&lt;&gt;"",ROW($W$7:$W$35)-MIN(ROW($W$7:$W$35))+1,""),""),ROW()-ROW(A$37)+1)))," "),"")</f>
        <v>0</v>
      </c>
      <c r="X59">
        <f t="array" ref="X59">IFERROR(CONCATENATE(TEXT(INDEX($W$7:$W$35,SMALL(IF($Z$7:$Z$35&lt;&gt;"",IF($W$7:$W$35&lt;&gt;"",ROW($W$7:$W$35)-MIN(ROW($W$7:$W$35))+1,""),""),ROW()-ROW(A$37)+1)),"##0")," "),"")</f>
        <v>0</v>
      </c>
      <c r="Y59">
        <f t="array" ref="Y59">IFERROR(CONCATENATE((INDEX($A$7:$A$35,SMALL(IF($Z$7:$Z$35&lt;&gt;"",IF($W$7:$W$35&lt;&gt;"",ROW($W$7:$W$35)-MIN(ROW($W$7:$W$35))+1,""),""),ROW()-ROW(A$37)+1))),),"")</f>
        <v>0</v>
      </c>
      <c r="AC59">
        <f t="array" ref="AC59">IFERROR(CONCATENATE((INDEX($AF$7:$AF$35,SMALL(IF($AF$7:$AF$35&lt;&gt;"",IF($AC$7:$AC$35&lt;&gt;"",ROW($AC$7:$AC$35)-MIN(ROW($AC$7:$AC$35))+1,""),""),ROW()-ROW(A$37)+1))),","),"")</f>
        <v>0</v>
      </c>
      <c r="AD59">
        <f t="array" ref="AD59">IFERROR(CONCATENATE(TEXT(INDEX($AC$7:$AC$35,SMALL(IF($AF$7:$AF$35&lt;&gt;"",IF($AC$7:$AC$35&lt;&gt;"",ROW($AC$7:$AC$35)-MIN(ROW($AC$7:$AC$35))+1,""),""),ROW()-ROW(A$37)+1)),"##0"),","),"")</f>
        <v>0</v>
      </c>
      <c r="AE59">
        <f t="array" ref="AE59">IFERROR(CONCATENATE((INDEX($A$7:$A$35,SMALL(IF($AF$7:$AF$35&lt;&gt;"",IF($AC$7:$AC$35&lt;&gt;"",ROW($AC$7:$AC$35)-MIN(ROW($AC$7:$AC$35))+1,""),""),ROW()-ROW(A$37)+1))),),"")</f>
        <v>0</v>
      </c>
      <c r="AI59">
        <f t="array" ref="AI59">IFERROR(CONCATENATE((INDEX($AL$7:$AL$35,SMALL(IF($AL$7:$AL$35&lt;&gt;"",IF($AI$7:$AI$35&lt;&gt;"",ROW($AI$7:$AI$35)-MIN(ROW($AI$7:$AI$35))+1,""),""),ROW()-ROW(A$37)+1)))," "),"")</f>
        <v>0</v>
      </c>
      <c r="AJ59">
        <f t="array" ref="AJ59">IFERROR(CONCATENATE(TEXT(INDEX($AI$7:$AI$35,SMALL(IF($AL$7:$AL$35&lt;&gt;"",IF($AI$7:$AI$35&lt;&gt;"",ROW($AI$7:$AI$35)-MIN(ROW($AI$7:$AI$35))+1,""),""),ROW()-ROW(A$37)+1)),"##0")," "),"")</f>
        <v>0</v>
      </c>
      <c r="AK59">
        <f t="array" ref="AK59">IFERROR(CONCATENATE((INDEX($A$7:$A$35,SMALL(IF($AL$7:$AL$35&lt;&gt;"",IF($AI$7:$AI$35&lt;&gt;"",ROW($AI$7:$AI$35)-MIN(ROW($AI$7:$AI$35))+1,""),""),ROW()-ROW(A$37)+1))),),"")</f>
        <v>0</v>
      </c>
      <c r="AO59">
        <f t="array" ref="AO59">IFERROR(CONCATENATE(TEXT(INDEX($AO$7:$AO$35,SMALL(IF($AR$7:$AR$35&lt;&gt;"",IF($AO$7:$AO$35&lt;&gt;"",ROW($AO$7:$AO$35)-MIN(ROW($AO$7:$AO$35))+1,""),""),ROW()-ROW(A$37)+1)),"##0"),),"")</f>
        <v>0</v>
      </c>
      <c r="AP59">
        <f t="array" ref="AP59">IFERROR(CONCATENATE((INDEX($AR$7:$AR$35,SMALL(IF($AR$7:$AR$35&lt;&gt;"",IF($AO$7:$AO$35&lt;&gt;"",ROW($AO$7:$AO$35)-MIN(ROW($AO$7:$AO$35))+1,""),""),ROW()-ROW(A$37)+1))),),"")</f>
        <v>0</v>
      </c>
      <c r="AQ59">
        <f t="array" ref="AQ59">IFERROR(CONCATENATE((INDEX($A$7:$A$35,SMALL(IF($AR$7:$AR$35&lt;&gt;"",IF($AO$7:$AO$35&lt;&gt;"",ROW($AO$7:$AO$35)-MIN(ROW($AO$7:$AO$35))+1,""),""),ROW()-ROW(A$37)+1))),),"")</f>
        <v>0</v>
      </c>
    </row>
    <row r="60" spans="11:43">
      <c r="K60">
        <f t="array" ref="K60">IFERROR(CONCATENATE(TEXT(INDEX($K$7:$K$35,SMALL(IF($N$7:$N$35&lt;&gt;"",IF($K$7:$K$35&lt;&gt;"",ROW($K$7:$K$35)-MIN(ROW($K$7:$K$35))+1,""),""),ROW()-ROW(A$37)+1)),"##0"),","),"")</f>
        <v>0</v>
      </c>
      <c r="L60">
        <f t="array" ref="L60">IFERROR(CONCATENATE((INDEX($N$7:$N$35,SMALL(IF($N$7:$N$35&lt;&gt;"",IF($K$7:$K$35&lt;&gt;"",ROW($K$7:$K$35)-MIN(ROW($K$7:$K$35))+1,""),""),ROW()-ROW(A$37)+1))),","),"")</f>
        <v>0</v>
      </c>
      <c r="M60">
        <f t="array" ref="M60">IFERROR(CONCATENATE((INDEX($A$7:$A$35,SMALL(IF($N$7:$N$35&lt;&gt;"",IF($K$7:$K$35&lt;&gt;"",ROW($K$7:$K$35)-MIN(ROW($K$7:$K$35))+1,""),""),ROW()-ROW(A$37)+1))),),"")</f>
        <v>0</v>
      </c>
      <c r="Q60">
        <f t="array" ref="Q60">IFERROR(CONCATENATE((INDEX($T$7:$T$35,SMALL(IF($T$7:$T$35&lt;&gt;"",IF($Q$7:$Q$35&lt;&gt;"",ROW($Q$7:$Q$35)-MIN(ROW($Q$7:$Q$35))+1,""),""),ROW()-ROW(A$37)+1)))," "),"")</f>
        <v>0</v>
      </c>
      <c r="R60">
        <f t="array" ref="R60">IFERROR(CONCATENATE(TEXT(INDEX($Q$7:$Q$35,SMALL(IF($T$7:$T$35&lt;&gt;"",IF($Q$7:$Q$35&lt;&gt;"",ROW($Q$7:$Q$35)-MIN(ROW($Q$7:$Q$35))+1,""),""),ROW()-ROW(A$37)+1)),"##0")," "),"")</f>
        <v>0</v>
      </c>
      <c r="S60">
        <f t="array" ref="S60">IFERROR(CONCATENATE((INDEX($A$7:$A$35,SMALL(IF($T$7:$T$35&lt;&gt;"",IF($Q$7:$Q$35&lt;&gt;"",ROW($Q$7:$Q$35)-MIN(ROW($Q$7:$Q$35))+1,""),""),ROW()-ROW(A$37)+1))),),"")</f>
        <v>0</v>
      </c>
      <c r="W60">
        <f t="array" ref="W60">IFERROR(CONCATENATE((INDEX($Z$7:$Z$35,SMALL(IF($Z$7:$Z$35&lt;&gt;"",IF($W$7:$W$35&lt;&gt;"",ROW($W$7:$W$35)-MIN(ROW($W$7:$W$35))+1,""),""),ROW()-ROW(A$37)+1)))," "),"")</f>
        <v>0</v>
      </c>
      <c r="X60">
        <f t="array" ref="X60">IFERROR(CONCATENATE(TEXT(INDEX($W$7:$W$35,SMALL(IF($Z$7:$Z$35&lt;&gt;"",IF($W$7:$W$35&lt;&gt;"",ROW($W$7:$W$35)-MIN(ROW($W$7:$W$35))+1,""),""),ROW()-ROW(A$37)+1)),"##0")," "),"")</f>
        <v>0</v>
      </c>
      <c r="Y60">
        <f t="array" ref="Y60">IFERROR(CONCATENATE((INDEX($A$7:$A$35,SMALL(IF($Z$7:$Z$35&lt;&gt;"",IF($W$7:$W$35&lt;&gt;"",ROW($W$7:$W$35)-MIN(ROW($W$7:$W$35))+1,""),""),ROW()-ROW(A$37)+1))),),"")</f>
        <v>0</v>
      </c>
      <c r="AC60">
        <f t="array" ref="AC60">IFERROR(CONCATENATE((INDEX($AF$7:$AF$35,SMALL(IF($AF$7:$AF$35&lt;&gt;"",IF($AC$7:$AC$35&lt;&gt;"",ROW($AC$7:$AC$35)-MIN(ROW($AC$7:$AC$35))+1,""),""),ROW()-ROW(A$37)+1))),","),"")</f>
        <v>0</v>
      </c>
      <c r="AD60">
        <f t="array" ref="AD60">IFERROR(CONCATENATE(TEXT(INDEX($AC$7:$AC$35,SMALL(IF($AF$7:$AF$35&lt;&gt;"",IF($AC$7:$AC$35&lt;&gt;"",ROW($AC$7:$AC$35)-MIN(ROW($AC$7:$AC$35))+1,""),""),ROW()-ROW(A$37)+1)),"##0"),","),"")</f>
        <v>0</v>
      </c>
      <c r="AE60">
        <f t="array" ref="AE60">IFERROR(CONCATENATE((INDEX($A$7:$A$35,SMALL(IF($AF$7:$AF$35&lt;&gt;"",IF($AC$7:$AC$35&lt;&gt;"",ROW($AC$7:$AC$35)-MIN(ROW($AC$7:$AC$35))+1,""),""),ROW()-ROW(A$37)+1))),),"")</f>
        <v>0</v>
      </c>
      <c r="AI60">
        <f t="array" ref="AI60">IFERROR(CONCATENATE((INDEX($AL$7:$AL$35,SMALL(IF($AL$7:$AL$35&lt;&gt;"",IF($AI$7:$AI$35&lt;&gt;"",ROW($AI$7:$AI$35)-MIN(ROW($AI$7:$AI$35))+1,""),""),ROW()-ROW(A$37)+1)))," "),"")</f>
        <v>0</v>
      </c>
      <c r="AJ60">
        <f t="array" ref="AJ60">IFERROR(CONCATENATE(TEXT(INDEX($AI$7:$AI$35,SMALL(IF($AL$7:$AL$35&lt;&gt;"",IF($AI$7:$AI$35&lt;&gt;"",ROW($AI$7:$AI$35)-MIN(ROW($AI$7:$AI$35))+1,""),""),ROW()-ROW(A$37)+1)),"##0")," "),"")</f>
        <v>0</v>
      </c>
      <c r="AK60">
        <f t="array" ref="AK60">IFERROR(CONCATENATE((INDEX($A$7:$A$35,SMALL(IF($AL$7:$AL$35&lt;&gt;"",IF($AI$7:$AI$35&lt;&gt;"",ROW($AI$7:$AI$35)-MIN(ROW($AI$7:$AI$35))+1,""),""),ROW()-ROW(A$37)+1))),),"")</f>
        <v>0</v>
      </c>
      <c r="AO60">
        <f t="array" ref="AO60">IFERROR(CONCATENATE(TEXT(INDEX($AO$7:$AO$35,SMALL(IF($AR$7:$AR$35&lt;&gt;"",IF($AO$7:$AO$35&lt;&gt;"",ROW($AO$7:$AO$35)-MIN(ROW($AO$7:$AO$35))+1,""),""),ROW()-ROW(A$37)+1)),"##0"),),"")</f>
        <v>0</v>
      </c>
      <c r="AP60">
        <f t="array" ref="AP60">IFERROR(CONCATENATE((INDEX($AR$7:$AR$35,SMALL(IF($AR$7:$AR$35&lt;&gt;"",IF($AO$7:$AO$35&lt;&gt;"",ROW($AO$7:$AO$35)-MIN(ROW($AO$7:$AO$35))+1,""),""),ROW()-ROW(A$37)+1))),),"")</f>
        <v>0</v>
      </c>
      <c r="AQ60">
        <f t="array" ref="AQ60">IFERROR(CONCATENATE((INDEX($A$7:$A$35,SMALL(IF($AR$7:$AR$35&lt;&gt;"",IF($AO$7:$AO$35&lt;&gt;"",ROW($AO$7:$AO$35)-MIN(ROW($AO$7:$AO$35))+1,""),""),ROW()-ROW(A$37)+1))),),"")</f>
        <v>0</v>
      </c>
    </row>
    <row r="61" spans="11:43">
      <c r="K61">
        <f t="array" ref="K61">IFERROR(CONCATENATE(TEXT(INDEX($K$7:$K$35,SMALL(IF($N$7:$N$35&lt;&gt;"",IF($K$7:$K$35&lt;&gt;"",ROW($K$7:$K$35)-MIN(ROW($K$7:$K$35))+1,""),""),ROW()-ROW(A$37)+1)),"##0"),","),"")</f>
        <v>0</v>
      </c>
      <c r="L61">
        <f t="array" ref="L61">IFERROR(CONCATENATE((INDEX($N$7:$N$35,SMALL(IF($N$7:$N$35&lt;&gt;"",IF($K$7:$K$35&lt;&gt;"",ROW($K$7:$K$35)-MIN(ROW($K$7:$K$35))+1,""),""),ROW()-ROW(A$37)+1))),","),"")</f>
        <v>0</v>
      </c>
      <c r="M61">
        <f t="array" ref="M61">IFERROR(CONCATENATE((INDEX($A$7:$A$35,SMALL(IF($N$7:$N$35&lt;&gt;"",IF($K$7:$K$35&lt;&gt;"",ROW($K$7:$K$35)-MIN(ROW($K$7:$K$35))+1,""),""),ROW()-ROW(A$37)+1))),),"")</f>
        <v>0</v>
      </c>
      <c r="Q61">
        <f t="array" ref="Q61">IFERROR(CONCATENATE((INDEX($T$7:$T$35,SMALL(IF($T$7:$T$35&lt;&gt;"",IF($Q$7:$Q$35&lt;&gt;"",ROW($Q$7:$Q$35)-MIN(ROW($Q$7:$Q$35))+1,""),""),ROW()-ROW(A$37)+1)))," "),"")</f>
        <v>0</v>
      </c>
      <c r="R61">
        <f t="array" ref="R61">IFERROR(CONCATENATE(TEXT(INDEX($Q$7:$Q$35,SMALL(IF($T$7:$T$35&lt;&gt;"",IF($Q$7:$Q$35&lt;&gt;"",ROW($Q$7:$Q$35)-MIN(ROW($Q$7:$Q$35))+1,""),""),ROW()-ROW(A$37)+1)),"##0")," "),"")</f>
        <v>0</v>
      </c>
      <c r="S61">
        <f t="array" ref="S61">IFERROR(CONCATENATE((INDEX($A$7:$A$35,SMALL(IF($T$7:$T$35&lt;&gt;"",IF($Q$7:$Q$35&lt;&gt;"",ROW($Q$7:$Q$35)-MIN(ROW($Q$7:$Q$35))+1,""),""),ROW()-ROW(A$37)+1))),),"")</f>
        <v>0</v>
      </c>
      <c r="W61">
        <f t="array" ref="W61">IFERROR(CONCATENATE((INDEX($Z$7:$Z$35,SMALL(IF($Z$7:$Z$35&lt;&gt;"",IF($W$7:$W$35&lt;&gt;"",ROW($W$7:$W$35)-MIN(ROW($W$7:$W$35))+1,""),""),ROW()-ROW(A$37)+1)))," "),"")</f>
        <v>0</v>
      </c>
      <c r="X61">
        <f t="array" ref="X61">IFERROR(CONCATENATE(TEXT(INDEX($W$7:$W$35,SMALL(IF($Z$7:$Z$35&lt;&gt;"",IF($W$7:$W$35&lt;&gt;"",ROW($W$7:$W$35)-MIN(ROW($W$7:$W$35))+1,""),""),ROW()-ROW(A$37)+1)),"##0")," "),"")</f>
        <v>0</v>
      </c>
      <c r="Y61">
        <f t="array" ref="Y61">IFERROR(CONCATENATE((INDEX($A$7:$A$35,SMALL(IF($Z$7:$Z$35&lt;&gt;"",IF($W$7:$W$35&lt;&gt;"",ROW($W$7:$W$35)-MIN(ROW($W$7:$W$35))+1,""),""),ROW()-ROW(A$37)+1))),),"")</f>
        <v>0</v>
      </c>
      <c r="AC61">
        <f t="array" ref="AC61">IFERROR(CONCATENATE((INDEX($AF$7:$AF$35,SMALL(IF($AF$7:$AF$35&lt;&gt;"",IF($AC$7:$AC$35&lt;&gt;"",ROW($AC$7:$AC$35)-MIN(ROW($AC$7:$AC$35))+1,""),""),ROW()-ROW(A$37)+1))),","),"")</f>
        <v>0</v>
      </c>
      <c r="AD61">
        <f t="array" ref="AD61">IFERROR(CONCATENATE(TEXT(INDEX($AC$7:$AC$35,SMALL(IF($AF$7:$AF$35&lt;&gt;"",IF($AC$7:$AC$35&lt;&gt;"",ROW($AC$7:$AC$35)-MIN(ROW($AC$7:$AC$35))+1,""),""),ROW()-ROW(A$37)+1)),"##0"),","),"")</f>
        <v>0</v>
      </c>
      <c r="AE61">
        <f t="array" ref="AE61">IFERROR(CONCATENATE((INDEX($A$7:$A$35,SMALL(IF($AF$7:$AF$35&lt;&gt;"",IF($AC$7:$AC$35&lt;&gt;"",ROW($AC$7:$AC$35)-MIN(ROW($AC$7:$AC$35))+1,""),""),ROW()-ROW(A$37)+1))),),"")</f>
        <v>0</v>
      </c>
      <c r="AI61">
        <f t="array" ref="AI61">IFERROR(CONCATENATE((INDEX($AL$7:$AL$35,SMALL(IF($AL$7:$AL$35&lt;&gt;"",IF($AI$7:$AI$35&lt;&gt;"",ROW($AI$7:$AI$35)-MIN(ROW($AI$7:$AI$35))+1,""),""),ROW()-ROW(A$37)+1)))," "),"")</f>
        <v>0</v>
      </c>
      <c r="AJ61">
        <f t="array" ref="AJ61">IFERROR(CONCATENATE(TEXT(INDEX($AI$7:$AI$35,SMALL(IF($AL$7:$AL$35&lt;&gt;"",IF($AI$7:$AI$35&lt;&gt;"",ROW($AI$7:$AI$35)-MIN(ROW($AI$7:$AI$35))+1,""),""),ROW()-ROW(A$37)+1)),"##0")," "),"")</f>
        <v>0</v>
      </c>
      <c r="AK61">
        <f t="array" ref="AK61">IFERROR(CONCATENATE((INDEX($A$7:$A$35,SMALL(IF($AL$7:$AL$35&lt;&gt;"",IF($AI$7:$AI$35&lt;&gt;"",ROW($AI$7:$AI$35)-MIN(ROW($AI$7:$AI$35))+1,""),""),ROW()-ROW(A$37)+1))),),"")</f>
        <v>0</v>
      </c>
      <c r="AO61">
        <f t="array" ref="AO61">IFERROR(CONCATENATE(TEXT(INDEX($AO$7:$AO$35,SMALL(IF($AR$7:$AR$35&lt;&gt;"",IF($AO$7:$AO$35&lt;&gt;"",ROW($AO$7:$AO$35)-MIN(ROW($AO$7:$AO$35))+1,""),""),ROW()-ROW(A$37)+1)),"##0"),),"")</f>
        <v>0</v>
      </c>
      <c r="AP61">
        <f t="array" ref="AP61">IFERROR(CONCATENATE((INDEX($AR$7:$AR$35,SMALL(IF($AR$7:$AR$35&lt;&gt;"",IF($AO$7:$AO$35&lt;&gt;"",ROW($AO$7:$AO$35)-MIN(ROW($AO$7:$AO$35))+1,""),""),ROW()-ROW(A$37)+1))),),"")</f>
        <v>0</v>
      </c>
      <c r="AQ61">
        <f t="array" ref="AQ61">IFERROR(CONCATENATE((INDEX($A$7:$A$35,SMALL(IF($AR$7:$AR$35&lt;&gt;"",IF($AO$7:$AO$35&lt;&gt;"",ROW($AO$7:$AO$35)-MIN(ROW($AO$7:$AO$35))+1,""),""),ROW()-ROW(A$37)+1))),),"")</f>
        <v>0</v>
      </c>
    </row>
    <row r="62" spans="11:43">
      <c r="K62">
        <f t="array" ref="K62">IFERROR(CONCATENATE(TEXT(INDEX($K$7:$K$35,SMALL(IF($N$7:$N$35&lt;&gt;"",IF($K$7:$K$35&lt;&gt;"",ROW($K$7:$K$35)-MIN(ROW($K$7:$K$35))+1,""),""),ROW()-ROW(A$37)+1)),"##0"),","),"")</f>
        <v>0</v>
      </c>
      <c r="L62">
        <f t="array" ref="L62">IFERROR(CONCATENATE((INDEX($N$7:$N$35,SMALL(IF($N$7:$N$35&lt;&gt;"",IF($K$7:$K$35&lt;&gt;"",ROW($K$7:$K$35)-MIN(ROW($K$7:$K$35))+1,""),""),ROW()-ROW(A$37)+1))),","),"")</f>
        <v>0</v>
      </c>
      <c r="M62">
        <f t="array" ref="M62">IFERROR(CONCATENATE((INDEX($A$7:$A$35,SMALL(IF($N$7:$N$35&lt;&gt;"",IF($K$7:$K$35&lt;&gt;"",ROW($K$7:$K$35)-MIN(ROW($K$7:$K$35))+1,""),""),ROW()-ROW(A$37)+1))),),"")</f>
        <v>0</v>
      </c>
      <c r="Q62">
        <f t="array" ref="Q62">IFERROR(CONCATENATE((INDEX($T$7:$T$35,SMALL(IF($T$7:$T$35&lt;&gt;"",IF($Q$7:$Q$35&lt;&gt;"",ROW($Q$7:$Q$35)-MIN(ROW($Q$7:$Q$35))+1,""),""),ROW()-ROW(A$37)+1)))," "),"")</f>
        <v>0</v>
      </c>
      <c r="R62">
        <f t="array" ref="R62">IFERROR(CONCATENATE(TEXT(INDEX($Q$7:$Q$35,SMALL(IF($T$7:$T$35&lt;&gt;"",IF($Q$7:$Q$35&lt;&gt;"",ROW($Q$7:$Q$35)-MIN(ROW($Q$7:$Q$35))+1,""),""),ROW()-ROW(A$37)+1)),"##0")," "),"")</f>
        <v>0</v>
      </c>
      <c r="S62">
        <f t="array" ref="S62">IFERROR(CONCATENATE((INDEX($A$7:$A$35,SMALL(IF($T$7:$T$35&lt;&gt;"",IF($Q$7:$Q$35&lt;&gt;"",ROW($Q$7:$Q$35)-MIN(ROW($Q$7:$Q$35))+1,""),""),ROW()-ROW(A$37)+1))),),"")</f>
        <v>0</v>
      </c>
      <c r="W62">
        <f t="array" ref="W62">IFERROR(CONCATENATE((INDEX($Z$7:$Z$35,SMALL(IF($Z$7:$Z$35&lt;&gt;"",IF($W$7:$W$35&lt;&gt;"",ROW($W$7:$W$35)-MIN(ROW($W$7:$W$35))+1,""),""),ROW()-ROW(A$37)+1)))," "),"")</f>
        <v>0</v>
      </c>
      <c r="X62">
        <f t="array" ref="X62">IFERROR(CONCATENATE(TEXT(INDEX($W$7:$W$35,SMALL(IF($Z$7:$Z$35&lt;&gt;"",IF($W$7:$W$35&lt;&gt;"",ROW($W$7:$W$35)-MIN(ROW($W$7:$W$35))+1,""),""),ROW()-ROW(A$37)+1)),"##0")," "),"")</f>
        <v>0</v>
      </c>
      <c r="Y62">
        <f t="array" ref="Y62">IFERROR(CONCATENATE((INDEX($A$7:$A$35,SMALL(IF($Z$7:$Z$35&lt;&gt;"",IF($W$7:$W$35&lt;&gt;"",ROW($W$7:$W$35)-MIN(ROW($W$7:$W$35))+1,""),""),ROW()-ROW(A$37)+1))),),"")</f>
        <v>0</v>
      </c>
      <c r="AC62">
        <f t="array" ref="AC62">IFERROR(CONCATENATE((INDEX($AF$7:$AF$35,SMALL(IF($AF$7:$AF$35&lt;&gt;"",IF($AC$7:$AC$35&lt;&gt;"",ROW($AC$7:$AC$35)-MIN(ROW($AC$7:$AC$35))+1,""),""),ROW()-ROW(A$37)+1))),","),"")</f>
        <v>0</v>
      </c>
      <c r="AD62">
        <f t="array" ref="AD62">IFERROR(CONCATENATE(TEXT(INDEX($AC$7:$AC$35,SMALL(IF($AF$7:$AF$35&lt;&gt;"",IF($AC$7:$AC$35&lt;&gt;"",ROW($AC$7:$AC$35)-MIN(ROW($AC$7:$AC$35))+1,""),""),ROW()-ROW(A$37)+1)),"##0"),","),"")</f>
        <v>0</v>
      </c>
      <c r="AE62">
        <f t="array" ref="AE62">IFERROR(CONCATENATE((INDEX($A$7:$A$35,SMALL(IF($AF$7:$AF$35&lt;&gt;"",IF($AC$7:$AC$35&lt;&gt;"",ROW($AC$7:$AC$35)-MIN(ROW($AC$7:$AC$35))+1,""),""),ROW()-ROW(A$37)+1))),),"")</f>
        <v>0</v>
      </c>
      <c r="AI62">
        <f t="array" ref="AI62">IFERROR(CONCATENATE((INDEX($AL$7:$AL$35,SMALL(IF($AL$7:$AL$35&lt;&gt;"",IF($AI$7:$AI$35&lt;&gt;"",ROW($AI$7:$AI$35)-MIN(ROW($AI$7:$AI$35))+1,""),""),ROW()-ROW(A$37)+1)))," "),"")</f>
        <v>0</v>
      </c>
      <c r="AJ62">
        <f t="array" ref="AJ62">IFERROR(CONCATENATE(TEXT(INDEX($AI$7:$AI$35,SMALL(IF($AL$7:$AL$35&lt;&gt;"",IF($AI$7:$AI$35&lt;&gt;"",ROW($AI$7:$AI$35)-MIN(ROW($AI$7:$AI$35))+1,""),""),ROW()-ROW(A$37)+1)),"##0")," "),"")</f>
        <v>0</v>
      </c>
      <c r="AK62">
        <f t="array" ref="AK62">IFERROR(CONCATENATE((INDEX($A$7:$A$35,SMALL(IF($AL$7:$AL$35&lt;&gt;"",IF($AI$7:$AI$35&lt;&gt;"",ROW($AI$7:$AI$35)-MIN(ROW($AI$7:$AI$35))+1,""),""),ROW()-ROW(A$37)+1))),),"")</f>
        <v>0</v>
      </c>
      <c r="AO62">
        <f t="array" ref="AO62">IFERROR(CONCATENATE(TEXT(INDEX($AO$7:$AO$35,SMALL(IF($AR$7:$AR$35&lt;&gt;"",IF($AO$7:$AO$35&lt;&gt;"",ROW($AO$7:$AO$35)-MIN(ROW($AO$7:$AO$35))+1,""),""),ROW()-ROW(A$37)+1)),"##0"),),"")</f>
        <v>0</v>
      </c>
      <c r="AP62">
        <f t="array" ref="AP62">IFERROR(CONCATENATE((INDEX($AR$7:$AR$35,SMALL(IF($AR$7:$AR$35&lt;&gt;"",IF($AO$7:$AO$35&lt;&gt;"",ROW($AO$7:$AO$35)-MIN(ROW($AO$7:$AO$35))+1,""),""),ROW()-ROW(A$37)+1))),),"")</f>
        <v>0</v>
      </c>
      <c r="AQ62">
        <f t="array" ref="AQ62">IFERROR(CONCATENATE((INDEX($A$7:$A$35,SMALL(IF($AR$7:$AR$35&lt;&gt;"",IF($AO$7:$AO$35&lt;&gt;"",ROW($AO$7:$AO$35)-MIN(ROW($AO$7:$AO$35))+1,""),""),ROW()-ROW(A$37)+1))),),"")</f>
        <v>0</v>
      </c>
    </row>
    <row r="63" spans="11:43">
      <c r="K63">
        <f t="array" ref="K63">IFERROR(CONCATENATE(TEXT(INDEX($K$7:$K$35,SMALL(IF($N$7:$N$35&lt;&gt;"",IF($K$7:$K$35&lt;&gt;"",ROW($K$7:$K$35)-MIN(ROW($K$7:$K$35))+1,""),""),ROW()-ROW(A$37)+1)),"##0"),","),"")</f>
        <v>0</v>
      </c>
      <c r="L63">
        <f t="array" ref="L63">IFERROR(CONCATENATE((INDEX($N$7:$N$35,SMALL(IF($N$7:$N$35&lt;&gt;"",IF($K$7:$K$35&lt;&gt;"",ROW($K$7:$K$35)-MIN(ROW($K$7:$K$35))+1,""),""),ROW()-ROW(A$37)+1))),","),"")</f>
        <v>0</v>
      </c>
      <c r="M63">
        <f t="array" ref="M63">IFERROR(CONCATENATE((INDEX($A$7:$A$35,SMALL(IF($N$7:$N$35&lt;&gt;"",IF($K$7:$K$35&lt;&gt;"",ROW($K$7:$K$35)-MIN(ROW($K$7:$K$35))+1,""),""),ROW()-ROW(A$37)+1))),),"")</f>
        <v>0</v>
      </c>
      <c r="Q63">
        <f t="array" ref="Q63">IFERROR(CONCATENATE((INDEX($T$7:$T$35,SMALL(IF($T$7:$T$35&lt;&gt;"",IF($Q$7:$Q$35&lt;&gt;"",ROW($Q$7:$Q$35)-MIN(ROW($Q$7:$Q$35))+1,""),""),ROW()-ROW(A$37)+1)))," "),"")</f>
        <v>0</v>
      </c>
      <c r="R63">
        <f t="array" ref="R63">IFERROR(CONCATENATE(TEXT(INDEX($Q$7:$Q$35,SMALL(IF($T$7:$T$35&lt;&gt;"",IF($Q$7:$Q$35&lt;&gt;"",ROW($Q$7:$Q$35)-MIN(ROW($Q$7:$Q$35))+1,""),""),ROW()-ROW(A$37)+1)),"##0")," "),"")</f>
        <v>0</v>
      </c>
      <c r="S63">
        <f t="array" ref="S63">IFERROR(CONCATENATE((INDEX($A$7:$A$35,SMALL(IF($T$7:$T$35&lt;&gt;"",IF($Q$7:$Q$35&lt;&gt;"",ROW($Q$7:$Q$35)-MIN(ROW($Q$7:$Q$35))+1,""),""),ROW()-ROW(A$37)+1))),),"")</f>
        <v>0</v>
      </c>
      <c r="W63">
        <f t="array" ref="W63">IFERROR(CONCATENATE((INDEX($Z$7:$Z$35,SMALL(IF($Z$7:$Z$35&lt;&gt;"",IF($W$7:$W$35&lt;&gt;"",ROW($W$7:$W$35)-MIN(ROW($W$7:$W$35))+1,""),""),ROW()-ROW(A$37)+1)))," "),"")</f>
        <v>0</v>
      </c>
      <c r="X63">
        <f t="array" ref="X63">IFERROR(CONCATENATE(TEXT(INDEX($W$7:$W$35,SMALL(IF($Z$7:$Z$35&lt;&gt;"",IF($W$7:$W$35&lt;&gt;"",ROW($W$7:$W$35)-MIN(ROW($W$7:$W$35))+1,""),""),ROW()-ROW(A$37)+1)),"##0")," "),"")</f>
        <v>0</v>
      </c>
      <c r="Y63">
        <f t="array" ref="Y63">IFERROR(CONCATENATE((INDEX($A$7:$A$35,SMALL(IF($Z$7:$Z$35&lt;&gt;"",IF($W$7:$W$35&lt;&gt;"",ROW($W$7:$W$35)-MIN(ROW($W$7:$W$35))+1,""),""),ROW()-ROW(A$37)+1))),),"")</f>
        <v>0</v>
      </c>
      <c r="AC63">
        <f t="array" ref="AC63">IFERROR(CONCATENATE((INDEX($AF$7:$AF$35,SMALL(IF($AF$7:$AF$35&lt;&gt;"",IF($AC$7:$AC$35&lt;&gt;"",ROW($AC$7:$AC$35)-MIN(ROW($AC$7:$AC$35))+1,""),""),ROW()-ROW(A$37)+1))),","),"")</f>
        <v>0</v>
      </c>
      <c r="AD63">
        <f t="array" ref="AD63">IFERROR(CONCATENATE(TEXT(INDEX($AC$7:$AC$35,SMALL(IF($AF$7:$AF$35&lt;&gt;"",IF($AC$7:$AC$35&lt;&gt;"",ROW($AC$7:$AC$35)-MIN(ROW($AC$7:$AC$35))+1,""),""),ROW()-ROW(A$37)+1)),"##0"),","),"")</f>
        <v>0</v>
      </c>
      <c r="AE63">
        <f t="array" ref="AE63">IFERROR(CONCATENATE((INDEX($A$7:$A$35,SMALL(IF($AF$7:$AF$35&lt;&gt;"",IF($AC$7:$AC$35&lt;&gt;"",ROW($AC$7:$AC$35)-MIN(ROW($AC$7:$AC$35))+1,""),""),ROW()-ROW(A$37)+1))),),"")</f>
        <v>0</v>
      </c>
      <c r="AI63">
        <f t="array" ref="AI63">IFERROR(CONCATENATE((INDEX($AL$7:$AL$35,SMALL(IF($AL$7:$AL$35&lt;&gt;"",IF($AI$7:$AI$35&lt;&gt;"",ROW($AI$7:$AI$35)-MIN(ROW($AI$7:$AI$35))+1,""),""),ROW()-ROW(A$37)+1)))," "),"")</f>
        <v>0</v>
      </c>
      <c r="AJ63">
        <f t="array" ref="AJ63">IFERROR(CONCATENATE(TEXT(INDEX($AI$7:$AI$35,SMALL(IF($AL$7:$AL$35&lt;&gt;"",IF($AI$7:$AI$35&lt;&gt;"",ROW($AI$7:$AI$35)-MIN(ROW($AI$7:$AI$35))+1,""),""),ROW()-ROW(A$37)+1)),"##0")," "),"")</f>
        <v>0</v>
      </c>
      <c r="AK63">
        <f t="array" ref="AK63">IFERROR(CONCATENATE((INDEX($A$7:$A$35,SMALL(IF($AL$7:$AL$35&lt;&gt;"",IF($AI$7:$AI$35&lt;&gt;"",ROW($AI$7:$AI$35)-MIN(ROW($AI$7:$AI$35))+1,""),""),ROW()-ROW(A$37)+1))),),"")</f>
        <v>0</v>
      </c>
      <c r="AO63">
        <f t="array" ref="AO63">IFERROR(CONCATENATE(TEXT(INDEX($AO$7:$AO$35,SMALL(IF($AR$7:$AR$35&lt;&gt;"",IF($AO$7:$AO$35&lt;&gt;"",ROW($AO$7:$AO$35)-MIN(ROW($AO$7:$AO$35))+1,""),""),ROW()-ROW(A$37)+1)),"##0"),),"")</f>
        <v>0</v>
      </c>
      <c r="AP63">
        <f t="array" ref="AP63">IFERROR(CONCATENATE((INDEX($AR$7:$AR$35,SMALL(IF($AR$7:$AR$35&lt;&gt;"",IF($AO$7:$AO$35&lt;&gt;"",ROW($AO$7:$AO$35)-MIN(ROW($AO$7:$AO$35))+1,""),""),ROW()-ROW(A$37)+1))),),"")</f>
        <v>0</v>
      </c>
      <c r="AQ63">
        <f t="array" ref="AQ63">IFERROR(CONCATENATE((INDEX($A$7:$A$35,SMALL(IF($AR$7:$AR$35&lt;&gt;"",IF($AO$7:$AO$35&lt;&gt;"",ROW($AO$7:$AO$35)-MIN(ROW($AO$7:$AO$35))+1,""),""),ROW()-ROW(A$37)+1))),),"")</f>
        <v>0</v>
      </c>
    </row>
    <row r="64" spans="11:43">
      <c r="K64">
        <f t="array" ref="K64">IFERROR(CONCATENATE(TEXT(INDEX($K$7:$K$35,SMALL(IF($N$7:$N$35&lt;&gt;"",IF($K$7:$K$35&lt;&gt;"",ROW($K$7:$K$35)-MIN(ROW($K$7:$K$35))+1,""),""),ROW()-ROW(A$37)+1)),"##0"),","),"")</f>
        <v>0</v>
      </c>
      <c r="L64">
        <f t="array" ref="L64">IFERROR(CONCATENATE((INDEX($N$7:$N$35,SMALL(IF($N$7:$N$35&lt;&gt;"",IF($K$7:$K$35&lt;&gt;"",ROW($K$7:$K$35)-MIN(ROW($K$7:$K$35))+1,""),""),ROW()-ROW(A$37)+1))),","),"")</f>
        <v>0</v>
      </c>
      <c r="M64">
        <f t="array" ref="M64">IFERROR(CONCATENATE((INDEX($A$7:$A$35,SMALL(IF($N$7:$N$35&lt;&gt;"",IF($K$7:$K$35&lt;&gt;"",ROW($K$7:$K$35)-MIN(ROW($K$7:$K$35))+1,""),""),ROW()-ROW(A$37)+1))),),"")</f>
        <v>0</v>
      </c>
      <c r="Q64">
        <f t="array" ref="Q64">IFERROR(CONCATENATE((INDEX($T$7:$T$35,SMALL(IF($T$7:$T$35&lt;&gt;"",IF($Q$7:$Q$35&lt;&gt;"",ROW($Q$7:$Q$35)-MIN(ROW($Q$7:$Q$35))+1,""),""),ROW()-ROW(A$37)+1)))," "),"")</f>
        <v>0</v>
      </c>
      <c r="R64">
        <f t="array" ref="R64">IFERROR(CONCATENATE(TEXT(INDEX($Q$7:$Q$35,SMALL(IF($T$7:$T$35&lt;&gt;"",IF($Q$7:$Q$35&lt;&gt;"",ROW($Q$7:$Q$35)-MIN(ROW($Q$7:$Q$35))+1,""),""),ROW()-ROW(A$37)+1)),"##0")," "),"")</f>
        <v>0</v>
      </c>
      <c r="S64">
        <f t="array" ref="S64">IFERROR(CONCATENATE((INDEX($A$7:$A$35,SMALL(IF($T$7:$T$35&lt;&gt;"",IF($Q$7:$Q$35&lt;&gt;"",ROW($Q$7:$Q$35)-MIN(ROW($Q$7:$Q$35))+1,""),""),ROW()-ROW(A$37)+1))),),"")</f>
        <v>0</v>
      </c>
      <c r="W64">
        <f t="array" ref="W64">IFERROR(CONCATENATE((INDEX($Z$7:$Z$35,SMALL(IF($Z$7:$Z$35&lt;&gt;"",IF($W$7:$W$35&lt;&gt;"",ROW($W$7:$W$35)-MIN(ROW($W$7:$W$35))+1,""),""),ROW()-ROW(A$37)+1)))," "),"")</f>
        <v>0</v>
      </c>
      <c r="X64">
        <f t="array" ref="X64">IFERROR(CONCATENATE(TEXT(INDEX($W$7:$W$35,SMALL(IF($Z$7:$Z$35&lt;&gt;"",IF($W$7:$W$35&lt;&gt;"",ROW($W$7:$W$35)-MIN(ROW($W$7:$W$35))+1,""),""),ROW()-ROW(A$37)+1)),"##0")," "),"")</f>
        <v>0</v>
      </c>
      <c r="Y64">
        <f t="array" ref="Y64">IFERROR(CONCATENATE((INDEX($A$7:$A$35,SMALL(IF($Z$7:$Z$35&lt;&gt;"",IF($W$7:$W$35&lt;&gt;"",ROW($W$7:$W$35)-MIN(ROW($W$7:$W$35))+1,""),""),ROW()-ROW(A$37)+1))),),"")</f>
        <v>0</v>
      </c>
      <c r="AC64">
        <f t="array" ref="AC64">IFERROR(CONCATENATE((INDEX($AF$7:$AF$35,SMALL(IF($AF$7:$AF$35&lt;&gt;"",IF($AC$7:$AC$35&lt;&gt;"",ROW($AC$7:$AC$35)-MIN(ROW($AC$7:$AC$35))+1,""),""),ROW()-ROW(A$37)+1))),","),"")</f>
        <v>0</v>
      </c>
      <c r="AD64">
        <f t="array" ref="AD64">IFERROR(CONCATENATE(TEXT(INDEX($AC$7:$AC$35,SMALL(IF($AF$7:$AF$35&lt;&gt;"",IF($AC$7:$AC$35&lt;&gt;"",ROW($AC$7:$AC$35)-MIN(ROW($AC$7:$AC$35))+1,""),""),ROW()-ROW(A$37)+1)),"##0"),","),"")</f>
        <v>0</v>
      </c>
      <c r="AE64">
        <f t="array" ref="AE64">IFERROR(CONCATENATE((INDEX($A$7:$A$35,SMALL(IF($AF$7:$AF$35&lt;&gt;"",IF($AC$7:$AC$35&lt;&gt;"",ROW($AC$7:$AC$35)-MIN(ROW($AC$7:$AC$35))+1,""),""),ROW()-ROW(A$37)+1))),),"")</f>
        <v>0</v>
      </c>
      <c r="AI64">
        <f t="array" ref="AI64">IFERROR(CONCATENATE((INDEX($AL$7:$AL$35,SMALL(IF($AL$7:$AL$35&lt;&gt;"",IF($AI$7:$AI$35&lt;&gt;"",ROW($AI$7:$AI$35)-MIN(ROW($AI$7:$AI$35))+1,""),""),ROW()-ROW(A$37)+1)))," "),"")</f>
        <v>0</v>
      </c>
      <c r="AJ64">
        <f t="array" ref="AJ64">IFERROR(CONCATENATE(TEXT(INDEX($AI$7:$AI$35,SMALL(IF($AL$7:$AL$35&lt;&gt;"",IF($AI$7:$AI$35&lt;&gt;"",ROW($AI$7:$AI$35)-MIN(ROW($AI$7:$AI$35))+1,""),""),ROW()-ROW(A$37)+1)),"##0")," "),"")</f>
        <v>0</v>
      </c>
      <c r="AK64">
        <f t="array" ref="AK64">IFERROR(CONCATENATE((INDEX($A$7:$A$35,SMALL(IF($AL$7:$AL$35&lt;&gt;"",IF($AI$7:$AI$35&lt;&gt;"",ROW($AI$7:$AI$35)-MIN(ROW($AI$7:$AI$35))+1,""),""),ROW()-ROW(A$37)+1))),),"")</f>
        <v>0</v>
      </c>
      <c r="AO64">
        <f t="array" ref="AO64">IFERROR(CONCATENATE(TEXT(INDEX($AO$7:$AO$35,SMALL(IF($AR$7:$AR$35&lt;&gt;"",IF($AO$7:$AO$35&lt;&gt;"",ROW($AO$7:$AO$35)-MIN(ROW($AO$7:$AO$35))+1,""),""),ROW()-ROW(A$37)+1)),"##0"),),"")</f>
        <v>0</v>
      </c>
      <c r="AP64">
        <f t="array" ref="AP64">IFERROR(CONCATENATE((INDEX($AR$7:$AR$35,SMALL(IF($AR$7:$AR$35&lt;&gt;"",IF($AO$7:$AO$35&lt;&gt;"",ROW($AO$7:$AO$35)-MIN(ROW($AO$7:$AO$35))+1,""),""),ROW()-ROW(A$37)+1))),),"")</f>
        <v>0</v>
      </c>
      <c r="AQ64">
        <f t="array" ref="AQ64">IFERROR(CONCATENATE((INDEX($A$7:$A$35,SMALL(IF($AR$7:$AR$35&lt;&gt;"",IF($AO$7:$AO$35&lt;&gt;"",ROW($AO$7:$AO$35)-MIN(ROW($AO$7:$AO$35))+1,""),""),ROW()-ROW(A$37)+1))),),"")</f>
        <v>0</v>
      </c>
    </row>
    <row r="65" spans="11:43">
      <c r="K65">
        <f t="array" ref="K65">IFERROR(CONCATENATE(TEXT(INDEX($K$7:$K$35,SMALL(IF($N$7:$N$35&lt;&gt;"",IF($K$7:$K$35&lt;&gt;"",ROW($K$7:$K$35)-MIN(ROW($K$7:$K$35))+1,""),""),ROW()-ROW(A$37)+1)),"##0"),","),"")</f>
        <v>0</v>
      </c>
      <c r="L65">
        <f t="array" ref="L65">IFERROR(CONCATENATE((INDEX($N$7:$N$35,SMALL(IF($N$7:$N$35&lt;&gt;"",IF($K$7:$K$35&lt;&gt;"",ROW($K$7:$K$35)-MIN(ROW($K$7:$K$35))+1,""),""),ROW()-ROW(A$37)+1))),","),"")</f>
        <v>0</v>
      </c>
      <c r="M65">
        <f t="array" ref="M65">IFERROR(CONCATENATE((INDEX($A$7:$A$35,SMALL(IF($N$7:$N$35&lt;&gt;"",IF($K$7:$K$35&lt;&gt;"",ROW($K$7:$K$35)-MIN(ROW($K$7:$K$35))+1,""),""),ROW()-ROW(A$37)+1))),),"")</f>
        <v>0</v>
      </c>
      <c r="Q65">
        <f t="array" ref="Q65">IFERROR(CONCATENATE((INDEX($T$7:$T$35,SMALL(IF($T$7:$T$35&lt;&gt;"",IF($Q$7:$Q$35&lt;&gt;"",ROW($Q$7:$Q$35)-MIN(ROW($Q$7:$Q$35))+1,""),""),ROW()-ROW(A$37)+1)))," "),"")</f>
        <v>0</v>
      </c>
      <c r="R65">
        <f t="array" ref="R65">IFERROR(CONCATENATE(TEXT(INDEX($Q$7:$Q$35,SMALL(IF($T$7:$T$35&lt;&gt;"",IF($Q$7:$Q$35&lt;&gt;"",ROW($Q$7:$Q$35)-MIN(ROW($Q$7:$Q$35))+1,""),""),ROW()-ROW(A$37)+1)),"##0")," "),"")</f>
        <v>0</v>
      </c>
      <c r="S65">
        <f t="array" ref="S65">IFERROR(CONCATENATE((INDEX($A$7:$A$35,SMALL(IF($T$7:$T$35&lt;&gt;"",IF($Q$7:$Q$35&lt;&gt;"",ROW($Q$7:$Q$35)-MIN(ROW($Q$7:$Q$35))+1,""),""),ROW()-ROW(A$37)+1))),),"")</f>
        <v>0</v>
      </c>
      <c r="W65">
        <f t="array" ref="W65">IFERROR(CONCATENATE((INDEX($Z$7:$Z$35,SMALL(IF($Z$7:$Z$35&lt;&gt;"",IF($W$7:$W$35&lt;&gt;"",ROW($W$7:$W$35)-MIN(ROW($W$7:$W$35))+1,""),""),ROW()-ROW(A$37)+1)))," "),"")</f>
        <v>0</v>
      </c>
      <c r="X65">
        <f t="array" ref="X65">IFERROR(CONCATENATE(TEXT(INDEX($W$7:$W$35,SMALL(IF($Z$7:$Z$35&lt;&gt;"",IF($W$7:$W$35&lt;&gt;"",ROW($W$7:$W$35)-MIN(ROW($W$7:$W$35))+1,""),""),ROW()-ROW(A$37)+1)),"##0")," "),"")</f>
        <v>0</v>
      </c>
      <c r="Y65">
        <f t="array" ref="Y65">IFERROR(CONCATENATE((INDEX($A$7:$A$35,SMALL(IF($Z$7:$Z$35&lt;&gt;"",IF($W$7:$W$35&lt;&gt;"",ROW($W$7:$W$35)-MIN(ROW($W$7:$W$35))+1,""),""),ROW()-ROW(A$37)+1))),),"")</f>
        <v>0</v>
      </c>
      <c r="AC65">
        <f t="array" ref="AC65">IFERROR(CONCATENATE((INDEX($AF$7:$AF$35,SMALL(IF($AF$7:$AF$35&lt;&gt;"",IF($AC$7:$AC$35&lt;&gt;"",ROW($AC$7:$AC$35)-MIN(ROW($AC$7:$AC$35))+1,""),""),ROW()-ROW(A$37)+1))),","),"")</f>
        <v>0</v>
      </c>
      <c r="AD65">
        <f t="array" ref="AD65">IFERROR(CONCATENATE(TEXT(INDEX($AC$7:$AC$35,SMALL(IF($AF$7:$AF$35&lt;&gt;"",IF($AC$7:$AC$35&lt;&gt;"",ROW($AC$7:$AC$35)-MIN(ROW($AC$7:$AC$35))+1,""),""),ROW()-ROW(A$37)+1)),"##0"),","),"")</f>
        <v>0</v>
      </c>
      <c r="AE65">
        <f t="array" ref="AE65">IFERROR(CONCATENATE((INDEX($A$7:$A$35,SMALL(IF($AF$7:$AF$35&lt;&gt;"",IF($AC$7:$AC$35&lt;&gt;"",ROW($AC$7:$AC$35)-MIN(ROW($AC$7:$AC$35))+1,""),""),ROW()-ROW(A$37)+1))),),"")</f>
        <v>0</v>
      </c>
      <c r="AI65">
        <f t="array" ref="AI65">IFERROR(CONCATENATE((INDEX($AL$7:$AL$35,SMALL(IF($AL$7:$AL$35&lt;&gt;"",IF($AI$7:$AI$35&lt;&gt;"",ROW($AI$7:$AI$35)-MIN(ROW($AI$7:$AI$35))+1,""),""),ROW()-ROW(A$37)+1)))," "),"")</f>
        <v>0</v>
      </c>
      <c r="AJ65">
        <f t="array" ref="AJ65">IFERROR(CONCATENATE(TEXT(INDEX($AI$7:$AI$35,SMALL(IF($AL$7:$AL$35&lt;&gt;"",IF($AI$7:$AI$35&lt;&gt;"",ROW($AI$7:$AI$35)-MIN(ROW($AI$7:$AI$35))+1,""),""),ROW()-ROW(A$37)+1)),"##0")," "),"")</f>
        <v>0</v>
      </c>
      <c r="AK65">
        <f t="array" ref="AK65">IFERROR(CONCATENATE((INDEX($A$7:$A$35,SMALL(IF($AL$7:$AL$35&lt;&gt;"",IF($AI$7:$AI$35&lt;&gt;"",ROW($AI$7:$AI$35)-MIN(ROW($AI$7:$AI$35))+1,""),""),ROW()-ROW(A$37)+1))),),"")</f>
        <v>0</v>
      </c>
      <c r="AO65">
        <f t="array" ref="AO65">IFERROR(CONCATENATE(TEXT(INDEX($AO$7:$AO$35,SMALL(IF($AR$7:$AR$35&lt;&gt;"",IF($AO$7:$AO$35&lt;&gt;"",ROW($AO$7:$AO$35)-MIN(ROW($AO$7:$AO$35))+1,""),""),ROW()-ROW(A$37)+1)),"##0"),),"")</f>
        <v>0</v>
      </c>
      <c r="AP65">
        <f t="array" ref="AP65">IFERROR(CONCATENATE((INDEX($AR$7:$AR$35,SMALL(IF($AR$7:$AR$35&lt;&gt;"",IF($AO$7:$AO$35&lt;&gt;"",ROW($AO$7:$AO$35)-MIN(ROW($AO$7:$AO$35))+1,""),""),ROW()-ROW(A$37)+1))),),"")</f>
        <v>0</v>
      </c>
      <c r="AQ65">
        <f t="array" ref="AQ65">IFERROR(CONCATENATE((INDEX($A$7:$A$35,SMALL(IF($AR$7:$AR$35&lt;&gt;"",IF($AO$7:$AO$35&lt;&gt;"",ROW($AO$7:$AO$35)-MIN(ROW($AO$7:$AO$35))+1,""),""),ROW()-ROW(A$37)+1))),),"")</f>
        <v>0</v>
      </c>
    </row>
  </sheetData>
  <mergeCells count="7">
    <mergeCell ref="A5:I5"/>
    <mergeCell ref="J5:O5"/>
    <mergeCell ref="P5:U5"/>
    <mergeCell ref="V5:AA5"/>
    <mergeCell ref="AB5:AG5"/>
    <mergeCell ref="AH5:AM5"/>
    <mergeCell ref="AN5:AS5"/>
  </mergeCells>
  <conditionalFormatting sqref="AD10">
    <cfRule type="cellIs" dxfId="0" priority="107" operator="lessThanOrEqual">
      <formula>H10</formula>
    </cfRule>
  </conditionalFormatting>
  <conditionalFormatting sqref="AD11">
    <cfRule type="cellIs" dxfId="0" priority="109" operator="lessThanOrEqual">
      <formula>H11</formula>
    </cfRule>
  </conditionalFormatting>
  <conditionalFormatting sqref="AD14">
    <cfRule type="cellIs" dxfId="0" priority="111" operator="lessThanOrEqual">
      <formula>H14</formula>
    </cfRule>
  </conditionalFormatting>
  <conditionalFormatting sqref="AD15">
    <cfRule type="cellIs" dxfId="0" priority="113" operator="lessThanOrEqual">
      <formula>H15</formula>
    </cfRule>
  </conditionalFormatting>
  <conditionalFormatting sqref="AD19">
    <cfRule type="cellIs" dxfId="0" priority="115" operator="lessThanOrEqual">
      <formula>H19</formula>
    </cfRule>
  </conditionalFormatting>
  <conditionalFormatting sqref="AD21">
    <cfRule type="cellIs" dxfId="0" priority="117" operator="lessThanOrEqual">
      <formula>H21</formula>
    </cfRule>
  </conditionalFormatting>
  <conditionalFormatting sqref="AD22">
    <cfRule type="cellIs" dxfId="0" priority="119" operator="lessThanOrEqual">
      <formula>H22</formula>
    </cfRule>
  </conditionalFormatting>
  <conditionalFormatting sqref="AD23">
    <cfRule type="cellIs" dxfId="0" priority="121" operator="lessThanOrEqual">
      <formula>H23</formula>
    </cfRule>
  </conditionalFormatting>
  <conditionalFormatting sqref="AD25">
    <cfRule type="cellIs" dxfId="0" priority="123" operator="lessThanOrEqual">
      <formula>H25</formula>
    </cfRule>
  </conditionalFormatting>
  <conditionalFormatting sqref="AD27">
    <cfRule type="cellIs" dxfId="0" priority="125" operator="lessThanOrEqual">
      <formula>H27</formula>
    </cfRule>
  </conditionalFormatting>
  <conditionalFormatting sqref="AD29">
    <cfRule type="cellIs" dxfId="0" priority="127" operator="lessThanOrEqual">
      <formula>H29</formula>
    </cfRule>
  </conditionalFormatting>
  <conditionalFormatting sqref="AD30">
    <cfRule type="cellIs" dxfId="0" priority="129" operator="lessThanOrEqual">
      <formula>H30</formula>
    </cfRule>
  </conditionalFormatting>
  <conditionalFormatting sqref="AD33">
    <cfRule type="cellIs" dxfId="0" priority="131" operator="lessThanOrEqual">
      <formula>H33</formula>
    </cfRule>
  </conditionalFormatting>
  <conditionalFormatting sqref="AD34">
    <cfRule type="cellIs" dxfId="0" priority="133" operator="lessThanOrEqual">
      <formula>H34</formula>
    </cfRule>
  </conditionalFormatting>
  <conditionalFormatting sqref="AD35">
    <cfRule type="cellIs" dxfId="0" priority="135" operator="lessThanOrEqual">
      <formula>H35</formula>
    </cfRule>
  </conditionalFormatting>
  <conditionalFormatting sqref="AE10">
    <cfRule type="cellIs" dxfId="0" priority="108" operator="lessThanOrEqual">
      <formula>I10</formula>
    </cfRule>
  </conditionalFormatting>
  <conditionalFormatting sqref="AE11">
    <cfRule type="cellIs" dxfId="0" priority="110" operator="lessThanOrEqual">
      <formula>I11</formula>
    </cfRule>
  </conditionalFormatting>
  <conditionalFormatting sqref="AE14">
    <cfRule type="cellIs" dxfId="0" priority="112" operator="lessThanOrEqual">
      <formula>I14</formula>
    </cfRule>
  </conditionalFormatting>
  <conditionalFormatting sqref="AE15">
    <cfRule type="cellIs" dxfId="0" priority="114" operator="lessThanOrEqual">
      <formula>I15</formula>
    </cfRule>
  </conditionalFormatting>
  <conditionalFormatting sqref="AE19">
    <cfRule type="cellIs" dxfId="0" priority="116" operator="lessThanOrEqual">
      <formula>I19</formula>
    </cfRule>
  </conditionalFormatting>
  <conditionalFormatting sqref="AE21">
    <cfRule type="cellIs" dxfId="0" priority="118" operator="lessThanOrEqual">
      <formula>I21</formula>
    </cfRule>
  </conditionalFormatting>
  <conditionalFormatting sqref="AE22">
    <cfRule type="cellIs" dxfId="0" priority="120" operator="lessThanOrEqual">
      <formula>I22</formula>
    </cfRule>
  </conditionalFormatting>
  <conditionalFormatting sqref="AE23">
    <cfRule type="cellIs" dxfId="0" priority="122" operator="lessThanOrEqual">
      <formula>I23</formula>
    </cfRule>
  </conditionalFormatting>
  <conditionalFormatting sqref="AE25">
    <cfRule type="cellIs" dxfId="0" priority="124" operator="lessThanOrEqual">
      <formula>I25</formula>
    </cfRule>
  </conditionalFormatting>
  <conditionalFormatting sqref="AE27">
    <cfRule type="cellIs" dxfId="0" priority="126" operator="lessThanOrEqual">
      <formula>I27</formula>
    </cfRule>
  </conditionalFormatting>
  <conditionalFormatting sqref="AE29">
    <cfRule type="cellIs" dxfId="0" priority="128" operator="lessThanOrEqual">
      <formula>I29</formula>
    </cfRule>
  </conditionalFormatting>
  <conditionalFormatting sqref="AE30">
    <cfRule type="cellIs" dxfId="0" priority="130" operator="lessThanOrEqual">
      <formula>I30</formula>
    </cfRule>
  </conditionalFormatting>
  <conditionalFormatting sqref="AE33">
    <cfRule type="cellIs" dxfId="0" priority="132" operator="lessThanOrEqual">
      <formula>I33</formula>
    </cfRule>
  </conditionalFormatting>
  <conditionalFormatting sqref="AE34">
    <cfRule type="cellIs" dxfId="0" priority="134" operator="lessThanOrEqual">
      <formula>I34</formula>
    </cfRule>
  </conditionalFormatting>
  <conditionalFormatting sqref="AE35">
    <cfRule type="cellIs" dxfId="0" priority="136" operator="lessThanOrEqual">
      <formula>I35</formula>
    </cfRule>
  </conditionalFormatting>
  <conditionalFormatting sqref="AJ10">
    <cfRule type="cellIs" dxfId="0" priority="139" operator="lessThanOrEqual">
      <formula>H10</formula>
    </cfRule>
  </conditionalFormatting>
  <conditionalFormatting sqref="AJ11">
    <cfRule type="cellIs" dxfId="0" priority="141" operator="lessThanOrEqual">
      <formula>H11</formula>
    </cfRule>
  </conditionalFormatting>
  <conditionalFormatting sqref="AJ14">
    <cfRule type="cellIs" dxfId="0" priority="143" operator="lessThanOrEqual">
      <formula>H14</formula>
    </cfRule>
  </conditionalFormatting>
  <conditionalFormatting sqref="AJ15">
    <cfRule type="cellIs" dxfId="0" priority="145" operator="lessThanOrEqual">
      <formula>H15</formula>
    </cfRule>
  </conditionalFormatting>
  <conditionalFormatting sqref="AJ18">
    <cfRule type="cellIs" dxfId="0" priority="147" operator="lessThanOrEqual">
      <formula>H18</formula>
    </cfRule>
  </conditionalFormatting>
  <conditionalFormatting sqref="AJ21">
    <cfRule type="cellIs" dxfId="0" priority="149" operator="lessThanOrEqual">
      <formula>H21</formula>
    </cfRule>
  </conditionalFormatting>
  <conditionalFormatting sqref="AJ25">
    <cfRule type="cellIs" dxfId="0" priority="151" operator="lessThanOrEqual">
      <formula>H25</formula>
    </cfRule>
  </conditionalFormatting>
  <conditionalFormatting sqref="AJ30">
    <cfRule type="cellIs" dxfId="0" priority="153" operator="lessThanOrEqual">
      <formula>H30</formula>
    </cfRule>
  </conditionalFormatting>
  <conditionalFormatting sqref="AJ35">
    <cfRule type="cellIs" dxfId="0" priority="155" operator="lessThanOrEqual">
      <formula>H35</formula>
    </cfRule>
  </conditionalFormatting>
  <conditionalFormatting sqref="AJ9">
    <cfRule type="cellIs" dxfId="0" priority="137" operator="lessThanOrEqual">
      <formula>H9</formula>
    </cfRule>
  </conditionalFormatting>
  <conditionalFormatting sqref="AK10">
    <cfRule type="cellIs" dxfId="0" priority="140" operator="lessThanOrEqual">
      <formula>I10</formula>
    </cfRule>
  </conditionalFormatting>
  <conditionalFormatting sqref="AK11">
    <cfRule type="cellIs" dxfId="0" priority="142" operator="lessThanOrEqual">
      <formula>I11</formula>
    </cfRule>
  </conditionalFormatting>
  <conditionalFormatting sqref="AK14">
    <cfRule type="cellIs" dxfId="0" priority="144" operator="lessThanOrEqual">
      <formula>I14</formula>
    </cfRule>
  </conditionalFormatting>
  <conditionalFormatting sqref="AK15">
    <cfRule type="cellIs" dxfId="0" priority="146" operator="lessThanOrEqual">
      <formula>I15</formula>
    </cfRule>
  </conditionalFormatting>
  <conditionalFormatting sqref="AK18">
    <cfRule type="cellIs" dxfId="0" priority="148" operator="lessThanOrEqual">
      <formula>I18</formula>
    </cfRule>
  </conditionalFormatting>
  <conditionalFormatting sqref="AK21">
    <cfRule type="cellIs" dxfId="0" priority="150" operator="lessThanOrEqual">
      <formula>I21</formula>
    </cfRule>
  </conditionalFormatting>
  <conditionalFormatting sqref="AK25">
    <cfRule type="cellIs" dxfId="0" priority="152" operator="lessThanOrEqual">
      <formula>I25</formula>
    </cfRule>
  </conditionalFormatting>
  <conditionalFormatting sqref="AK30">
    <cfRule type="cellIs" dxfId="0" priority="154" operator="lessThanOrEqual">
      <formula>I30</formula>
    </cfRule>
  </conditionalFormatting>
  <conditionalFormatting sqref="AK35">
    <cfRule type="cellIs" dxfId="0" priority="156" operator="lessThanOrEqual">
      <formula>I35</formula>
    </cfRule>
  </conditionalFormatting>
  <conditionalFormatting sqref="AK9">
    <cfRule type="cellIs" dxfId="0" priority="138" operator="lessThanOrEqual">
      <formula>I9</formula>
    </cfRule>
  </conditionalFormatting>
  <conditionalFormatting sqref="AP13">
    <cfRule type="cellIs" dxfId="0" priority="157" operator="lessThanOrEqual">
      <formula>H13</formula>
    </cfRule>
  </conditionalFormatting>
  <conditionalFormatting sqref="AQ13">
    <cfRule type="cellIs" dxfId="0" priority="158" operator="lessThanOrEqual">
      <formula>I13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4">
    <cfRule type="cellIs" dxfId="0" priority="11" operator="lessThanOrEqual">
      <formula>H14</formula>
    </cfRule>
  </conditionalFormatting>
  <conditionalFormatting sqref="L15">
    <cfRule type="cellIs" dxfId="0" priority="13" operator="lessThanOrEqual">
      <formula>H15</formula>
    </cfRule>
  </conditionalFormatting>
  <conditionalFormatting sqref="L16">
    <cfRule type="cellIs" dxfId="0" priority="15" operator="lessThanOrEqual">
      <formula>H16</formula>
    </cfRule>
  </conditionalFormatting>
  <conditionalFormatting sqref="L17">
    <cfRule type="cellIs" dxfId="0" priority="17" operator="lessThanOrEqual">
      <formula>H17</formula>
    </cfRule>
  </conditionalFormatting>
  <conditionalFormatting sqref="L18">
    <cfRule type="cellIs" dxfId="0" priority="19" operator="lessThanOrEqual">
      <formula>H18</formula>
    </cfRule>
  </conditionalFormatting>
  <conditionalFormatting sqref="L19">
    <cfRule type="cellIs" dxfId="0" priority="21" operator="lessThanOrEqual">
      <formula>H19</formula>
    </cfRule>
  </conditionalFormatting>
  <conditionalFormatting sqref="L20">
    <cfRule type="cellIs" dxfId="0" priority="23" operator="lessThanOrEqual">
      <formula>H20</formula>
    </cfRule>
  </conditionalFormatting>
  <conditionalFormatting sqref="L21">
    <cfRule type="cellIs" dxfId="0" priority="25" operator="lessThanOrEqual">
      <formula>H21</formula>
    </cfRule>
  </conditionalFormatting>
  <conditionalFormatting sqref="L22">
    <cfRule type="cellIs" dxfId="0" priority="27" operator="lessThanOrEqual">
      <formula>H22</formula>
    </cfRule>
  </conditionalFormatting>
  <conditionalFormatting sqref="L23">
    <cfRule type="cellIs" dxfId="0" priority="29" operator="lessThanOrEqual">
      <formula>H23</formula>
    </cfRule>
  </conditionalFormatting>
  <conditionalFormatting sqref="L24">
    <cfRule type="cellIs" dxfId="0" priority="31" operator="lessThanOrEqual">
      <formula>H24</formula>
    </cfRule>
  </conditionalFormatting>
  <conditionalFormatting sqref="L25">
    <cfRule type="cellIs" dxfId="0" priority="33" operator="lessThanOrEqual">
      <formula>H25</formula>
    </cfRule>
  </conditionalFormatting>
  <conditionalFormatting sqref="L26">
    <cfRule type="cellIs" dxfId="0" priority="35" operator="lessThanOrEqual">
      <formula>H26</formula>
    </cfRule>
  </conditionalFormatting>
  <conditionalFormatting sqref="L27">
    <cfRule type="cellIs" dxfId="0" priority="37" operator="lessThanOrEqual">
      <formula>H27</formula>
    </cfRule>
  </conditionalFormatting>
  <conditionalFormatting sqref="L30">
    <cfRule type="cellIs" dxfId="0" priority="39" operator="lessThanOrEqual">
      <formula>H30</formula>
    </cfRule>
  </conditionalFormatting>
  <conditionalFormatting sqref="L32">
    <cfRule type="cellIs" dxfId="0" priority="41" operator="lessThanOrEqual">
      <formula>H32</formula>
    </cfRule>
  </conditionalFormatting>
  <conditionalFormatting sqref="L33">
    <cfRule type="cellIs" dxfId="0" priority="43" operator="lessThanOrEqual">
      <formula>H33</formula>
    </cfRule>
  </conditionalFormatting>
  <conditionalFormatting sqref="L34">
    <cfRule type="cellIs" dxfId="0" priority="45" operator="lessThanOrEqual">
      <formula>H34</formula>
    </cfRule>
  </conditionalFormatting>
  <conditionalFormatting sqref="L35">
    <cfRule type="cellIs" dxfId="0" priority="47" operator="lessThanOrEqual">
      <formula>H35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4">
    <cfRule type="cellIs" dxfId="0" priority="12" operator="lessThanOrEqual">
      <formula>I14</formula>
    </cfRule>
  </conditionalFormatting>
  <conditionalFormatting sqref="M15">
    <cfRule type="cellIs" dxfId="0" priority="14" operator="lessThanOrEqual">
      <formula>I15</formula>
    </cfRule>
  </conditionalFormatting>
  <conditionalFormatting sqref="M16">
    <cfRule type="cellIs" dxfId="0" priority="16" operator="lessThanOrEqual">
      <formula>I16</formula>
    </cfRule>
  </conditionalFormatting>
  <conditionalFormatting sqref="M17">
    <cfRule type="cellIs" dxfId="0" priority="18" operator="lessThanOrEqual">
      <formula>I17</formula>
    </cfRule>
  </conditionalFormatting>
  <conditionalFormatting sqref="M18">
    <cfRule type="cellIs" dxfId="0" priority="20" operator="lessThanOrEqual">
      <formula>I18</formula>
    </cfRule>
  </conditionalFormatting>
  <conditionalFormatting sqref="M19">
    <cfRule type="cellIs" dxfId="0" priority="22" operator="lessThanOrEqual">
      <formula>I19</formula>
    </cfRule>
  </conditionalFormatting>
  <conditionalFormatting sqref="M20">
    <cfRule type="cellIs" dxfId="0" priority="24" operator="lessThanOrEqual">
      <formula>I20</formula>
    </cfRule>
  </conditionalFormatting>
  <conditionalFormatting sqref="M21">
    <cfRule type="cellIs" dxfId="0" priority="26" operator="lessThanOrEqual">
      <formula>I21</formula>
    </cfRule>
  </conditionalFormatting>
  <conditionalFormatting sqref="M22">
    <cfRule type="cellIs" dxfId="0" priority="28" operator="lessThanOrEqual">
      <formula>I22</formula>
    </cfRule>
  </conditionalFormatting>
  <conditionalFormatting sqref="M23">
    <cfRule type="cellIs" dxfId="0" priority="30" operator="lessThanOrEqual">
      <formula>I23</formula>
    </cfRule>
  </conditionalFormatting>
  <conditionalFormatting sqref="M24">
    <cfRule type="cellIs" dxfId="0" priority="32" operator="lessThanOrEqual">
      <formula>I24</formula>
    </cfRule>
  </conditionalFormatting>
  <conditionalFormatting sqref="M25">
    <cfRule type="cellIs" dxfId="0" priority="34" operator="lessThanOrEqual">
      <formula>I25</formula>
    </cfRule>
  </conditionalFormatting>
  <conditionalFormatting sqref="M26">
    <cfRule type="cellIs" dxfId="0" priority="36" operator="lessThanOrEqual">
      <formula>I26</formula>
    </cfRule>
  </conditionalFormatting>
  <conditionalFormatting sqref="M27">
    <cfRule type="cellIs" dxfId="0" priority="38" operator="lessThanOrEqual">
      <formula>I27</formula>
    </cfRule>
  </conditionalFormatting>
  <conditionalFormatting sqref="M30">
    <cfRule type="cellIs" dxfId="0" priority="40" operator="lessThanOrEqual">
      <formula>I30</formula>
    </cfRule>
  </conditionalFormatting>
  <conditionalFormatting sqref="M32">
    <cfRule type="cellIs" dxfId="0" priority="42" operator="lessThanOrEqual">
      <formula>I32</formula>
    </cfRule>
  </conditionalFormatting>
  <conditionalFormatting sqref="M33">
    <cfRule type="cellIs" dxfId="0" priority="44" operator="lessThanOrEqual">
      <formula>I33</formula>
    </cfRule>
  </conditionalFormatting>
  <conditionalFormatting sqref="M34">
    <cfRule type="cellIs" dxfId="0" priority="46" operator="lessThanOrEqual">
      <formula>I34</formula>
    </cfRule>
  </conditionalFormatting>
  <conditionalFormatting sqref="M35">
    <cfRule type="cellIs" dxfId="0" priority="48" operator="lessThanOrEqual">
      <formula>I35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1">
    <cfRule type="cellIs" dxfId="0" priority="51" operator="lessThanOrEqual">
      <formula>H11</formula>
    </cfRule>
  </conditionalFormatting>
  <conditionalFormatting sqref="R14">
    <cfRule type="cellIs" dxfId="0" priority="53" operator="lessThanOrEqual">
      <formula>H14</formula>
    </cfRule>
  </conditionalFormatting>
  <conditionalFormatting sqref="R15">
    <cfRule type="cellIs" dxfId="0" priority="55" operator="lessThanOrEqual">
      <formula>H15</formula>
    </cfRule>
  </conditionalFormatting>
  <conditionalFormatting sqref="R17">
    <cfRule type="cellIs" dxfId="0" priority="57" operator="lessThanOrEqual">
      <formula>H17</formula>
    </cfRule>
  </conditionalFormatting>
  <conditionalFormatting sqref="R19">
    <cfRule type="cellIs" dxfId="0" priority="59" operator="lessThanOrEqual">
      <formula>H19</formula>
    </cfRule>
  </conditionalFormatting>
  <conditionalFormatting sqref="R22">
    <cfRule type="cellIs" dxfId="0" priority="61" operator="lessThanOrEqual">
      <formula>H22</formula>
    </cfRule>
  </conditionalFormatting>
  <conditionalFormatting sqref="R23">
    <cfRule type="cellIs" dxfId="0" priority="63" operator="lessThanOrEqual">
      <formula>H23</formula>
    </cfRule>
  </conditionalFormatting>
  <conditionalFormatting sqref="R24">
    <cfRule type="cellIs" dxfId="0" priority="65" operator="lessThanOrEqual">
      <formula>H24</formula>
    </cfRule>
  </conditionalFormatting>
  <conditionalFormatting sqref="R25">
    <cfRule type="cellIs" dxfId="0" priority="67" operator="lessThanOrEqual">
      <formula>H25</formula>
    </cfRule>
  </conditionalFormatting>
  <conditionalFormatting sqref="R27">
    <cfRule type="cellIs" dxfId="0" priority="69" operator="lessThanOrEqual">
      <formula>H27</formula>
    </cfRule>
  </conditionalFormatting>
  <conditionalFormatting sqref="R29">
    <cfRule type="cellIs" dxfId="0" priority="71" operator="lessThanOrEqual">
      <formula>H29</formula>
    </cfRule>
  </conditionalFormatting>
  <conditionalFormatting sqref="R30">
    <cfRule type="cellIs" dxfId="0" priority="73" operator="lessThanOrEqual">
      <formula>H30</formula>
    </cfRule>
  </conditionalFormatting>
  <conditionalFormatting sqref="R32">
    <cfRule type="cellIs" dxfId="0" priority="75" operator="lessThanOrEqual">
      <formula>H32</formula>
    </cfRule>
  </conditionalFormatting>
  <conditionalFormatting sqref="R33">
    <cfRule type="cellIs" dxfId="0" priority="77" operator="lessThanOrEqual">
      <formula>H33</formula>
    </cfRule>
  </conditionalFormatting>
  <conditionalFormatting sqref="R34">
    <cfRule type="cellIs" dxfId="0" priority="79" operator="lessThanOrEqual">
      <formula>H34</formula>
    </cfRule>
  </conditionalFormatting>
  <conditionalFormatting sqref="R35">
    <cfRule type="cellIs" dxfId="0" priority="81" operator="lessThanOrEqual">
      <formula>H35</formula>
    </cfRule>
  </conditionalFormatting>
  <conditionalFormatting sqref="R7">
    <cfRule type="cellIs" dxfId="0" priority="49" operator="lessThanOrEqual">
      <formula>H7</formula>
    </cfRule>
  </conditionalFormatting>
  <conditionalFormatting sqref="S11">
    <cfRule type="cellIs" dxfId="0" priority="52" operator="lessThanOrEqual">
      <formula>I11</formula>
    </cfRule>
  </conditionalFormatting>
  <conditionalFormatting sqref="S14">
    <cfRule type="cellIs" dxfId="0" priority="54" operator="lessThanOrEqual">
      <formula>I14</formula>
    </cfRule>
  </conditionalFormatting>
  <conditionalFormatting sqref="S15">
    <cfRule type="cellIs" dxfId="0" priority="56" operator="lessThanOrEqual">
      <formula>I15</formula>
    </cfRule>
  </conditionalFormatting>
  <conditionalFormatting sqref="S17">
    <cfRule type="cellIs" dxfId="0" priority="58" operator="lessThanOrEqual">
      <formula>I17</formula>
    </cfRule>
  </conditionalFormatting>
  <conditionalFormatting sqref="S19">
    <cfRule type="cellIs" dxfId="0" priority="60" operator="lessThanOrEqual">
      <formula>I19</formula>
    </cfRule>
  </conditionalFormatting>
  <conditionalFormatting sqref="S22">
    <cfRule type="cellIs" dxfId="0" priority="62" operator="lessThanOrEqual">
      <formula>I22</formula>
    </cfRule>
  </conditionalFormatting>
  <conditionalFormatting sqref="S23">
    <cfRule type="cellIs" dxfId="0" priority="64" operator="lessThanOrEqual">
      <formula>I23</formula>
    </cfRule>
  </conditionalFormatting>
  <conditionalFormatting sqref="S24">
    <cfRule type="cellIs" dxfId="0" priority="66" operator="lessThanOrEqual">
      <formula>I24</formula>
    </cfRule>
  </conditionalFormatting>
  <conditionalFormatting sqref="S25">
    <cfRule type="cellIs" dxfId="0" priority="68" operator="lessThanOrEqual">
      <formula>I25</formula>
    </cfRule>
  </conditionalFormatting>
  <conditionalFormatting sqref="S27">
    <cfRule type="cellIs" dxfId="0" priority="70" operator="lessThanOrEqual">
      <formula>I27</formula>
    </cfRule>
  </conditionalFormatting>
  <conditionalFormatting sqref="S29">
    <cfRule type="cellIs" dxfId="0" priority="72" operator="lessThanOrEqual">
      <formula>I29</formula>
    </cfRule>
  </conditionalFormatting>
  <conditionalFormatting sqref="S30">
    <cfRule type="cellIs" dxfId="0" priority="74" operator="lessThanOrEqual">
      <formula>I30</formula>
    </cfRule>
  </conditionalFormatting>
  <conditionalFormatting sqref="S32">
    <cfRule type="cellIs" dxfId="0" priority="76" operator="lessThanOrEqual">
      <formula>I32</formula>
    </cfRule>
  </conditionalFormatting>
  <conditionalFormatting sqref="S33">
    <cfRule type="cellIs" dxfId="0" priority="78" operator="lessThanOrEqual">
      <formula>I33</formula>
    </cfRule>
  </conditionalFormatting>
  <conditionalFormatting sqref="S34">
    <cfRule type="cellIs" dxfId="0" priority="80" operator="lessThanOrEqual">
      <formula>I34</formula>
    </cfRule>
  </conditionalFormatting>
  <conditionalFormatting sqref="S35">
    <cfRule type="cellIs" dxfId="0" priority="82" operator="lessThanOrEqual">
      <formula>I35</formula>
    </cfRule>
  </conditionalFormatting>
  <conditionalFormatting sqref="S7">
    <cfRule type="cellIs" dxfId="0" priority="50" operator="lessThanOrEqual">
      <formula>I7</formula>
    </cfRule>
  </conditionalFormatting>
  <conditionalFormatting sqref="X10">
    <cfRule type="cellIs" dxfId="0" priority="89" operator="lessThanOrEqual">
      <formula>H10</formula>
    </cfRule>
  </conditionalFormatting>
  <conditionalFormatting sqref="X12">
    <cfRule type="cellIs" dxfId="0" priority="91" operator="lessThanOrEqual">
      <formula>H12</formula>
    </cfRule>
  </conditionalFormatting>
  <conditionalFormatting sqref="X17">
    <cfRule type="cellIs" dxfId="0" priority="93" operator="lessThanOrEqual">
      <formula>H17</formula>
    </cfRule>
  </conditionalFormatting>
  <conditionalFormatting sqref="X18">
    <cfRule type="cellIs" dxfId="0" priority="95" operator="lessThanOrEqual">
      <formula>H18</formula>
    </cfRule>
  </conditionalFormatting>
  <conditionalFormatting sqref="X20">
    <cfRule type="cellIs" dxfId="0" priority="97" operator="lessThanOrEqual">
      <formula>H20</formula>
    </cfRule>
  </conditionalFormatting>
  <conditionalFormatting sqref="X26">
    <cfRule type="cellIs" dxfId="0" priority="99" operator="lessThanOrEqual">
      <formula>H26</formula>
    </cfRule>
  </conditionalFormatting>
  <conditionalFormatting sqref="X27">
    <cfRule type="cellIs" dxfId="0" priority="101" operator="lessThanOrEqual">
      <formula>H27</formula>
    </cfRule>
  </conditionalFormatting>
  <conditionalFormatting sqref="X32">
    <cfRule type="cellIs" dxfId="0" priority="103" operator="lessThanOrEqual">
      <formula>H32</formula>
    </cfRule>
  </conditionalFormatting>
  <conditionalFormatting sqref="X35">
    <cfRule type="cellIs" dxfId="0" priority="105" operator="lessThanOrEqual">
      <formula>H35</formula>
    </cfRule>
  </conditionalFormatting>
  <conditionalFormatting sqref="X7">
    <cfRule type="cellIs" dxfId="0" priority="83" operator="lessThanOrEqual">
      <formula>H7</formula>
    </cfRule>
  </conditionalFormatting>
  <conditionalFormatting sqref="X8">
    <cfRule type="cellIs" dxfId="0" priority="85" operator="lessThanOrEqual">
      <formula>H8</formula>
    </cfRule>
  </conditionalFormatting>
  <conditionalFormatting sqref="X9">
    <cfRule type="cellIs" dxfId="0" priority="87" operator="lessThanOrEqual">
      <formula>H9</formula>
    </cfRule>
  </conditionalFormatting>
  <conditionalFormatting sqref="Y10">
    <cfRule type="cellIs" dxfId="0" priority="90" operator="lessThanOrEqual">
      <formula>I10</formula>
    </cfRule>
  </conditionalFormatting>
  <conditionalFormatting sqref="Y12">
    <cfRule type="cellIs" dxfId="0" priority="92" operator="lessThanOrEqual">
      <formula>I12</formula>
    </cfRule>
  </conditionalFormatting>
  <conditionalFormatting sqref="Y17">
    <cfRule type="cellIs" dxfId="0" priority="94" operator="lessThanOrEqual">
      <formula>I17</formula>
    </cfRule>
  </conditionalFormatting>
  <conditionalFormatting sqref="Y18">
    <cfRule type="cellIs" dxfId="0" priority="96" operator="lessThanOrEqual">
      <formula>I18</formula>
    </cfRule>
  </conditionalFormatting>
  <conditionalFormatting sqref="Y20">
    <cfRule type="cellIs" dxfId="0" priority="98" operator="lessThanOrEqual">
      <formula>I20</formula>
    </cfRule>
  </conditionalFormatting>
  <conditionalFormatting sqref="Y26">
    <cfRule type="cellIs" dxfId="0" priority="100" operator="lessThanOrEqual">
      <formula>I26</formula>
    </cfRule>
  </conditionalFormatting>
  <conditionalFormatting sqref="Y27">
    <cfRule type="cellIs" dxfId="0" priority="102" operator="lessThanOrEqual">
      <formula>I27</formula>
    </cfRule>
  </conditionalFormatting>
  <conditionalFormatting sqref="Y32">
    <cfRule type="cellIs" dxfId="0" priority="104" operator="lessThanOrEqual">
      <formula>I32</formula>
    </cfRule>
  </conditionalFormatting>
  <conditionalFormatting sqref="Y35">
    <cfRule type="cellIs" dxfId="0" priority="106" operator="lessThanOrEqual">
      <formula>I35</formula>
    </cfRule>
  </conditionalFormatting>
  <conditionalFormatting sqref="Y7">
    <cfRule type="cellIs" dxfId="0" priority="84" operator="lessThanOrEqual">
      <formula>I7</formula>
    </cfRule>
  </conditionalFormatting>
  <conditionalFormatting sqref="Y8">
    <cfRule type="cellIs" dxfId="0" priority="86" operator="lessThanOrEqual">
      <formula>I8</formula>
    </cfRule>
  </conditionalFormatting>
  <conditionalFormatting sqref="Y9">
    <cfRule type="cellIs" dxfId="0" priority="88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O8" r:id="rId5"/>
    <hyperlink ref="AA8" r:id="rId6"/>
    <hyperlink ref="O9" r:id="rId7"/>
    <hyperlink ref="AA9" r:id="rId8"/>
    <hyperlink ref="AM9" r:id="rId9"/>
    <hyperlink ref="O10" r:id="rId10"/>
    <hyperlink ref="U10" r:id="rId11"/>
    <hyperlink ref="AA10" r:id="rId12"/>
    <hyperlink ref="AG10" r:id="rId13"/>
    <hyperlink ref="AM10" r:id="rId14"/>
    <hyperlink ref="O11" r:id="rId15"/>
    <hyperlink ref="U11" r:id="rId16"/>
    <hyperlink ref="AG11" r:id="rId17"/>
    <hyperlink ref="AM11" r:id="rId18"/>
    <hyperlink ref="O12" r:id="rId19"/>
    <hyperlink ref="AA12" r:id="rId20"/>
    <hyperlink ref="AS13" r:id="rId21"/>
    <hyperlink ref="O14" r:id="rId22"/>
    <hyperlink ref="U14" r:id="rId23"/>
    <hyperlink ref="AG14" r:id="rId24"/>
    <hyperlink ref="AM14" r:id="rId25"/>
    <hyperlink ref="O15" r:id="rId26"/>
    <hyperlink ref="U15" r:id="rId27"/>
    <hyperlink ref="AG15" r:id="rId28"/>
    <hyperlink ref="AM15" r:id="rId29"/>
    <hyperlink ref="O16" r:id="rId30"/>
    <hyperlink ref="O17" r:id="rId31"/>
    <hyperlink ref="U17" r:id="rId32"/>
    <hyperlink ref="AA17" r:id="rId33"/>
    <hyperlink ref="AG17" r:id="rId34"/>
    <hyperlink ref="O18" r:id="rId35"/>
    <hyperlink ref="U18" r:id="rId36"/>
    <hyperlink ref="AA18" r:id="rId37"/>
    <hyperlink ref="AM18" r:id="rId38"/>
    <hyperlink ref="O19" r:id="rId39"/>
    <hyperlink ref="U19" r:id="rId40"/>
    <hyperlink ref="AG19" r:id="rId41"/>
    <hyperlink ref="O20" r:id="rId42"/>
    <hyperlink ref="AA20" r:id="rId43"/>
    <hyperlink ref="O21" r:id="rId44"/>
    <hyperlink ref="U21" r:id="rId45"/>
    <hyperlink ref="AA21" r:id="rId46"/>
    <hyperlink ref="AG21" r:id="rId47"/>
    <hyperlink ref="AM21" r:id="rId48"/>
    <hyperlink ref="O22" r:id="rId49"/>
    <hyperlink ref="U22" r:id="rId50"/>
    <hyperlink ref="AG22" r:id="rId51"/>
    <hyperlink ref="AM22" r:id="rId52"/>
    <hyperlink ref="O23" r:id="rId53"/>
    <hyperlink ref="U23" r:id="rId54"/>
    <hyperlink ref="AG23" r:id="rId55"/>
    <hyperlink ref="O24" r:id="rId56"/>
    <hyperlink ref="U24" r:id="rId57"/>
    <hyperlink ref="O25" r:id="rId58"/>
    <hyperlink ref="U25" r:id="rId59"/>
    <hyperlink ref="AG25" r:id="rId60"/>
    <hyperlink ref="AM25" r:id="rId61"/>
    <hyperlink ref="O26" r:id="rId62"/>
    <hyperlink ref="AA26" r:id="rId63"/>
    <hyperlink ref="AM26" r:id="rId64"/>
    <hyperlink ref="O27" r:id="rId65"/>
    <hyperlink ref="U27" r:id="rId66"/>
    <hyperlink ref="AA27" r:id="rId67"/>
    <hyperlink ref="AG27" r:id="rId68"/>
    <hyperlink ref="O29" r:id="rId69"/>
    <hyperlink ref="U29" r:id="rId70"/>
    <hyperlink ref="AG29" r:id="rId71"/>
    <hyperlink ref="O30" r:id="rId72"/>
    <hyperlink ref="U30" r:id="rId73"/>
    <hyperlink ref="AG30" r:id="rId74"/>
    <hyperlink ref="AM30" r:id="rId75"/>
    <hyperlink ref="O31" r:id="rId76"/>
    <hyperlink ref="O32" r:id="rId77"/>
    <hyperlink ref="U32" r:id="rId78"/>
    <hyperlink ref="AA32" r:id="rId79"/>
    <hyperlink ref="AG32" r:id="rId80"/>
    <hyperlink ref="O33" r:id="rId81"/>
    <hyperlink ref="U33" r:id="rId82"/>
    <hyperlink ref="AG33" r:id="rId83"/>
    <hyperlink ref="O34" r:id="rId84"/>
    <hyperlink ref="U34" r:id="rId85"/>
    <hyperlink ref="AG34" r:id="rId86"/>
    <hyperlink ref="O35" r:id="rId87"/>
    <hyperlink ref="U35" r:id="rId88"/>
    <hyperlink ref="AA35" r:id="rId89"/>
    <hyperlink ref="AG35" r:id="rId90"/>
    <hyperlink ref="AM35" r:id="rId91"/>
  </hyperlinks>
  <pageMargins left="0.7" right="0.7" top="0.75" bottom="0.75" header="0.3" footer="0.3"/>
  <legacy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T-AIM</vt:lpstr>
      <vt:lpstr>BoardQty</vt:lpstr>
      <vt:lpstr>digikey_part_data</vt:lpstr>
      <vt:lpstr>farnell_part_data</vt:lpstr>
      <vt:lpstr>global_part_data</vt:lpstr>
      <vt:lpstr>local_part_data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2017-03-29T09:17:22Z</dcterms:created>
  <dcterms:modified xsi:type="dcterms:W3CDTF">2017-03-29T09:17:22Z</dcterms:modified>
</cp:coreProperties>
</file>