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 - Christopher Newport University\Desktop\RMBL 2019\Data\R Volatiles\RVolatiles\Paul's Meadow\"/>
    </mc:Choice>
  </mc:AlternateContent>
  <xr:revisionPtr revIDLastSave="11" documentId="114_{76E57190-D803-4FFE-B2E1-7A8892349024}" xr6:coauthVersionLast="43" xr6:coauthVersionMax="43" xr10:uidLastSave="{2958D72C-121A-41D7-977C-C32CA789C040}"/>
  <bookViews>
    <workbookView xWindow="-108" yWindow="-108" windowWidth="23256" windowHeight="12576" xr2:uid="{674FA64D-694F-4FB3-9F3A-7CEDDE25D83D}"/>
  </bookViews>
  <sheets>
    <sheet name="Sample Data" sheetId="1" r:id="rId1"/>
    <sheet name="Specie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7" i="1" l="1"/>
  <c r="D32" i="2"/>
  <c r="E32" i="2" s="1"/>
  <c r="D31" i="2"/>
  <c r="E31" i="2" s="1"/>
  <c r="E108" i="1"/>
  <c r="E109" i="1"/>
  <c r="E110" i="1"/>
  <c r="E111" i="1"/>
  <c r="E112" i="1"/>
  <c r="E113" i="1"/>
  <c r="M108" i="1"/>
  <c r="M109" i="1"/>
  <c r="M110" i="1"/>
  <c r="M111" i="1"/>
  <c r="M112" i="1"/>
  <c r="M113" i="1"/>
  <c r="M107" i="1"/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E106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79" i="1" l="1"/>
  <c r="E80" i="1"/>
  <c r="E81" i="1"/>
  <c r="E82" i="1"/>
  <c r="E83" i="1"/>
  <c r="E84" i="1"/>
  <c r="E85" i="1"/>
  <c r="E86" i="1"/>
  <c r="E87" i="1"/>
  <c r="E70" i="1" l="1"/>
  <c r="E71" i="1"/>
  <c r="E72" i="1"/>
  <c r="E73" i="1"/>
  <c r="E74" i="1"/>
  <c r="E75" i="1"/>
  <c r="E76" i="1"/>
  <c r="E77" i="1"/>
  <c r="E78" i="1"/>
  <c r="I2" i="2" l="1"/>
  <c r="I3" i="2"/>
  <c r="I4" i="2"/>
  <c r="I5" i="2"/>
  <c r="I6" i="2"/>
  <c r="E60" i="1" l="1"/>
  <c r="E61" i="1"/>
  <c r="E62" i="1"/>
  <c r="E63" i="1"/>
  <c r="E64" i="1"/>
  <c r="E65" i="1"/>
  <c r="E66" i="1"/>
  <c r="E67" i="1"/>
  <c r="E68" i="1"/>
  <c r="E69" i="1"/>
  <c r="E59" i="1"/>
  <c r="D30" i="2"/>
  <c r="E30" i="2" s="1"/>
  <c r="D29" i="2" l="1"/>
  <c r="E29" i="2" s="1"/>
  <c r="D28" i="2"/>
  <c r="E28" i="2" s="1"/>
  <c r="E53" i="1"/>
  <c r="E54" i="1"/>
  <c r="E55" i="1"/>
  <c r="E56" i="1"/>
  <c r="E57" i="1"/>
  <c r="E58" i="1"/>
  <c r="E49" i="1"/>
  <c r="E50" i="1"/>
  <c r="E51" i="1"/>
  <c r="E52" i="1"/>
  <c r="D2" i="2" l="1"/>
  <c r="E2" i="2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E18" i="1" l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<sst xmlns="http://schemas.openxmlformats.org/spreadsheetml/2006/main" count="531" uniqueCount="306">
  <si>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</si>
  <si>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</si>
  <si>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</si>
  <si>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</si>
  <si>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</si>
  <si>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</si>
  <si>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</si>
  <si>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</si>
  <si>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</si>
  <si>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</si>
  <si>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</si>
  <si>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</si>
  <si>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</si>
  <si>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</si>
  <si>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</si>
  <si>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</si>
  <si>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</si>
  <si>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</si>
  <si>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</si>
  <si>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</si>
  <si>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</si>
  <si>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</si>
  <si>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</si>
  <si>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</si>
  <si>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</si>
  <si>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</si>
  <si>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</si>
  <si>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</si>
  <si>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</si>
  <si>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</si>
  <si>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</si>
  <si>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</si>
  <si>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</si>
  <si>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</si>
  <si>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</si>
  <si>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</si>
  <si>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</si>
  <si>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</si>
  <si>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</si>
  <si>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</si>
  <si>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</si>
  <si>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</si>
  <si>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</si>
  <si>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Sample</t>
  </si>
  <si>
    <t>Specimen</t>
  </si>
  <si>
    <t>Air</t>
  </si>
  <si>
    <t>Notes</t>
  </si>
  <si>
    <t>JMP2</t>
  </si>
  <si>
    <t>JMP3</t>
  </si>
  <si>
    <t>DRC1</t>
  </si>
  <si>
    <t>JMP1</t>
  </si>
  <si>
    <t>DRC3</t>
  </si>
  <si>
    <t>Pump#</t>
  </si>
  <si>
    <t>Oven bag not heat sealed</t>
  </si>
  <si>
    <t>Flowers</t>
  </si>
  <si>
    <t>Species</t>
  </si>
  <si>
    <t>Arenaria congesta</t>
  </si>
  <si>
    <t>Achillea millefolium</t>
  </si>
  <si>
    <t>Campanula rotundifolia</t>
  </si>
  <si>
    <t>Eriogonum subalpinum</t>
  </si>
  <si>
    <t>Galeum boreale</t>
  </si>
  <si>
    <t>Heterotheca villosa</t>
  </si>
  <si>
    <t>Boechera stricta</t>
  </si>
  <si>
    <t>Claytonia lanceolatum</t>
  </si>
  <si>
    <t>Draba aurea</t>
  </si>
  <si>
    <t>Eriogonum umbellatum</t>
  </si>
  <si>
    <t>Erythronium grandiflora</t>
  </si>
  <si>
    <t>Mertensia ciliata</t>
  </si>
  <si>
    <t>Potentilla hippiana</t>
  </si>
  <si>
    <t>Sedum lanceolatum</t>
  </si>
  <si>
    <t>Senecio integerrimus</t>
  </si>
  <si>
    <t>Castilleja sulphurea</t>
  </si>
  <si>
    <t>Hydrophyllum capitatum</t>
  </si>
  <si>
    <t>Hydrophyllum fendeleri</t>
  </si>
  <si>
    <t>Lomatium dissectum</t>
  </si>
  <si>
    <t>Mahonia repens</t>
  </si>
  <si>
    <t>Mertensia fusiformis</t>
  </si>
  <si>
    <t>Phacelia heterophylla</t>
  </si>
  <si>
    <t>Viola praemorsa</t>
  </si>
  <si>
    <t>ArCo</t>
  </si>
  <si>
    <t>AcMi</t>
  </si>
  <si>
    <t>CaRo</t>
  </si>
  <si>
    <t>ErSu</t>
  </si>
  <si>
    <t>GaBo</t>
  </si>
  <si>
    <t>HeVi</t>
  </si>
  <si>
    <t>BoSt</t>
  </si>
  <si>
    <t>ClLa</t>
  </si>
  <si>
    <t>DrAu</t>
  </si>
  <si>
    <t>ErUm</t>
  </si>
  <si>
    <t>ErGr</t>
  </si>
  <si>
    <t>MeCi</t>
  </si>
  <si>
    <t>PoHi</t>
  </si>
  <si>
    <t>SeLa</t>
  </si>
  <si>
    <t>SeIn</t>
  </si>
  <si>
    <t>CaSu</t>
  </si>
  <si>
    <t>HyCa</t>
  </si>
  <si>
    <t>HyFe</t>
  </si>
  <si>
    <t>LoDi</t>
  </si>
  <si>
    <t>MaRe</t>
  </si>
  <si>
    <t>MeFu</t>
  </si>
  <si>
    <t>PhHe</t>
  </si>
  <si>
    <t>ViPr</t>
  </si>
  <si>
    <t>Symbol</t>
  </si>
  <si>
    <t>Collected</t>
  </si>
  <si>
    <t>Necessary</t>
  </si>
  <si>
    <t>Ambient</t>
  </si>
  <si>
    <t>AmAl</t>
  </si>
  <si>
    <t>Amelanchier alnifolia</t>
  </si>
  <si>
    <t>FrSp</t>
  </si>
  <si>
    <t>Frasera speciosa</t>
  </si>
  <si>
    <t>43</t>
  </si>
  <si>
    <t>44</t>
  </si>
  <si>
    <t>45</t>
  </si>
  <si>
    <t>46</t>
  </si>
  <si>
    <t>Ant</t>
  </si>
  <si>
    <t>Aphid</t>
  </si>
  <si>
    <t>2 leaves</t>
  </si>
  <si>
    <t>Required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</si>
  <si>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</si>
  <si>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</si>
  <si>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</si>
  <si>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</si>
  <si>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</si>
  <si>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</si>
  <si>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</si>
  <si>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</si>
  <si>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</si>
  <si>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</si>
  <si>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LaLl</t>
  </si>
  <si>
    <t>Fragaria virginiana</t>
  </si>
  <si>
    <t>FrVi</t>
  </si>
  <si>
    <t>Lathyrus lanszwartii</t>
  </si>
  <si>
    <t>SampleDate</t>
  </si>
  <si>
    <t>FileName</t>
  </si>
  <si>
    <t>Type</t>
  </si>
  <si>
    <t>Air_00_190625_Paul_6252019_21.qgd</t>
  </si>
  <si>
    <t>Air_07_190625_Paul_732019_03.qgd</t>
  </si>
  <si>
    <t>AA_38_190702_Paul_792019_19.qgd</t>
  </si>
  <si>
    <t>AA_39_190702_Paul_792019_20.qgd</t>
  </si>
  <si>
    <t>Air_33_190628_Paul_792019_14.qgd</t>
  </si>
  <si>
    <t>Air_34_190702_Paul_792019_15.qgd</t>
  </si>
  <si>
    <t>Air_23_190627_Paul_792019_03.qgd</t>
  </si>
  <si>
    <t>Air_24_190628_Paul_792019_04.qgd</t>
  </si>
  <si>
    <t>Air_08_190626_Paul_6282019_21.qgd</t>
  </si>
  <si>
    <t>Air_14_190626_Paul_782019_20.qgd</t>
  </si>
  <si>
    <t>Air_15_190627_Paul_782019_21.qgd</t>
  </si>
  <si>
    <t>Air_40_190702_Paul_792019_20.qgd</t>
  </si>
  <si>
    <t>Air_41_190703_Paul_792019_03.qgd</t>
  </si>
  <si>
    <t>Air_46_190703_Paul_792019_08.qgd</t>
  </si>
  <si>
    <t>Air_47_190709_Paul_792019_09.qgd</t>
  </si>
  <si>
    <t>Air_56_190709_Paul_792019_19.qgd</t>
  </si>
  <si>
    <t>BS_16_190627_Paul_792019_02.qgd</t>
  </si>
  <si>
    <t>BS_17_190627_Paul_782019_24.qgd</t>
  </si>
  <si>
    <t>CL_03_190625_Paul_722019_21.qgd</t>
  </si>
  <si>
    <t>CL_04_190625_Paul_732019_21.qgd</t>
  </si>
  <si>
    <t>CL_11_190626_Paul_782019_17.qgd</t>
  </si>
  <si>
    <t>DA_35_190702_Paul_792019_16.qgd</t>
  </si>
  <si>
    <t>DA_36_190702_Paul_792019_20.qgd</t>
  </si>
  <si>
    <t>DA_37_190702_Paul_792019_18.qgd</t>
  </si>
  <si>
    <t>EG_01_190625_Paul_6252019_22.qgd</t>
  </si>
  <si>
    <t>EG_02_190625_Paul_722019_20.qgd</t>
  </si>
  <si>
    <t>EU_48_190709_Paul_792019_10.qgd</t>
  </si>
  <si>
    <t>EU_49_190709_Paul_792019_12.qgd</t>
  </si>
  <si>
    <t>EU_54_190709_Paul_792019_16.qgd</t>
  </si>
  <si>
    <t>FS_42_190703_Paul_792019_04.qgd</t>
  </si>
  <si>
    <t>FS_43_190703_Paul_792019_05.qgd</t>
  </si>
  <si>
    <t>FV_55_190709_Paul_792019_18.qgd</t>
  </si>
  <si>
    <t>HC_05_190625_Paul_732019_20.qgd</t>
  </si>
  <si>
    <t>HC_06_190625_Paul_732019_02.qgd</t>
  </si>
  <si>
    <t>HC_27_190628_Paul_792019_07.qgd</t>
  </si>
  <si>
    <t>HC_28_190628_Paul_792019_08.qgd</t>
  </si>
  <si>
    <t>LD_45_190703_Paul_792019_07.qgd</t>
  </si>
  <si>
    <t>LL_50_190709_Paul_792019_13.qgd</t>
  </si>
  <si>
    <t>LL_51_190709_Paul_792019_14.qgd</t>
  </si>
  <si>
    <t>LL_52_190709_Paul_792019_15.qgd</t>
  </si>
  <si>
    <t>LL_53_190709_Paul_7102019_03.qgd</t>
  </si>
  <si>
    <t>MF_13_190626_Paul_782019_19.qgd</t>
  </si>
  <si>
    <t>MR_12_190626_Paul_782019_18.qgd</t>
  </si>
  <si>
    <t>MF_20_190627_Paul_782019_27.qgd</t>
  </si>
  <si>
    <t>MF_29_190628_Paul_792019_09.qgd</t>
  </si>
  <si>
    <t>MF_30_190628_Paul_792019_10.qgd</t>
  </si>
  <si>
    <t>MR_21_190627_Paul_782019_28.qgd</t>
  </si>
  <si>
    <t>MR_31_190627_Paul_792019_12.qgd</t>
  </si>
  <si>
    <t>MR_32_190627_Paul_792019_13.qgd</t>
  </si>
  <si>
    <t>MR_44_190703_Paul_792019_06.qgd</t>
  </si>
  <si>
    <t>VP_25_190628_Paul_792019_05.qgd</t>
  </si>
  <si>
    <t>VP_26_190628_Paul_792019_06.qgd</t>
  </si>
  <si>
    <t>VP_22_190627_Paul_792019_02.qgd</t>
  </si>
  <si>
    <t>SI_18_190627_Paul_782019_25.qgd</t>
  </si>
  <si>
    <t>SI_19_190627_Paul_782019_26.qgd</t>
  </si>
  <si>
    <t>VP_09_190626_Paul_6282019_22.qgd</t>
  </si>
  <si>
    <t>VP_10_190626_Paul_782019_16.qgd</t>
  </si>
  <si>
    <t>Vicia americana</t>
  </si>
  <si>
    <t>ViAm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</si>
  <si>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</si>
  <si>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</si>
  <si>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</si>
  <si>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</si>
  <si>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</si>
  <si>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</si>
  <si>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</si>
  <si>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</si>
  <si>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</si>
  <si>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</si>
  <si>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</si>
  <si>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thrips</t>
  </si>
  <si>
    <t>Times Used</t>
  </si>
  <si>
    <t>Dead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</si>
  <si>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</si>
  <si>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</si>
  <si>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</si>
  <si>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</si>
  <si>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</si>
  <si>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</si>
  <si>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</si>
  <si>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</si>
  <si>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</si>
  <si>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acari</t>
  </si>
  <si>
    <t>caterpillar</t>
  </si>
  <si>
    <t>AC_60_1907015_Paul_7162019_05.qgd</t>
  </si>
  <si>
    <t>AC_61_1907015_Paul_7162019_06.qgd</t>
  </si>
  <si>
    <t>AC_62_1907015_Pau_7162019_08.qgd</t>
  </si>
  <si>
    <t>AC_63_1907015_Paul_7162019_09.qgd</t>
  </si>
  <si>
    <t>Air_57_1907015_Paul_7162019_02.qgd</t>
  </si>
  <si>
    <t>Air_67_1907015_Paul_7162019_13.qgd</t>
  </si>
  <si>
    <t>EU_58_1907015_Paul_7162019_03.qgd</t>
  </si>
  <si>
    <t>EU_59_1907015_Paul_7162019_04.qgd</t>
  </si>
  <si>
    <t>VA_65_1907015_Paul_7162019_11.qgd</t>
  </si>
  <si>
    <t>VA_66_1907015_Paul_7162019_12.qgd</t>
  </si>
  <si>
    <t>PH_64_1907015_Paul_7162019_10.qgd</t>
  </si>
  <si>
    <t>Blank_1_792019_02.qgd</t>
  </si>
  <si>
    <t>Blank_2a_792019_11.qgd</t>
  </si>
  <si>
    <t>Blank_2b_792019_12.qgd</t>
  </si>
  <si>
    <t>Blank_2_782019_15.qgd</t>
  </si>
  <si>
    <t>Blank_3a_190627_Paul_782019_22.qgd</t>
  </si>
  <si>
    <t>Blank_3b_6282019_21.qgd</t>
  </si>
  <si>
    <t>Blank_3c_732019_22.qgd</t>
  </si>
  <si>
    <t>Blank_3d_782019_23.qgd</t>
  </si>
  <si>
    <t>Blank_3_6252019_20.qgd</t>
  </si>
  <si>
    <t>Blank_4_792019_21.qgd</t>
  </si>
  <si>
    <t>Blank_5a_1907015_Paul_7162019_07.qgd</t>
  </si>
  <si>
    <t>Blank_5b_1907015_Paul_7162019_14.qgd</t>
  </si>
  <si>
    <t>Blank_5_190715_Paul_7162019_01.qgd</t>
  </si>
  <si>
    <t>Blank File Names</t>
  </si>
  <si>
    <t>Bag Time</t>
  </si>
  <si>
    <t>Pump Time</t>
  </si>
  <si>
    <t>End Time</t>
  </si>
  <si>
    <t>Buds</t>
  </si>
  <si>
    <t>Delphinium barbeyii</t>
  </si>
  <si>
    <t>DeBa</t>
  </si>
  <si>
    <t>Aquilegia caerulea</t>
  </si>
  <si>
    <t>AqCa</t>
  </si>
  <si>
    <t>Pump</t>
  </si>
  <si>
    <t>VWC</t>
  </si>
  <si>
    <t>Height</t>
  </si>
  <si>
    <t>Biomass</t>
  </si>
  <si>
    <t>HV_100_190725_Paul_842019_10.qgd</t>
  </si>
  <si>
    <t>HV_101_190725_Paul_842019_11.qgd</t>
  </si>
  <si>
    <t>HV_102_190725_Paul_842019_12.qgd</t>
  </si>
  <si>
    <t>HV_103_190725_Paul_842019_13.qgd</t>
  </si>
  <si>
    <t>SL_96_190725_Paul_842019_06.qgd</t>
  </si>
  <si>
    <t>SL_97_190725_Paul_842019_07.qgd</t>
  </si>
  <si>
    <t>SL_98_190725_Paul_842019_08.qgd</t>
  </si>
  <si>
    <t>SL_99_190725_Paul_842019_09.qgd</t>
  </si>
  <si>
    <t>MC_106_190729_Paul_842019_16.qgd</t>
  </si>
  <si>
    <t>MC_107_190729_Paul_842019_17.qgd</t>
  </si>
  <si>
    <t>MC_108_190729_Paul_842019_18.qgd</t>
  </si>
  <si>
    <t>AM_92_190722_Paul_842019_02.qgd</t>
  </si>
  <si>
    <t>AM_93_190722_Paul_842019_03.qgd</t>
  </si>
  <si>
    <t>Air_94_190722_Paul_842019_04.qgd</t>
  </si>
  <si>
    <t>Air_95_190725_Paul_842019_05.qgd</t>
  </si>
  <si>
    <t>DG_109_190729_Paul_842019_19.qgd</t>
  </si>
  <si>
    <t>AqC_111_190729_Paul_842019_21.qgd</t>
  </si>
  <si>
    <t>Air_110_190729_Paul_842019_20.qgd</t>
  </si>
  <si>
    <t>Air_104_190725_Paul_842019_14.qgd</t>
  </si>
  <si>
    <t>Air_105_190729_Paul_842019_15.qgd</t>
  </si>
  <si>
    <t>Blank_8_Paul_842019_01.qgd</t>
  </si>
  <si>
    <t>Blank_9_Paul_842019_22.qgd</t>
  </si>
  <si>
    <t>Year</t>
  </si>
  <si>
    <t>Air_68_190718_Paul_832019_02.qgd</t>
  </si>
  <si>
    <t>Air_76_190718_Paul_832019_08.qgd</t>
  </si>
  <si>
    <t>Air_77_190719_Paul_832019_12.qgd</t>
  </si>
  <si>
    <t>Air_85_190719_Paul_832019_05.qgd</t>
  </si>
  <si>
    <t>Air_86_190722_Paul_832019_06.qgd</t>
  </si>
  <si>
    <t>AM_84_190719_Paul_832019_04.qgd</t>
  </si>
  <si>
    <t>Blank_6a_190718_Paul_832019_11.qgd</t>
  </si>
  <si>
    <t>Blank_6_190718_Paul_832019_01.qgd</t>
  </si>
  <si>
    <t>Blank_7_190718_Paul_832019_01.qgd</t>
  </si>
  <si>
    <t>CR_78_190718_Paul_832019_13.qgd</t>
  </si>
  <si>
    <t>CR_79_190718_Paul_832019_14.qgd</t>
  </si>
  <si>
    <t>CR_80_190718_Paul_832019_15.qgd</t>
  </si>
  <si>
    <t>CR_81_190718_Paul_832019_16.qgd</t>
  </si>
  <si>
    <t>CR_82_190719_Paul_832019_02.qgd</t>
  </si>
  <si>
    <t>AC_83_190719_Paul_832019_03.qgd</t>
  </si>
  <si>
    <t>GB_87_190722_Paul_832019_07.qgd</t>
  </si>
  <si>
    <t>GB_88_190722_Paul_832019_08.qgd</t>
  </si>
  <si>
    <t>GB_89_190722_Paul_832019_09.qgd</t>
  </si>
  <si>
    <t>GB_90_190722_Paul_832019_10.qgd</t>
  </si>
  <si>
    <t>ES_69_190718_Paul_832019_03.qgd</t>
  </si>
  <si>
    <t>ES_70_190718_Paul_832019_04.qgd</t>
  </si>
  <si>
    <t>ES_71_190718_Paul_832019_05.qgd</t>
  </si>
  <si>
    <t>ES_72_190718_Paul_832019_06.qgd</t>
  </si>
  <si>
    <t>CS_73_190718_Paul_832019_07.qgd</t>
  </si>
  <si>
    <t>CS_74_190718_Paul_832019_09.qgd</t>
  </si>
  <si>
    <t>CS_75_190718_Paul_832019_10.qgd</t>
  </si>
  <si>
    <t>AM_91_190722_Paul_832019_11.qgd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</si>
</sst>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horizontal="left"/>
    </xf>
    <xf numFmtId="2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9" formatCode="m/d/yyyy"/>
    </dxf>
    <dxf>
      <numFmt numFmtId="1" formatCode="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E992B4-7EF5-4D2F-8B1F-82BFBA08B621}" name="Table2" displayName="Table2" ref="A1:Q113" totalsRowShown="0">
  <autoFilter ref="A1:Q113" xr:uid="{3FC3E701-57A1-4972-B646-3820104994B9}"/>
  <tableColumns count="17">
    <tableColumn id="12" xr3:uid="{F7F59A40-A1B0-4F7A-8FAB-569A5BED47FA}" name="FileName"/>
    <tableColumn id="1" xr3:uid="{0EB182B6-CEE1-4D4A-89A9-41C10BE88674}" name="Sample" dataDxfId="6"/>
    <tableColumn id="2" xr3:uid="{4B8C8553-02C7-46B4-992A-E656EEAEB282}" name="SampleDate" dataDxfId="5"/>
    <tableColumn id="3" xr3:uid="{879C02DC-1CF7-4FE2-A531-F89C30011BB4}" name="Specimen"/>
    <tableColumn id="4" xr3:uid="{A60811E4-4722-4C31-B298-49393AB233D1}" name="Species">
      <calculatedColumnFormula>VLOOKUP(D2,Table1[],2,FALSE)</calculatedColumnFormula>
    </tableColumn>
    <tableColumn id="5" xr3:uid="{ECF743F0-9328-4835-BB88-16A68C8B51AD}" name="Pump"/>
    <tableColumn id="6" xr3:uid="{BD7B7963-3424-4735-AC77-193409FD4C09}" name="VWC"/>
    <tableColumn id="7" xr3:uid="{E35402E9-35B6-4787-AAE4-ABBAF6A73771}" name="Height"/>
    <tableColumn id="8" xr3:uid="{4C54964D-33E5-4606-8139-ECC8E6C77B89}" name="Biomass"/>
    <tableColumn id="9" xr3:uid="{01B10319-577F-486C-9F00-82746DF84F54}" name="Flowers"/>
    <tableColumn id="16" xr3:uid="{25BDC185-AABC-4D51-B7D4-90F1D44ADC89}" name="Buds"/>
    <tableColumn id="10" xr3:uid="{68C6BE35-4FB3-493A-A41D-CEE1690BEAA1}" name="Notes"/>
    <tableColumn id="11" xr3:uid="{9CA3F79C-3026-4564-A9F4-03414E74D205}" name="Type" dataDxfId="4">
      <calculatedColumnFormula>IF(Table2[[#This Row],[Specimen]]="Air", "ambient", "floral")</calculatedColumnFormula>
    </tableColumn>
    <tableColumn id="13" xr3:uid="{EADDEFF1-5A19-40AE-9635-F83DD6CDA397}" name="Bag Time"/>
    <tableColumn id="14" xr3:uid="{464D8F93-4543-42B7-81F6-0C6E5DBF11D5}" name="Pump Time"/>
    <tableColumn id="15" xr3:uid="{CBC63E4E-0D14-47C2-8B8B-06A19D4F5296}" name="End Time"/>
    <tableColumn id="17" xr3:uid="{5A588205-604B-42BE-8E5D-F9B759498D97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099A3-7817-46C7-92A0-B0D200792A56}" name="Table1" displayName="Table1" ref="A1:E32" totalsRowShown="0">
  <autoFilter ref="A1:E32" xr:uid="{177AE16B-48EF-48D7-8402-1F0F2D3B68BB}"/>
  <tableColumns count="5">
    <tableColumn id="1" xr3:uid="{2FDDB6F9-D53A-42E5-8F82-9DA726465C32}" name="Symbol"/>
    <tableColumn id="2" xr3:uid="{1B9072FE-09CD-4376-9ED3-F843179633F9}" name="Species"/>
    <tableColumn id="3" xr3:uid="{7A2C17DF-78DA-4091-A0AE-FF6A0B565981}" name="Required"/>
    <tableColumn id="4" xr3:uid="{C26E4C25-95EF-4EBE-B4B9-D72B9F4DCB51}" name="Collected" dataDxfId="2">
      <calculatedColumnFormula>COUNTIF(Table2[Specimen],Table1[[#This Row],[Symbol]])</calculatedColumnFormula>
    </tableColumn>
    <tableColumn id="5" xr3:uid="{C78A64E0-6005-4ECE-9FE2-DB6FE1C82463}" name="Necessary" dataDxfId="1">
      <calculatedColumnFormula>Table1[[#This Row],[Required]]-Table1[[#This Row],[Collected]]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CE3056-4363-44AE-818A-A2A2A735FF83}" name="Table4" displayName="Table4" ref="H1:J6" totalsRowShown="0">
  <autoFilter ref="H1:J6" xr:uid="{FAD630B1-F938-4585-AAD6-F90D929A0939}"/>
  <tableColumns count="3">
    <tableColumn id="1" xr3:uid="{5BC61DF3-79ED-4689-B30D-5988CF70755E}" name="Pump#"/>
    <tableColumn id="2" xr3:uid="{0AA4767A-3539-46E2-A32C-B4ADA348CF67}" name="Times Used" dataDxfId="0">
      <calculatedColumnFormula>COUNTIF(Table2[Pump],Table4[[#This Row],[Pump'#]])</calculatedColumnFormula>
    </tableColumn>
    <tableColumn id="3" xr3:uid="{9183651E-9599-4604-8837-BA34E6A1BF63}" name="De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0D71-45F0-461C-A11A-7EED88E2514A}">
  <dimension ref="A1:Q113"/>
  <sheetViews>
    <sheetView tabSelected="1" topLeftCell="A91" zoomScale="72" workbookViewId="0">
      <selection activeCell="E89" sqref="E89"/>
    </sheetView>
  </sheetViews>
  <sheetFormatPr defaultRowHeight="14.4" x14ac:dyDescent="0.3"/>
  <cols>
    <col min="1" max="1" width="37.21875" bestFit="1" customWidth="1"/>
    <col min="2" max="2" width="10.33203125" bestFit="1" customWidth="1"/>
    <col min="3" max="3" width="14.33203125" bestFit="1" customWidth="1"/>
    <col min="4" max="4" width="9.5546875" bestFit="1" customWidth="1"/>
    <col min="5" max="5" width="11.109375" customWidth="1"/>
    <col min="6" max="6" width="9.109375" customWidth="1"/>
    <col min="8" max="8" width="10.21875" customWidth="1"/>
    <col min="9" max="9" width="12.6640625" customWidth="1"/>
    <col min="10" max="11" width="12.5546875" customWidth="1"/>
    <col min="12" max="12" width="9.21875" customWidth="1"/>
  </cols>
  <sheetData>
    <row r="1" spans="1:17" x14ac:dyDescent="0.3">
      <c r="A1" t="s">
        <v>133</v>
      </c>
      <c r="B1" t="s">
        <v>43</v>
      </c>
      <c r="C1" t="s">
        <v>132</v>
      </c>
      <c r="D1" t="s">
        <v>44</v>
      </c>
      <c r="E1" t="s">
        <v>55</v>
      </c>
      <c r="F1" t="s">
        <v>252</v>
      </c>
      <c r="G1" t="s">
        <v>253</v>
      </c>
      <c r="H1" t="s">
        <v>254</v>
      </c>
      <c r="I1" t="s">
        <v>255</v>
      </c>
      <c r="J1" t="s">
        <v>54</v>
      </c>
      <c r="K1" t="s">
        <v>247</v>
      </c>
      <c r="L1" t="s">
        <v>46</v>
      </c>
      <c r="M1" t="s">
        <v>134</v>
      </c>
      <c r="N1" t="s">
        <v>244</v>
      </c>
      <c r="O1" t="s">
        <v>245</v>
      </c>
      <c r="P1" t="s">
        <v>246</v>
      </c>
      <c r="Q1" t="s">
        <v>278</v>
      </c>
    </row>
    <row r="2" spans="1:17" x14ac:dyDescent="0.3">
      <c r="A2" t="s">
        <v>135</v>
      </c>
      <c r="B2" s="3" t="s">
        <v>0</v>
      </c>
      <c r="C2" s="1">
        <v>43641</v>
      </c>
      <c r="D2" t="s">
        <v>45</v>
      </c>
      <c r="E2" t="str">
        <f>VLOOKUP(D2,Table1[],2,FALSE)</f>
        <v>Ambient</v>
      </c>
      <c r="F2" t="s">
        <v>47</v>
      </c>
      <c r="M2" t="str">
        <f>IF(Table2[[#This Row],[Specimen]]="Air", "ambient", "floral")</f>
        <v>ambient</v>
      </c>
      <c r="N2" s="4">
        <v>0.41319444444444442</v>
      </c>
      <c r="O2" s="4">
        <v>0.44236111111111115</v>
      </c>
      <c r="P2" s="4">
        <v>0.45624999999999999</v>
      </c>
      <c r="Q2">
        <v>2019</v>
      </c>
    </row>
    <row r="3" spans="1:17" x14ac:dyDescent="0.3">
      <c r="A3" t="s">
        <v>159</v>
      </c>
      <c r="B3" s="3" t="s">
        <v>1</v>
      </c>
      <c r="C3" s="1">
        <v>43641</v>
      </c>
      <c r="D3" t="s">
        <v>89</v>
      </c>
      <c r="E3" t="str">
        <f>VLOOKUP(D3,Table1[],2,FALSE)</f>
        <v>Erythronium grandiflora</v>
      </c>
      <c r="F3" t="s">
        <v>48</v>
      </c>
      <c r="G3">
        <v>30.1</v>
      </c>
      <c r="H3">
        <v>10</v>
      </c>
      <c r="I3">
        <v>2.785E-2</v>
      </c>
      <c r="J3">
        <v>1</v>
      </c>
      <c r="K3">
        <v>0</v>
      </c>
      <c r="M3" t="str">
        <f>IF(Table2[[#This Row],[Specimen]]="Air", "ambient", "floral")</f>
        <v>floral</v>
      </c>
      <c r="N3" s="4">
        <v>0.40902777777777777</v>
      </c>
      <c r="O3" s="4">
        <v>0.4381944444444445</v>
      </c>
      <c r="P3" s="4">
        <v>0.45208333333333334</v>
      </c>
      <c r="Q3">
        <v>2019</v>
      </c>
    </row>
    <row r="4" spans="1:17" x14ac:dyDescent="0.3">
      <c r="A4" t="s">
        <v>160</v>
      </c>
      <c r="B4" s="3" t="s">
        <v>2</v>
      </c>
      <c r="C4" s="1">
        <v>43641</v>
      </c>
      <c r="D4" t="s">
        <v>89</v>
      </c>
      <c r="E4" t="str">
        <f>VLOOKUP(D4,Table1[],2,FALSE)</f>
        <v>Erythronium grandiflora</v>
      </c>
      <c r="F4" t="s">
        <v>49</v>
      </c>
      <c r="G4">
        <v>32.4</v>
      </c>
      <c r="H4">
        <v>13</v>
      </c>
      <c r="I4">
        <v>2.3E-2</v>
      </c>
      <c r="J4">
        <v>1</v>
      </c>
      <c r="K4">
        <v>0</v>
      </c>
      <c r="M4" t="str">
        <f>IF(Table2[[#This Row],[Specimen]]="Air", "ambient", "floral")</f>
        <v>floral</v>
      </c>
      <c r="N4" s="4">
        <v>0.41736111111111113</v>
      </c>
      <c r="O4" s="4">
        <v>0.44722222222222219</v>
      </c>
      <c r="P4" s="4">
        <v>0.46111111111111108</v>
      </c>
      <c r="Q4">
        <v>2019</v>
      </c>
    </row>
    <row r="5" spans="1:17" x14ac:dyDescent="0.3">
      <c r="A5" t="s">
        <v>153</v>
      </c>
      <c r="B5" s="3" t="s">
        <v>3</v>
      </c>
      <c r="C5" s="1">
        <v>43641</v>
      </c>
      <c r="D5" t="s">
        <v>86</v>
      </c>
      <c r="E5" t="str">
        <f>VLOOKUP(D5,Table1[],2,FALSE)</f>
        <v>Claytonia lanceolatum</v>
      </c>
      <c r="F5" t="s">
        <v>50</v>
      </c>
      <c r="G5">
        <v>21.2</v>
      </c>
      <c r="H5">
        <v>7</v>
      </c>
      <c r="I5">
        <v>8.5199999999999998E-3</v>
      </c>
      <c r="J5">
        <v>1</v>
      </c>
      <c r="K5">
        <v>0</v>
      </c>
      <c r="L5" t="s">
        <v>116</v>
      </c>
      <c r="M5" t="str">
        <f>IF(Table2[[#This Row],[Specimen]]="Air", "ambient", "floral")</f>
        <v>floral</v>
      </c>
      <c r="N5" s="4">
        <v>0.4236111111111111</v>
      </c>
      <c r="O5" s="4">
        <v>0.45277777777777778</v>
      </c>
      <c r="P5" s="4">
        <v>0.46666666666666662</v>
      </c>
      <c r="Q5">
        <v>2019</v>
      </c>
    </row>
    <row r="6" spans="1:17" x14ac:dyDescent="0.3">
      <c r="A6" t="s">
        <v>154</v>
      </c>
      <c r="B6" s="3" t="s">
        <v>4</v>
      </c>
      <c r="C6" s="1">
        <v>43641</v>
      </c>
      <c r="D6" t="s">
        <v>86</v>
      </c>
      <c r="E6" t="str">
        <f>VLOOKUP(D6,Table1[],2,FALSE)</f>
        <v>Claytonia lanceolatum</v>
      </c>
      <c r="F6" t="s">
        <v>51</v>
      </c>
      <c r="G6">
        <v>19.7</v>
      </c>
      <c r="H6">
        <v>8</v>
      </c>
      <c r="I6">
        <v>2.1170000000000001E-2</v>
      </c>
      <c r="J6">
        <v>4</v>
      </c>
      <c r="K6">
        <v>1</v>
      </c>
      <c r="M6" t="str">
        <f>IF(Table2[[#This Row],[Specimen]]="Air", "ambient", "floral")</f>
        <v>floral</v>
      </c>
      <c r="N6" s="4">
        <v>0.43055555555555558</v>
      </c>
      <c r="O6" s="4">
        <v>0.4597222222222222</v>
      </c>
      <c r="P6" s="4">
        <v>0.47361111111111115</v>
      </c>
      <c r="Q6">
        <v>2019</v>
      </c>
    </row>
    <row r="7" spans="1:17" x14ac:dyDescent="0.3">
      <c r="A7" t="s">
        <v>167</v>
      </c>
      <c r="B7" s="3" t="s">
        <v>5</v>
      </c>
      <c r="C7" s="1">
        <v>43641</v>
      </c>
      <c r="D7" t="s">
        <v>95</v>
      </c>
      <c r="E7" t="str">
        <f>VLOOKUP(D7,Table1[],2,FALSE)</f>
        <v>Hydrophyllum capitatum</v>
      </c>
      <c r="F7" t="s">
        <v>48</v>
      </c>
      <c r="G7">
        <v>14.7</v>
      </c>
      <c r="H7">
        <v>7</v>
      </c>
      <c r="I7">
        <v>0.2011</v>
      </c>
      <c r="J7">
        <v>28</v>
      </c>
      <c r="K7">
        <v>0</v>
      </c>
      <c r="M7" t="str">
        <f>IF(Table2[[#This Row],[Specimen]]="Air", "ambient", "floral")</f>
        <v>floral</v>
      </c>
      <c r="N7" s="4">
        <v>0.4368055555555555</v>
      </c>
      <c r="O7" s="4">
        <v>0.46597222222222223</v>
      </c>
      <c r="P7" s="4">
        <v>0.48055555555555557</v>
      </c>
      <c r="Q7">
        <v>2019</v>
      </c>
    </row>
    <row r="8" spans="1:17" x14ac:dyDescent="0.3">
      <c r="A8" t="s">
        <v>168</v>
      </c>
      <c r="B8" s="3" t="s">
        <v>6</v>
      </c>
      <c r="C8" s="1">
        <v>43641</v>
      </c>
      <c r="D8" t="s">
        <v>95</v>
      </c>
      <c r="E8" t="str">
        <f>VLOOKUP(D8,Table1[],2,FALSE)</f>
        <v>Hydrophyllum capitatum</v>
      </c>
      <c r="F8" t="s">
        <v>47</v>
      </c>
      <c r="G8">
        <v>13.7</v>
      </c>
      <c r="H8">
        <v>8</v>
      </c>
      <c r="I8">
        <v>0.13400000000000001</v>
      </c>
      <c r="J8">
        <v>35</v>
      </c>
      <c r="K8">
        <v>0</v>
      </c>
      <c r="L8" t="s">
        <v>53</v>
      </c>
      <c r="M8" t="str">
        <f>IF(Table2[[#This Row],[Specimen]]="Air", "ambient", "floral")</f>
        <v>floral</v>
      </c>
      <c r="N8" s="4">
        <v>0.46180555555555558</v>
      </c>
      <c r="O8" s="4">
        <v>0.49027777777777781</v>
      </c>
      <c r="P8" s="4">
        <v>0.50416666666666665</v>
      </c>
      <c r="Q8">
        <v>2019</v>
      </c>
    </row>
    <row r="9" spans="1:17" x14ac:dyDescent="0.3">
      <c r="A9" t="s">
        <v>136</v>
      </c>
      <c r="B9" s="3" t="s">
        <v>7</v>
      </c>
      <c r="C9" s="1">
        <v>43641</v>
      </c>
      <c r="D9" t="s">
        <v>45</v>
      </c>
      <c r="E9" t="str">
        <f>VLOOKUP(D9,Table1[],2,FALSE)</f>
        <v>Ambient</v>
      </c>
      <c r="F9" t="s">
        <v>49</v>
      </c>
      <c r="M9" t="str">
        <f>IF(Table2[[#This Row],[Specimen]]="Air", "ambient", "floral")</f>
        <v>ambient</v>
      </c>
      <c r="N9" s="4">
        <v>0.46736111111111112</v>
      </c>
      <c r="O9" s="4">
        <v>0.49722222222222223</v>
      </c>
      <c r="P9" s="4">
        <v>0.51111111111111118</v>
      </c>
      <c r="Q9">
        <v>2019</v>
      </c>
    </row>
    <row r="10" spans="1:17" x14ac:dyDescent="0.3">
      <c r="A10" t="s">
        <v>143</v>
      </c>
      <c r="B10" s="3" t="s">
        <v>8</v>
      </c>
      <c r="C10" s="1">
        <v>43642</v>
      </c>
      <c r="D10" t="s">
        <v>45</v>
      </c>
      <c r="E10" t="str">
        <f>VLOOKUP(D10,Table1[],2,FALSE)</f>
        <v>Ambient</v>
      </c>
      <c r="F10" t="s">
        <v>49</v>
      </c>
      <c r="M10" t="str">
        <f>IF(Table2[[#This Row],[Specimen]]="Air", "ambient", "floral")</f>
        <v>ambient</v>
      </c>
      <c r="N10" s="4">
        <v>0.39513888888888887</v>
      </c>
      <c r="O10" s="4">
        <v>0.42499999999999999</v>
      </c>
      <c r="P10" s="4">
        <v>0.43888888888888888</v>
      </c>
      <c r="Q10">
        <v>2019</v>
      </c>
    </row>
    <row r="11" spans="1:17" x14ac:dyDescent="0.3">
      <c r="A11" t="s">
        <v>190</v>
      </c>
      <c r="B11" s="3" t="s">
        <v>9</v>
      </c>
      <c r="C11" s="1">
        <v>43642</v>
      </c>
      <c r="D11" t="s">
        <v>101</v>
      </c>
      <c r="E11" t="str">
        <f>VLOOKUP(D11,Table1[],2,FALSE)</f>
        <v>Viola praemorsa</v>
      </c>
      <c r="F11" t="s">
        <v>47</v>
      </c>
      <c r="G11">
        <v>19.399999999999999</v>
      </c>
      <c r="H11">
        <v>5</v>
      </c>
      <c r="I11">
        <v>1.005E-2</v>
      </c>
      <c r="J11">
        <v>1</v>
      </c>
      <c r="K11">
        <v>0</v>
      </c>
      <c r="M11" t="str">
        <f>IF(Table2[[#This Row],[Specimen]]="Air", "ambient", "floral")</f>
        <v>floral</v>
      </c>
      <c r="N11" s="4">
        <v>0.39097222222222222</v>
      </c>
      <c r="O11" s="4">
        <v>0.42083333333333334</v>
      </c>
      <c r="P11" s="4">
        <v>0.43472222222222223</v>
      </c>
      <c r="Q11">
        <v>2019</v>
      </c>
    </row>
    <row r="12" spans="1:17" x14ac:dyDescent="0.3">
      <c r="A12" t="s">
        <v>191</v>
      </c>
      <c r="B12" s="3" t="s">
        <v>10</v>
      </c>
      <c r="C12" s="1">
        <v>43642</v>
      </c>
      <c r="D12" t="s">
        <v>101</v>
      </c>
      <c r="E12" t="str">
        <f>VLOOKUP(D12,Table1[],2,FALSE)</f>
        <v>Viola praemorsa</v>
      </c>
      <c r="F12" t="s">
        <v>48</v>
      </c>
      <c r="G12">
        <v>17.399999999999999</v>
      </c>
      <c r="H12">
        <v>6</v>
      </c>
      <c r="I12">
        <v>9.6100000000000005E-3</v>
      </c>
      <c r="J12">
        <v>1</v>
      </c>
      <c r="K12">
        <v>0</v>
      </c>
      <c r="M12" t="str">
        <f>IF(Table2[[#This Row],[Specimen]]="Air", "ambient", "floral")</f>
        <v>floral</v>
      </c>
      <c r="N12" s="4">
        <v>0.3923611111111111</v>
      </c>
      <c r="O12" s="4">
        <v>0.42152777777777778</v>
      </c>
      <c r="P12" s="4">
        <v>0.43541666666666662</v>
      </c>
      <c r="Q12">
        <v>2019</v>
      </c>
    </row>
    <row r="13" spans="1:17" x14ac:dyDescent="0.3">
      <c r="A13" t="s">
        <v>155</v>
      </c>
      <c r="B13" s="3" t="s">
        <v>12</v>
      </c>
      <c r="C13" s="1">
        <v>43642</v>
      </c>
      <c r="D13" t="s">
        <v>86</v>
      </c>
      <c r="E13" t="str">
        <f>VLOOKUP(D13,Table1[],2,FALSE)</f>
        <v>Claytonia lanceolatum</v>
      </c>
      <c r="F13" t="s">
        <v>51</v>
      </c>
      <c r="G13">
        <v>23.9</v>
      </c>
      <c r="H13">
        <v>9</v>
      </c>
      <c r="I13">
        <v>0.02</v>
      </c>
      <c r="J13">
        <v>3</v>
      </c>
      <c r="K13">
        <v>0</v>
      </c>
      <c r="M13" t="str">
        <f>IF(Table2[[#This Row],[Specimen]]="Air", "ambient", "floral")</f>
        <v>floral</v>
      </c>
      <c r="N13" s="4">
        <v>0.40347222222222223</v>
      </c>
      <c r="O13" s="4">
        <v>0.43263888888888885</v>
      </c>
      <c r="P13" s="4">
        <v>0.4465277777777778</v>
      </c>
      <c r="Q13">
        <v>2019</v>
      </c>
    </row>
    <row r="14" spans="1:17" x14ac:dyDescent="0.3">
      <c r="A14" t="s">
        <v>177</v>
      </c>
      <c r="B14" s="3" t="s">
        <v>11</v>
      </c>
      <c r="C14" s="1">
        <v>43642</v>
      </c>
      <c r="D14" t="s">
        <v>98</v>
      </c>
      <c r="E14" t="str">
        <f>VLOOKUP(D14,Table1[],2,FALSE)</f>
        <v>Mahonia repens</v>
      </c>
      <c r="F14" t="s">
        <v>50</v>
      </c>
      <c r="G14">
        <v>3.5</v>
      </c>
      <c r="H14">
        <v>5</v>
      </c>
      <c r="I14">
        <v>0.14235999999999999</v>
      </c>
      <c r="J14">
        <v>11</v>
      </c>
      <c r="K14">
        <v>4</v>
      </c>
      <c r="M14" t="str">
        <f>IF(Table2[[#This Row],[Specimen]]="Air", "ambient", "floral")</f>
        <v>floral</v>
      </c>
      <c r="N14" s="4">
        <v>0.40833333333333338</v>
      </c>
      <c r="O14" s="4">
        <v>0.4375</v>
      </c>
      <c r="P14" s="4">
        <v>0.4513888888888889</v>
      </c>
      <c r="Q14">
        <v>2019</v>
      </c>
    </row>
    <row r="15" spans="1:17" x14ac:dyDescent="0.3">
      <c r="A15" t="s">
        <v>176</v>
      </c>
      <c r="B15" s="3" t="s">
        <v>13</v>
      </c>
      <c r="C15" s="1">
        <v>43642</v>
      </c>
      <c r="D15" t="s">
        <v>99</v>
      </c>
      <c r="E15" t="str">
        <f>VLOOKUP(D15,Table1[],2,FALSE)</f>
        <v>Mertensia fusiformis</v>
      </c>
      <c r="F15" t="s">
        <v>48</v>
      </c>
      <c r="G15">
        <v>9.9</v>
      </c>
      <c r="H15">
        <v>11</v>
      </c>
      <c r="I15">
        <v>5.3469999999999997E-2</v>
      </c>
      <c r="J15">
        <v>18</v>
      </c>
      <c r="K15">
        <v>0</v>
      </c>
      <c r="M15" t="str">
        <f>IF(Table2[[#This Row],[Specimen]]="Air", "ambient", "floral")</f>
        <v>floral</v>
      </c>
      <c r="N15" s="4">
        <v>0.41666666666666669</v>
      </c>
      <c r="O15" s="4">
        <v>0.4465277777777778</v>
      </c>
      <c r="P15" s="4">
        <v>0.4604166666666667</v>
      </c>
      <c r="Q15">
        <v>2019</v>
      </c>
    </row>
    <row r="16" spans="1:17" x14ac:dyDescent="0.3">
      <c r="A16" t="s">
        <v>144</v>
      </c>
      <c r="B16" s="3" t="s">
        <v>14</v>
      </c>
      <c r="C16" s="1">
        <v>43642</v>
      </c>
      <c r="D16" t="s">
        <v>45</v>
      </c>
      <c r="E16" t="str">
        <f>VLOOKUP(D16,Table1[],2,FALSE)</f>
        <v>Ambient</v>
      </c>
      <c r="F16" t="s">
        <v>49</v>
      </c>
      <c r="M16" t="str">
        <f>IF(Table2[[#This Row],[Specimen]]="Air", "ambient", "floral")</f>
        <v>ambient</v>
      </c>
      <c r="N16" s="4">
        <v>0.44444444444444442</v>
      </c>
      <c r="O16" s="4">
        <v>0.47430555555555554</v>
      </c>
      <c r="P16" s="4">
        <v>0.48819444444444443</v>
      </c>
      <c r="Q16">
        <v>2019</v>
      </c>
    </row>
    <row r="17" spans="1:17" x14ac:dyDescent="0.3">
      <c r="A17" t="s">
        <v>145</v>
      </c>
      <c r="B17" s="3" t="s">
        <v>15</v>
      </c>
      <c r="C17" s="1">
        <v>43643</v>
      </c>
      <c r="D17" t="s">
        <v>45</v>
      </c>
      <c r="E17" t="str">
        <f>VLOOKUP(D17,Table1[],2,FALSE)</f>
        <v>Ambient</v>
      </c>
      <c r="F17" t="s">
        <v>50</v>
      </c>
      <c r="M17" t="str">
        <f>IF(Table2[[#This Row],[Specimen]]="Air", "ambient", "floral")</f>
        <v>ambient</v>
      </c>
      <c r="N17" s="4">
        <v>0.40486111111111112</v>
      </c>
      <c r="O17" s="4">
        <v>0.43402777777777773</v>
      </c>
      <c r="P17" s="4">
        <v>0.44791666666666669</v>
      </c>
      <c r="Q17">
        <v>2019</v>
      </c>
    </row>
    <row r="18" spans="1:17" x14ac:dyDescent="0.3">
      <c r="A18" t="s">
        <v>151</v>
      </c>
      <c r="B18" s="3" t="s">
        <v>16</v>
      </c>
      <c r="C18" s="1">
        <v>43643</v>
      </c>
      <c r="D18" t="s">
        <v>85</v>
      </c>
      <c r="E18" t="str">
        <f>VLOOKUP(D18,Table1[],2,FALSE)</f>
        <v>Boechera stricta</v>
      </c>
      <c r="F18" t="s">
        <v>49</v>
      </c>
      <c r="G18">
        <v>2.5</v>
      </c>
      <c r="H18">
        <v>34</v>
      </c>
      <c r="I18">
        <v>2.6970000000000001E-2</v>
      </c>
      <c r="J18">
        <v>5</v>
      </c>
      <c r="K18">
        <v>3</v>
      </c>
      <c r="M18" t="str">
        <f>IF(Table2[[#This Row],[Specimen]]="Air", "ambient", "floral")</f>
        <v>floral</v>
      </c>
      <c r="N18" s="4">
        <v>0.39374999999999999</v>
      </c>
      <c r="O18" s="4">
        <v>0.4236111111111111</v>
      </c>
      <c r="P18" s="4">
        <v>0.4375</v>
      </c>
      <c r="Q18">
        <v>2019</v>
      </c>
    </row>
    <row r="19" spans="1:17" x14ac:dyDescent="0.3">
      <c r="A19" t="s">
        <v>152</v>
      </c>
      <c r="B19" s="3" t="s">
        <v>17</v>
      </c>
      <c r="C19" s="1">
        <v>43643</v>
      </c>
      <c r="D19" t="s">
        <v>85</v>
      </c>
      <c r="E19" t="str">
        <f>VLOOKUP(D19,Table1[],2,FALSE)</f>
        <v>Boechera stricta</v>
      </c>
      <c r="F19" t="s">
        <v>51</v>
      </c>
      <c r="G19">
        <v>66.599999999999994</v>
      </c>
      <c r="H19">
        <v>33</v>
      </c>
      <c r="I19">
        <v>2.2339999999999999E-2</v>
      </c>
      <c r="J19">
        <v>4</v>
      </c>
      <c r="K19">
        <v>2</v>
      </c>
      <c r="M19" t="str">
        <f>IF(Table2[[#This Row],[Specimen]]="Air", "ambient", "floral")</f>
        <v>floral</v>
      </c>
      <c r="N19" s="4">
        <v>0.39999999999999997</v>
      </c>
      <c r="O19" s="4">
        <v>0.42986111111111108</v>
      </c>
      <c r="P19" s="4">
        <v>0.44375000000000003</v>
      </c>
      <c r="Q19">
        <v>2019</v>
      </c>
    </row>
    <row r="20" spans="1:17" x14ac:dyDescent="0.3">
      <c r="A20" t="s">
        <v>188</v>
      </c>
      <c r="B20" s="3" t="s">
        <v>18</v>
      </c>
      <c r="C20" s="1">
        <v>43643</v>
      </c>
      <c r="D20" t="s">
        <v>93</v>
      </c>
      <c r="E20" t="str">
        <f>VLOOKUP(D20,Table1[],2,FALSE)</f>
        <v>Senecio integerrimus</v>
      </c>
      <c r="F20" t="s">
        <v>48</v>
      </c>
      <c r="G20">
        <v>5.4</v>
      </c>
      <c r="H20">
        <v>48</v>
      </c>
      <c r="I20">
        <v>0.57791999999999999</v>
      </c>
      <c r="J20">
        <v>9</v>
      </c>
      <c r="K20">
        <v>0</v>
      </c>
      <c r="M20" t="str">
        <f>IF(Table2[[#This Row],[Specimen]]="Air", "ambient", "floral")</f>
        <v>floral</v>
      </c>
      <c r="N20" s="4">
        <v>0.41250000000000003</v>
      </c>
      <c r="O20" s="4">
        <v>0.44236111111111115</v>
      </c>
      <c r="P20" s="4">
        <v>0.45624999999999999</v>
      </c>
      <c r="Q20">
        <v>2019</v>
      </c>
    </row>
    <row r="21" spans="1:17" x14ac:dyDescent="0.3">
      <c r="A21" t="s">
        <v>189</v>
      </c>
      <c r="B21" s="3" t="s">
        <v>19</v>
      </c>
      <c r="C21" s="1">
        <v>43643</v>
      </c>
      <c r="D21" t="s">
        <v>93</v>
      </c>
      <c r="E21" t="str">
        <f>VLOOKUP(D21,Table1[],2,FALSE)</f>
        <v>Senecio integerrimus</v>
      </c>
      <c r="F21" t="s">
        <v>47</v>
      </c>
      <c r="G21">
        <v>5.0999999999999996</v>
      </c>
      <c r="H21">
        <v>47</v>
      </c>
      <c r="I21">
        <v>0.55898000000000003</v>
      </c>
      <c r="J21">
        <v>7</v>
      </c>
      <c r="K21">
        <v>2</v>
      </c>
      <c r="M21" t="str">
        <f>IF(Table2[[#This Row],[Specimen]]="Air", "ambient", "floral")</f>
        <v>floral</v>
      </c>
      <c r="N21" s="4">
        <v>0.41666666666666669</v>
      </c>
      <c r="O21" s="4">
        <v>0.4458333333333333</v>
      </c>
      <c r="P21" s="4">
        <v>0.4597222222222222</v>
      </c>
      <c r="Q21">
        <v>2019</v>
      </c>
    </row>
    <row r="22" spans="1:17" x14ac:dyDescent="0.3">
      <c r="A22" t="s">
        <v>178</v>
      </c>
      <c r="B22" s="3" t="s">
        <v>20</v>
      </c>
      <c r="C22" s="1">
        <v>43643</v>
      </c>
      <c r="D22" t="s">
        <v>99</v>
      </c>
      <c r="E22" t="str">
        <f>VLOOKUP(D22,Table1[],2,FALSE)</f>
        <v>Mertensia fusiformis</v>
      </c>
      <c r="F22" t="s">
        <v>49</v>
      </c>
      <c r="G22">
        <v>22.9</v>
      </c>
      <c r="H22">
        <v>19</v>
      </c>
      <c r="I22">
        <v>0.10505</v>
      </c>
      <c r="J22">
        <v>25</v>
      </c>
      <c r="K22">
        <v>3</v>
      </c>
      <c r="M22" t="str">
        <f>IF(Table2[[#This Row],[Specimen]]="Air", "ambient", "floral")</f>
        <v>floral</v>
      </c>
      <c r="N22" s="4">
        <v>0.44027777777777777</v>
      </c>
      <c r="O22" s="4">
        <v>0.46527777777777773</v>
      </c>
      <c r="P22" s="4">
        <v>0.47916666666666669</v>
      </c>
      <c r="Q22">
        <v>2019</v>
      </c>
    </row>
    <row r="23" spans="1:17" x14ac:dyDescent="0.3">
      <c r="A23" t="s">
        <v>181</v>
      </c>
      <c r="B23" s="3" t="s">
        <v>21</v>
      </c>
      <c r="C23" s="1">
        <v>43643</v>
      </c>
      <c r="D23" t="s">
        <v>98</v>
      </c>
      <c r="E23" t="str">
        <f>VLOOKUP(D23,Table1[],2,FALSE)</f>
        <v>Mahonia repens</v>
      </c>
      <c r="F23" t="s">
        <v>51</v>
      </c>
      <c r="G23">
        <v>5.4</v>
      </c>
      <c r="H23">
        <v>4</v>
      </c>
      <c r="I23">
        <v>9.7119999999999998E-2</v>
      </c>
      <c r="J23">
        <v>13</v>
      </c>
      <c r="K23">
        <v>4</v>
      </c>
      <c r="L23" t="s">
        <v>115</v>
      </c>
      <c r="M23" t="str">
        <f>IF(Table2[[#This Row],[Specimen]]="Air", "ambient", "floral")</f>
        <v>floral</v>
      </c>
      <c r="N23" s="4">
        <v>0.45833333333333331</v>
      </c>
      <c r="O23" s="4">
        <v>0.48749999999999999</v>
      </c>
      <c r="P23" s="4">
        <v>0.50138888888888888</v>
      </c>
      <c r="Q23">
        <v>2019</v>
      </c>
    </row>
    <row r="24" spans="1:17" x14ac:dyDescent="0.3">
      <c r="A24" t="s">
        <v>187</v>
      </c>
      <c r="B24" s="3" t="s">
        <v>22</v>
      </c>
      <c r="C24" s="1">
        <v>43643</v>
      </c>
      <c r="D24" t="s">
        <v>101</v>
      </c>
      <c r="E24" t="str">
        <f>VLOOKUP(D24,Table1[],2,FALSE)</f>
        <v>Viola praemorsa</v>
      </c>
      <c r="F24" t="s">
        <v>47</v>
      </c>
      <c r="G24">
        <v>13.5</v>
      </c>
      <c r="H24">
        <v>6</v>
      </c>
      <c r="I24">
        <v>9.92E-3</v>
      </c>
      <c r="J24">
        <v>1</v>
      </c>
      <c r="K24">
        <v>0</v>
      </c>
      <c r="M24" t="str">
        <f>IF(Table2[[#This Row],[Specimen]]="Air", "ambient", "floral")</f>
        <v>floral</v>
      </c>
      <c r="N24" s="4">
        <v>0.47152777777777777</v>
      </c>
      <c r="O24" s="4">
        <v>0.5</v>
      </c>
      <c r="P24" s="4">
        <v>0.51388888888888895</v>
      </c>
      <c r="Q24">
        <v>2019</v>
      </c>
    </row>
    <row r="25" spans="1:17" x14ac:dyDescent="0.3">
      <c r="A25" t="s">
        <v>141</v>
      </c>
      <c r="B25" s="3" t="s">
        <v>23</v>
      </c>
      <c r="C25" s="1">
        <v>43643</v>
      </c>
      <c r="D25" t="s">
        <v>45</v>
      </c>
      <c r="E25" t="str">
        <f>VLOOKUP(D25,Table1[],2,FALSE)</f>
        <v>Ambient</v>
      </c>
      <c r="F25" t="s">
        <v>48</v>
      </c>
      <c r="M25" t="str">
        <f>IF(Table2[[#This Row],[Specimen]]="Air", "ambient", "floral")</f>
        <v>ambient</v>
      </c>
      <c r="N25" s="4">
        <v>0.47222222222222227</v>
      </c>
      <c r="O25" s="4">
        <v>0.50208333333333333</v>
      </c>
      <c r="P25" s="4">
        <v>0.51597222222222217</v>
      </c>
      <c r="Q25">
        <v>2019</v>
      </c>
    </row>
    <row r="26" spans="1:17" x14ac:dyDescent="0.3">
      <c r="A26" t="s">
        <v>142</v>
      </c>
      <c r="B26" s="3" t="s">
        <v>24</v>
      </c>
      <c r="C26" s="1">
        <v>43644</v>
      </c>
      <c r="D26" t="s">
        <v>45</v>
      </c>
      <c r="E26" t="str">
        <f>VLOOKUP(D26,Table1[],2,FALSE)</f>
        <v>Ambient</v>
      </c>
      <c r="F26" t="s">
        <v>49</v>
      </c>
      <c r="M26" t="str">
        <f>IF(Table2[[#This Row],[Specimen]]="Air", "ambient", "floral")</f>
        <v>ambient</v>
      </c>
      <c r="N26" s="4">
        <v>0.40138888888888885</v>
      </c>
      <c r="O26" s="4">
        <v>0.43124999999999997</v>
      </c>
      <c r="P26" s="4">
        <v>0.44513888888888892</v>
      </c>
      <c r="Q26">
        <v>2019</v>
      </c>
    </row>
    <row r="27" spans="1:17" x14ac:dyDescent="0.3">
      <c r="A27" t="s">
        <v>185</v>
      </c>
      <c r="B27" s="3" t="s">
        <v>25</v>
      </c>
      <c r="C27" s="1">
        <v>43644</v>
      </c>
      <c r="D27" t="s">
        <v>101</v>
      </c>
      <c r="E27" t="str">
        <f>VLOOKUP(D27,Table1[],2,FALSE)</f>
        <v>Viola praemorsa</v>
      </c>
      <c r="F27" t="s">
        <v>47</v>
      </c>
      <c r="G27">
        <v>4.0999999999999996</v>
      </c>
      <c r="H27">
        <v>6</v>
      </c>
      <c r="I27">
        <v>7.8200000000000006E-3</v>
      </c>
      <c r="J27">
        <v>1</v>
      </c>
      <c r="K27">
        <v>0</v>
      </c>
      <c r="M27" t="str">
        <f>IF(Table2[[#This Row],[Specimen]]="Air", "ambient", "floral")</f>
        <v>floral</v>
      </c>
      <c r="N27" s="4">
        <v>0.40486111111111112</v>
      </c>
      <c r="O27" s="4">
        <v>0.43472222222222223</v>
      </c>
      <c r="P27" s="4">
        <v>0.44861111111111113</v>
      </c>
      <c r="Q27">
        <v>2019</v>
      </c>
    </row>
    <row r="28" spans="1:17" x14ac:dyDescent="0.3">
      <c r="A28" t="s">
        <v>186</v>
      </c>
      <c r="B28" s="3" t="s">
        <v>26</v>
      </c>
      <c r="C28" s="1">
        <v>43644</v>
      </c>
      <c r="D28" t="s">
        <v>101</v>
      </c>
      <c r="E28" t="str">
        <f>VLOOKUP(D28,Table1[],2,FALSE)</f>
        <v>Viola praemorsa</v>
      </c>
      <c r="F28" t="s">
        <v>50</v>
      </c>
      <c r="G28">
        <v>13.2</v>
      </c>
      <c r="H28">
        <v>11</v>
      </c>
      <c r="I28">
        <v>1.1939999999999999E-2</v>
      </c>
      <c r="J28">
        <v>1</v>
      </c>
      <c r="K28">
        <v>0</v>
      </c>
      <c r="M28" t="str">
        <f>IF(Table2[[#This Row],[Specimen]]="Air", "ambient", "floral")</f>
        <v>floral</v>
      </c>
      <c r="N28" s="4">
        <v>0.40763888888888888</v>
      </c>
      <c r="O28" s="4">
        <v>0.4375</v>
      </c>
      <c r="P28" s="4">
        <v>0.4513888888888889</v>
      </c>
      <c r="Q28">
        <v>2019</v>
      </c>
    </row>
    <row r="29" spans="1:17" x14ac:dyDescent="0.3">
      <c r="A29" t="s">
        <v>169</v>
      </c>
      <c r="B29" s="3" t="s">
        <v>27</v>
      </c>
      <c r="C29" s="1">
        <v>43644</v>
      </c>
      <c r="D29" t="s">
        <v>95</v>
      </c>
      <c r="E29" t="str">
        <f>VLOOKUP(D29,Table1[],2,FALSE)</f>
        <v>Hydrophyllum capitatum</v>
      </c>
      <c r="F29" t="s">
        <v>48</v>
      </c>
      <c r="G29">
        <v>15.7</v>
      </c>
      <c r="H29">
        <v>13</v>
      </c>
      <c r="I29">
        <v>0.43695000000000001</v>
      </c>
      <c r="J29">
        <v>51</v>
      </c>
      <c r="K29">
        <v>0</v>
      </c>
      <c r="M29" t="str">
        <f>IF(Table2[[#This Row],[Specimen]]="Air", "ambient", "floral")</f>
        <v>floral</v>
      </c>
      <c r="N29" s="4">
        <v>0.41805555555555557</v>
      </c>
      <c r="O29" s="4">
        <v>0.44722222222222219</v>
      </c>
      <c r="P29" s="4">
        <v>0.46111111111111108</v>
      </c>
      <c r="Q29">
        <v>2019</v>
      </c>
    </row>
    <row r="30" spans="1:17" x14ac:dyDescent="0.3">
      <c r="A30" t="s">
        <v>170</v>
      </c>
      <c r="B30" s="3" t="s">
        <v>28</v>
      </c>
      <c r="C30" s="1">
        <v>43644</v>
      </c>
      <c r="D30" t="s">
        <v>95</v>
      </c>
      <c r="E30" t="str">
        <f>VLOOKUP(D30,Table1[],2,FALSE)</f>
        <v>Hydrophyllum capitatum</v>
      </c>
      <c r="F30" t="s">
        <v>51</v>
      </c>
      <c r="G30">
        <v>12.6</v>
      </c>
      <c r="H30">
        <v>7</v>
      </c>
      <c r="I30">
        <v>0.21693000000000001</v>
      </c>
      <c r="J30">
        <v>20</v>
      </c>
      <c r="K30">
        <v>0</v>
      </c>
      <c r="M30" t="str">
        <f>IF(Table2[[#This Row],[Specimen]]="Air", "ambient", "floral")</f>
        <v>floral</v>
      </c>
      <c r="N30" s="4">
        <v>0.4201388888888889</v>
      </c>
      <c r="O30" s="4">
        <v>0.44930555555555557</v>
      </c>
      <c r="P30" s="4">
        <v>0.46319444444444446</v>
      </c>
      <c r="Q30">
        <v>2019</v>
      </c>
    </row>
    <row r="31" spans="1:17" x14ac:dyDescent="0.3">
      <c r="A31" t="s">
        <v>179</v>
      </c>
      <c r="B31" s="3" t="s">
        <v>29</v>
      </c>
      <c r="C31" s="1">
        <v>43644</v>
      </c>
      <c r="D31" t="s">
        <v>99</v>
      </c>
      <c r="E31" t="str">
        <f>VLOOKUP(D31,Table1[],2,FALSE)</f>
        <v>Mertensia fusiformis</v>
      </c>
      <c r="F31" t="s">
        <v>49</v>
      </c>
      <c r="G31">
        <v>32.6</v>
      </c>
      <c r="H31">
        <v>10</v>
      </c>
      <c r="I31">
        <v>0.3075</v>
      </c>
      <c r="J31">
        <v>13</v>
      </c>
      <c r="K31">
        <v>0</v>
      </c>
      <c r="M31" t="str">
        <f>IF(Table2[[#This Row],[Specimen]]="Air", "ambient", "floral")</f>
        <v>floral</v>
      </c>
      <c r="N31" s="4">
        <v>0.42499999999999999</v>
      </c>
      <c r="O31" s="4">
        <v>0.4548611111111111</v>
      </c>
      <c r="P31" s="4">
        <v>0.46875</v>
      </c>
      <c r="Q31">
        <v>2019</v>
      </c>
    </row>
    <row r="32" spans="1:17" x14ac:dyDescent="0.3">
      <c r="A32" t="s">
        <v>180</v>
      </c>
      <c r="B32" s="3" t="s">
        <v>30</v>
      </c>
      <c r="C32" s="1">
        <v>43644</v>
      </c>
      <c r="D32" t="s">
        <v>99</v>
      </c>
      <c r="E32" t="str">
        <f>VLOOKUP(D32,Table1[],2,FALSE)</f>
        <v>Mertensia fusiformis</v>
      </c>
      <c r="F32" t="s">
        <v>50</v>
      </c>
      <c r="G32">
        <v>14</v>
      </c>
      <c r="H32">
        <v>13</v>
      </c>
      <c r="I32">
        <v>2.427E-2</v>
      </c>
      <c r="J32">
        <v>7</v>
      </c>
      <c r="K32">
        <v>0</v>
      </c>
      <c r="M32" t="str">
        <f>IF(Table2[[#This Row],[Specimen]]="Air", "ambient", "floral")</f>
        <v>floral</v>
      </c>
      <c r="N32" s="4">
        <v>0.44166666666666665</v>
      </c>
      <c r="O32" s="4">
        <v>0.4694444444444445</v>
      </c>
      <c r="P32" s="4">
        <v>0.48333333333333334</v>
      </c>
      <c r="Q32">
        <v>2019</v>
      </c>
    </row>
    <row r="33" spans="1:17" x14ac:dyDescent="0.3">
      <c r="A33" t="s">
        <v>182</v>
      </c>
      <c r="B33" s="3" t="s">
        <v>31</v>
      </c>
      <c r="C33" s="1">
        <v>43644</v>
      </c>
      <c r="D33" t="s">
        <v>98</v>
      </c>
      <c r="E33" t="str">
        <f>VLOOKUP(D33,Table1[],2,FALSE)</f>
        <v>Mahonia repens</v>
      </c>
      <c r="F33" t="s">
        <v>48</v>
      </c>
      <c r="G33">
        <v>4.8</v>
      </c>
      <c r="H33">
        <v>9</v>
      </c>
      <c r="I33">
        <v>0.15590000000000001</v>
      </c>
      <c r="J33">
        <v>17</v>
      </c>
      <c r="K33">
        <v>4</v>
      </c>
      <c r="L33" t="s">
        <v>114</v>
      </c>
      <c r="M33" t="str">
        <f>IF(Table2[[#This Row],[Specimen]]="Air", "ambient", "floral")</f>
        <v>floral</v>
      </c>
      <c r="N33" s="4">
        <v>0.44513888888888892</v>
      </c>
      <c r="O33" s="4">
        <v>0.47430555555555554</v>
      </c>
      <c r="P33" s="4">
        <v>0.48819444444444443</v>
      </c>
      <c r="Q33">
        <v>2019</v>
      </c>
    </row>
    <row r="34" spans="1:17" x14ac:dyDescent="0.3">
      <c r="A34" t="s">
        <v>183</v>
      </c>
      <c r="B34" s="3" t="s">
        <v>32</v>
      </c>
      <c r="C34" s="1">
        <v>43644</v>
      </c>
      <c r="D34" t="s">
        <v>98</v>
      </c>
      <c r="E34" t="str">
        <f>VLOOKUP(D34,Table1[],2,FALSE)</f>
        <v>Mahonia repens</v>
      </c>
      <c r="F34" t="s">
        <v>47</v>
      </c>
      <c r="G34">
        <v>3.2</v>
      </c>
      <c r="H34">
        <v>5</v>
      </c>
      <c r="I34">
        <v>6.8349999999999994E-2</v>
      </c>
      <c r="J34">
        <v>11</v>
      </c>
      <c r="K34">
        <v>0</v>
      </c>
      <c r="M34" t="str">
        <f>IF(Table2[[#This Row],[Specimen]]="Air", "ambient", "floral")</f>
        <v>floral</v>
      </c>
      <c r="N34" s="4">
        <v>0.45902777777777781</v>
      </c>
      <c r="O34" s="4">
        <v>0.48819444444444443</v>
      </c>
      <c r="P34" s="4">
        <v>0.50208333333333333</v>
      </c>
      <c r="Q34">
        <v>2019</v>
      </c>
    </row>
    <row r="35" spans="1:17" x14ac:dyDescent="0.3">
      <c r="A35" t="s">
        <v>139</v>
      </c>
      <c r="B35" s="3" t="s">
        <v>33</v>
      </c>
      <c r="C35" s="1">
        <v>43644</v>
      </c>
      <c r="D35" t="s">
        <v>45</v>
      </c>
      <c r="E35" t="str">
        <f>VLOOKUP(D35,Table1[],2,FALSE)</f>
        <v>Ambient</v>
      </c>
      <c r="F35" t="s">
        <v>51</v>
      </c>
      <c r="M35" t="str">
        <f>IF(Table2[[#This Row],[Specimen]]="Air", "ambient", "floral")</f>
        <v>ambient</v>
      </c>
      <c r="N35" s="4">
        <v>0.4604166666666667</v>
      </c>
      <c r="O35" s="4">
        <v>0.49027777777777781</v>
      </c>
      <c r="P35" s="4">
        <v>0.50416666666666665</v>
      </c>
      <c r="Q35">
        <v>2019</v>
      </c>
    </row>
    <row r="36" spans="1:17" x14ac:dyDescent="0.3">
      <c r="A36" t="s">
        <v>140</v>
      </c>
      <c r="B36" s="3" t="s">
        <v>34</v>
      </c>
      <c r="C36" s="1">
        <v>43648</v>
      </c>
      <c r="D36" t="s">
        <v>45</v>
      </c>
      <c r="E36" t="str">
        <f>VLOOKUP(D36,Table1[],2,FALSE)</f>
        <v>Ambient</v>
      </c>
      <c r="F36" t="s">
        <v>48</v>
      </c>
      <c r="M36" t="str">
        <f>IF(Table2[[#This Row],[Specimen]]="Air", "ambient", "floral")</f>
        <v>ambient</v>
      </c>
      <c r="N36" s="4">
        <v>0.39583333333333331</v>
      </c>
      <c r="O36" s="4">
        <v>0.42499999999999999</v>
      </c>
      <c r="P36" s="4">
        <v>0.43888888888888888</v>
      </c>
      <c r="Q36">
        <v>2019</v>
      </c>
    </row>
    <row r="37" spans="1:17" x14ac:dyDescent="0.3">
      <c r="A37" t="s">
        <v>156</v>
      </c>
      <c r="B37" s="3" t="s">
        <v>35</v>
      </c>
      <c r="C37" s="1">
        <v>43648</v>
      </c>
      <c r="D37" t="s">
        <v>87</v>
      </c>
      <c r="E37" t="str">
        <f>VLOOKUP(D37,Table1[],2,FALSE)</f>
        <v>Draba aurea</v>
      </c>
      <c r="F37" t="s">
        <v>51</v>
      </c>
      <c r="G37">
        <v>21</v>
      </c>
      <c r="H37">
        <v>34</v>
      </c>
      <c r="I37">
        <v>5.5079999999999997E-2</v>
      </c>
      <c r="J37">
        <v>14</v>
      </c>
      <c r="K37">
        <v>6</v>
      </c>
      <c r="M37" t="str">
        <f>IF(Table2[[#This Row],[Specimen]]="Air", "ambient", "floral")</f>
        <v>floral</v>
      </c>
      <c r="N37" s="4">
        <v>0.3972222222222222</v>
      </c>
      <c r="O37" s="4">
        <v>0.42708333333333331</v>
      </c>
      <c r="P37" s="4">
        <v>0.44097222222222227</v>
      </c>
      <c r="Q37">
        <v>2019</v>
      </c>
    </row>
    <row r="38" spans="1:17" x14ac:dyDescent="0.3">
      <c r="A38" t="s">
        <v>157</v>
      </c>
      <c r="B38" s="3" t="s">
        <v>36</v>
      </c>
      <c r="C38" s="1">
        <v>43648</v>
      </c>
      <c r="D38" t="s">
        <v>87</v>
      </c>
      <c r="E38" t="str">
        <f>VLOOKUP(D38,Table1[],2,FALSE)</f>
        <v>Draba aurea</v>
      </c>
      <c r="F38" t="s">
        <v>47</v>
      </c>
      <c r="G38">
        <v>20.7</v>
      </c>
      <c r="H38">
        <v>32</v>
      </c>
      <c r="I38">
        <v>4.3779999999999999E-2</v>
      </c>
      <c r="J38">
        <v>13</v>
      </c>
      <c r="K38">
        <v>12</v>
      </c>
      <c r="M38" t="str">
        <f>IF(Table2[[#This Row],[Specimen]]="Air", "ambient", "floral")</f>
        <v>floral</v>
      </c>
      <c r="N38" s="4">
        <v>0.40069444444444446</v>
      </c>
      <c r="O38" s="4">
        <v>0.43055555555555558</v>
      </c>
      <c r="P38" s="4">
        <v>0.44444444444444442</v>
      </c>
      <c r="Q38">
        <v>2019</v>
      </c>
    </row>
    <row r="39" spans="1:17" x14ac:dyDescent="0.3">
      <c r="A39" t="s">
        <v>158</v>
      </c>
      <c r="B39" s="3" t="s">
        <v>37</v>
      </c>
      <c r="C39" s="1">
        <v>43648</v>
      </c>
      <c r="D39" t="s">
        <v>87</v>
      </c>
      <c r="E39" t="str">
        <f>VLOOKUP(D39,Table1[],2,FALSE)</f>
        <v>Draba aurea</v>
      </c>
      <c r="F39" t="s">
        <v>49</v>
      </c>
      <c r="G39">
        <v>19.899999999999999</v>
      </c>
      <c r="H39">
        <v>25</v>
      </c>
      <c r="I39">
        <v>4.4889999999999999E-2</v>
      </c>
      <c r="J39">
        <v>10</v>
      </c>
      <c r="K39">
        <v>12</v>
      </c>
      <c r="M39" t="str">
        <f>IF(Table2[[#This Row],[Specimen]]="Air", "ambient", "floral")</f>
        <v>floral</v>
      </c>
      <c r="N39" s="4">
        <v>0.40486111111111112</v>
      </c>
      <c r="O39" s="4">
        <v>0.43333333333333335</v>
      </c>
      <c r="P39" s="4">
        <v>0.44722222222222219</v>
      </c>
      <c r="Q39">
        <v>2019</v>
      </c>
    </row>
    <row r="40" spans="1:17" x14ac:dyDescent="0.3">
      <c r="A40" t="s">
        <v>137</v>
      </c>
      <c r="B40" s="3" t="s">
        <v>38</v>
      </c>
      <c r="C40" s="1">
        <v>43648</v>
      </c>
      <c r="D40" t="s">
        <v>106</v>
      </c>
      <c r="E40" t="str">
        <f>VLOOKUP(D40,Table1[],2,FALSE)</f>
        <v>Amelanchier alnifolia</v>
      </c>
      <c r="F40" t="s">
        <v>51</v>
      </c>
      <c r="G40">
        <v>2.2000000000000002</v>
      </c>
      <c r="H40">
        <v>34</v>
      </c>
      <c r="I40">
        <v>8.8950000000000001E-2</v>
      </c>
      <c r="J40">
        <v>4</v>
      </c>
      <c r="K40">
        <v>0</v>
      </c>
      <c r="M40" t="str">
        <f>IF(Table2[[#This Row],[Specimen]]="Air", "ambient", "floral")</f>
        <v>floral</v>
      </c>
      <c r="N40" s="4">
        <v>0.41944444444444445</v>
      </c>
      <c r="O40" s="4">
        <v>0.45347222222222222</v>
      </c>
      <c r="P40" s="4">
        <v>0.46736111111111112</v>
      </c>
      <c r="Q40">
        <v>2019</v>
      </c>
    </row>
    <row r="41" spans="1:17" x14ac:dyDescent="0.3">
      <c r="A41" t="s">
        <v>138</v>
      </c>
      <c r="B41" s="3" t="s">
        <v>39</v>
      </c>
      <c r="C41" s="1">
        <v>43648</v>
      </c>
      <c r="D41" t="s">
        <v>106</v>
      </c>
      <c r="E41" t="str">
        <f>VLOOKUP(D41,Table1[],2,FALSE)</f>
        <v>Amelanchier alnifolia</v>
      </c>
      <c r="F41" t="s">
        <v>48</v>
      </c>
      <c r="G41">
        <v>1.7</v>
      </c>
      <c r="H41">
        <v>31</v>
      </c>
      <c r="I41">
        <v>4.9590000000000002E-2</v>
      </c>
      <c r="J41">
        <v>5</v>
      </c>
      <c r="K41">
        <v>0</v>
      </c>
      <c r="M41" t="str">
        <f>IF(Table2[[#This Row],[Specimen]]="Air", "ambient", "floral")</f>
        <v>floral</v>
      </c>
      <c r="N41" s="4">
        <v>0.42083333333333334</v>
      </c>
      <c r="O41" s="4">
        <v>0.45347222222222222</v>
      </c>
      <c r="P41" s="4">
        <v>0.46736111111111112</v>
      </c>
      <c r="Q41">
        <v>2019</v>
      </c>
    </row>
    <row r="42" spans="1:17" x14ac:dyDescent="0.3">
      <c r="A42" t="s">
        <v>146</v>
      </c>
      <c r="B42" s="3" t="s">
        <v>40</v>
      </c>
      <c r="C42" s="1">
        <v>43648</v>
      </c>
      <c r="D42" t="s">
        <v>45</v>
      </c>
      <c r="E42" t="str">
        <f>VLOOKUP(D42,Table1[],2,FALSE)</f>
        <v>Ambient</v>
      </c>
      <c r="F42" t="s">
        <v>47</v>
      </c>
      <c r="M42" t="str">
        <f>IF(Table2[[#This Row],[Specimen]]="Air", "ambient", "floral")</f>
        <v>ambient</v>
      </c>
      <c r="N42" s="4">
        <v>0.4375</v>
      </c>
      <c r="O42" s="4">
        <v>0.46527777777777773</v>
      </c>
      <c r="P42" s="4">
        <v>0.47916666666666669</v>
      </c>
      <c r="Q42">
        <v>2019</v>
      </c>
    </row>
    <row r="43" spans="1:17" x14ac:dyDescent="0.3">
      <c r="A43" t="s">
        <v>147</v>
      </c>
      <c r="B43" s="3" t="s">
        <v>41</v>
      </c>
      <c r="C43" s="1">
        <v>43649</v>
      </c>
      <c r="D43" t="s">
        <v>45</v>
      </c>
      <c r="E43" t="str">
        <f>VLOOKUP(D43,Table1[],2,FALSE)</f>
        <v>Ambient</v>
      </c>
      <c r="F43" t="s">
        <v>48</v>
      </c>
      <c r="M43" t="str">
        <f>IF(Table2[[#This Row],[Specimen]]="Air", "ambient", "floral")</f>
        <v>ambient</v>
      </c>
      <c r="N43" s="4">
        <v>0.41666666666666669</v>
      </c>
      <c r="O43" s="4">
        <v>0.44722222222222219</v>
      </c>
      <c r="P43" s="4">
        <v>0.46111111111111108</v>
      </c>
      <c r="Q43">
        <v>2019</v>
      </c>
    </row>
    <row r="44" spans="1:17" x14ac:dyDescent="0.3">
      <c r="A44" t="s">
        <v>164</v>
      </c>
      <c r="B44" s="3" t="s">
        <v>42</v>
      </c>
      <c r="C44" s="1">
        <v>43649</v>
      </c>
      <c r="D44" t="s">
        <v>108</v>
      </c>
      <c r="E44" t="str">
        <f>VLOOKUP(D44,Table1[],2,FALSE)</f>
        <v>Frasera speciosa</v>
      </c>
      <c r="F44" t="s">
        <v>50</v>
      </c>
      <c r="G44">
        <v>14.3</v>
      </c>
      <c r="H44">
        <v>120</v>
      </c>
      <c r="I44">
        <v>0.14157</v>
      </c>
      <c r="J44">
        <v>1</v>
      </c>
      <c r="K44">
        <v>0</v>
      </c>
      <c r="M44" t="str">
        <f>IF(Table2[[#This Row],[Specimen]]="Air", "ambient", "floral")</f>
        <v>floral</v>
      </c>
      <c r="N44" s="4">
        <v>0.41805555555555557</v>
      </c>
      <c r="O44" s="4">
        <v>0.4513888888888889</v>
      </c>
      <c r="P44" s="4">
        <v>0.46527777777777773</v>
      </c>
      <c r="Q44">
        <v>2019</v>
      </c>
    </row>
    <row r="45" spans="1:17" x14ac:dyDescent="0.3">
      <c r="A45" t="s">
        <v>165</v>
      </c>
      <c r="B45" s="3" t="s">
        <v>110</v>
      </c>
      <c r="C45" s="1">
        <v>43649</v>
      </c>
      <c r="D45" t="s">
        <v>108</v>
      </c>
      <c r="E45" t="str">
        <f>VLOOKUP(D45,Table1[],2,FALSE)</f>
        <v>Frasera speciosa</v>
      </c>
      <c r="F45" t="s">
        <v>47</v>
      </c>
      <c r="G45">
        <v>10.1</v>
      </c>
      <c r="H45">
        <v>136</v>
      </c>
      <c r="I45">
        <v>0.15848000000000001</v>
      </c>
      <c r="J45">
        <v>1</v>
      </c>
      <c r="K45">
        <v>0</v>
      </c>
      <c r="M45" t="str">
        <f>IF(Table2[[#This Row],[Specimen]]="Air", "ambient", "floral")</f>
        <v>floral</v>
      </c>
      <c r="N45" s="4">
        <v>0.42152777777777778</v>
      </c>
      <c r="O45" s="4">
        <v>0.45416666666666666</v>
      </c>
      <c r="P45" s="4">
        <v>0.4680555555555555</v>
      </c>
      <c r="Q45">
        <v>2019</v>
      </c>
    </row>
    <row r="46" spans="1:17" x14ac:dyDescent="0.3">
      <c r="A46" t="s">
        <v>184</v>
      </c>
      <c r="B46" s="3" t="s">
        <v>111</v>
      </c>
      <c r="C46" s="1">
        <v>43649</v>
      </c>
      <c r="D46" t="s">
        <v>98</v>
      </c>
      <c r="E46" t="str">
        <f>VLOOKUP(D46,Table1[],2,FALSE)</f>
        <v>Mahonia repens</v>
      </c>
      <c r="F46" t="s">
        <v>49</v>
      </c>
      <c r="G46">
        <v>0.1</v>
      </c>
      <c r="H46">
        <v>8</v>
      </c>
      <c r="I46">
        <v>0.24962999999999999</v>
      </c>
      <c r="J46">
        <v>21</v>
      </c>
      <c r="K46">
        <v>3</v>
      </c>
      <c r="M46" t="str">
        <f>IF(Table2[[#This Row],[Specimen]]="Air", "ambient", "floral")</f>
        <v>floral</v>
      </c>
      <c r="N46" s="4">
        <v>0.43333333333333335</v>
      </c>
      <c r="O46" s="4">
        <v>0.48125000000000001</v>
      </c>
      <c r="P46" s="4">
        <v>0.49513888888888885</v>
      </c>
      <c r="Q46">
        <v>2019</v>
      </c>
    </row>
    <row r="47" spans="1:17" x14ac:dyDescent="0.3">
      <c r="A47" t="s">
        <v>171</v>
      </c>
      <c r="B47" s="3" t="s">
        <v>112</v>
      </c>
      <c r="C47" s="1">
        <v>43649</v>
      </c>
      <c r="D47" t="s">
        <v>97</v>
      </c>
      <c r="E47" t="str">
        <f>VLOOKUP(D47,Table1[],2,FALSE)</f>
        <v>Lomatium dissectum</v>
      </c>
      <c r="F47" t="s">
        <v>51</v>
      </c>
      <c r="G47">
        <v>5.3</v>
      </c>
      <c r="H47">
        <v>51</v>
      </c>
      <c r="I47">
        <v>0.17413999999999999</v>
      </c>
      <c r="J47">
        <v>113</v>
      </c>
      <c r="K47">
        <v>0</v>
      </c>
      <c r="M47" t="str">
        <f>IF(Table2[[#This Row],[Specimen]]="Air", "ambient", "floral")</f>
        <v>floral</v>
      </c>
      <c r="N47" s="4">
        <v>0.44166666666666665</v>
      </c>
      <c r="O47" s="4">
        <v>0.47638888888888892</v>
      </c>
      <c r="P47" s="4">
        <v>0.49027777777777781</v>
      </c>
      <c r="Q47">
        <v>2019</v>
      </c>
    </row>
    <row r="48" spans="1:17" x14ac:dyDescent="0.3">
      <c r="A48" t="s">
        <v>148</v>
      </c>
      <c r="B48" s="3" t="s">
        <v>113</v>
      </c>
      <c r="C48" s="1">
        <v>43649</v>
      </c>
      <c r="D48" t="s">
        <v>45</v>
      </c>
      <c r="E48" t="str">
        <f>VLOOKUP(D48,Table1[],2,FALSE)</f>
        <v>Ambient</v>
      </c>
      <c r="F48" t="s">
        <v>51</v>
      </c>
      <c r="M48" t="str">
        <f>IF(Table2[[#This Row],[Specimen]]="Air", "ambient", "floral")</f>
        <v>ambient</v>
      </c>
      <c r="N48" s="4">
        <v>0.47916666666666669</v>
      </c>
      <c r="O48" s="4">
        <v>0.51180555555555551</v>
      </c>
      <c r="P48" s="4">
        <v>0.52569444444444446</v>
      </c>
      <c r="Q48">
        <v>2019</v>
      </c>
    </row>
    <row r="49" spans="1:17" x14ac:dyDescent="0.3">
      <c r="A49" t="s">
        <v>149</v>
      </c>
      <c r="B49" s="3" t="s">
        <v>118</v>
      </c>
      <c r="C49" s="1">
        <v>43655</v>
      </c>
      <c r="D49" t="s">
        <v>45</v>
      </c>
      <c r="E49" t="str">
        <f>VLOOKUP(D49,Table1[],2,FALSE)</f>
        <v>Ambient</v>
      </c>
      <c r="F49" t="s">
        <v>48</v>
      </c>
      <c r="M49" t="str">
        <f>IF(Table2[[#This Row],[Specimen]]="Air", "ambient", "floral")</f>
        <v>ambient</v>
      </c>
      <c r="N49" s="4">
        <v>0.39444444444444443</v>
      </c>
      <c r="O49" s="4">
        <v>0.42499999999999999</v>
      </c>
      <c r="P49" s="4">
        <v>0.43888888888888888</v>
      </c>
      <c r="Q49">
        <v>2019</v>
      </c>
    </row>
    <row r="50" spans="1:17" x14ac:dyDescent="0.3">
      <c r="A50" t="s">
        <v>161</v>
      </c>
      <c r="B50" s="3" t="s">
        <v>119</v>
      </c>
      <c r="C50" s="1">
        <v>43655</v>
      </c>
      <c r="D50" t="s">
        <v>88</v>
      </c>
      <c r="E50" t="str">
        <f>VLOOKUP(D50,Table1[],2,FALSE)</f>
        <v>Eriogonum umbellatum</v>
      </c>
      <c r="F50" t="s">
        <v>47</v>
      </c>
      <c r="G50">
        <v>1.2</v>
      </c>
      <c r="H50">
        <v>16</v>
      </c>
      <c r="I50">
        <v>0.10932</v>
      </c>
      <c r="J50">
        <v>23</v>
      </c>
      <c r="K50">
        <v>28</v>
      </c>
      <c r="M50" t="str">
        <f>IF(Table2[[#This Row],[Specimen]]="Air", "ambient", "floral")</f>
        <v>floral</v>
      </c>
      <c r="N50" s="4">
        <v>0.3972222222222222</v>
      </c>
      <c r="O50" s="4">
        <v>0.42708333333333331</v>
      </c>
      <c r="P50" s="4">
        <v>0.44097222222222227</v>
      </c>
      <c r="Q50">
        <v>2019</v>
      </c>
    </row>
    <row r="51" spans="1:17" x14ac:dyDescent="0.3">
      <c r="A51" t="s">
        <v>162</v>
      </c>
      <c r="B51" s="3" t="s">
        <v>120</v>
      </c>
      <c r="C51" s="1">
        <v>43655</v>
      </c>
      <c r="D51" t="s">
        <v>88</v>
      </c>
      <c r="E51" t="str">
        <f>VLOOKUP(D51,Table1[],2,FALSE)</f>
        <v>Eriogonum umbellatum</v>
      </c>
      <c r="F51" t="s">
        <v>50</v>
      </c>
      <c r="G51">
        <v>1.1000000000000001</v>
      </c>
      <c r="H51">
        <v>18</v>
      </c>
      <c r="I51">
        <v>0.11984</v>
      </c>
      <c r="J51">
        <v>18</v>
      </c>
      <c r="K51">
        <v>63</v>
      </c>
      <c r="M51" t="str">
        <f>IF(Table2[[#This Row],[Specimen]]="Air", "ambient", "floral")</f>
        <v>floral</v>
      </c>
      <c r="N51" s="4">
        <v>0.39999999999999997</v>
      </c>
      <c r="O51" s="4">
        <v>0.4291666666666667</v>
      </c>
      <c r="P51" s="4">
        <v>0.44305555555555554</v>
      </c>
      <c r="Q51">
        <v>2019</v>
      </c>
    </row>
    <row r="52" spans="1:17" x14ac:dyDescent="0.3">
      <c r="A52" t="s">
        <v>172</v>
      </c>
      <c r="B52" s="3" t="s">
        <v>121</v>
      </c>
      <c r="C52" s="1">
        <v>43655</v>
      </c>
      <c r="D52" t="s">
        <v>128</v>
      </c>
      <c r="E52" t="str">
        <f>VLOOKUP(D52,Table1[],2,FALSE)</f>
        <v>Lathyrus lanszwartii</v>
      </c>
      <c r="F52" t="s">
        <v>49</v>
      </c>
      <c r="G52">
        <v>2.4</v>
      </c>
      <c r="H52">
        <v>19</v>
      </c>
      <c r="I52">
        <v>0.14838999999999999</v>
      </c>
      <c r="J52">
        <v>6</v>
      </c>
      <c r="K52">
        <v>0</v>
      </c>
      <c r="M52" t="str">
        <f>IF(Table2[[#This Row],[Specimen]]="Air", "ambient", "floral")</f>
        <v>floral</v>
      </c>
      <c r="N52" s="4">
        <v>0.4055555555555555</v>
      </c>
      <c r="O52" s="4">
        <v>0.43472222222222223</v>
      </c>
      <c r="P52" s="4">
        <v>0.44861111111111113</v>
      </c>
      <c r="Q52">
        <v>2019</v>
      </c>
    </row>
    <row r="53" spans="1:17" x14ac:dyDescent="0.3">
      <c r="A53" t="s">
        <v>173</v>
      </c>
      <c r="B53" s="3" t="s">
        <v>122</v>
      </c>
      <c r="C53" s="1">
        <v>43655</v>
      </c>
      <c r="D53" t="s">
        <v>128</v>
      </c>
      <c r="E53" t="str">
        <f>VLOOKUP(D53,Table1[],2,FALSE)</f>
        <v>Lathyrus lanszwartii</v>
      </c>
      <c r="F53" t="s">
        <v>51</v>
      </c>
      <c r="G53">
        <v>2.4</v>
      </c>
      <c r="H53">
        <v>10</v>
      </c>
      <c r="I53">
        <v>4.965E-2</v>
      </c>
      <c r="J53">
        <v>4</v>
      </c>
      <c r="K53">
        <v>0</v>
      </c>
      <c r="M53" t="str">
        <f>IF(Table2[[#This Row],[Specimen]]="Air", "ambient", "floral")</f>
        <v>floral</v>
      </c>
      <c r="N53" s="4">
        <v>0.40763888888888888</v>
      </c>
      <c r="O53" s="4">
        <v>0.4375</v>
      </c>
      <c r="P53" s="4">
        <v>0.4513888888888889</v>
      </c>
      <c r="Q53">
        <v>2019</v>
      </c>
    </row>
    <row r="54" spans="1:17" x14ac:dyDescent="0.3">
      <c r="A54" t="s">
        <v>174</v>
      </c>
      <c r="B54" s="3" t="s">
        <v>123</v>
      </c>
      <c r="C54" s="1">
        <v>43655</v>
      </c>
      <c r="D54" t="s">
        <v>128</v>
      </c>
      <c r="E54" t="str">
        <f>VLOOKUP(D54,Table1[],2,FALSE)</f>
        <v>Lathyrus lanszwartii</v>
      </c>
      <c r="F54" t="s">
        <v>50</v>
      </c>
      <c r="G54">
        <v>2.2999999999999998</v>
      </c>
      <c r="H54">
        <v>18</v>
      </c>
      <c r="I54">
        <v>6.4320000000000002E-2</v>
      </c>
      <c r="J54">
        <v>3</v>
      </c>
      <c r="K54">
        <v>0</v>
      </c>
      <c r="M54" t="str">
        <f>IF(Table2[[#This Row],[Specimen]]="Air", "ambient", "floral")</f>
        <v>floral</v>
      </c>
      <c r="N54" s="4">
        <v>0.41805555555555557</v>
      </c>
      <c r="O54" s="4">
        <v>0.44861111111111113</v>
      </c>
      <c r="P54" s="4">
        <v>0.46249999999999997</v>
      </c>
      <c r="Q54">
        <v>2019</v>
      </c>
    </row>
    <row r="55" spans="1:17" x14ac:dyDescent="0.3">
      <c r="A55" t="s">
        <v>175</v>
      </c>
      <c r="B55" s="3" t="s">
        <v>124</v>
      </c>
      <c r="C55" s="1">
        <v>43655</v>
      </c>
      <c r="D55" t="s">
        <v>128</v>
      </c>
      <c r="E55" t="str">
        <f>VLOOKUP(D55,Table1[],2,FALSE)</f>
        <v>Lathyrus lanszwartii</v>
      </c>
      <c r="F55" t="s">
        <v>47</v>
      </c>
      <c r="G55">
        <v>2.2999999999999998</v>
      </c>
      <c r="H55">
        <v>14</v>
      </c>
      <c r="I55">
        <v>4.929E-2</v>
      </c>
      <c r="J55">
        <v>3</v>
      </c>
      <c r="K55">
        <v>0</v>
      </c>
      <c r="M55" t="str">
        <f>IF(Table2[[#This Row],[Specimen]]="Air", "ambient", "floral")</f>
        <v>floral</v>
      </c>
      <c r="N55" s="4">
        <v>0.41944444444444445</v>
      </c>
      <c r="O55" s="4">
        <v>0.4513888888888889</v>
      </c>
      <c r="P55" s="4">
        <v>0.46527777777777773</v>
      </c>
      <c r="Q55">
        <v>2019</v>
      </c>
    </row>
    <row r="56" spans="1:17" x14ac:dyDescent="0.3">
      <c r="A56" t="s">
        <v>163</v>
      </c>
      <c r="B56" s="3" t="s">
        <v>125</v>
      </c>
      <c r="C56" s="1">
        <v>43655</v>
      </c>
      <c r="D56" t="s">
        <v>88</v>
      </c>
      <c r="E56" t="str">
        <f>VLOOKUP(D56,Table1[],2,FALSE)</f>
        <v>Eriogonum umbellatum</v>
      </c>
      <c r="F56" t="s">
        <v>48</v>
      </c>
      <c r="G56">
        <v>1.3</v>
      </c>
      <c r="H56">
        <v>22</v>
      </c>
      <c r="I56">
        <v>0.18224000000000001</v>
      </c>
      <c r="J56">
        <v>29</v>
      </c>
      <c r="K56">
        <v>41</v>
      </c>
      <c r="M56" t="str">
        <f>IF(Table2[[#This Row],[Specimen]]="Air", "ambient", "floral")</f>
        <v>floral</v>
      </c>
      <c r="N56" s="4">
        <v>0.46319444444444446</v>
      </c>
      <c r="O56" s="4">
        <v>0.49374999999999997</v>
      </c>
      <c r="P56" s="4">
        <v>0.50763888888888886</v>
      </c>
      <c r="Q56">
        <v>2019</v>
      </c>
    </row>
    <row r="57" spans="1:17" x14ac:dyDescent="0.3">
      <c r="A57" t="s">
        <v>166</v>
      </c>
      <c r="B57" s="3" t="s">
        <v>126</v>
      </c>
      <c r="C57" s="1">
        <v>43655</v>
      </c>
      <c r="D57" t="s">
        <v>130</v>
      </c>
      <c r="E57" t="str">
        <f>VLOOKUP(D57,Table1[],2,FALSE)</f>
        <v>Fragaria virginiana</v>
      </c>
      <c r="F57" t="s">
        <v>49</v>
      </c>
      <c r="G57">
        <v>1.7</v>
      </c>
      <c r="H57">
        <v>4</v>
      </c>
      <c r="I57">
        <v>3.1510000000000003E-2</v>
      </c>
      <c r="J57">
        <v>1</v>
      </c>
      <c r="K57">
        <v>2</v>
      </c>
      <c r="M57" t="str">
        <f>IF(Table2[[#This Row],[Specimen]]="Air", "ambient", "floral")</f>
        <v>floral</v>
      </c>
      <c r="N57" s="4">
        <v>0.46666666666666662</v>
      </c>
      <c r="O57" s="4">
        <v>0.49722222222222223</v>
      </c>
      <c r="P57" s="4">
        <v>0.51111111111111118</v>
      </c>
      <c r="Q57">
        <v>2019</v>
      </c>
    </row>
    <row r="58" spans="1:17" x14ac:dyDescent="0.3">
      <c r="A58" t="s">
        <v>150</v>
      </c>
      <c r="B58" s="3" t="s">
        <v>127</v>
      </c>
      <c r="C58" s="1">
        <v>43655</v>
      </c>
      <c r="D58" t="s">
        <v>45</v>
      </c>
      <c r="E58" t="str">
        <f>VLOOKUP(D58,Table1[],2,FALSE)</f>
        <v>Ambient</v>
      </c>
      <c r="F58" t="s">
        <v>47</v>
      </c>
      <c r="M58" t="str">
        <f>IF(Table2[[#This Row],[Specimen]]="Air", "ambient", "floral")</f>
        <v>ambient</v>
      </c>
      <c r="N58" s="4">
        <v>0.47500000000000003</v>
      </c>
      <c r="O58" s="4">
        <v>0.50416666666666665</v>
      </c>
      <c r="P58" s="4">
        <v>0.5180555555555556</v>
      </c>
      <c r="Q58">
        <v>2019</v>
      </c>
    </row>
    <row r="59" spans="1:17" x14ac:dyDescent="0.3">
      <c r="A59" t="s">
        <v>223</v>
      </c>
      <c r="B59" s="3" t="s">
        <v>194</v>
      </c>
      <c r="C59" s="1">
        <v>43661</v>
      </c>
      <c r="D59" t="s">
        <v>45</v>
      </c>
      <c r="E59" t="str">
        <f>VLOOKUP(D59,Table1[],2,FALSE)</f>
        <v>Ambient</v>
      </c>
      <c r="F59" t="s">
        <v>51</v>
      </c>
      <c r="M59" t="str">
        <f>IF(Table2[[#This Row],[Specimen]]="Air", "ambient", "floral")</f>
        <v>ambient</v>
      </c>
      <c r="N59" s="4">
        <v>0.40347222222222223</v>
      </c>
      <c r="O59" s="4">
        <v>0.43472222222222223</v>
      </c>
      <c r="P59" s="4">
        <v>0.44861111111111113</v>
      </c>
      <c r="Q59">
        <v>2019</v>
      </c>
    </row>
    <row r="60" spans="1:17" x14ac:dyDescent="0.3">
      <c r="A60" t="s">
        <v>225</v>
      </c>
      <c r="B60" s="3" t="s">
        <v>195</v>
      </c>
      <c r="C60" s="1">
        <v>43661</v>
      </c>
      <c r="D60" t="s">
        <v>88</v>
      </c>
      <c r="E60" t="str">
        <f>VLOOKUP(D60,Table1[],2,FALSE)</f>
        <v>Eriogonum umbellatum</v>
      </c>
      <c r="F60" t="s">
        <v>48</v>
      </c>
      <c r="G60">
        <v>0</v>
      </c>
      <c r="H60">
        <v>11</v>
      </c>
      <c r="I60">
        <v>0.15214</v>
      </c>
      <c r="J60">
        <v>62</v>
      </c>
      <c r="K60">
        <v>83</v>
      </c>
      <c r="M60" t="str">
        <f>IF(Table2[[#This Row],[Specimen]]="Air", "ambient", "floral")</f>
        <v>floral</v>
      </c>
      <c r="N60" s="4">
        <v>0.40763888888888888</v>
      </c>
      <c r="O60" s="4">
        <v>0.4368055555555555</v>
      </c>
      <c r="P60" s="4">
        <v>0.45069444444444445</v>
      </c>
      <c r="Q60">
        <v>2019</v>
      </c>
    </row>
    <row r="61" spans="1:17" x14ac:dyDescent="0.3">
      <c r="A61" t="s">
        <v>226</v>
      </c>
      <c r="B61" s="3" t="s">
        <v>196</v>
      </c>
      <c r="C61" s="1">
        <v>43661</v>
      </c>
      <c r="D61" t="s">
        <v>88</v>
      </c>
      <c r="E61" t="str">
        <f>VLOOKUP(D61,Table1[],2,FALSE)</f>
        <v>Eriogonum umbellatum</v>
      </c>
      <c r="F61" t="s">
        <v>47</v>
      </c>
      <c r="G61">
        <v>0</v>
      </c>
      <c r="H61">
        <v>12</v>
      </c>
      <c r="I61">
        <v>0.27528000000000002</v>
      </c>
      <c r="J61">
        <v>109</v>
      </c>
      <c r="K61">
        <v>32</v>
      </c>
      <c r="M61" t="str">
        <f>IF(Table2[[#This Row],[Specimen]]="Air", "ambient", "floral")</f>
        <v>floral</v>
      </c>
      <c r="N61" s="4">
        <v>0.41180555555555554</v>
      </c>
      <c r="O61" s="4">
        <v>0.44166666666666665</v>
      </c>
      <c r="P61" s="4">
        <v>0.45555555555555555</v>
      </c>
      <c r="Q61">
        <v>2019</v>
      </c>
    </row>
    <row r="62" spans="1:17" x14ac:dyDescent="0.3">
      <c r="A62" t="s">
        <v>219</v>
      </c>
      <c r="B62" s="3" t="s">
        <v>197</v>
      </c>
      <c r="C62" s="1">
        <v>43661</v>
      </c>
      <c r="D62" t="s">
        <v>79</v>
      </c>
      <c r="E62" t="str">
        <f>VLOOKUP(D62,Table1[],2,FALSE)</f>
        <v>Arenaria congesta</v>
      </c>
      <c r="F62" t="s">
        <v>50</v>
      </c>
      <c r="G62">
        <v>0</v>
      </c>
      <c r="H62">
        <v>23</v>
      </c>
      <c r="I62">
        <v>8.906E-2</v>
      </c>
      <c r="J62">
        <v>9</v>
      </c>
      <c r="K62">
        <v>16</v>
      </c>
      <c r="M62" t="str">
        <f>IF(Table2[[#This Row],[Specimen]]="Air", "ambient", "floral")</f>
        <v>floral</v>
      </c>
      <c r="N62" s="4">
        <v>0.41388888888888892</v>
      </c>
      <c r="O62" s="4">
        <v>0.44375000000000003</v>
      </c>
      <c r="P62" s="4">
        <v>0.45763888888888887</v>
      </c>
      <c r="Q62">
        <v>2019</v>
      </c>
    </row>
    <row r="63" spans="1:17" x14ac:dyDescent="0.3">
      <c r="A63" t="s">
        <v>220</v>
      </c>
      <c r="B63" s="3" t="s">
        <v>198</v>
      </c>
      <c r="C63" s="1">
        <v>43661</v>
      </c>
      <c r="D63" t="s">
        <v>79</v>
      </c>
      <c r="E63" t="str">
        <f>VLOOKUP(D63,Table1[],2,FALSE)</f>
        <v>Arenaria congesta</v>
      </c>
      <c r="F63" t="s">
        <v>49</v>
      </c>
      <c r="G63">
        <v>0</v>
      </c>
      <c r="H63">
        <v>19</v>
      </c>
      <c r="I63">
        <v>4.8770000000000001E-2</v>
      </c>
      <c r="J63">
        <v>7</v>
      </c>
      <c r="K63">
        <v>12</v>
      </c>
      <c r="M63" t="str">
        <f>IF(Table2[[#This Row],[Specimen]]="Air", "ambient", "floral")</f>
        <v>floral</v>
      </c>
      <c r="N63" s="4">
        <v>0.41805555555555557</v>
      </c>
      <c r="O63" s="4">
        <v>0.44791666666666669</v>
      </c>
      <c r="P63" s="4">
        <v>0.46180555555555558</v>
      </c>
      <c r="Q63">
        <v>2019</v>
      </c>
    </row>
    <row r="64" spans="1:17" x14ac:dyDescent="0.3">
      <c r="A64" t="s">
        <v>221</v>
      </c>
      <c r="B64" s="3" t="s">
        <v>199</v>
      </c>
      <c r="C64" s="1">
        <v>43661</v>
      </c>
      <c r="D64" t="s">
        <v>79</v>
      </c>
      <c r="E64" t="str">
        <f>VLOOKUP(D64,Table1[],2,FALSE)</f>
        <v>Arenaria congesta</v>
      </c>
      <c r="F64" t="s">
        <v>51</v>
      </c>
      <c r="G64">
        <v>0</v>
      </c>
      <c r="H64">
        <v>26</v>
      </c>
      <c r="I64">
        <v>0.19194</v>
      </c>
      <c r="J64">
        <v>18</v>
      </c>
      <c r="K64">
        <v>45</v>
      </c>
      <c r="M64" t="str">
        <f>IF(Table2[[#This Row],[Specimen]]="Air", "ambient", "floral")</f>
        <v>floral</v>
      </c>
      <c r="N64" s="4">
        <v>0.43958333333333338</v>
      </c>
      <c r="O64" s="4">
        <v>0.47013888888888888</v>
      </c>
      <c r="P64" s="4">
        <v>0.48402777777777778</v>
      </c>
      <c r="Q64">
        <v>2019</v>
      </c>
    </row>
    <row r="65" spans="1:17" x14ac:dyDescent="0.3">
      <c r="A65" t="s">
        <v>222</v>
      </c>
      <c r="B65" s="3" t="s">
        <v>200</v>
      </c>
      <c r="C65" s="1">
        <v>43661</v>
      </c>
      <c r="D65" t="s">
        <v>79</v>
      </c>
      <c r="E65" t="str">
        <f>VLOOKUP(D65,Table1[],2,FALSE)</f>
        <v>Arenaria congesta</v>
      </c>
      <c r="F65" t="s">
        <v>48</v>
      </c>
      <c r="G65">
        <v>0</v>
      </c>
      <c r="H65">
        <v>23</v>
      </c>
      <c r="I65">
        <v>3.9350000000000003E-2</v>
      </c>
      <c r="J65">
        <v>5</v>
      </c>
      <c r="K65">
        <v>8</v>
      </c>
      <c r="M65" t="str">
        <f>IF(Table2[[#This Row],[Specimen]]="Air", "ambient", "floral")</f>
        <v>floral</v>
      </c>
      <c r="N65" s="4">
        <v>0.4465277777777778</v>
      </c>
      <c r="O65" s="4">
        <v>0.4770833333333333</v>
      </c>
      <c r="P65" s="4">
        <v>0.4909722222222222</v>
      </c>
      <c r="Q65">
        <v>2019</v>
      </c>
    </row>
    <row r="66" spans="1:17" x14ac:dyDescent="0.3">
      <c r="A66" t="s">
        <v>229</v>
      </c>
      <c r="B66" s="3" t="s">
        <v>201</v>
      </c>
      <c r="C66" s="1">
        <v>43661</v>
      </c>
      <c r="D66" t="s">
        <v>91</v>
      </c>
      <c r="E66" t="str">
        <f>VLOOKUP(D66,Table1[],2,FALSE)</f>
        <v>Potentilla hippiana</v>
      </c>
      <c r="F66" t="s">
        <v>47</v>
      </c>
      <c r="G66">
        <v>0.2</v>
      </c>
      <c r="H66">
        <v>17</v>
      </c>
      <c r="I66">
        <v>0.12989999999999999</v>
      </c>
      <c r="J66">
        <v>2</v>
      </c>
      <c r="K66">
        <v>9</v>
      </c>
      <c r="M66" t="str">
        <f>IF(Table2[[#This Row],[Specimen]]="Air", "ambient", "floral")</f>
        <v>floral</v>
      </c>
      <c r="N66" s="4">
        <v>0.47291666666666665</v>
      </c>
      <c r="O66" s="4">
        <v>0.50277777777777777</v>
      </c>
      <c r="P66" s="4">
        <v>0.51666666666666672</v>
      </c>
      <c r="Q66">
        <v>2019</v>
      </c>
    </row>
    <row r="67" spans="1:17" x14ac:dyDescent="0.3">
      <c r="A67" t="s">
        <v>227</v>
      </c>
      <c r="B67" s="3" t="s">
        <v>202</v>
      </c>
      <c r="C67" s="1">
        <v>43661</v>
      </c>
      <c r="D67" t="s">
        <v>193</v>
      </c>
      <c r="E67" t="str">
        <f>VLOOKUP(D67,Table1[],2,FALSE)</f>
        <v>Vicia americana</v>
      </c>
      <c r="F67" t="s">
        <v>50</v>
      </c>
      <c r="G67">
        <v>0</v>
      </c>
      <c r="H67">
        <v>18</v>
      </c>
      <c r="I67">
        <v>4.5670000000000002E-2</v>
      </c>
      <c r="J67">
        <v>6</v>
      </c>
      <c r="K67">
        <v>0</v>
      </c>
      <c r="M67" t="str">
        <f>IF(Table2[[#This Row],[Specimen]]="Air", "ambient", "floral")</f>
        <v>floral</v>
      </c>
      <c r="N67" s="4">
        <v>0.47500000000000003</v>
      </c>
      <c r="O67" s="4">
        <v>0.50486111111111109</v>
      </c>
      <c r="P67" s="4">
        <v>0.51874999999999993</v>
      </c>
      <c r="Q67">
        <v>2019</v>
      </c>
    </row>
    <row r="68" spans="1:17" x14ac:dyDescent="0.3">
      <c r="A68" t="s">
        <v>228</v>
      </c>
      <c r="B68" s="3" t="s">
        <v>203</v>
      </c>
      <c r="C68" s="1">
        <v>43661</v>
      </c>
      <c r="D68" t="s">
        <v>193</v>
      </c>
      <c r="E68" t="str">
        <f>VLOOKUP(D68,Table1[],2,FALSE)</f>
        <v>Vicia americana</v>
      </c>
      <c r="F68" t="s">
        <v>49</v>
      </c>
      <c r="G68">
        <v>0.8</v>
      </c>
      <c r="H68">
        <v>26</v>
      </c>
      <c r="I68">
        <v>2.7550000000000002E-2</v>
      </c>
      <c r="J68">
        <v>4</v>
      </c>
      <c r="K68">
        <v>0</v>
      </c>
      <c r="L68" t="s">
        <v>205</v>
      </c>
      <c r="M68" t="str">
        <f>IF(Table2[[#This Row],[Specimen]]="Air", "ambient", "floral")</f>
        <v>floral</v>
      </c>
      <c r="N68" s="4">
        <v>0.48333333333333334</v>
      </c>
      <c r="O68" s="4">
        <v>0.51250000000000007</v>
      </c>
      <c r="P68" s="4">
        <v>0.52638888888888891</v>
      </c>
      <c r="Q68">
        <v>2019</v>
      </c>
    </row>
    <row r="69" spans="1:17" x14ac:dyDescent="0.3">
      <c r="A69" t="s">
        <v>224</v>
      </c>
      <c r="B69" s="3" t="s">
        <v>204</v>
      </c>
      <c r="C69" s="1">
        <v>43661</v>
      </c>
      <c r="D69" t="s">
        <v>45</v>
      </c>
      <c r="E69" t="str">
        <f>VLOOKUP(D69,Table1[],2,FALSE)</f>
        <v>Ambient</v>
      </c>
      <c r="F69" t="s">
        <v>51</v>
      </c>
      <c r="M69" t="str">
        <f>IF(Table2[[#This Row],[Specimen]]="Air", "ambient", "floral")</f>
        <v>ambient</v>
      </c>
      <c r="N69" s="4">
        <v>0.48888888888888887</v>
      </c>
      <c r="O69" s="4">
        <v>0.52152777777777781</v>
      </c>
      <c r="P69" s="4">
        <v>0.53541666666666665</v>
      </c>
      <c r="Q69">
        <v>2019</v>
      </c>
    </row>
    <row r="70" spans="1:17" x14ac:dyDescent="0.3">
      <c r="A70" t="s">
        <v>279</v>
      </c>
      <c r="B70" s="3" t="s">
        <v>208</v>
      </c>
      <c r="C70" s="1">
        <v>43664</v>
      </c>
      <c r="D70" t="s">
        <v>45</v>
      </c>
      <c r="E70" t="str">
        <f>VLOOKUP(D70,Table1[],2,FALSE)</f>
        <v>Ambient</v>
      </c>
      <c r="F70" t="s">
        <v>48</v>
      </c>
      <c r="M70" t="str">
        <f>IF(Table2[[#This Row],[Specimen]]="Air", "ambient", "floral")</f>
        <v>ambient</v>
      </c>
      <c r="N70" s="4">
        <v>0.4069444444444445</v>
      </c>
      <c r="O70" s="4">
        <v>0.43611111111111112</v>
      </c>
      <c r="P70" s="4">
        <v>0.45</v>
      </c>
      <c r="Q70">
        <v>2019</v>
      </c>
    </row>
    <row r="71" spans="1:17" x14ac:dyDescent="0.3">
      <c r="A71" t="s">
        <v>298</v>
      </c>
      <c r="B71" s="3" t="s">
        <v>209</v>
      </c>
      <c r="C71" s="1">
        <v>43664</v>
      </c>
      <c r="D71" t="s">
        <v>82</v>
      </c>
      <c r="E71" t="str">
        <f>VLOOKUP(D71,Table1[],2,FALSE)</f>
        <v>Eriogonum subalpinum</v>
      </c>
      <c r="F71" t="s">
        <v>50</v>
      </c>
      <c r="G71">
        <v>1.2</v>
      </c>
      <c r="H71">
        <v>41</v>
      </c>
      <c r="I71">
        <v>4.5400000000000003E-2</v>
      </c>
      <c r="J71">
        <v>41</v>
      </c>
      <c r="K71">
        <v>16</v>
      </c>
      <c r="M71" t="str">
        <f>IF(Table2[[#This Row],[Specimen]]="Air", "ambient", "floral")</f>
        <v>floral</v>
      </c>
      <c r="N71" s="4">
        <v>0.41180555555555554</v>
      </c>
      <c r="O71" s="4">
        <v>0.44097222222222227</v>
      </c>
      <c r="P71" s="4">
        <v>0.4548611111111111</v>
      </c>
      <c r="Q71">
        <v>2019</v>
      </c>
    </row>
    <row r="72" spans="1:17" x14ac:dyDescent="0.3">
      <c r="A72" t="s">
        <v>299</v>
      </c>
      <c r="B72" s="3" t="s">
        <v>210</v>
      </c>
      <c r="C72" s="1">
        <v>43664</v>
      </c>
      <c r="D72" t="s">
        <v>82</v>
      </c>
      <c r="E72" t="str">
        <f>VLOOKUP(D72,Table1[],2,FALSE)</f>
        <v>Eriogonum subalpinum</v>
      </c>
      <c r="F72" t="s">
        <v>51</v>
      </c>
      <c r="G72">
        <v>2.8</v>
      </c>
      <c r="H72">
        <v>24</v>
      </c>
      <c r="I72">
        <v>0.18345</v>
      </c>
      <c r="J72">
        <v>107</v>
      </c>
      <c r="K72">
        <v>111</v>
      </c>
      <c r="L72" t="s">
        <v>217</v>
      </c>
      <c r="M72" t="str">
        <f>IF(Table2[[#This Row],[Specimen]]="Air", "ambient", "floral")</f>
        <v>floral</v>
      </c>
      <c r="N72" s="4">
        <v>0.41597222222222219</v>
      </c>
      <c r="O72" s="4">
        <v>0.4458333333333333</v>
      </c>
      <c r="P72" s="4">
        <v>0.4597222222222222</v>
      </c>
      <c r="Q72">
        <v>2019</v>
      </c>
    </row>
    <row r="73" spans="1:17" x14ac:dyDescent="0.3">
      <c r="A73" t="s">
        <v>300</v>
      </c>
      <c r="B73" s="3" t="s">
        <v>211</v>
      </c>
      <c r="C73" s="1">
        <v>43664</v>
      </c>
      <c r="D73" t="s">
        <v>82</v>
      </c>
      <c r="E73" t="str">
        <f>VLOOKUP(D73,Table1[],2,FALSE)</f>
        <v>Eriogonum subalpinum</v>
      </c>
      <c r="F73" t="s">
        <v>49</v>
      </c>
      <c r="G73">
        <v>2.8</v>
      </c>
      <c r="H73">
        <v>32</v>
      </c>
      <c r="I73">
        <v>0.13739000000000001</v>
      </c>
      <c r="J73">
        <v>85</v>
      </c>
      <c r="K73">
        <v>91</v>
      </c>
      <c r="M73" t="str">
        <f>IF(Table2[[#This Row],[Specimen]]="Air", "ambient", "floral")</f>
        <v>floral</v>
      </c>
      <c r="N73" s="4">
        <v>0.41805555555555557</v>
      </c>
      <c r="O73" s="4">
        <v>0.44861111111111113</v>
      </c>
      <c r="P73" s="4">
        <v>0.46249999999999997</v>
      </c>
      <c r="Q73">
        <v>2019</v>
      </c>
    </row>
    <row r="74" spans="1:17" x14ac:dyDescent="0.3">
      <c r="A74" t="s">
        <v>301</v>
      </c>
      <c r="B74" s="3" t="s">
        <v>212</v>
      </c>
      <c r="C74" s="1">
        <v>43664</v>
      </c>
      <c r="D74" t="s">
        <v>82</v>
      </c>
      <c r="E74" t="str">
        <f>VLOOKUP(D74,Table1[],2,FALSE)</f>
        <v>Eriogonum subalpinum</v>
      </c>
      <c r="F74" t="s">
        <v>47</v>
      </c>
      <c r="G74">
        <v>2.1</v>
      </c>
      <c r="H74">
        <v>33</v>
      </c>
      <c r="I74">
        <v>0.24374000000000001</v>
      </c>
      <c r="J74">
        <v>167</v>
      </c>
      <c r="K74">
        <v>161</v>
      </c>
      <c r="M74" t="str">
        <f>IF(Table2[[#This Row],[Specimen]]="Air", "ambient", "floral")</f>
        <v>floral</v>
      </c>
      <c r="N74" s="4">
        <v>0.42152777777777778</v>
      </c>
      <c r="O74" s="4">
        <v>0.45</v>
      </c>
      <c r="P74" s="4">
        <v>0.46388888888888885</v>
      </c>
      <c r="Q74">
        <v>2019</v>
      </c>
    </row>
    <row r="75" spans="1:17" x14ac:dyDescent="0.3">
      <c r="A75" t="s">
        <v>302</v>
      </c>
      <c r="B75" s="3" t="s">
        <v>213</v>
      </c>
      <c r="C75" s="1">
        <v>43664</v>
      </c>
      <c r="D75" t="s">
        <v>94</v>
      </c>
      <c r="E75" t="str">
        <f>VLOOKUP(D75,Table1[],2,FALSE)</f>
        <v>Castilleja sulphurea</v>
      </c>
      <c r="F75" t="s">
        <v>49</v>
      </c>
      <c r="G75">
        <v>0.9</v>
      </c>
      <c r="H75">
        <v>42</v>
      </c>
      <c r="I75">
        <v>0.26995000000000002</v>
      </c>
      <c r="J75">
        <v>10</v>
      </c>
      <c r="K75">
        <v>4</v>
      </c>
      <c r="M75" t="str">
        <f>IF(Table2[[#This Row],[Specimen]]="Air", "ambient", "floral")</f>
        <v>floral</v>
      </c>
      <c r="N75" s="4">
        <v>0.47500000000000003</v>
      </c>
      <c r="O75" s="4">
        <v>0.50347222222222221</v>
      </c>
      <c r="P75" s="4">
        <v>0.51736111111111105</v>
      </c>
      <c r="Q75">
        <v>2019</v>
      </c>
    </row>
    <row r="76" spans="1:17" x14ac:dyDescent="0.3">
      <c r="A76" t="s">
        <v>303</v>
      </c>
      <c r="B76" s="3" t="s">
        <v>214</v>
      </c>
      <c r="C76" s="1">
        <v>43664</v>
      </c>
      <c r="D76" t="s">
        <v>94</v>
      </c>
      <c r="E76" t="str">
        <f>VLOOKUP(D76,Table1[],2,FALSE)</f>
        <v>Castilleja sulphurea</v>
      </c>
      <c r="F76" t="s">
        <v>47</v>
      </c>
      <c r="G76">
        <v>0.2</v>
      </c>
      <c r="H76">
        <v>47</v>
      </c>
      <c r="I76">
        <v>0.21565000000000001</v>
      </c>
      <c r="J76">
        <v>12</v>
      </c>
      <c r="K76">
        <v>2</v>
      </c>
      <c r="L76" t="s">
        <v>218</v>
      </c>
      <c r="M76" t="str">
        <f>IF(Table2[[#This Row],[Specimen]]="Air", "ambient", "floral")</f>
        <v>floral</v>
      </c>
      <c r="N76" s="4">
        <v>0.4770833333333333</v>
      </c>
      <c r="O76" s="4">
        <v>0.50624999999999998</v>
      </c>
      <c r="P76" s="4">
        <v>0.52013888888888882</v>
      </c>
      <c r="Q76">
        <v>2019</v>
      </c>
    </row>
    <row r="77" spans="1:17" x14ac:dyDescent="0.3">
      <c r="A77" t="s">
        <v>304</v>
      </c>
      <c r="B77" s="3" t="s">
        <v>215</v>
      </c>
      <c r="C77" s="1">
        <v>43664</v>
      </c>
      <c r="D77" t="s">
        <v>94</v>
      </c>
      <c r="E77" t="str">
        <f>VLOOKUP(D77,Table1[],2,FALSE)</f>
        <v>Castilleja sulphurea</v>
      </c>
      <c r="F77" t="s">
        <v>51</v>
      </c>
      <c r="G77">
        <v>0.5</v>
      </c>
      <c r="H77">
        <v>44</v>
      </c>
      <c r="I77">
        <v>0.29221999999999998</v>
      </c>
      <c r="J77">
        <v>12</v>
      </c>
      <c r="K77">
        <v>1</v>
      </c>
      <c r="M77" t="str">
        <f>IF(Table2[[#This Row],[Specimen]]="Air", "ambient", "floral")</f>
        <v>floral</v>
      </c>
      <c r="N77" s="4">
        <v>0.47847222222222219</v>
      </c>
      <c r="O77" s="4">
        <v>0.5083333333333333</v>
      </c>
      <c r="P77" s="4">
        <v>0.52222222222222225</v>
      </c>
      <c r="Q77">
        <v>2019</v>
      </c>
    </row>
    <row r="78" spans="1:17" x14ac:dyDescent="0.3">
      <c r="A78" t="s">
        <v>280</v>
      </c>
      <c r="B78" s="3" t="s">
        <v>216</v>
      </c>
      <c r="C78" s="1">
        <v>43664</v>
      </c>
      <c r="D78" t="s">
        <v>45</v>
      </c>
      <c r="E78" t="str">
        <f>VLOOKUP(D78,Table1[],2,FALSE)</f>
        <v>Ambient</v>
      </c>
      <c r="F78" t="s">
        <v>50</v>
      </c>
      <c r="M78" t="str">
        <f>IF(Table2[[#This Row],[Specimen]]="Air", "ambient", "floral")</f>
        <v>ambient</v>
      </c>
      <c r="N78" s="4">
        <v>0.48055555555555557</v>
      </c>
      <c r="O78" s="4">
        <v>0.51041666666666663</v>
      </c>
      <c r="P78" s="4">
        <v>0.52430555555555558</v>
      </c>
      <c r="Q78">
        <v>2019</v>
      </c>
    </row>
    <row r="79" spans="1:17" x14ac:dyDescent="0.3">
      <c r="A79" t="s">
        <v>281</v>
      </c>
      <c r="B79" s="3">
        <v>77</v>
      </c>
      <c r="C79" s="1">
        <v>43665</v>
      </c>
      <c r="D79" t="s">
        <v>45</v>
      </c>
      <c r="E79" t="str">
        <f>VLOOKUP(D79,Table1[],2,FALSE)</f>
        <v>Ambient</v>
      </c>
      <c r="F79" t="s">
        <v>51</v>
      </c>
      <c r="M79" t="str">
        <f>IF(Table2[[#This Row],[Specimen]]="Air", "ambient", "floral")</f>
        <v>ambient</v>
      </c>
      <c r="N79" s="4">
        <v>0.4458333333333333</v>
      </c>
      <c r="O79" s="4">
        <v>0.47500000000000003</v>
      </c>
      <c r="P79" s="4">
        <v>0.48888888888888887</v>
      </c>
      <c r="Q79">
        <v>2019</v>
      </c>
    </row>
    <row r="80" spans="1:17" x14ac:dyDescent="0.3">
      <c r="A80" t="s">
        <v>288</v>
      </c>
      <c r="B80" s="3">
        <v>78</v>
      </c>
      <c r="C80" s="1">
        <v>43665</v>
      </c>
      <c r="D80" t="s">
        <v>81</v>
      </c>
      <c r="E80" t="str">
        <f>VLOOKUP(D80,Table1[],2,FALSE)</f>
        <v>Campanula rotundifolia</v>
      </c>
      <c r="F80" t="s">
        <v>50</v>
      </c>
      <c r="G80">
        <v>0</v>
      </c>
      <c r="H80">
        <v>20</v>
      </c>
      <c r="I80">
        <v>1.1350000000000001E-2</v>
      </c>
      <c r="J80">
        <v>1</v>
      </c>
      <c r="K80">
        <v>0</v>
      </c>
      <c r="M80" t="str">
        <f>IF(Table2[[#This Row],[Specimen]]="Air", "ambient", "floral")</f>
        <v>floral</v>
      </c>
      <c r="N80" s="4">
        <v>0.45</v>
      </c>
      <c r="O80" s="4">
        <v>0.47847222222222219</v>
      </c>
      <c r="P80" s="4">
        <v>0.49236111111111108</v>
      </c>
      <c r="Q80">
        <v>2019</v>
      </c>
    </row>
    <row r="81" spans="1:17" x14ac:dyDescent="0.3">
      <c r="A81" t="s">
        <v>289</v>
      </c>
      <c r="B81" s="3">
        <v>79</v>
      </c>
      <c r="C81" s="1">
        <v>43665</v>
      </c>
      <c r="D81" t="s">
        <v>81</v>
      </c>
      <c r="E81" t="str">
        <f>VLOOKUP(D81,Table1[],2,FALSE)</f>
        <v>Campanula rotundifolia</v>
      </c>
      <c r="F81" t="s">
        <v>47</v>
      </c>
      <c r="G81">
        <v>0</v>
      </c>
      <c r="H81">
        <v>23</v>
      </c>
      <c r="I81">
        <v>1.4319999999999999E-2</v>
      </c>
      <c r="J81">
        <v>1</v>
      </c>
      <c r="K81">
        <v>0</v>
      </c>
      <c r="M81" t="str">
        <f>IF(Table2[[#This Row],[Specimen]]="Air", "ambient", "floral")</f>
        <v>floral</v>
      </c>
      <c r="N81" s="4">
        <v>0.45208333333333334</v>
      </c>
      <c r="O81" s="4">
        <v>0.48194444444444445</v>
      </c>
      <c r="P81" s="4">
        <v>0.49583333333333335</v>
      </c>
      <c r="Q81">
        <v>2019</v>
      </c>
    </row>
    <row r="82" spans="1:17" x14ac:dyDescent="0.3">
      <c r="A82" t="s">
        <v>290</v>
      </c>
      <c r="B82" s="3">
        <v>80</v>
      </c>
      <c r="C82" s="1">
        <v>43665</v>
      </c>
      <c r="D82" t="s">
        <v>81</v>
      </c>
      <c r="E82" t="str">
        <f>VLOOKUP(D82,Table1[],2,FALSE)</f>
        <v>Campanula rotundifolia</v>
      </c>
      <c r="F82" t="s">
        <v>49</v>
      </c>
      <c r="G82">
        <v>0.5</v>
      </c>
      <c r="H82">
        <v>24</v>
      </c>
      <c r="I82">
        <v>1.4279999999999999E-2</v>
      </c>
      <c r="J82">
        <v>1</v>
      </c>
      <c r="K82">
        <v>0</v>
      </c>
      <c r="M82" t="str">
        <f>IF(Table2[[#This Row],[Specimen]]="Air", "ambient", "floral")</f>
        <v>floral</v>
      </c>
      <c r="N82" s="4">
        <v>0.4548611111111111</v>
      </c>
      <c r="O82" s="4">
        <v>0.48402777777777778</v>
      </c>
      <c r="P82" s="4">
        <v>0.49791666666666662</v>
      </c>
      <c r="Q82">
        <v>2019</v>
      </c>
    </row>
    <row r="83" spans="1:17" x14ac:dyDescent="0.3">
      <c r="A83" t="s">
        <v>291</v>
      </c>
      <c r="B83" s="3">
        <v>81</v>
      </c>
      <c r="C83" s="1">
        <v>43665</v>
      </c>
      <c r="D83" t="s">
        <v>81</v>
      </c>
      <c r="E83" t="str">
        <f>VLOOKUP(D83,Table1[],2,FALSE)</f>
        <v>Campanula rotundifolia</v>
      </c>
      <c r="F83" t="s">
        <v>48</v>
      </c>
      <c r="G83">
        <v>0</v>
      </c>
      <c r="H83">
        <v>25</v>
      </c>
      <c r="I83">
        <v>1.285E-2</v>
      </c>
      <c r="J83">
        <v>1</v>
      </c>
      <c r="K83">
        <v>0</v>
      </c>
      <c r="M83" t="str">
        <f>IF(Table2[[#This Row],[Specimen]]="Air", "ambient", "floral")</f>
        <v>floral</v>
      </c>
      <c r="N83" s="4">
        <v>0.45694444444444443</v>
      </c>
      <c r="O83" s="4">
        <v>0.48749999999999999</v>
      </c>
      <c r="P83" s="4">
        <v>0.50138888888888888</v>
      </c>
      <c r="Q83">
        <v>2019</v>
      </c>
    </row>
    <row r="84" spans="1:17" x14ac:dyDescent="0.3">
      <c r="A84" t="s">
        <v>292</v>
      </c>
      <c r="B84" s="3">
        <v>82</v>
      </c>
      <c r="C84" s="1">
        <v>43665</v>
      </c>
      <c r="D84" t="s">
        <v>81</v>
      </c>
      <c r="E84" t="str">
        <f>VLOOKUP(D84,Table1[],2,FALSE)</f>
        <v>Campanula rotundifolia</v>
      </c>
      <c r="F84" t="s">
        <v>50</v>
      </c>
      <c r="G84">
        <v>0</v>
      </c>
      <c r="H84">
        <v>22</v>
      </c>
      <c r="I84">
        <v>1.3599999999999999E-2</v>
      </c>
      <c r="J84">
        <v>1</v>
      </c>
      <c r="K84">
        <v>0</v>
      </c>
      <c r="M84" t="str">
        <f>IF(Table2[[#This Row],[Specimen]]="Air", "ambient", "floral")</f>
        <v>floral</v>
      </c>
      <c r="N84" s="4">
        <v>0.47152777777777777</v>
      </c>
      <c r="O84" s="4">
        <v>0.50069444444444444</v>
      </c>
      <c r="P84" s="4">
        <v>0.51458333333333328</v>
      </c>
      <c r="Q84">
        <v>2019</v>
      </c>
    </row>
    <row r="85" spans="1:17" x14ac:dyDescent="0.3">
      <c r="A85" t="s">
        <v>293</v>
      </c>
      <c r="B85" s="3">
        <v>83</v>
      </c>
      <c r="C85" s="1">
        <v>43665</v>
      </c>
      <c r="D85" t="s">
        <v>79</v>
      </c>
      <c r="E85" t="str">
        <f>VLOOKUP(D85,Table1[],2,FALSE)</f>
        <v>Arenaria congesta</v>
      </c>
      <c r="F85" t="s">
        <v>47</v>
      </c>
      <c r="G85">
        <v>0</v>
      </c>
      <c r="H85">
        <v>26</v>
      </c>
      <c r="I85">
        <v>6.8019999999999997E-2</v>
      </c>
      <c r="J85">
        <v>13</v>
      </c>
      <c r="K85">
        <v>6</v>
      </c>
      <c r="M85" t="str">
        <f>IF(Table2[[#This Row],[Specimen]]="Air", "ambient", "floral")</f>
        <v>floral</v>
      </c>
      <c r="N85" s="4">
        <v>0.47361111111111115</v>
      </c>
      <c r="O85" s="4">
        <v>0.50416666666666665</v>
      </c>
      <c r="P85" s="4">
        <v>0.5180555555555556</v>
      </c>
      <c r="Q85">
        <v>2019</v>
      </c>
    </row>
    <row r="86" spans="1:17" x14ac:dyDescent="0.3">
      <c r="A86" t="s">
        <v>284</v>
      </c>
      <c r="B86" s="3">
        <v>84</v>
      </c>
      <c r="C86" s="1">
        <v>43665</v>
      </c>
      <c r="D86" t="s">
        <v>80</v>
      </c>
      <c r="E86" t="str">
        <f>VLOOKUP(D86,Table1[],2,FALSE)</f>
        <v>Achillea millefolium</v>
      </c>
      <c r="F86" t="s">
        <v>51</v>
      </c>
      <c r="G86">
        <v>0</v>
      </c>
      <c r="H86">
        <v>21</v>
      </c>
      <c r="I86">
        <v>0.22441</v>
      </c>
      <c r="J86">
        <v>39</v>
      </c>
      <c r="K86">
        <v>9</v>
      </c>
      <c r="M86" t="str">
        <f>IF(Table2[[#This Row],[Specimen]]="Air", "ambient", "floral")</f>
        <v>floral</v>
      </c>
      <c r="N86" s="4">
        <v>0.4770833333333333</v>
      </c>
      <c r="O86" s="4">
        <v>0.50694444444444442</v>
      </c>
      <c r="P86" s="4">
        <v>0.52083333333333337</v>
      </c>
      <c r="Q86">
        <v>2019</v>
      </c>
    </row>
    <row r="87" spans="1:17" x14ac:dyDescent="0.3">
      <c r="A87" t="s">
        <v>282</v>
      </c>
      <c r="B87" s="3">
        <v>85</v>
      </c>
      <c r="C87" s="1">
        <v>43665</v>
      </c>
      <c r="D87" t="s">
        <v>45</v>
      </c>
      <c r="E87" t="str">
        <f>VLOOKUP(D87,Table1[],2,FALSE)</f>
        <v>Ambient</v>
      </c>
      <c r="F87" t="s">
        <v>48</v>
      </c>
      <c r="M87" t="str">
        <f>IF(Table2[[#This Row],[Specimen]]="Air", "ambient", "floral")</f>
        <v>ambient</v>
      </c>
      <c r="N87" s="4">
        <v>0.49652777777777773</v>
      </c>
      <c r="O87" s="4">
        <v>0.52500000000000002</v>
      </c>
      <c r="P87" s="4">
        <v>0.53888888888888886</v>
      </c>
      <c r="Q87">
        <v>2019</v>
      </c>
    </row>
    <row r="88" spans="1:17" x14ac:dyDescent="0.3">
      <c r="A88" t="s">
        <v>283</v>
      </c>
      <c r="B88" s="3">
        <v>86</v>
      </c>
      <c r="C88" s="1">
        <v>43668</v>
      </c>
      <c r="D88" t="s">
        <v>45</v>
      </c>
      <c r="E88" t="str">
        <f>VLOOKUP(D88,Table1[],2,FALSE)</f>
        <v>Ambient</v>
      </c>
      <c r="F88" t="s">
        <v>50</v>
      </c>
      <c r="M88" t="str">
        <f>IF(Table2[[#This Row],[Specimen]]="Air", "ambient", "floral")</f>
        <v>ambient</v>
      </c>
      <c r="N88" s="4">
        <v>0.42083333333333334</v>
      </c>
      <c r="O88" s="4">
        <v>0.45</v>
      </c>
      <c r="P88" s="4">
        <v>0.46388888888888885</v>
      </c>
      <c r="Q88">
        <v>2019</v>
      </c>
    </row>
    <row r="89" spans="1:17" x14ac:dyDescent="0.3">
      <c r="A89" t="s">
        <v>294</v>
      </c>
      <c r="B89" s="3">
        <v>87</v>
      </c>
      <c r="C89" s="1">
        <v>43668</v>
      </c>
      <c r="D89" t="s">
        <v>83</v>
      </c>
      <c r="E89" t="str">
        <f>VLOOKUP(D89,Table1[],2,FALSE)</f>
        <v>Galeum boreale</v>
      </c>
      <c r="F89" t="s">
        <v>48</v>
      </c>
      <c r="G89">
        <v>0</v>
      </c>
      <c r="H89">
        <v>23</v>
      </c>
      <c r="I89">
        <v>5.8990000000000001E-2</v>
      </c>
      <c r="J89">
        <v>58</v>
      </c>
      <c r="K89">
        <v>27</v>
      </c>
      <c r="M89" t="str">
        <f>IF(Table2[[#This Row],[Specimen]]="Air", "ambient", "floral")</f>
        <v>floral</v>
      </c>
      <c r="N89" s="4">
        <v>0.4236111111111111</v>
      </c>
      <c r="O89" s="4">
        <v>0.45208333333333334</v>
      </c>
      <c r="P89" s="4">
        <v>0.46597222222222223</v>
      </c>
      <c r="Q89">
        <v>2019</v>
      </c>
    </row>
    <row r="90" spans="1:17" x14ac:dyDescent="0.3">
      <c r="A90" t="s">
        <v>295</v>
      </c>
      <c r="B90" s="3">
        <v>88</v>
      </c>
      <c r="C90" s="1">
        <v>43668</v>
      </c>
      <c r="D90" t="s">
        <v>83</v>
      </c>
      <c r="E90" t="str">
        <f>VLOOKUP(D90,Table1[],2,FALSE)</f>
        <v>Galeum boreale</v>
      </c>
      <c r="F90" t="s">
        <v>51</v>
      </c>
      <c r="G90">
        <v>0</v>
      </c>
      <c r="H90">
        <v>19</v>
      </c>
      <c r="I90">
        <v>2.811E-2</v>
      </c>
      <c r="J90">
        <v>34</v>
      </c>
      <c r="K90">
        <v>0</v>
      </c>
      <c r="M90" t="str">
        <f>IF(Table2[[#This Row],[Specimen]]="Air", "ambient", "floral")</f>
        <v>floral</v>
      </c>
      <c r="N90" s="4">
        <v>0.42638888888888887</v>
      </c>
      <c r="O90" s="4">
        <v>0.4548611111111111</v>
      </c>
      <c r="P90" s="4">
        <v>0.46875</v>
      </c>
      <c r="Q90">
        <v>2019</v>
      </c>
    </row>
    <row r="91" spans="1:17" x14ac:dyDescent="0.3">
      <c r="A91" t="s">
        <v>296</v>
      </c>
      <c r="B91" s="3">
        <v>89</v>
      </c>
      <c r="C91" s="1">
        <v>43668</v>
      </c>
      <c r="D91" t="s">
        <v>83</v>
      </c>
      <c r="E91" t="str">
        <f>VLOOKUP(D91,Table1[],2,FALSE)</f>
        <v>Galeum boreale</v>
      </c>
      <c r="F91" t="s">
        <v>49</v>
      </c>
      <c r="G91">
        <v>0</v>
      </c>
      <c r="H91">
        <v>22</v>
      </c>
      <c r="I91">
        <v>3.678E-2</v>
      </c>
      <c r="J91">
        <v>30</v>
      </c>
      <c r="K91">
        <v>15</v>
      </c>
      <c r="M91" t="str">
        <f>IF(Table2[[#This Row],[Specimen]]="Air", "ambient", "floral")</f>
        <v>floral</v>
      </c>
      <c r="N91" s="4">
        <v>0.4291666666666667</v>
      </c>
      <c r="O91" s="4">
        <v>0.45763888888888887</v>
      </c>
      <c r="P91" s="4">
        <v>0.47152777777777777</v>
      </c>
      <c r="Q91">
        <v>2019</v>
      </c>
    </row>
    <row r="92" spans="1:17" x14ac:dyDescent="0.3">
      <c r="A92" t="s">
        <v>297</v>
      </c>
      <c r="B92" s="3">
        <v>90</v>
      </c>
      <c r="C92" s="1">
        <v>43668</v>
      </c>
      <c r="D92" t="s">
        <v>83</v>
      </c>
      <c r="E92" t="str">
        <f>VLOOKUP(D92,Table1[],2,FALSE)</f>
        <v>Galeum boreale</v>
      </c>
      <c r="F92" t="s">
        <v>47</v>
      </c>
      <c r="G92">
        <v>0</v>
      </c>
      <c r="H92">
        <v>25</v>
      </c>
      <c r="I92">
        <v>4.6789999999999998E-2</v>
      </c>
      <c r="J92">
        <v>28</v>
      </c>
      <c r="K92">
        <v>14</v>
      </c>
      <c r="M92" t="str">
        <f>IF(Table2[[#This Row],[Specimen]]="Air", "ambient", "floral")</f>
        <v>floral</v>
      </c>
      <c r="N92" s="4">
        <v>0.43124999999999997</v>
      </c>
      <c r="O92" s="4">
        <v>0.4597222222222222</v>
      </c>
      <c r="P92" s="4">
        <v>0.47361111111111115</v>
      </c>
      <c r="Q92">
        <v>2019</v>
      </c>
    </row>
    <row r="93" spans="1:17" x14ac:dyDescent="0.3">
      <c r="A93" t="s">
        <v>305</v>
      </c>
      <c r="B93" s="3">
        <v>91</v>
      </c>
      <c r="C93" s="1">
        <v>43668</v>
      </c>
      <c r="D93" t="s">
        <v>80</v>
      </c>
      <c r="E93" t="str">
        <f>VLOOKUP(D93,Table1[],2,FALSE)</f>
        <v>Achillea millefolium</v>
      </c>
      <c r="F93" t="s">
        <v>47</v>
      </c>
      <c r="G93">
        <v>0.1</v>
      </c>
      <c r="H93">
        <v>33</v>
      </c>
      <c r="I93">
        <v>0.23709</v>
      </c>
      <c r="J93">
        <v>32</v>
      </c>
      <c r="K93">
        <v>0</v>
      </c>
      <c r="M93" t="str">
        <f>IF(Table2[[#This Row],[Specimen]]="Air", "ambient", "floral")</f>
        <v>floral</v>
      </c>
      <c r="N93" s="4">
        <v>0.46249999999999997</v>
      </c>
      <c r="O93" s="4">
        <v>0.49027777777777781</v>
      </c>
      <c r="P93" s="4">
        <v>0.50416666666666665</v>
      </c>
      <c r="Q93">
        <v>2019</v>
      </c>
    </row>
    <row r="94" spans="1:17" x14ac:dyDescent="0.3">
      <c r="A94" t="s">
        <v>267</v>
      </c>
      <c r="B94" s="3">
        <v>92</v>
      </c>
      <c r="C94" s="1">
        <v>43668</v>
      </c>
      <c r="D94" t="s">
        <v>80</v>
      </c>
      <c r="E94" t="str">
        <f>VLOOKUP(D94,Table1[],2,FALSE)</f>
        <v>Achillea millefolium</v>
      </c>
      <c r="F94" t="s">
        <v>51</v>
      </c>
      <c r="G94">
        <v>0</v>
      </c>
      <c r="H94">
        <v>39</v>
      </c>
      <c r="I94">
        <v>0.17113999999999999</v>
      </c>
      <c r="J94">
        <v>31</v>
      </c>
      <c r="K94">
        <v>0</v>
      </c>
      <c r="M94" t="str">
        <f>IF(Table2[[#This Row],[Specimen]]="Air", "ambient", "floral")</f>
        <v>floral</v>
      </c>
      <c r="N94" s="4">
        <v>0.46388888888888885</v>
      </c>
      <c r="O94" s="4">
        <v>0.49305555555555558</v>
      </c>
      <c r="P94" s="4">
        <v>0.50694444444444442</v>
      </c>
      <c r="Q94">
        <v>2019</v>
      </c>
    </row>
    <row r="95" spans="1:17" x14ac:dyDescent="0.3">
      <c r="A95" t="s">
        <v>268</v>
      </c>
      <c r="B95" s="3">
        <v>93</v>
      </c>
      <c r="C95" s="1">
        <v>43668</v>
      </c>
      <c r="D95" t="s">
        <v>80</v>
      </c>
      <c r="E95" t="str">
        <f>VLOOKUP(D95,Table1[],2,FALSE)</f>
        <v>Achillea millefolium</v>
      </c>
      <c r="F95" t="s">
        <v>49</v>
      </c>
      <c r="G95">
        <v>0</v>
      </c>
      <c r="H95">
        <v>29</v>
      </c>
      <c r="I95">
        <v>0.21177000000000001</v>
      </c>
      <c r="J95">
        <v>47</v>
      </c>
      <c r="K95">
        <v>8</v>
      </c>
      <c r="M95" t="str">
        <f>IF(Table2[[#This Row],[Specimen]]="Air", "ambient", "floral")</f>
        <v>floral</v>
      </c>
      <c r="N95" s="4">
        <v>0.46875</v>
      </c>
      <c r="O95" s="4">
        <v>0.49722222222222223</v>
      </c>
      <c r="P95" s="4">
        <v>0.51111111111111118</v>
      </c>
      <c r="Q95">
        <v>2019</v>
      </c>
    </row>
    <row r="96" spans="1:17" x14ac:dyDescent="0.3">
      <c r="A96" t="s">
        <v>269</v>
      </c>
      <c r="B96" s="3">
        <v>94</v>
      </c>
      <c r="C96" s="1">
        <v>43668</v>
      </c>
      <c r="D96" t="s">
        <v>45</v>
      </c>
      <c r="E96" t="str">
        <f>VLOOKUP(D96,Table1[],2,FALSE)</f>
        <v>Ambient</v>
      </c>
      <c r="F96" t="s">
        <v>50</v>
      </c>
      <c r="M96" t="str">
        <f>IF(Table2[[#This Row],[Specimen]]="Air", "ambient", "floral")</f>
        <v>ambient</v>
      </c>
      <c r="N96" s="4">
        <v>0.47083333333333338</v>
      </c>
      <c r="O96" s="4">
        <v>0.4993055555555555</v>
      </c>
      <c r="P96" s="4">
        <v>0.5131944444444444</v>
      </c>
      <c r="Q96">
        <v>2019</v>
      </c>
    </row>
    <row r="97" spans="1:17" x14ac:dyDescent="0.3">
      <c r="A97" t="s">
        <v>270</v>
      </c>
      <c r="B97" s="3">
        <v>95</v>
      </c>
      <c r="C97" s="1">
        <v>43671</v>
      </c>
      <c r="D97" t="s">
        <v>45</v>
      </c>
      <c r="E97" t="str">
        <f>VLOOKUP(D97,Table1[],2,FALSE)</f>
        <v>Ambient</v>
      </c>
      <c r="F97" t="s">
        <v>47</v>
      </c>
      <c r="M97" t="str">
        <f>IF(Table2[[#This Row],[Specimen]]="Air", "ambient", "floral")</f>
        <v>ambient</v>
      </c>
      <c r="N97" s="4">
        <v>0.38819444444444445</v>
      </c>
      <c r="O97" s="4">
        <v>0.41805555555555557</v>
      </c>
      <c r="P97" s="4">
        <v>0.43194444444444446</v>
      </c>
      <c r="Q97">
        <v>2019</v>
      </c>
    </row>
    <row r="98" spans="1:17" x14ac:dyDescent="0.3">
      <c r="A98" t="s">
        <v>260</v>
      </c>
      <c r="B98" s="3">
        <v>96</v>
      </c>
      <c r="C98" s="1">
        <v>43671</v>
      </c>
      <c r="D98" t="s">
        <v>92</v>
      </c>
      <c r="E98" t="str">
        <f>VLOOKUP(D98,Table1[],2,FALSE)</f>
        <v>Sedum lanceolatum</v>
      </c>
      <c r="F98" t="s">
        <v>49</v>
      </c>
      <c r="G98">
        <v>0</v>
      </c>
      <c r="H98">
        <v>10</v>
      </c>
      <c r="I98">
        <v>0.11808</v>
      </c>
      <c r="J98">
        <v>4</v>
      </c>
      <c r="K98">
        <v>4</v>
      </c>
      <c r="M98" t="str">
        <f>IF(Table2[[#This Row],[Specimen]]="Air", "ambient", "floral")</f>
        <v>floral</v>
      </c>
      <c r="N98" s="4">
        <v>0.39305555555555555</v>
      </c>
      <c r="O98" s="4">
        <v>0.42083333333333334</v>
      </c>
      <c r="P98" s="4">
        <v>0.43472222222222223</v>
      </c>
      <c r="Q98">
        <v>2019</v>
      </c>
    </row>
    <row r="99" spans="1:17" x14ac:dyDescent="0.3">
      <c r="A99" t="s">
        <v>261</v>
      </c>
      <c r="B99" s="3">
        <v>97</v>
      </c>
      <c r="C99" s="1">
        <v>43671</v>
      </c>
      <c r="D99" t="s">
        <v>92</v>
      </c>
      <c r="E99" t="str">
        <f>VLOOKUP(D99,Table1[],2,FALSE)</f>
        <v>Sedum lanceolatum</v>
      </c>
      <c r="F99" t="s">
        <v>48</v>
      </c>
      <c r="G99">
        <v>0</v>
      </c>
      <c r="H99">
        <v>12</v>
      </c>
      <c r="I99">
        <v>9.5339999999999994E-2</v>
      </c>
      <c r="J99">
        <v>11</v>
      </c>
      <c r="K99">
        <v>6</v>
      </c>
      <c r="M99" t="str">
        <f>IF(Table2[[#This Row],[Specimen]]="Air", "ambient", "floral")</f>
        <v>floral</v>
      </c>
      <c r="N99" s="4">
        <v>0.39652777777777781</v>
      </c>
      <c r="O99" s="4">
        <v>0.42499999999999999</v>
      </c>
      <c r="P99" s="4">
        <v>0.43888888888888888</v>
      </c>
      <c r="Q99">
        <v>2019</v>
      </c>
    </row>
    <row r="100" spans="1:17" x14ac:dyDescent="0.3">
      <c r="A100" t="s">
        <v>262</v>
      </c>
      <c r="B100" s="3">
        <v>98</v>
      </c>
      <c r="C100" s="1">
        <v>43671</v>
      </c>
      <c r="D100" t="s">
        <v>92</v>
      </c>
      <c r="E100" t="str">
        <f>VLOOKUP(D100,Table1[],2,FALSE)</f>
        <v>Sedum lanceolatum</v>
      </c>
      <c r="F100" t="s">
        <v>51</v>
      </c>
      <c r="G100">
        <v>0</v>
      </c>
      <c r="H100">
        <v>7</v>
      </c>
      <c r="I100">
        <v>5.5100000000000001E-3</v>
      </c>
      <c r="J100">
        <v>1</v>
      </c>
      <c r="K100">
        <v>0</v>
      </c>
      <c r="M100" t="str">
        <f>IF(Table2[[#This Row],[Specimen]]="Air", "ambient", "floral")</f>
        <v>floral</v>
      </c>
      <c r="N100" s="4">
        <v>0.39999999999999997</v>
      </c>
      <c r="O100" s="4">
        <v>0.42777777777777781</v>
      </c>
      <c r="P100" s="4">
        <v>0.44166666666666665</v>
      </c>
      <c r="Q100">
        <v>2019</v>
      </c>
    </row>
    <row r="101" spans="1:17" x14ac:dyDescent="0.3">
      <c r="A101" t="s">
        <v>263</v>
      </c>
      <c r="B101" s="3">
        <v>99</v>
      </c>
      <c r="C101" s="1">
        <v>43671</v>
      </c>
      <c r="D101" t="s">
        <v>92</v>
      </c>
      <c r="E101" t="str">
        <f>VLOOKUP(D101,Table1[],2,FALSE)</f>
        <v>Sedum lanceolatum</v>
      </c>
      <c r="F101" t="s">
        <v>50</v>
      </c>
      <c r="G101">
        <v>0</v>
      </c>
      <c r="H101">
        <v>15</v>
      </c>
      <c r="I101">
        <v>5.799E-2</v>
      </c>
      <c r="J101">
        <v>6</v>
      </c>
      <c r="K101">
        <v>6</v>
      </c>
      <c r="M101" t="str">
        <f>IF(Table2[[#This Row],[Specimen]]="Air", "ambient", "floral")</f>
        <v>floral</v>
      </c>
      <c r="N101" s="4">
        <v>0.40347222222222223</v>
      </c>
      <c r="O101" s="4">
        <v>0.43194444444444446</v>
      </c>
      <c r="P101" s="4">
        <v>0.4458333333333333</v>
      </c>
      <c r="Q101">
        <v>2019</v>
      </c>
    </row>
    <row r="102" spans="1:17" x14ac:dyDescent="0.3">
      <c r="A102" t="s">
        <v>256</v>
      </c>
      <c r="B102" s="3">
        <v>100</v>
      </c>
      <c r="C102" s="1">
        <v>43671</v>
      </c>
      <c r="D102" t="s">
        <v>84</v>
      </c>
      <c r="E102" t="str">
        <f>VLOOKUP(D102,Table1[],2,FALSE)</f>
        <v>Heterotheca villosa</v>
      </c>
      <c r="F102" t="s">
        <v>47</v>
      </c>
      <c r="G102">
        <v>0.8</v>
      </c>
      <c r="H102">
        <v>20</v>
      </c>
      <c r="I102">
        <v>0.10165</v>
      </c>
      <c r="J102">
        <v>2</v>
      </c>
      <c r="K102">
        <v>0</v>
      </c>
      <c r="M102" t="str">
        <f>IF(Table2[[#This Row],[Specimen]]="Air", "ambient", "floral")</f>
        <v>floral</v>
      </c>
      <c r="N102" s="4">
        <v>0.44513888888888892</v>
      </c>
      <c r="O102" s="4">
        <v>0.47361111111111115</v>
      </c>
      <c r="P102" s="4">
        <v>0.48749999999999999</v>
      </c>
      <c r="Q102">
        <v>2019</v>
      </c>
    </row>
    <row r="103" spans="1:17" x14ac:dyDescent="0.3">
      <c r="A103" t="s">
        <v>257</v>
      </c>
      <c r="B103" s="3">
        <v>101</v>
      </c>
      <c r="C103" s="1">
        <v>43671</v>
      </c>
      <c r="D103" t="s">
        <v>84</v>
      </c>
      <c r="E103" t="str">
        <f>VLOOKUP(D103,Table1[],2,FALSE)</f>
        <v>Heterotheca villosa</v>
      </c>
      <c r="F103" t="s">
        <v>50</v>
      </c>
      <c r="G103">
        <v>0</v>
      </c>
      <c r="H103">
        <v>24</v>
      </c>
      <c r="I103">
        <v>5.117E-2</v>
      </c>
      <c r="J103">
        <v>1</v>
      </c>
      <c r="K103">
        <v>0</v>
      </c>
      <c r="M103" t="str">
        <f>IF(Table2[[#This Row],[Specimen]]="Air", "ambient", "floral")</f>
        <v>floral</v>
      </c>
      <c r="N103" s="4">
        <v>0.44930555555555557</v>
      </c>
      <c r="O103" s="4">
        <v>0.47847222222222219</v>
      </c>
      <c r="P103" s="4">
        <v>0.49236111111111108</v>
      </c>
      <c r="Q103">
        <v>2019</v>
      </c>
    </row>
    <row r="104" spans="1:17" x14ac:dyDescent="0.3">
      <c r="A104" t="s">
        <v>258</v>
      </c>
      <c r="B104" s="3">
        <v>102</v>
      </c>
      <c r="C104" s="1">
        <v>43671</v>
      </c>
      <c r="D104" t="s">
        <v>84</v>
      </c>
      <c r="E104" t="str">
        <f>VLOOKUP(D104,Table1[],2,FALSE)</f>
        <v>Heterotheca villosa</v>
      </c>
      <c r="F104" t="s">
        <v>51</v>
      </c>
      <c r="G104">
        <v>0</v>
      </c>
      <c r="H104">
        <v>21</v>
      </c>
      <c r="I104">
        <v>6.6009999999999999E-2</v>
      </c>
      <c r="J104">
        <v>1</v>
      </c>
      <c r="K104">
        <v>0</v>
      </c>
      <c r="M104" t="str">
        <f>IF(Table2[[#This Row],[Specimen]]="Air", "ambient", "floral")</f>
        <v>floral</v>
      </c>
      <c r="N104" s="4">
        <v>0.45208333333333334</v>
      </c>
      <c r="O104" s="4">
        <v>0.48055555555555557</v>
      </c>
      <c r="P104" s="4">
        <v>0.49444444444444446</v>
      </c>
      <c r="Q104">
        <v>2019</v>
      </c>
    </row>
    <row r="105" spans="1:17" x14ac:dyDescent="0.3">
      <c r="A105" t="s">
        <v>259</v>
      </c>
      <c r="B105" s="3">
        <v>103</v>
      </c>
      <c r="C105" s="1">
        <v>43671</v>
      </c>
      <c r="D105" t="s">
        <v>84</v>
      </c>
      <c r="E105" t="str">
        <f>VLOOKUP(D105,Table1[],2,FALSE)</f>
        <v>Heterotheca villosa</v>
      </c>
      <c r="F105" t="s">
        <v>49</v>
      </c>
      <c r="G105">
        <v>0</v>
      </c>
      <c r="H105">
        <v>18</v>
      </c>
      <c r="I105">
        <v>5.3249999999999999E-2</v>
      </c>
      <c r="J105">
        <v>1</v>
      </c>
      <c r="K105">
        <v>0</v>
      </c>
      <c r="M105" t="str">
        <f>IF(Table2[[#This Row],[Specimen]]="Air", "ambient", "floral")</f>
        <v>floral</v>
      </c>
      <c r="N105" s="4">
        <v>0.45624999999999999</v>
      </c>
      <c r="O105" s="4">
        <v>0.48472222222222222</v>
      </c>
      <c r="P105" s="4">
        <v>0.49861111111111112</v>
      </c>
      <c r="Q105">
        <v>2019</v>
      </c>
    </row>
    <row r="106" spans="1:17" x14ac:dyDescent="0.3">
      <c r="A106" t="s">
        <v>274</v>
      </c>
      <c r="B106" s="3">
        <v>104</v>
      </c>
      <c r="C106" s="1">
        <v>43671</v>
      </c>
      <c r="D106" t="s">
        <v>45</v>
      </c>
      <c r="E106" t="str">
        <f>VLOOKUP(D106,Table1[],2,FALSE)</f>
        <v>Ambient</v>
      </c>
      <c r="F106" t="s">
        <v>48</v>
      </c>
      <c r="M106" t="str">
        <f>IF(Table2[[#This Row],[Specimen]]="Air", "ambient", "floral")</f>
        <v>ambient</v>
      </c>
      <c r="N106" s="4">
        <v>0.45833333333333331</v>
      </c>
      <c r="O106" s="4">
        <v>0.48680555555555555</v>
      </c>
      <c r="P106" s="4">
        <v>0.50069444444444444</v>
      </c>
      <c r="Q106">
        <v>2019</v>
      </c>
    </row>
    <row r="107" spans="1:17" x14ac:dyDescent="0.3">
      <c r="A107" t="s">
        <v>275</v>
      </c>
      <c r="B107" s="3">
        <v>105</v>
      </c>
      <c r="C107" s="1">
        <v>43675</v>
      </c>
      <c r="D107" t="s">
        <v>45</v>
      </c>
      <c r="E107" t="str">
        <f>VLOOKUP(D107,Table1[],2,FALSE)</f>
        <v>Ambient</v>
      </c>
      <c r="F107" t="s">
        <v>49</v>
      </c>
      <c r="M107" s="2" t="str">
        <f>IF(Table2[[#This Row],[Specimen]]="Air", "ambient", "floral")</f>
        <v>ambient</v>
      </c>
      <c r="N107" s="4">
        <v>0.45833333333333331</v>
      </c>
      <c r="O107" s="4">
        <v>0.48819444444444443</v>
      </c>
      <c r="P107" s="4">
        <v>0.50208333333333333</v>
      </c>
      <c r="Q107">
        <v>2019</v>
      </c>
    </row>
    <row r="108" spans="1:17" x14ac:dyDescent="0.3">
      <c r="A108" t="s">
        <v>264</v>
      </c>
      <c r="B108" s="3">
        <v>106</v>
      </c>
      <c r="C108" s="1">
        <v>43675</v>
      </c>
      <c r="D108" t="s">
        <v>90</v>
      </c>
      <c r="E108" t="str">
        <f>VLOOKUP(D108,Table1[],2,FALSE)</f>
        <v>Mertensia ciliata</v>
      </c>
      <c r="F108" t="s">
        <v>51</v>
      </c>
      <c r="G108">
        <v>23.3</v>
      </c>
      <c r="H108">
        <v>90</v>
      </c>
      <c r="I108">
        <v>6.0470000000000003E-2</v>
      </c>
      <c r="J108">
        <v>8</v>
      </c>
      <c r="K108">
        <v>5</v>
      </c>
      <c r="M108" s="2" t="str">
        <f>IF(Table2[[#This Row],[Specimen]]="Air", "ambient", "floral")</f>
        <v>floral</v>
      </c>
      <c r="N108" s="4">
        <v>0.45624999999999999</v>
      </c>
      <c r="O108" s="4">
        <v>0.4861111111111111</v>
      </c>
      <c r="P108" s="4">
        <v>0.5</v>
      </c>
      <c r="Q108">
        <v>2019</v>
      </c>
    </row>
    <row r="109" spans="1:17" x14ac:dyDescent="0.3">
      <c r="A109" t="s">
        <v>265</v>
      </c>
      <c r="B109" s="3">
        <v>107</v>
      </c>
      <c r="C109" s="1">
        <v>43675</v>
      </c>
      <c r="D109" t="s">
        <v>90</v>
      </c>
      <c r="E109" t="str">
        <f>VLOOKUP(D109,Table1[],2,FALSE)</f>
        <v>Mertensia ciliata</v>
      </c>
      <c r="F109" t="s">
        <v>50</v>
      </c>
      <c r="G109">
        <v>14.9</v>
      </c>
      <c r="H109">
        <v>79</v>
      </c>
      <c r="I109">
        <v>6.1210000000000001E-2</v>
      </c>
      <c r="J109">
        <v>5</v>
      </c>
      <c r="K109">
        <v>6</v>
      </c>
      <c r="M109" s="2" t="str">
        <f>IF(Table2[[#This Row],[Specimen]]="Air", "ambient", "floral")</f>
        <v>floral</v>
      </c>
      <c r="N109" s="4">
        <v>0.46180555555555558</v>
      </c>
      <c r="O109" s="4">
        <v>0.4909722222222222</v>
      </c>
      <c r="P109" s="4">
        <v>0.50486111111111109</v>
      </c>
      <c r="Q109">
        <v>2019</v>
      </c>
    </row>
    <row r="110" spans="1:17" x14ac:dyDescent="0.3">
      <c r="A110" t="s">
        <v>266</v>
      </c>
      <c r="B110" s="3">
        <v>108</v>
      </c>
      <c r="C110" s="1">
        <v>43675</v>
      </c>
      <c r="D110" t="s">
        <v>90</v>
      </c>
      <c r="E110" t="str">
        <f>VLOOKUP(D110,Table1[],2,FALSE)</f>
        <v>Mertensia ciliata</v>
      </c>
      <c r="F110" t="s">
        <v>48</v>
      </c>
      <c r="G110">
        <v>6.7</v>
      </c>
      <c r="H110">
        <v>70</v>
      </c>
      <c r="I110">
        <v>2.436E-2</v>
      </c>
      <c r="J110">
        <v>7</v>
      </c>
      <c r="K110">
        <v>1</v>
      </c>
      <c r="M110" s="2" t="str">
        <f>IF(Table2[[#This Row],[Specimen]]="Air", "ambient", "floral")</f>
        <v>floral</v>
      </c>
      <c r="N110" s="4">
        <v>0.46458333333333335</v>
      </c>
      <c r="O110" s="4">
        <v>0.49374999999999997</v>
      </c>
      <c r="P110" s="4">
        <v>0.50763888888888886</v>
      </c>
      <c r="Q110">
        <v>2019</v>
      </c>
    </row>
    <row r="111" spans="1:17" x14ac:dyDescent="0.3">
      <c r="A111" t="s">
        <v>271</v>
      </c>
      <c r="B111" s="3">
        <v>109</v>
      </c>
      <c r="C111" s="1">
        <v>43675</v>
      </c>
      <c r="D111" t="s">
        <v>249</v>
      </c>
      <c r="E111" t="str">
        <f>VLOOKUP(D111,Table1[],2,FALSE)</f>
        <v>Delphinium barbeyii</v>
      </c>
      <c r="F111" t="s">
        <v>47</v>
      </c>
      <c r="G111">
        <v>7.9</v>
      </c>
      <c r="H111">
        <v>125</v>
      </c>
      <c r="I111">
        <v>8.9990000000000001E-2</v>
      </c>
      <c r="J111">
        <v>3</v>
      </c>
      <c r="K111">
        <v>0</v>
      </c>
      <c r="M111" s="2" t="str">
        <f>IF(Table2[[#This Row],[Specimen]]="Air", "ambient", "floral")</f>
        <v>floral</v>
      </c>
      <c r="N111" s="4">
        <v>0.4680555555555555</v>
      </c>
      <c r="O111" s="4">
        <v>0.5</v>
      </c>
      <c r="P111" s="4">
        <v>0.51388888888888895</v>
      </c>
      <c r="Q111">
        <v>2019</v>
      </c>
    </row>
    <row r="112" spans="1:17" x14ac:dyDescent="0.3">
      <c r="A112" t="s">
        <v>273</v>
      </c>
      <c r="B112" s="3">
        <v>110</v>
      </c>
      <c r="C112" s="1">
        <v>43675</v>
      </c>
      <c r="D112" t="s">
        <v>45</v>
      </c>
      <c r="E112" t="str">
        <f>VLOOKUP(D112,Table1[],2,FALSE)</f>
        <v>Ambient</v>
      </c>
      <c r="F112" t="s">
        <v>49</v>
      </c>
      <c r="M112" s="2" t="str">
        <f>IF(Table2[[#This Row],[Specimen]]="Air", "ambient", "floral")</f>
        <v>ambient</v>
      </c>
      <c r="N112" s="4">
        <v>0.5</v>
      </c>
      <c r="O112" s="4">
        <v>0.52847222222222223</v>
      </c>
      <c r="P112" s="4">
        <v>4.2361111111111106E-2</v>
      </c>
      <c r="Q112">
        <v>2019</v>
      </c>
    </row>
    <row r="113" spans="1:17" x14ac:dyDescent="0.3">
      <c r="A113" t="s">
        <v>272</v>
      </c>
      <c r="B113" s="3">
        <v>111</v>
      </c>
      <c r="C113" s="1">
        <v>43675</v>
      </c>
      <c r="D113" t="s">
        <v>251</v>
      </c>
      <c r="E113" t="str">
        <f>VLOOKUP(D113,Table1[],2,FALSE)</f>
        <v>Aquilegia caerulea</v>
      </c>
      <c r="F113" t="s">
        <v>48</v>
      </c>
      <c r="G113">
        <v>4.8</v>
      </c>
      <c r="H113">
        <v>77</v>
      </c>
      <c r="I113">
        <v>0.10927000000000001</v>
      </c>
      <c r="J113">
        <v>1</v>
      </c>
      <c r="K113">
        <v>0</v>
      </c>
      <c r="M113" s="2" t="str">
        <f>IF(Table2[[#This Row],[Specimen]]="Air", "ambient", "floral")</f>
        <v>floral</v>
      </c>
      <c r="N113" s="4">
        <v>0.50624999999999998</v>
      </c>
      <c r="O113" s="4">
        <v>0.53402777777777777</v>
      </c>
      <c r="P113" s="4">
        <v>4.7916666666666663E-2</v>
      </c>
      <c r="Q113">
        <v>2019</v>
      </c>
    </row>
  </sheetData>
  <phoneticPr fontId="1" type="noConversion"/>
  <pageMargins left="0.7" right="0.7" top="0.75" bottom="0.75" header="0.3" footer="0.3"/>
  <pageSetup orientation="portrait" horizontalDpi="360" verticalDpi="360" r:id="rId1"/>
  <ignoredErrors>
    <ignoredError sqref="B2:B48 B49:B58 B59:B69 B70:B78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2643-BEF9-4F76-9DA3-993F2D9D9279}">
  <dimension ref="A1:J32"/>
  <sheetViews>
    <sheetView topLeftCell="A5" workbookViewId="0">
      <selection activeCell="H24" sqref="H24:H26"/>
    </sheetView>
  </sheetViews>
  <sheetFormatPr defaultRowHeight="14.4" x14ac:dyDescent="0.3"/>
  <cols>
    <col min="1" max="1" width="9.21875" customWidth="1"/>
    <col min="2" max="2" width="9.109375" customWidth="1"/>
    <col min="4" max="4" width="10.6640625" customWidth="1"/>
    <col min="5" max="5" width="11.33203125" customWidth="1"/>
    <col min="9" max="9" width="12.44140625" customWidth="1"/>
  </cols>
  <sheetData>
    <row r="1" spans="1:10" x14ac:dyDescent="0.3">
      <c r="A1" t="s">
        <v>102</v>
      </c>
      <c r="B1" t="s">
        <v>55</v>
      </c>
      <c r="C1" t="s">
        <v>117</v>
      </c>
      <c r="D1" t="s">
        <v>103</v>
      </c>
      <c r="E1" t="s">
        <v>104</v>
      </c>
      <c r="H1" t="s">
        <v>52</v>
      </c>
      <c r="I1" t="s">
        <v>206</v>
      </c>
      <c r="J1" t="s">
        <v>207</v>
      </c>
    </row>
    <row r="2" spans="1:10" x14ac:dyDescent="0.3">
      <c r="A2" t="s">
        <v>45</v>
      </c>
      <c r="B2" t="s">
        <v>105</v>
      </c>
      <c r="C2">
        <v>0</v>
      </c>
      <c r="D2">
        <f>COUNTIF(Table2[Specimen],Table1[[#This Row],[Symbol]])</f>
        <v>26</v>
      </c>
      <c r="E2">
        <f>Table1[[#This Row],[Required]]-Table1[[#This Row],[Collected]]</f>
        <v>-26</v>
      </c>
      <c r="H2" t="s">
        <v>49</v>
      </c>
      <c r="I2">
        <f>COUNTIF(Table2[Pump],Table4[[#This Row],[Pump'#]])</f>
        <v>23</v>
      </c>
      <c r="J2">
        <v>1</v>
      </c>
    </row>
    <row r="3" spans="1:10" x14ac:dyDescent="0.3">
      <c r="A3" t="s">
        <v>79</v>
      </c>
      <c r="B3" t="s">
        <v>56</v>
      </c>
      <c r="C3">
        <v>4</v>
      </c>
      <c r="D3">
        <f>COUNTIF(Table2[Specimen],Table1[[#This Row],[Symbol]])</f>
        <v>5</v>
      </c>
      <c r="E3">
        <f>Table1[[#This Row],[Required]]-Table1[[#This Row],[Collected]]</f>
        <v>-1</v>
      </c>
      <c r="H3" t="s">
        <v>51</v>
      </c>
      <c r="I3">
        <f>COUNTIF(Table2[Pump],Table4[[#This Row],[Pump'#]])</f>
        <v>23</v>
      </c>
    </row>
    <row r="4" spans="1:10" x14ac:dyDescent="0.3">
      <c r="A4" t="s">
        <v>80</v>
      </c>
      <c r="B4" t="s">
        <v>57</v>
      </c>
      <c r="C4">
        <v>4</v>
      </c>
      <c r="D4">
        <f>COUNTIF(Table2[Specimen],Table1[[#This Row],[Symbol]])</f>
        <v>4</v>
      </c>
      <c r="E4">
        <f>Table1[[#This Row],[Required]]-Table1[[#This Row],[Collected]]</f>
        <v>0</v>
      </c>
      <c r="H4" t="s">
        <v>50</v>
      </c>
      <c r="I4">
        <f>COUNTIF(Table2[Pump],Table4[[#This Row],[Pump'#]])</f>
        <v>19</v>
      </c>
    </row>
    <row r="5" spans="1:10" x14ac:dyDescent="0.3">
      <c r="A5" t="s">
        <v>81</v>
      </c>
      <c r="B5" t="s">
        <v>58</v>
      </c>
      <c r="C5">
        <v>4</v>
      </c>
      <c r="D5">
        <f>COUNTIF(Table2[Specimen],Table1[[#This Row],[Symbol]])</f>
        <v>5</v>
      </c>
      <c r="E5">
        <f>Table1[[#This Row],[Required]]-Table1[[#This Row],[Collected]]</f>
        <v>-1</v>
      </c>
      <c r="H5" t="s">
        <v>47</v>
      </c>
      <c r="I5">
        <f>COUNTIF(Table2[Pump],Table4[[#This Row],[Pump'#]])</f>
        <v>24</v>
      </c>
    </row>
    <row r="6" spans="1:10" x14ac:dyDescent="0.3">
      <c r="A6" t="s">
        <v>82</v>
      </c>
      <c r="B6" t="s">
        <v>59</v>
      </c>
      <c r="C6">
        <v>4</v>
      </c>
      <c r="D6">
        <f>COUNTIF(Table2[Specimen],Table1[[#This Row],[Symbol]])</f>
        <v>4</v>
      </c>
      <c r="E6">
        <f>Table1[[#This Row],[Required]]-Table1[[#This Row],[Collected]]</f>
        <v>0</v>
      </c>
      <c r="H6" t="s">
        <v>48</v>
      </c>
      <c r="I6">
        <f>COUNTIF(Table2[Pump],Table4[[#This Row],[Pump'#]])</f>
        <v>23</v>
      </c>
      <c r="J6">
        <v>1</v>
      </c>
    </row>
    <row r="7" spans="1:10" x14ac:dyDescent="0.3">
      <c r="A7" t="s">
        <v>83</v>
      </c>
      <c r="B7" t="s">
        <v>60</v>
      </c>
      <c r="C7">
        <v>4</v>
      </c>
      <c r="D7">
        <f>COUNTIF(Table2[Specimen],Table1[[#This Row],[Symbol]])</f>
        <v>4</v>
      </c>
      <c r="E7">
        <f>Table1[[#This Row],[Required]]-Table1[[#This Row],[Collected]]</f>
        <v>0</v>
      </c>
    </row>
    <row r="8" spans="1:10" x14ac:dyDescent="0.3">
      <c r="A8" t="s">
        <v>84</v>
      </c>
      <c r="B8" t="s">
        <v>61</v>
      </c>
      <c r="C8">
        <v>4</v>
      </c>
      <c r="D8">
        <f>COUNTIF(Table2[Specimen],Table1[[#This Row],[Symbol]])</f>
        <v>4</v>
      </c>
      <c r="E8">
        <f>Table1[[#This Row],[Required]]-Table1[[#This Row],[Collected]]</f>
        <v>0</v>
      </c>
      <c r="H8" t="s">
        <v>243</v>
      </c>
    </row>
    <row r="9" spans="1:10" x14ac:dyDescent="0.3">
      <c r="A9" t="s">
        <v>85</v>
      </c>
      <c r="B9" t="s">
        <v>62</v>
      </c>
      <c r="C9">
        <v>2</v>
      </c>
      <c r="D9">
        <f>COUNTIF(Table2[Specimen],Table1[[#This Row],[Symbol]])</f>
        <v>2</v>
      </c>
      <c r="E9">
        <f>Table1[[#This Row],[Required]]-Table1[[#This Row],[Collected]]</f>
        <v>0</v>
      </c>
      <c r="H9" t="s">
        <v>230</v>
      </c>
    </row>
    <row r="10" spans="1:10" x14ac:dyDescent="0.3">
      <c r="A10" t="s">
        <v>86</v>
      </c>
      <c r="B10" t="s">
        <v>63</v>
      </c>
      <c r="C10">
        <v>2</v>
      </c>
      <c r="D10">
        <f>COUNTIF(Table2[Specimen],Table1[[#This Row],[Symbol]])</f>
        <v>3</v>
      </c>
      <c r="E10">
        <f>Table1[[#This Row],[Required]]-Table1[[#This Row],[Collected]]</f>
        <v>-1</v>
      </c>
      <c r="H10" t="s">
        <v>231</v>
      </c>
    </row>
    <row r="11" spans="1:10" x14ac:dyDescent="0.3">
      <c r="A11" t="s">
        <v>87</v>
      </c>
      <c r="B11" t="s">
        <v>64</v>
      </c>
      <c r="C11">
        <v>2</v>
      </c>
      <c r="D11">
        <f>COUNTIF(Table2[Specimen],Table1[[#This Row],[Symbol]])</f>
        <v>3</v>
      </c>
      <c r="E11">
        <f>Table1[[#This Row],[Required]]-Table1[[#This Row],[Collected]]</f>
        <v>-1</v>
      </c>
      <c r="H11" t="s">
        <v>232</v>
      </c>
    </row>
    <row r="12" spans="1:10" x14ac:dyDescent="0.3">
      <c r="A12" t="s">
        <v>88</v>
      </c>
      <c r="B12" t="s">
        <v>65</v>
      </c>
      <c r="C12">
        <v>2</v>
      </c>
      <c r="D12">
        <f>COUNTIF(Table2[Specimen],Table1[[#This Row],[Symbol]])</f>
        <v>5</v>
      </c>
      <c r="E12">
        <f>Table1[[#This Row],[Required]]-Table1[[#This Row],[Collected]]</f>
        <v>-3</v>
      </c>
      <c r="H12" t="s">
        <v>233</v>
      </c>
    </row>
    <row r="13" spans="1:10" x14ac:dyDescent="0.3">
      <c r="A13" t="s">
        <v>89</v>
      </c>
      <c r="B13" t="s">
        <v>66</v>
      </c>
      <c r="C13">
        <v>2</v>
      </c>
      <c r="D13">
        <f>COUNTIF(Table2[Specimen],Table1[[#This Row],[Symbol]])</f>
        <v>2</v>
      </c>
      <c r="E13">
        <f>Table1[[#This Row],[Required]]-Table1[[#This Row],[Collected]]</f>
        <v>0</v>
      </c>
      <c r="H13" t="s">
        <v>234</v>
      </c>
    </row>
    <row r="14" spans="1:10" x14ac:dyDescent="0.3">
      <c r="A14" t="s">
        <v>90</v>
      </c>
      <c r="B14" t="s">
        <v>67</v>
      </c>
      <c r="C14">
        <v>2</v>
      </c>
      <c r="D14">
        <f>COUNTIF(Table2[Specimen],Table1[[#This Row],[Symbol]])</f>
        <v>3</v>
      </c>
      <c r="E14">
        <f>Table1[[#This Row],[Required]]-Table1[[#This Row],[Collected]]</f>
        <v>-1</v>
      </c>
      <c r="H14" t="s">
        <v>235</v>
      </c>
    </row>
    <row r="15" spans="1:10" x14ac:dyDescent="0.3">
      <c r="A15" t="s">
        <v>91</v>
      </c>
      <c r="B15" t="s">
        <v>68</v>
      </c>
      <c r="C15">
        <v>2</v>
      </c>
      <c r="D15">
        <f>COUNTIF(Table2[Specimen],Table1[[#This Row],[Symbol]])</f>
        <v>1</v>
      </c>
      <c r="E15">
        <f>Table1[[#This Row],[Required]]-Table1[[#This Row],[Collected]]</f>
        <v>1</v>
      </c>
      <c r="H15" t="s">
        <v>236</v>
      </c>
    </row>
    <row r="16" spans="1:10" x14ac:dyDescent="0.3">
      <c r="A16" t="s">
        <v>92</v>
      </c>
      <c r="B16" t="s">
        <v>69</v>
      </c>
      <c r="C16">
        <v>2</v>
      </c>
      <c r="D16">
        <f>COUNTIF(Table2[Specimen],Table1[[#This Row],[Symbol]])</f>
        <v>4</v>
      </c>
      <c r="E16">
        <f>Table1[[#This Row],[Required]]-Table1[[#This Row],[Collected]]</f>
        <v>-2</v>
      </c>
      <c r="H16" t="s">
        <v>237</v>
      </c>
    </row>
    <row r="17" spans="1:8" x14ac:dyDescent="0.3">
      <c r="A17" t="s">
        <v>93</v>
      </c>
      <c r="B17" t="s">
        <v>70</v>
      </c>
      <c r="C17">
        <v>2</v>
      </c>
      <c r="D17">
        <f>COUNTIF(Table2[Specimen],Table1[[#This Row],[Symbol]])</f>
        <v>2</v>
      </c>
      <c r="E17">
        <f>Table1[[#This Row],[Required]]-Table1[[#This Row],[Collected]]</f>
        <v>0</v>
      </c>
      <c r="H17" t="s">
        <v>238</v>
      </c>
    </row>
    <row r="18" spans="1:8" x14ac:dyDescent="0.3">
      <c r="A18" t="s">
        <v>94</v>
      </c>
      <c r="B18" t="s">
        <v>71</v>
      </c>
      <c r="C18">
        <v>4</v>
      </c>
      <c r="D18">
        <f>COUNTIF(Table2[Specimen],Table1[[#This Row],[Symbol]])</f>
        <v>3</v>
      </c>
      <c r="E18">
        <f>Table1[[#This Row],[Required]]-Table1[[#This Row],[Collected]]</f>
        <v>1</v>
      </c>
      <c r="H18" t="s">
        <v>239</v>
      </c>
    </row>
    <row r="19" spans="1:8" x14ac:dyDescent="0.3">
      <c r="A19" t="s">
        <v>95</v>
      </c>
      <c r="B19" t="s">
        <v>72</v>
      </c>
      <c r="C19">
        <v>4</v>
      </c>
      <c r="D19">
        <f>COUNTIF(Table2[Specimen],Table1[[#This Row],[Symbol]])</f>
        <v>4</v>
      </c>
      <c r="E19">
        <f>Table1[[#This Row],[Required]]-Table1[[#This Row],[Collected]]</f>
        <v>0</v>
      </c>
      <c r="H19" t="s">
        <v>240</v>
      </c>
    </row>
    <row r="20" spans="1:8" x14ac:dyDescent="0.3">
      <c r="A20" t="s">
        <v>96</v>
      </c>
      <c r="B20" t="s">
        <v>73</v>
      </c>
      <c r="C20">
        <v>4</v>
      </c>
      <c r="D20">
        <f>COUNTIF(Table2[Specimen],Table1[[#This Row],[Symbol]])</f>
        <v>0</v>
      </c>
      <c r="E20">
        <f>Table1[[#This Row],[Required]]-Table1[[#This Row],[Collected]]</f>
        <v>4</v>
      </c>
      <c r="H20" t="s">
        <v>241</v>
      </c>
    </row>
    <row r="21" spans="1:8" x14ac:dyDescent="0.3">
      <c r="A21" t="s">
        <v>97</v>
      </c>
      <c r="B21" t="s">
        <v>74</v>
      </c>
      <c r="C21">
        <v>4</v>
      </c>
      <c r="D21">
        <f>COUNTIF(Table2[Specimen],Table1[[#This Row],[Symbol]])</f>
        <v>1</v>
      </c>
      <c r="E21">
        <f>Table1[[#This Row],[Required]]-Table1[[#This Row],[Collected]]</f>
        <v>3</v>
      </c>
      <c r="H21" t="s">
        <v>242</v>
      </c>
    </row>
    <row r="22" spans="1:8" x14ac:dyDescent="0.3">
      <c r="A22" t="s">
        <v>98</v>
      </c>
      <c r="B22" t="s">
        <v>75</v>
      </c>
      <c r="C22">
        <v>4</v>
      </c>
      <c r="D22">
        <f>COUNTIF(Table2[Specimen],Table1[[#This Row],[Symbol]])</f>
        <v>5</v>
      </c>
      <c r="E22">
        <f>Table1[[#This Row],[Required]]-Table1[[#This Row],[Collected]]</f>
        <v>-1</v>
      </c>
      <c r="H22" t="s">
        <v>276</v>
      </c>
    </row>
    <row r="23" spans="1:8" x14ac:dyDescent="0.3">
      <c r="A23" t="s">
        <v>99</v>
      </c>
      <c r="B23" t="s">
        <v>76</v>
      </c>
      <c r="C23">
        <v>4</v>
      </c>
      <c r="D23">
        <f>COUNTIF(Table2[Specimen],Table1[[#This Row],[Symbol]])</f>
        <v>4</v>
      </c>
      <c r="E23">
        <f>Table1[[#This Row],[Required]]-Table1[[#This Row],[Collected]]</f>
        <v>0</v>
      </c>
      <c r="H23" t="s">
        <v>277</v>
      </c>
    </row>
    <row r="24" spans="1:8" x14ac:dyDescent="0.3">
      <c r="A24" t="s">
        <v>100</v>
      </c>
      <c r="B24" t="s">
        <v>77</v>
      </c>
      <c r="C24">
        <v>4</v>
      </c>
      <c r="D24">
        <f>COUNTIF(Table2[Specimen],Table1[[#This Row],[Symbol]])</f>
        <v>0</v>
      </c>
      <c r="E24">
        <f>Table1[[#This Row],[Required]]-Table1[[#This Row],[Collected]]</f>
        <v>4</v>
      </c>
      <c r="H24" t="s">
        <v>285</v>
      </c>
    </row>
    <row r="25" spans="1:8" x14ac:dyDescent="0.3">
      <c r="A25" t="s">
        <v>101</v>
      </c>
      <c r="B25" t="s">
        <v>78</v>
      </c>
      <c r="C25">
        <v>4</v>
      </c>
      <c r="D25">
        <f>COUNTIF(Table2[Specimen],Table1[[#This Row],[Symbol]])</f>
        <v>5</v>
      </c>
      <c r="E25">
        <f>Table1[[#This Row],[Required]]-Table1[[#This Row],[Collected]]</f>
        <v>-1</v>
      </c>
      <c r="H25" t="s">
        <v>286</v>
      </c>
    </row>
    <row r="26" spans="1:8" x14ac:dyDescent="0.3">
      <c r="A26" t="s">
        <v>106</v>
      </c>
      <c r="B26" t="s">
        <v>107</v>
      </c>
      <c r="C26">
        <v>0</v>
      </c>
      <c r="D26">
        <f>COUNTIF(Table2[Specimen],Table1[[#This Row],[Symbol]])</f>
        <v>2</v>
      </c>
      <c r="E26">
        <f>Table1[[#This Row],[Required]]-Table1[[#This Row],[Collected]]</f>
        <v>-2</v>
      </c>
      <c r="H26" t="s">
        <v>287</v>
      </c>
    </row>
    <row r="27" spans="1:8" x14ac:dyDescent="0.3">
      <c r="A27" t="s">
        <v>108</v>
      </c>
      <c r="B27" t="s">
        <v>109</v>
      </c>
      <c r="C27">
        <v>0</v>
      </c>
      <c r="D27">
        <f>COUNTIF(Table2[Specimen],Table1[[#This Row],[Symbol]])</f>
        <v>2</v>
      </c>
      <c r="E27">
        <f>Table1[[#This Row],[Required]]-Table1[[#This Row],[Collected]]</f>
        <v>-2</v>
      </c>
    </row>
    <row r="28" spans="1:8" x14ac:dyDescent="0.3">
      <c r="A28" t="s">
        <v>128</v>
      </c>
      <c r="B28" t="s">
        <v>131</v>
      </c>
      <c r="C28">
        <v>0</v>
      </c>
      <c r="D28" s="2">
        <f>COUNTIF(Table2[Specimen],Table1[[#This Row],[Symbol]])</f>
        <v>4</v>
      </c>
      <c r="E28" s="2">
        <f>Table1[[#This Row],[Required]]-Table1[[#This Row],[Collected]]</f>
        <v>-4</v>
      </c>
    </row>
    <row r="29" spans="1:8" x14ac:dyDescent="0.3">
      <c r="A29" t="s">
        <v>130</v>
      </c>
      <c r="B29" t="s">
        <v>129</v>
      </c>
      <c r="C29">
        <v>0</v>
      </c>
      <c r="D29" s="2">
        <f>COUNTIF(Table2[Specimen],Table1[[#This Row],[Symbol]])</f>
        <v>1</v>
      </c>
      <c r="E29" s="2">
        <f>Table1[[#This Row],[Required]]-Table1[[#This Row],[Collected]]</f>
        <v>-1</v>
      </c>
    </row>
    <row r="30" spans="1:8" x14ac:dyDescent="0.3">
      <c r="A30" t="s">
        <v>193</v>
      </c>
      <c r="B30" t="s">
        <v>192</v>
      </c>
      <c r="C30">
        <v>0</v>
      </c>
      <c r="D30" s="2">
        <f>COUNTIF(Table2[Specimen],Table1[[#This Row],[Symbol]])</f>
        <v>2</v>
      </c>
      <c r="E30" s="2">
        <f>Table1[[#This Row],[Required]]-Table1[[#This Row],[Collected]]</f>
        <v>-2</v>
      </c>
    </row>
    <row r="31" spans="1:8" x14ac:dyDescent="0.3">
      <c r="A31" t="s">
        <v>249</v>
      </c>
      <c r="B31" t="s">
        <v>248</v>
      </c>
      <c r="C31">
        <v>0</v>
      </c>
      <c r="D31" s="2">
        <f>COUNTIF(Table2[Specimen],Table1[[#This Row],[Symbol]])</f>
        <v>1</v>
      </c>
      <c r="E31" s="2">
        <f>Table1[[#This Row],[Required]]-Table1[[#This Row],[Collected]]</f>
        <v>-1</v>
      </c>
    </row>
    <row r="32" spans="1:8" x14ac:dyDescent="0.3">
      <c r="A32" t="s">
        <v>251</v>
      </c>
      <c r="B32" t="s">
        <v>250</v>
      </c>
      <c r="C32">
        <v>0</v>
      </c>
      <c r="D32" s="2">
        <f>COUNTIF(Table2[Specimen],Table1[[#This Row],[Symbol]])</f>
        <v>1</v>
      </c>
      <c r="E32" s="2">
        <f>Table1[[#This Row],[Required]]-Table1[[#This Row],[Collected]]</f>
        <v>-1</v>
      </c>
    </row>
  </sheetData>
  <conditionalFormatting sqref="E2:E32">
    <cfRule type="cellIs" dxfId="3" priority="1" operator="greater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Species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Sharrett</dc:creator>
  <cp:lastModifiedBy>Lucas Sharrett</cp:lastModifiedBy>
  <dcterms:created xsi:type="dcterms:W3CDTF">2019-06-29T15:57:12Z</dcterms:created>
  <dcterms:modified xsi:type="dcterms:W3CDTF">2019-08-06T01:17:39Z</dcterms:modified>
</cp:coreProperties>
</file>