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J28" i="1" l="1"/>
  <c r="J8" i="1"/>
  <c r="J30" i="1"/>
  <c r="J31" i="1"/>
  <c r="J10" i="1"/>
  <c r="N10" i="1"/>
  <c r="J9" i="1"/>
  <c r="J4" i="1" l="1"/>
  <c r="J33" i="1"/>
  <c r="J32" i="1"/>
  <c r="F33" i="1"/>
  <c r="H33" i="1" s="1"/>
  <c r="H34" i="1" s="1"/>
  <c r="F32" i="1"/>
  <c r="H32" i="1" s="1"/>
  <c r="F34" i="1" l="1"/>
  <c r="F31" i="1"/>
  <c r="H31" i="1" s="1"/>
  <c r="F28" i="1"/>
  <c r="H28" i="1" s="1"/>
  <c r="F30" i="1"/>
  <c r="H30" i="1" s="1"/>
  <c r="J34" i="1" l="1"/>
  <c r="M7" i="1"/>
  <c r="F27" i="1"/>
  <c r="H27" i="1" s="1"/>
  <c r="N7" i="1" l="1"/>
  <c r="E23" i="1" l="1"/>
  <c r="E14" i="1" l="1"/>
  <c r="E10" i="1" l="1"/>
  <c r="J6" i="1" l="1"/>
  <c r="E6" i="1"/>
  <c r="E5" i="1"/>
  <c r="E4" i="1"/>
  <c r="F6" i="1" l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F13" i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9" i="1"/>
  <c r="H29" i="1" s="1"/>
  <c r="F5" i="1"/>
  <c r="H5" i="1" s="1"/>
  <c r="F4" i="1"/>
  <c r="H13" i="1" l="1"/>
  <c r="L7" i="1"/>
  <c r="H12" i="1"/>
  <c r="J35" i="1"/>
  <c r="H4" i="1"/>
</calcChain>
</file>

<file path=xl/sharedStrings.xml><?xml version="1.0" encoding="utf-8"?>
<sst xmlns="http://schemas.openxmlformats.org/spreadsheetml/2006/main" count="88" uniqueCount="55">
  <si>
    <t>TOTAL</t>
  </si>
  <si>
    <t>Article</t>
  </si>
  <si>
    <t>Quantité</t>
  </si>
  <si>
    <t>Prix unitaire</t>
  </si>
  <si>
    <t>Prix total</t>
  </si>
  <si>
    <t>Achat par</t>
  </si>
  <si>
    <t>Remboursé</t>
  </si>
  <si>
    <t>Achat de matériel</t>
  </si>
  <si>
    <t>Valeur sur le robot</t>
  </si>
  <si>
    <t>Montant à rembourser</t>
  </si>
  <si>
    <t>Budget restant</t>
  </si>
  <si>
    <t>Buck</t>
  </si>
  <si>
    <t>Shipping Buck</t>
  </si>
  <si>
    <t>MS</t>
  </si>
  <si>
    <t>MS :</t>
  </si>
  <si>
    <t xml:space="preserve">JB: </t>
  </si>
  <si>
    <t>Batterie + Kit</t>
  </si>
  <si>
    <t>JB</t>
  </si>
  <si>
    <t>Shipping batterie</t>
  </si>
  <si>
    <t>Arduino Mega</t>
  </si>
  <si>
    <t>Servo</t>
  </si>
  <si>
    <t>non-nécessaire</t>
  </si>
  <si>
    <t>Électroaimant+shipping</t>
  </si>
  <si>
    <t>Importation batterie</t>
  </si>
  <si>
    <t>Cœur bobine</t>
  </si>
  <si>
    <t>PCB alim + pièces</t>
  </si>
  <si>
    <t>PCB Manchester+pièces</t>
  </si>
  <si>
    <t>Condensateurs</t>
  </si>
  <si>
    <t>EB-MS</t>
  </si>
  <si>
    <t>PCB connections</t>
  </si>
  <si>
    <t>PCB Chargement</t>
  </si>
  <si>
    <t>PCB Manchester v2</t>
  </si>
  <si>
    <t>PCB Chargement v2</t>
  </si>
  <si>
    <t>PCB connections v2</t>
  </si>
  <si>
    <t>PCB recharge+pièces</t>
  </si>
  <si>
    <t>LED &amp; Connecteurs Manchester</t>
  </si>
  <si>
    <t>EB</t>
  </si>
  <si>
    <t>MTA+Fuses backup</t>
  </si>
  <si>
    <t>PCB connections v3 + pièces</t>
  </si>
  <si>
    <t>Vis + Boulons</t>
  </si>
  <si>
    <t>Module Xbee</t>
  </si>
  <si>
    <t>Breakout board Xbee</t>
  </si>
  <si>
    <t>À vérifier sur robot</t>
  </si>
  <si>
    <t>http://www.robotshop.com/ca/en/1mw-xbee-transceiver-module-trace-antenna.html</t>
  </si>
  <si>
    <t>http://www.robotshop.com/ca/en/sfe-breakout-board-xbee-module.html</t>
  </si>
  <si>
    <t>http://www.ebay.ca/itm/DC-DC-Adjustable-Step-up-boost-Power-Converter-Module-XL6009-Replace-LM2577-/371054648639?hash=item5664949d3f:g:nx0AAOSwGvhUJ3NQ</t>
  </si>
  <si>
    <t>http://www.robotshop.com/ca/en/lynxmotion-aluminum-servo-bracket-asb-24-pair.html</t>
  </si>
  <si>
    <t>http://www.robotshop.com/ca/en/aluminum-long-c-servo-bracket-asb-05.html</t>
  </si>
  <si>
    <t>Brackets servomoteur2(1/2 sur le robot</t>
  </si>
  <si>
    <t>Brackets servomoteur(1/2 sur le robot)</t>
  </si>
  <si>
    <t>Connecteur batterie (chargeur)</t>
  </si>
  <si>
    <t>Buck pour xbee</t>
  </si>
  <si>
    <t>Avec frais d'importations ? Sans = 30.84</t>
  </si>
  <si>
    <t>Pièces connections(pas sur robot)</t>
  </si>
  <si>
    <t>taxes=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</si>
</sst>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$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7" xfId="0" applyNumberFormat="1" applyBorder="1"/>
    <xf numFmtId="0" fontId="0" fillId="0" borderId="8" xfId="0" applyBorder="1"/>
    <xf numFmtId="164" fontId="0" fillId="0" borderId="8" xfId="0" applyNumberFormat="1" applyBorder="1"/>
    <xf numFmtId="0" fontId="0" fillId="0" borderId="8" xfId="0" applyBorder="1" applyAlignment="1">
      <alignment horizontal="center"/>
    </xf>
    <xf numFmtId="0" fontId="2" fillId="0" borderId="0" xfId="1"/>
    <xf numFmtId="0" fontId="1" fillId="0" borderId="1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35"/>
  <sheetViews>
    <sheetView tabSelected="1" topLeftCell="A6" workbookViewId="0">
      <selection activeCell="N20" sqref="N20"/>
    </sheetView>
  </sheetViews>
  <sheetFormatPr baseColWidth="10" defaultColWidth="8.88671875" defaultRowHeight="14.4" x14ac:dyDescent="0.3"/>
  <cols>
    <col min="1" max="1" width="4.33203125" customWidth="1"/>
    <col min="2" max="2" width="4.6640625" customWidth="1"/>
    <col min="3" max="3" width="33.44140625" bestFit="1" customWidth="1"/>
    <col min="4" max="4" width="10.44140625" customWidth="1"/>
    <col min="5" max="5" width="11.88671875" customWidth="1"/>
    <col min="6" max="6" width="10.6640625" customWidth="1"/>
    <col min="7" max="7" width="12.33203125" customWidth="1"/>
    <col min="8" max="8" width="19.5546875" bestFit="1" customWidth="1"/>
    <col min="9" max="9" width="15.44140625" bestFit="1" customWidth="1"/>
    <col min="10" max="10" width="16.109375" bestFit="1" customWidth="1"/>
  </cols>
  <sheetData>
    <row r="2" spans="3:14" x14ac:dyDescent="0.3">
      <c r="C2" s="20" t="s">
        <v>7</v>
      </c>
      <c r="D2" s="20"/>
      <c r="E2" s="20"/>
      <c r="F2" s="20"/>
      <c r="G2" s="20"/>
      <c r="H2" s="20"/>
      <c r="I2" s="20"/>
      <c r="J2" s="20"/>
    </row>
    <row r="3" spans="3:14" x14ac:dyDescent="0.3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9</v>
      </c>
      <c r="I3" s="6" t="s">
        <v>6</v>
      </c>
      <c r="J3" s="6" t="s">
        <v>8</v>
      </c>
    </row>
    <row r="4" spans="3:14" x14ac:dyDescent="0.3">
      <c r="C4" s="1" t="s">
        <v>11</v>
      </c>
      <c r="D4" s="1">
        <v>3</v>
      </c>
      <c r="E4" s="7">
        <f>6.99/0.68028</f>
        <v>10.275180807902629</v>
      </c>
      <c r="F4" s="7">
        <f>D4*E4</f>
        <v>30.825542423707887</v>
      </c>
      <c r="G4" s="12" t="s">
        <v>13</v>
      </c>
      <c r="H4" s="7">
        <f>F4/7</f>
        <v>4.4036489176725553</v>
      </c>
      <c r="I4" s="12"/>
      <c r="J4" s="7">
        <f>F4</f>
        <v>30.825542423707887</v>
      </c>
      <c r="K4" t="s">
        <v>52</v>
      </c>
    </row>
    <row r="5" spans="3:14" x14ac:dyDescent="0.3">
      <c r="C5" s="2" t="s">
        <v>12</v>
      </c>
      <c r="D5" s="2">
        <v>1</v>
      </c>
      <c r="E5" s="8">
        <f>8.07/0.68028+21.39</f>
        <v>33.252762391956253</v>
      </c>
      <c r="F5" s="8">
        <f>D5*E5</f>
        <v>33.252762391956253</v>
      </c>
      <c r="G5" s="13" t="s">
        <v>13</v>
      </c>
      <c r="H5" s="8">
        <f>F5/7</f>
        <v>4.7503946274223221</v>
      </c>
      <c r="I5" s="13"/>
      <c r="J5" s="8"/>
    </row>
    <row r="6" spans="3:14" x14ac:dyDescent="0.3">
      <c r="C6" s="2" t="s">
        <v>16</v>
      </c>
      <c r="D6" s="2">
        <v>1</v>
      </c>
      <c r="E6" s="8">
        <f>(152.84-37.85)/0.68028</f>
        <v>169.03333921326515</v>
      </c>
      <c r="F6" s="8">
        <f t="shared" ref="F6:F33" si="0">D6*E6</f>
        <v>169.03333921326515</v>
      </c>
      <c r="G6" s="13" t="s">
        <v>17</v>
      </c>
      <c r="H6" s="8">
        <f t="shared" ref="H6:H28" si="1">F6/7</f>
        <v>24.147619887609306</v>
      </c>
      <c r="I6" s="13"/>
      <c r="J6" s="8">
        <f>51.88/0.68028</f>
        <v>76.262715352501914</v>
      </c>
      <c r="L6" s="5" t="s">
        <v>14</v>
      </c>
      <c r="M6" s="5" t="s">
        <v>15</v>
      </c>
      <c r="N6" s="5" t="s">
        <v>36</v>
      </c>
    </row>
    <row r="7" spans="3:14" x14ac:dyDescent="0.3">
      <c r="C7" s="2" t="s">
        <v>18</v>
      </c>
      <c r="D7" s="2">
        <v>1</v>
      </c>
      <c r="E7">
        <v>37.85</v>
      </c>
      <c r="F7" s="8">
        <f t="shared" si="0"/>
        <v>37.85</v>
      </c>
      <c r="G7" s="13" t="s">
        <v>17</v>
      </c>
      <c r="H7" s="8">
        <f t="shared" si="1"/>
        <v>5.4071428571428575</v>
      </c>
      <c r="I7" s="13"/>
      <c r="J7" s="8"/>
      <c r="L7" s="11">
        <f>H4+H5+H10+H13+H14+H16+H17+H18+H19+H20+H23+(1/3)*H12+H26+H29</f>
        <v>35.214043545094874</v>
      </c>
      <c r="M7" s="11">
        <f>H6+H7+H11+H15+H21+H22+H24+H27</f>
        <v>39.594762744752167</v>
      </c>
      <c r="N7" s="11">
        <f>H25+(2/3)*H12</f>
        <v>3.7142857142857144</v>
      </c>
    </row>
    <row r="8" spans="3:14" x14ac:dyDescent="0.3">
      <c r="C8" s="2" t="s">
        <v>19</v>
      </c>
      <c r="D8" s="2">
        <v>1</v>
      </c>
      <c r="E8">
        <v>44.99</v>
      </c>
      <c r="F8" s="8">
        <f t="shared" si="0"/>
        <v>44.99</v>
      </c>
      <c r="G8" s="13" t="s">
        <v>13</v>
      </c>
      <c r="H8" s="8">
        <f t="shared" si="1"/>
        <v>6.427142857142857</v>
      </c>
      <c r="I8" s="13" t="s">
        <v>21</v>
      </c>
      <c r="J8" s="8">
        <f>E8*N10</f>
        <v>51.727252500000006</v>
      </c>
    </row>
    <row r="9" spans="3:14" x14ac:dyDescent="0.3">
      <c r="C9" s="2" t="s">
        <v>20</v>
      </c>
      <c r="D9" s="2">
        <v>1</v>
      </c>
      <c r="E9">
        <v>20.53</v>
      </c>
      <c r="F9" s="8">
        <f t="shared" si="0"/>
        <v>20.53</v>
      </c>
      <c r="G9" s="13" t="s">
        <v>13</v>
      </c>
      <c r="H9" s="8">
        <f t="shared" si="1"/>
        <v>2.9328571428571428</v>
      </c>
      <c r="I9" s="13" t="s">
        <v>21</v>
      </c>
      <c r="J9" s="8">
        <f>E9*N10</f>
        <v>23.604367500000002</v>
      </c>
    </row>
    <row r="10" spans="3:14" x14ac:dyDescent="0.3">
      <c r="C10" s="2" t="s">
        <v>22</v>
      </c>
      <c r="D10" s="2">
        <v>1</v>
      </c>
      <c r="E10">
        <f>12.79+6.48</f>
        <v>19.27</v>
      </c>
      <c r="F10" s="8">
        <f t="shared" si="0"/>
        <v>19.27</v>
      </c>
      <c r="G10" s="13" t="s">
        <v>13</v>
      </c>
      <c r="H10" s="8">
        <f t="shared" si="1"/>
        <v>2.7528571428571427</v>
      </c>
      <c r="I10" s="13"/>
      <c r="J10" s="8">
        <f>12.79*N10</f>
        <v>14.7053025</v>
      </c>
      <c r="M10" t="s">
        <v>54</v>
      </c>
      <c r="N10">
        <f>1.14975</f>
        <v>1.14975</v>
      </c>
    </row>
    <row r="11" spans="3:14" x14ac:dyDescent="0.3">
      <c r="C11" s="2" t="s">
        <v>23</v>
      </c>
      <c r="D11" s="2">
        <v>1</v>
      </c>
      <c r="E11" s="8">
        <v>34.799999999999997</v>
      </c>
      <c r="F11" s="8">
        <f t="shared" si="0"/>
        <v>34.799999999999997</v>
      </c>
      <c r="G11" s="13" t="s">
        <v>17</v>
      </c>
      <c r="H11" s="8">
        <f t="shared" si="1"/>
        <v>4.9714285714285706</v>
      </c>
      <c r="I11" s="13"/>
      <c r="J11" s="15"/>
    </row>
    <row r="12" spans="3:14" x14ac:dyDescent="0.3">
      <c r="C12" s="2" t="s">
        <v>24</v>
      </c>
      <c r="D12" s="2">
        <v>3</v>
      </c>
      <c r="E12" s="8">
        <v>3</v>
      </c>
      <c r="F12" s="8">
        <f t="shared" si="0"/>
        <v>9</v>
      </c>
      <c r="G12" s="13" t="s">
        <v>28</v>
      </c>
      <c r="H12" s="8">
        <f t="shared" si="1"/>
        <v>1.2857142857142858</v>
      </c>
      <c r="I12" s="13"/>
      <c r="J12" s="8">
        <v>6</v>
      </c>
    </row>
    <row r="13" spans="3:14" x14ac:dyDescent="0.3">
      <c r="C13" s="2" t="s">
        <v>25</v>
      </c>
      <c r="D13" s="2">
        <v>1</v>
      </c>
      <c r="E13" s="8">
        <v>46</v>
      </c>
      <c r="F13" s="8">
        <f t="shared" si="0"/>
        <v>46</v>
      </c>
      <c r="G13" s="13" t="s">
        <v>13</v>
      </c>
      <c r="H13" s="8">
        <f t="shared" si="1"/>
        <v>6.5714285714285712</v>
      </c>
      <c r="I13" s="13"/>
      <c r="J13" s="8">
        <v>5</v>
      </c>
    </row>
    <row r="14" spans="3:14" x14ac:dyDescent="0.3">
      <c r="C14" s="2" t="s">
        <v>26</v>
      </c>
      <c r="D14" s="2">
        <v>1</v>
      </c>
      <c r="E14" s="8">
        <f>10+13.55</f>
        <v>23.55</v>
      </c>
      <c r="F14" s="8">
        <f t="shared" si="0"/>
        <v>23.55</v>
      </c>
      <c r="G14" s="13" t="s">
        <v>13</v>
      </c>
      <c r="H14" s="8">
        <f t="shared" si="1"/>
        <v>3.3642857142857143</v>
      </c>
      <c r="I14" s="13"/>
      <c r="J14" s="8"/>
    </row>
    <row r="15" spans="3:14" x14ac:dyDescent="0.3">
      <c r="C15" s="2" t="s">
        <v>50</v>
      </c>
      <c r="D15" s="2">
        <v>1</v>
      </c>
      <c r="E15" s="8">
        <v>1.5</v>
      </c>
      <c r="F15" s="8">
        <f t="shared" si="0"/>
        <v>1.5</v>
      </c>
      <c r="G15" s="13" t="s">
        <v>17</v>
      </c>
      <c r="H15" s="8">
        <f t="shared" si="1"/>
        <v>0.21428571428571427</v>
      </c>
      <c r="I15" s="13"/>
      <c r="J15" s="8"/>
    </row>
    <row r="16" spans="3:14" x14ac:dyDescent="0.3">
      <c r="C16" s="2" t="s">
        <v>27</v>
      </c>
      <c r="D16" s="2">
        <v>1</v>
      </c>
      <c r="E16" s="8">
        <v>9</v>
      </c>
      <c r="F16" s="8">
        <f t="shared" si="0"/>
        <v>9</v>
      </c>
      <c r="G16" s="13" t="s">
        <v>13</v>
      </c>
      <c r="H16" s="8">
        <f t="shared" si="1"/>
        <v>1.2857142857142858</v>
      </c>
      <c r="I16" s="13"/>
      <c r="J16" s="8">
        <v>6</v>
      </c>
      <c r="K16" t="s">
        <v>42</v>
      </c>
    </row>
    <row r="17" spans="3:11" x14ac:dyDescent="0.3">
      <c r="C17" s="2" t="s">
        <v>53</v>
      </c>
      <c r="D17" s="2">
        <v>1</v>
      </c>
      <c r="E17" s="8">
        <v>4</v>
      </c>
      <c r="F17" s="8">
        <f t="shared" si="0"/>
        <v>4</v>
      </c>
      <c r="G17" s="13" t="s">
        <v>13</v>
      </c>
      <c r="H17" s="8">
        <f t="shared" si="1"/>
        <v>0.5714285714285714</v>
      </c>
      <c r="I17" s="13"/>
      <c r="J17" s="8"/>
    </row>
    <row r="18" spans="3:11" x14ac:dyDescent="0.3">
      <c r="C18" s="2" t="s">
        <v>29</v>
      </c>
      <c r="D18" s="2">
        <v>1</v>
      </c>
      <c r="E18" s="8">
        <v>10</v>
      </c>
      <c r="F18" s="8">
        <f t="shared" si="0"/>
        <v>10</v>
      </c>
      <c r="G18" s="13" t="s">
        <v>13</v>
      </c>
      <c r="H18" s="8">
        <f t="shared" si="1"/>
        <v>1.4285714285714286</v>
      </c>
      <c r="I18" s="13"/>
      <c r="J18" s="8"/>
    </row>
    <row r="19" spans="3:11" x14ac:dyDescent="0.3">
      <c r="C19" s="2" t="s">
        <v>30</v>
      </c>
      <c r="D19" s="2">
        <v>1</v>
      </c>
      <c r="E19" s="8">
        <v>10</v>
      </c>
      <c r="F19" s="8">
        <f t="shared" si="0"/>
        <v>10</v>
      </c>
      <c r="G19" s="13" t="s">
        <v>13</v>
      </c>
      <c r="H19" s="8">
        <f t="shared" si="1"/>
        <v>1.4285714285714286</v>
      </c>
      <c r="I19" s="13"/>
      <c r="J19" s="8"/>
    </row>
    <row r="20" spans="3:11" x14ac:dyDescent="0.3">
      <c r="C20" s="2" t="s">
        <v>31</v>
      </c>
      <c r="D20" s="2">
        <v>1</v>
      </c>
      <c r="E20" s="8">
        <v>10</v>
      </c>
      <c r="F20" s="8">
        <f t="shared" si="0"/>
        <v>10</v>
      </c>
      <c r="G20" s="13" t="s">
        <v>13</v>
      </c>
      <c r="H20" s="8">
        <f t="shared" si="1"/>
        <v>1.4285714285714286</v>
      </c>
      <c r="I20" s="13"/>
      <c r="J20" s="8"/>
    </row>
    <row r="21" spans="3:11" x14ac:dyDescent="0.3">
      <c r="C21" s="2" t="s">
        <v>32</v>
      </c>
      <c r="D21" s="2">
        <v>1</v>
      </c>
      <c r="E21" s="8">
        <v>14</v>
      </c>
      <c r="F21" s="8">
        <f t="shared" si="0"/>
        <v>14</v>
      </c>
      <c r="G21" s="13" t="s">
        <v>17</v>
      </c>
      <c r="H21" s="8">
        <f t="shared" si="1"/>
        <v>2</v>
      </c>
      <c r="I21" s="13"/>
      <c r="J21" s="8"/>
    </row>
    <row r="22" spans="3:11" x14ac:dyDescent="0.3">
      <c r="C22" s="2" t="s">
        <v>33</v>
      </c>
      <c r="D22" s="2">
        <v>1</v>
      </c>
      <c r="E22" s="8">
        <v>10</v>
      </c>
      <c r="F22" s="8">
        <f t="shared" si="0"/>
        <v>10</v>
      </c>
      <c r="G22" s="13" t="s">
        <v>17</v>
      </c>
      <c r="H22" s="8">
        <f t="shared" si="1"/>
        <v>1.4285714285714286</v>
      </c>
      <c r="I22" s="13"/>
      <c r="J22" s="8"/>
    </row>
    <row r="23" spans="3:11" x14ac:dyDescent="0.3">
      <c r="C23" s="2" t="s">
        <v>34</v>
      </c>
      <c r="D23" s="2">
        <v>1</v>
      </c>
      <c r="E23" s="8">
        <f>10+5.3+3.9</f>
        <v>19.2</v>
      </c>
      <c r="F23" s="8">
        <f t="shared" si="0"/>
        <v>19.2</v>
      </c>
      <c r="G23" s="13" t="s">
        <v>13</v>
      </c>
      <c r="H23" s="8">
        <f t="shared" si="1"/>
        <v>2.7428571428571429</v>
      </c>
      <c r="I23" s="13"/>
      <c r="J23" s="8">
        <v>9.1999999999999993</v>
      </c>
    </row>
    <row r="24" spans="3:11" x14ac:dyDescent="0.3">
      <c r="C24" s="2" t="s">
        <v>35</v>
      </c>
      <c r="D24" s="2">
        <v>1</v>
      </c>
      <c r="E24" s="8">
        <v>5.2</v>
      </c>
      <c r="F24" s="8">
        <f t="shared" si="0"/>
        <v>5.2</v>
      </c>
      <c r="G24" s="13" t="s">
        <v>17</v>
      </c>
      <c r="H24" s="8">
        <f t="shared" si="1"/>
        <v>0.74285714285714288</v>
      </c>
      <c r="I24" s="13"/>
      <c r="J24" s="8"/>
    </row>
    <row r="25" spans="3:11" x14ac:dyDescent="0.3">
      <c r="C25" s="2" t="s">
        <v>32</v>
      </c>
      <c r="D25" s="2">
        <v>1</v>
      </c>
      <c r="E25" s="8">
        <v>20</v>
      </c>
      <c r="F25" s="8">
        <f t="shared" si="0"/>
        <v>20</v>
      </c>
      <c r="G25" s="13" t="s">
        <v>36</v>
      </c>
      <c r="H25" s="8">
        <f t="shared" si="1"/>
        <v>2.8571428571428572</v>
      </c>
      <c r="I25" s="13"/>
      <c r="J25" s="8"/>
    </row>
    <row r="26" spans="3:11" x14ac:dyDescent="0.3">
      <c r="C26" s="2" t="s">
        <v>37</v>
      </c>
      <c r="D26" s="2">
        <v>1</v>
      </c>
      <c r="E26" s="8">
        <v>4.4000000000000004</v>
      </c>
      <c r="F26" s="8">
        <f t="shared" si="0"/>
        <v>4.4000000000000004</v>
      </c>
      <c r="G26" s="13" t="s">
        <v>13</v>
      </c>
      <c r="H26" s="8">
        <f t="shared" si="1"/>
        <v>0.62857142857142867</v>
      </c>
      <c r="I26" s="13"/>
      <c r="J26" s="8"/>
    </row>
    <row r="27" spans="3:11" x14ac:dyDescent="0.3">
      <c r="C27" s="3" t="s">
        <v>39</v>
      </c>
      <c r="D27" s="3">
        <v>1</v>
      </c>
      <c r="E27" s="9">
        <v>4.78</v>
      </c>
      <c r="F27" s="9">
        <f t="shared" si="0"/>
        <v>4.78</v>
      </c>
      <c r="G27" s="14" t="s">
        <v>17</v>
      </c>
      <c r="H27" s="9">
        <f t="shared" si="1"/>
        <v>0.68285714285714294</v>
      </c>
      <c r="I27" s="14"/>
      <c r="J27" s="9"/>
    </row>
    <row r="28" spans="3:11" x14ac:dyDescent="0.3">
      <c r="C28" s="3" t="s">
        <v>40</v>
      </c>
      <c r="D28" s="3">
        <v>2</v>
      </c>
      <c r="E28" s="9">
        <v>33.270000000000003</v>
      </c>
      <c r="F28" s="9">
        <f t="shared" si="0"/>
        <v>66.540000000000006</v>
      </c>
      <c r="G28" s="14"/>
      <c r="H28" s="9">
        <f t="shared" si="1"/>
        <v>9.5057142857142871</v>
      </c>
      <c r="I28" s="14" t="s">
        <v>21</v>
      </c>
      <c r="J28" s="9">
        <f>F28*N10</f>
        <v>76.504365000000007</v>
      </c>
      <c r="K28" s="19" t="s">
        <v>43</v>
      </c>
    </row>
    <row r="29" spans="3:11" x14ac:dyDescent="0.3">
      <c r="C29" s="2" t="s">
        <v>38</v>
      </c>
      <c r="D29" s="2">
        <v>1</v>
      </c>
      <c r="E29" s="8">
        <v>24</v>
      </c>
      <c r="F29" s="8">
        <f t="shared" si="0"/>
        <v>24</v>
      </c>
      <c r="G29" s="13" t="s">
        <v>13</v>
      </c>
      <c r="H29" s="8">
        <f>F29/7</f>
        <v>3.4285714285714284</v>
      </c>
      <c r="I29" s="13"/>
      <c r="J29" s="8">
        <v>4</v>
      </c>
    </row>
    <row r="30" spans="3:11" x14ac:dyDescent="0.3">
      <c r="C30" s="2" t="s">
        <v>51</v>
      </c>
      <c r="D30" s="2">
        <v>1</v>
      </c>
      <c r="E30" s="8">
        <v>2</v>
      </c>
      <c r="F30" s="8">
        <f t="shared" si="0"/>
        <v>2</v>
      </c>
      <c r="G30" s="13"/>
      <c r="H30" s="8">
        <f>F30/7</f>
        <v>0.2857142857142857</v>
      </c>
      <c r="I30" s="13" t="s">
        <v>21</v>
      </c>
      <c r="J30" s="8">
        <f>1.77*N10</f>
        <v>2.0350575000000002</v>
      </c>
      <c r="K30" t="s">
        <v>45</v>
      </c>
    </row>
    <row r="31" spans="3:11" x14ac:dyDescent="0.3">
      <c r="C31" s="2" t="s">
        <v>41</v>
      </c>
      <c r="D31" s="2">
        <v>2</v>
      </c>
      <c r="E31" s="8">
        <v>3.93</v>
      </c>
      <c r="F31" s="8">
        <f t="shared" si="0"/>
        <v>7.86</v>
      </c>
      <c r="G31" s="13"/>
      <c r="H31" s="8">
        <f>F31/7</f>
        <v>1.122857142857143</v>
      </c>
      <c r="I31" s="13" t="s">
        <v>21</v>
      </c>
      <c r="J31" s="8">
        <f>F31*N10</f>
        <v>9.0370350000000013</v>
      </c>
      <c r="K31" t="s">
        <v>44</v>
      </c>
    </row>
    <row r="32" spans="3:11" x14ac:dyDescent="0.3">
      <c r="C32" s="2" t="s">
        <v>49</v>
      </c>
      <c r="D32" s="2">
        <v>1</v>
      </c>
      <c r="E32" s="8">
        <v>5.76</v>
      </c>
      <c r="F32" s="8">
        <f t="shared" si="0"/>
        <v>5.76</v>
      </c>
      <c r="G32" s="13" t="s">
        <v>13</v>
      </c>
      <c r="H32" s="8">
        <f>F32/7</f>
        <v>0.82285714285714284</v>
      </c>
      <c r="I32" s="13" t="s">
        <v>21</v>
      </c>
      <c r="J32" s="8">
        <f>F32/2</f>
        <v>2.88</v>
      </c>
      <c r="K32" t="s">
        <v>46</v>
      </c>
    </row>
    <row r="33" spans="3:11" x14ac:dyDescent="0.3">
      <c r="C33" s="16" t="s">
        <v>48</v>
      </c>
      <c r="D33" s="16">
        <v>1</v>
      </c>
      <c r="E33" s="17">
        <v>5.3</v>
      </c>
      <c r="F33" s="17">
        <f t="shared" si="0"/>
        <v>5.3</v>
      </c>
      <c r="G33" s="18" t="s">
        <v>13</v>
      </c>
      <c r="H33" s="17">
        <f>F33/7</f>
        <v>0.75714285714285712</v>
      </c>
      <c r="I33" s="18" t="s">
        <v>21</v>
      </c>
      <c r="J33" s="17">
        <f>F33/2</f>
        <v>2.65</v>
      </c>
      <c r="K33" t="s">
        <v>47</v>
      </c>
    </row>
    <row r="34" spans="3:11" x14ac:dyDescent="0.3">
      <c r="C34" s="10"/>
      <c r="D34" s="10"/>
      <c r="E34" s="4" t="s">
        <v>0</v>
      </c>
      <c r="F34" s="11">
        <f>SUM(F4:F33)</f>
        <v>702.64164402892925</v>
      </c>
      <c r="G34" s="4" t="s">
        <v>0</v>
      </c>
      <c r="H34" s="11">
        <f>SUM(H4:H33)</f>
        <v>100.3773777184185</v>
      </c>
      <c r="I34" s="4" t="s">
        <v>0</v>
      </c>
      <c r="J34" s="11">
        <f>SUM(J4:J33)</f>
        <v>320.43163777620975</v>
      </c>
    </row>
    <row r="35" spans="3:11" x14ac:dyDescent="0.3">
      <c r="I35" s="4" t="s">
        <v>10</v>
      </c>
      <c r="J35" s="11">
        <f>300-J34</f>
        <v>-20.431637776209755</v>
      </c>
    </row>
  </sheetData>
  <mergeCells count="1">
    <mergeCell ref="C2:J2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2016-04-04T14:24:02Z</dcterms:modified>
</cp:coreProperties>
</file>